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130" windowWidth="24030" windowHeight="5190"/>
  </bookViews>
  <sheets>
    <sheet name="index" sheetId="9" r:id="rId1"/>
    <sheet name="laps_times" sheetId="1" r:id="rId2"/>
    <sheet name="intermediates" sheetId="7" r:id="rId3"/>
    <sheet name="rankings" sheetId="8" r:id="rId4"/>
    <sheet name="splits" sheetId="11" r:id="rId5"/>
    <sheet name="rozbor" sheetId="12" r:id="rId6"/>
  </sheets>
  <definedNames>
    <definedName name="_xlnm._FilterDatabase" localSheetId="1" hidden="1">laps_times!$B$1:$B$2</definedName>
    <definedName name="_xlnm.Print_Titles" localSheetId="2">intermediates!$A:$I,intermediates!$1:$3</definedName>
    <definedName name="_xlnm.Print_Titles" localSheetId="1">laps_times!$A:$I,laps_times!$1:$3</definedName>
    <definedName name="_xlnm.Print_Titles" localSheetId="3">rankings!$A:$I,rankings!$1:$3</definedName>
  </definedNames>
  <calcPr calcId="145621"/>
</workbook>
</file>

<file path=xl/calcChain.xml><?xml version="1.0" encoding="utf-8"?>
<calcChain xmlns="http://schemas.openxmlformats.org/spreadsheetml/2006/main">
  <c r="AO126" i="11" l="1"/>
  <c r="T4" i="11" l="1"/>
  <c r="T5" i="11"/>
  <c r="T6" i="11"/>
  <c r="T7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46" i="11"/>
  <c r="T47" i="11"/>
  <c r="T48" i="11"/>
  <c r="T49" i="11"/>
  <c r="T50" i="11"/>
  <c r="T51" i="11"/>
  <c r="T52" i="11"/>
  <c r="T53" i="11"/>
  <c r="T54" i="11"/>
  <c r="T55" i="11"/>
  <c r="T56" i="11"/>
  <c r="T57" i="11"/>
  <c r="T58" i="11"/>
  <c r="T59" i="11"/>
  <c r="T60" i="11"/>
  <c r="T61" i="11"/>
  <c r="T62" i="11"/>
  <c r="T63" i="11"/>
  <c r="T64" i="11"/>
  <c r="T65" i="11"/>
  <c r="T66" i="11"/>
  <c r="T67" i="11"/>
  <c r="T68" i="11"/>
  <c r="T69" i="11"/>
  <c r="T70" i="11"/>
  <c r="T71" i="11"/>
  <c r="T72" i="11"/>
  <c r="T73" i="11"/>
  <c r="T74" i="11"/>
  <c r="T75" i="11"/>
  <c r="T76" i="11"/>
  <c r="T77" i="11"/>
  <c r="T78" i="11"/>
  <c r="T79" i="11"/>
  <c r="T80" i="11"/>
  <c r="T81" i="11"/>
  <c r="T82" i="11"/>
  <c r="T83" i="11"/>
  <c r="T84" i="11"/>
  <c r="T85" i="11"/>
  <c r="T86" i="11"/>
  <c r="T87" i="11"/>
  <c r="T88" i="11"/>
  <c r="T89" i="11"/>
  <c r="T90" i="11"/>
  <c r="T91" i="11"/>
  <c r="T92" i="11"/>
  <c r="T93" i="11"/>
  <c r="T94" i="11"/>
  <c r="T95" i="11"/>
  <c r="T96" i="11"/>
  <c r="T97" i="11"/>
  <c r="T98" i="11"/>
  <c r="T99" i="11"/>
  <c r="T100" i="11"/>
  <c r="T101" i="11"/>
  <c r="T102" i="11"/>
  <c r="T103" i="11"/>
  <c r="T104" i="11"/>
  <c r="T105" i="11"/>
  <c r="T106" i="11"/>
  <c r="T107" i="11"/>
  <c r="T108" i="11"/>
  <c r="T109" i="11"/>
  <c r="T110" i="11"/>
  <c r="T111" i="11"/>
  <c r="T112" i="11"/>
  <c r="T113" i="11"/>
  <c r="T114" i="11"/>
  <c r="T115" i="11"/>
  <c r="T116" i="11"/>
  <c r="T117" i="11"/>
  <c r="T118" i="11"/>
  <c r="T119" i="11"/>
  <c r="T120" i="11"/>
  <c r="S4" i="11"/>
  <c r="S5" i="11"/>
  <c r="S6" i="11"/>
  <c r="S7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109" i="11"/>
  <c r="S110" i="11"/>
  <c r="S111" i="11"/>
  <c r="S112" i="11"/>
  <c r="S113" i="11"/>
  <c r="S114" i="11"/>
  <c r="S115" i="11"/>
  <c r="S116" i="11"/>
  <c r="S117" i="11"/>
  <c r="S118" i="11"/>
  <c r="S119" i="11"/>
  <c r="S120" i="11"/>
  <c r="R4" i="11"/>
  <c r="R5" i="11"/>
  <c r="R6" i="11"/>
  <c r="R7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65" i="11"/>
  <c r="R66" i="11"/>
  <c r="R67" i="11"/>
  <c r="R68" i="11"/>
  <c r="R69" i="11"/>
  <c r="R70" i="11"/>
  <c r="R71" i="11"/>
  <c r="R72" i="11"/>
  <c r="R73" i="11"/>
  <c r="R74" i="11"/>
  <c r="R75" i="11"/>
  <c r="R76" i="11"/>
  <c r="R77" i="11"/>
  <c r="R78" i="11"/>
  <c r="R79" i="11"/>
  <c r="R80" i="11"/>
  <c r="R81" i="11"/>
  <c r="R82" i="11"/>
  <c r="R83" i="11"/>
  <c r="R84" i="11"/>
  <c r="R85" i="11"/>
  <c r="R86" i="11"/>
  <c r="R87" i="11"/>
  <c r="R88" i="11"/>
  <c r="R89" i="11"/>
  <c r="R90" i="11"/>
  <c r="R91" i="11"/>
  <c r="R92" i="11"/>
  <c r="R93" i="11"/>
  <c r="R94" i="11"/>
  <c r="R95" i="11"/>
  <c r="R96" i="11"/>
  <c r="R97" i="11"/>
  <c r="R98" i="11"/>
  <c r="R99" i="11"/>
  <c r="R100" i="11"/>
  <c r="R101" i="11"/>
  <c r="R102" i="11"/>
  <c r="R103" i="11"/>
  <c r="R104" i="11"/>
  <c r="R105" i="11"/>
  <c r="R106" i="11"/>
  <c r="R107" i="11"/>
  <c r="R108" i="11"/>
  <c r="R109" i="11"/>
  <c r="R110" i="11"/>
  <c r="R111" i="11"/>
  <c r="R112" i="11"/>
  <c r="R113" i="11"/>
  <c r="R114" i="11"/>
  <c r="R115" i="11"/>
  <c r="R116" i="11"/>
  <c r="R117" i="11"/>
  <c r="R118" i="11"/>
  <c r="R119" i="11"/>
  <c r="R120" i="11"/>
  <c r="Q4" i="11"/>
  <c r="Q5" i="11"/>
  <c r="Q6" i="11"/>
  <c r="Q7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Q66" i="11"/>
  <c r="Q67" i="11"/>
  <c r="Q68" i="11"/>
  <c r="Q69" i="11"/>
  <c r="Q70" i="11"/>
  <c r="Q71" i="11"/>
  <c r="Q72" i="11"/>
  <c r="Q73" i="11"/>
  <c r="Q74" i="11"/>
  <c r="Q75" i="11"/>
  <c r="Q76" i="11"/>
  <c r="Q77" i="11"/>
  <c r="Q78" i="11"/>
  <c r="Q79" i="11"/>
  <c r="Q80" i="11"/>
  <c r="Q81" i="11"/>
  <c r="Q82" i="11"/>
  <c r="Q83" i="11"/>
  <c r="Q84" i="11"/>
  <c r="Q85" i="11"/>
  <c r="Q86" i="11"/>
  <c r="Q87" i="11"/>
  <c r="Q88" i="11"/>
  <c r="Q89" i="11"/>
  <c r="Q90" i="11"/>
  <c r="Q91" i="11"/>
  <c r="Q92" i="11"/>
  <c r="Q93" i="11"/>
  <c r="Q94" i="11"/>
  <c r="Q95" i="11"/>
  <c r="Q96" i="11"/>
  <c r="Q97" i="11"/>
  <c r="Q98" i="11"/>
  <c r="Q99" i="11"/>
  <c r="Q100" i="11"/>
  <c r="Q101" i="11"/>
  <c r="Q102" i="11"/>
  <c r="Q103" i="11"/>
  <c r="Q104" i="11"/>
  <c r="Q105" i="11"/>
  <c r="Q106" i="11"/>
  <c r="Q107" i="11"/>
  <c r="Q108" i="11"/>
  <c r="Q109" i="11"/>
  <c r="Q110" i="11"/>
  <c r="Q111" i="11"/>
  <c r="Q112" i="11"/>
  <c r="Q113" i="11"/>
  <c r="Q114" i="11"/>
  <c r="Q115" i="11"/>
  <c r="Q116" i="11"/>
  <c r="Q117" i="11"/>
  <c r="Q118" i="11"/>
  <c r="Q119" i="11"/>
  <c r="Q120" i="11"/>
  <c r="Q121" i="11"/>
  <c r="P4" i="11"/>
  <c r="P5" i="11"/>
  <c r="P6" i="11"/>
  <c r="P7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75" i="11"/>
  <c r="P76" i="11"/>
  <c r="P77" i="11"/>
  <c r="P78" i="11"/>
  <c r="P79" i="11"/>
  <c r="P80" i="11"/>
  <c r="P81" i="11"/>
  <c r="P82" i="11"/>
  <c r="P83" i="11"/>
  <c r="P84" i="11"/>
  <c r="P85" i="11"/>
  <c r="P86" i="11"/>
  <c r="P87" i="11"/>
  <c r="P88" i="11"/>
  <c r="P89" i="11"/>
  <c r="P90" i="11"/>
  <c r="P91" i="11"/>
  <c r="P92" i="11"/>
  <c r="P93" i="11"/>
  <c r="P94" i="11"/>
  <c r="P95" i="11"/>
  <c r="P96" i="11"/>
  <c r="P97" i="11"/>
  <c r="P98" i="11"/>
  <c r="P99" i="11"/>
  <c r="P100" i="11"/>
  <c r="P101" i="11"/>
  <c r="P102" i="11"/>
  <c r="P103" i="11"/>
  <c r="P104" i="11"/>
  <c r="P105" i="11"/>
  <c r="P106" i="11"/>
  <c r="P107" i="11"/>
  <c r="P108" i="11"/>
  <c r="P109" i="11"/>
  <c r="P110" i="11"/>
  <c r="P111" i="11"/>
  <c r="P112" i="11"/>
  <c r="P113" i="11"/>
  <c r="P114" i="11"/>
  <c r="P115" i="11"/>
  <c r="P116" i="11"/>
  <c r="P117" i="11"/>
  <c r="P118" i="11"/>
  <c r="P119" i="11"/>
  <c r="P120" i="11"/>
  <c r="P121" i="11"/>
  <c r="O4" i="11"/>
  <c r="O5" i="11"/>
  <c r="O6" i="11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0" i="11"/>
  <c r="O81" i="11"/>
  <c r="O82" i="11"/>
  <c r="O83" i="11"/>
  <c r="O84" i="11"/>
  <c r="O85" i="11"/>
  <c r="O86" i="11"/>
  <c r="O87" i="11"/>
  <c r="O88" i="11"/>
  <c r="O89" i="11"/>
  <c r="O90" i="11"/>
  <c r="O91" i="11"/>
  <c r="O92" i="11"/>
  <c r="O93" i="11"/>
  <c r="O94" i="11"/>
  <c r="O95" i="11"/>
  <c r="O96" i="11"/>
  <c r="O97" i="11"/>
  <c r="O98" i="11"/>
  <c r="O99" i="11"/>
  <c r="O100" i="11"/>
  <c r="O101" i="11"/>
  <c r="O102" i="11"/>
  <c r="O103" i="11"/>
  <c r="O104" i="11"/>
  <c r="O105" i="11"/>
  <c r="O106" i="11"/>
  <c r="O107" i="11"/>
  <c r="O108" i="11"/>
  <c r="O109" i="11"/>
  <c r="O110" i="11"/>
  <c r="O111" i="11"/>
  <c r="O112" i="11"/>
  <c r="O113" i="11"/>
  <c r="O114" i="11"/>
  <c r="O115" i="11"/>
  <c r="O116" i="11"/>
  <c r="O117" i="11"/>
  <c r="O118" i="11"/>
  <c r="O119" i="11"/>
  <c r="O120" i="11"/>
  <c r="O121" i="11"/>
  <c r="O122" i="11"/>
  <c r="O123" i="11"/>
  <c r="N4" i="11"/>
  <c r="N5" i="11"/>
  <c r="N6" i="11"/>
  <c r="N7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7" i="11"/>
  <c r="N68" i="11"/>
  <c r="N69" i="11"/>
  <c r="N70" i="11"/>
  <c r="N71" i="11"/>
  <c r="N72" i="11"/>
  <c r="N73" i="11"/>
  <c r="N74" i="11"/>
  <c r="N75" i="11"/>
  <c r="N76" i="11"/>
  <c r="N77" i="11"/>
  <c r="N78" i="11"/>
  <c r="N79" i="11"/>
  <c r="N80" i="11"/>
  <c r="N81" i="11"/>
  <c r="N82" i="11"/>
  <c r="N83" i="11"/>
  <c r="N84" i="11"/>
  <c r="N85" i="11"/>
  <c r="N86" i="11"/>
  <c r="N87" i="11"/>
  <c r="N88" i="11"/>
  <c r="N89" i="11"/>
  <c r="N90" i="11"/>
  <c r="N91" i="11"/>
  <c r="N92" i="11"/>
  <c r="N93" i="11"/>
  <c r="N94" i="11"/>
  <c r="N95" i="11"/>
  <c r="N96" i="11"/>
  <c r="N97" i="11"/>
  <c r="N98" i="11"/>
  <c r="N99" i="11"/>
  <c r="N100" i="11"/>
  <c r="N101" i="11"/>
  <c r="N102" i="11"/>
  <c r="N103" i="11"/>
  <c r="N104" i="11"/>
  <c r="N105" i="11"/>
  <c r="N106" i="11"/>
  <c r="N107" i="11"/>
  <c r="N108" i="11"/>
  <c r="N109" i="11"/>
  <c r="N110" i="11"/>
  <c r="N111" i="11"/>
  <c r="N112" i="11"/>
  <c r="N113" i="11"/>
  <c r="N114" i="11"/>
  <c r="N115" i="11"/>
  <c r="N116" i="11"/>
  <c r="N117" i="11"/>
  <c r="N118" i="11"/>
  <c r="N119" i="11"/>
  <c r="N120" i="11"/>
  <c r="N121" i="11"/>
  <c r="N122" i="11"/>
  <c r="N123" i="11"/>
  <c r="N124" i="11"/>
  <c r="B114" i="11"/>
  <c r="B115" i="11"/>
  <c r="B116" i="11"/>
  <c r="B117" i="11"/>
  <c r="B118" i="11"/>
  <c r="B119" i="11"/>
  <c r="B120" i="11"/>
  <c r="B121" i="11"/>
  <c r="B122" i="11"/>
  <c r="B123" i="11"/>
  <c r="B124" i="11"/>
  <c r="B125" i="11"/>
  <c r="B126" i="11"/>
  <c r="M4" i="11"/>
  <c r="M5" i="1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M70" i="11"/>
  <c r="M71" i="11"/>
  <c r="M72" i="11"/>
  <c r="M73" i="11"/>
  <c r="M74" i="11"/>
  <c r="M75" i="11"/>
  <c r="M76" i="11"/>
  <c r="M77" i="11"/>
  <c r="M78" i="11"/>
  <c r="M79" i="11"/>
  <c r="M80" i="11"/>
  <c r="M81" i="11"/>
  <c r="M82" i="11"/>
  <c r="M83" i="11"/>
  <c r="M84" i="11"/>
  <c r="M85" i="11"/>
  <c r="M86" i="11"/>
  <c r="M87" i="11"/>
  <c r="M88" i="11"/>
  <c r="M89" i="11"/>
  <c r="M90" i="11"/>
  <c r="M91" i="11"/>
  <c r="M92" i="11"/>
  <c r="M93" i="11"/>
  <c r="M94" i="11"/>
  <c r="M95" i="11"/>
  <c r="M96" i="11"/>
  <c r="M97" i="11"/>
  <c r="M98" i="11"/>
  <c r="M99" i="11"/>
  <c r="M100" i="11"/>
  <c r="M101" i="11"/>
  <c r="M102" i="11"/>
  <c r="M103" i="11"/>
  <c r="M104" i="11"/>
  <c r="M105" i="11"/>
  <c r="M106" i="11"/>
  <c r="M107" i="11"/>
  <c r="M108" i="11"/>
  <c r="M109" i="11"/>
  <c r="M110" i="11"/>
  <c r="M111" i="11"/>
  <c r="M112" i="11"/>
  <c r="M113" i="11"/>
  <c r="M114" i="11"/>
  <c r="M115" i="11"/>
  <c r="M116" i="11"/>
  <c r="M117" i="11"/>
  <c r="M118" i="11"/>
  <c r="M119" i="11"/>
  <c r="M120" i="11"/>
  <c r="M121" i="11"/>
  <c r="M122" i="11"/>
  <c r="M123" i="11"/>
  <c r="M124" i="11"/>
  <c r="M125" i="11"/>
  <c r="L4" i="11"/>
  <c r="L5" i="11"/>
  <c r="L6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L96" i="11"/>
  <c r="L97" i="11"/>
  <c r="L98" i="11"/>
  <c r="L99" i="11"/>
  <c r="AH99" i="11" s="1"/>
  <c r="AI99" i="11" s="1"/>
  <c r="AJ99" i="11" s="1"/>
  <c r="AK99" i="11" s="1"/>
  <c r="AL99" i="11" s="1"/>
  <c r="AM99" i="11" s="1"/>
  <c r="AN99" i="11" s="1"/>
  <c r="AO99" i="11" s="1"/>
  <c r="AP99" i="11" s="1"/>
  <c r="L100" i="11"/>
  <c r="L101" i="11"/>
  <c r="L102" i="11"/>
  <c r="L103" i="11"/>
  <c r="AH103" i="11" s="1"/>
  <c r="AI103" i="11" s="1"/>
  <c r="AJ103" i="11" s="1"/>
  <c r="AK103" i="11" s="1"/>
  <c r="AL103" i="11" s="1"/>
  <c r="AM103" i="11" s="1"/>
  <c r="AN103" i="11" s="1"/>
  <c r="AO103" i="11" s="1"/>
  <c r="AP103" i="11" s="1"/>
  <c r="L104" i="11"/>
  <c r="L105" i="11"/>
  <c r="L106" i="11"/>
  <c r="L107" i="11"/>
  <c r="AH107" i="11" s="1"/>
  <c r="AI107" i="11" s="1"/>
  <c r="AJ107" i="11" s="1"/>
  <c r="AK107" i="11" s="1"/>
  <c r="AL107" i="11" s="1"/>
  <c r="AM107" i="11" s="1"/>
  <c r="AN107" i="11" s="1"/>
  <c r="AO107" i="11" s="1"/>
  <c r="AP107" i="11" s="1"/>
  <c r="L108" i="11"/>
  <c r="L109" i="11"/>
  <c r="L110" i="11"/>
  <c r="L111" i="11"/>
  <c r="L112" i="11"/>
  <c r="L113" i="11"/>
  <c r="L114" i="11"/>
  <c r="L115" i="11"/>
  <c r="L116" i="11"/>
  <c r="L117" i="11"/>
  <c r="L118" i="11"/>
  <c r="L119" i="11"/>
  <c r="L120" i="11"/>
  <c r="L121" i="11"/>
  <c r="L122" i="11"/>
  <c r="L123" i="11"/>
  <c r="L124" i="11"/>
  <c r="L125" i="11"/>
  <c r="L126" i="11"/>
  <c r="K4" i="11"/>
  <c r="K5" i="11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K99" i="11"/>
  <c r="K100" i="11"/>
  <c r="K101" i="11"/>
  <c r="K102" i="11"/>
  <c r="K103" i="11"/>
  <c r="K104" i="11"/>
  <c r="K105" i="11"/>
  <c r="K106" i="11"/>
  <c r="K107" i="11"/>
  <c r="K108" i="11"/>
  <c r="K109" i="11"/>
  <c r="K110" i="11"/>
  <c r="K111" i="11"/>
  <c r="K112" i="11"/>
  <c r="K113" i="11"/>
  <c r="K114" i="11"/>
  <c r="K115" i="11"/>
  <c r="K116" i="11"/>
  <c r="K117" i="11"/>
  <c r="K118" i="11"/>
  <c r="K119" i="11"/>
  <c r="K120" i="11"/>
  <c r="K121" i="11"/>
  <c r="K122" i="11"/>
  <c r="K123" i="11"/>
  <c r="K124" i="11"/>
  <c r="K125" i="11"/>
  <c r="K126" i="11"/>
  <c r="J4" i="11"/>
  <c r="J5" i="1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6" i="11"/>
  <c r="J97" i="11"/>
  <c r="J98" i="11"/>
  <c r="J99" i="11"/>
  <c r="J100" i="11"/>
  <c r="J101" i="11"/>
  <c r="J102" i="11"/>
  <c r="J103" i="11"/>
  <c r="J104" i="11"/>
  <c r="J105" i="11"/>
  <c r="J106" i="11"/>
  <c r="J107" i="11"/>
  <c r="J108" i="11"/>
  <c r="J109" i="11"/>
  <c r="J110" i="11"/>
  <c r="J111" i="11"/>
  <c r="J112" i="11"/>
  <c r="J113" i="11"/>
  <c r="J114" i="11"/>
  <c r="J115" i="11"/>
  <c r="J116" i="11"/>
  <c r="J117" i="11"/>
  <c r="J118" i="11"/>
  <c r="J119" i="11"/>
  <c r="J120" i="11"/>
  <c r="J121" i="11"/>
  <c r="J122" i="11"/>
  <c r="J123" i="11"/>
  <c r="J124" i="11"/>
  <c r="J125" i="11"/>
  <c r="J126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B110" i="11"/>
  <c r="B111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D111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G96" i="11"/>
  <c r="G97" i="11"/>
  <c r="G98" i="11"/>
  <c r="G99" i="11"/>
  <c r="G100" i="11"/>
  <c r="G101" i="11"/>
  <c r="G102" i="11"/>
  <c r="G103" i="11"/>
  <c r="G104" i="11"/>
  <c r="G105" i="11"/>
  <c r="G106" i="11"/>
  <c r="G107" i="11"/>
  <c r="G108" i="11"/>
  <c r="G109" i="11"/>
  <c r="G110" i="11"/>
  <c r="G111" i="11"/>
  <c r="H96" i="11"/>
  <c r="H97" i="11"/>
  <c r="H98" i="11"/>
  <c r="H99" i="11"/>
  <c r="H100" i="11"/>
  <c r="H101" i="11"/>
  <c r="H102" i="11"/>
  <c r="H103" i="11"/>
  <c r="H104" i="11"/>
  <c r="H105" i="11"/>
  <c r="H106" i="11"/>
  <c r="H107" i="11"/>
  <c r="H108" i="11"/>
  <c r="H109" i="11"/>
  <c r="H110" i="11"/>
  <c r="H111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AF96" i="11"/>
  <c r="AF97" i="11"/>
  <c r="AF98" i="11"/>
  <c r="AF99" i="11"/>
  <c r="AF100" i="11"/>
  <c r="AF101" i="11"/>
  <c r="AF102" i="11"/>
  <c r="AF103" i="11"/>
  <c r="AF104" i="11"/>
  <c r="AF105" i="11"/>
  <c r="AF106" i="11"/>
  <c r="AF107" i="11"/>
  <c r="AF108" i="11"/>
  <c r="AF109" i="11"/>
  <c r="AF110" i="11"/>
  <c r="AF111" i="11"/>
  <c r="AG96" i="11"/>
  <c r="AG97" i="11"/>
  <c r="AG98" i="11"/>
  <c r="AG99" i="11"/>
  <c r="AG100" i="11"/>
  <c r="AG101" i="11"/>
  <c r="AG102" i="11"/>
  <c r="AG103" i="11"/>
  <c r="AG104" i="11"/>
  <c r="AG105" i="11"/>
  <c r="AG106" i="11"/>
  <c r="AG107" i="11"/>
  <c r="AG108" i="11"/>
  <c r="AG109" i="11"/>
  <c r="AG110" i="11"/>
  <c r="AG111" i="11"/>
  <c r="AH96" i="11"/>
  <c r="AH97" i="11"/>
  <c r="AH98" i="11"/>
  <c r="AH100" i="11"/>
  <c r="AH101" i="11"/>
  <c r="AH102" i="11"/>
  <c r="AH104" i="11"/>
  <c r="AH105" i="11"/>
  <c r="AH106" i="11"/>
  <c r="AH108" i="11"/>
  <c r="AH109" i="11"/>
  <c r="AH110" i="11"/>
  <c r="AI96" i="11"/>
  <c r="AI97" i="11"/>
  <c r="AI98" i="11"/>
  <c r="AI100" i="11"/>
  <c r="AI101" i="11"/>
  <c r="AI102" i="11"/>
  <c r="AI104" i="11"/>
  <c r="AI105" i="11"/>
  <c r="AI106" i="11"/>
  <c r="AI108" i="11"/>
  <c r="AI109" i="11"/>
  <c r="AI110" i="11"/>
  <c r="AJ96" i="11"/>
  <c r="AJ97" i="11"/>
  <c r="AJ98" i="11"/>
  <c r="AJ100" i="11"/>
  <c r="AJ101" i="11"/>
  <c r="AJ102" i="11"/>
  <c r="AJ104" i="11"/>
  <c r="AJ105" i="11"/>
  <c r="AJ106" i="11"/>
  <c r="AJ108" i="11"/>
  <c r="AJ109" i="11"/>
  <c r="AJ110" i="11"/>
  <c r="AK96" i="11"/>
  <c r="AK97" i="11"/>
  <c r="AK98" i="11"/>
  <c r="AK100" i="11"/>
  <c r="AK101" i="11"/>
  <c r="AK102" i="11"/>
  <c r="AK104" i="11"/>
  <c r="AK105" i="11"/>
  <c r="AK106" i="11"/>
  <c r="AK108" i="11"/>
  <c r="AK109" i="11"/>
  <c r="AK110" i="11"/>
  <c r="AL96" i="11"/>
  <c r="AL97" i="11"/>
  <c r="AL98" i="11"/>
  <c r="AL100" i="11"/>
  <c r="AL101" i="11"/>
  <c r="AL102" i="11"/>
  <c r="AL104" i="11"/>
  <c r="AL105" i="11"/>
  <c r="AL106" i="11"/>
  <c r="AL108" i="11"/>
  <c r="AL109" i="11"/>
  <c r="AL110" i="11"/>
  <c r="AM96" i="11"/>
  <c r="AM97" i="11"/>
  <c r="AM98" i="11"/>
  <c r="AM100" i="11"/>
  <c r="AM101" i="11"/>
  <c r="AM102" i="11"/>
  <c r="AM104" i="11"/>
  <c r="AM105" i="11"/>
  <c r="AM106" i="11"/>
  <c r="AM108" i="11"/>
  <c r="AM109" i="11"/>
  <c r="AM110" i="11"/>
  <c r="AN96" i="11"/>
  <c r="AN97" i="11"/>
  <c r="AN98" i="11"/>
  <c r="AN100" i="11"/>
  <c r="AN101" i="11"/>
  <c r="AN102" i="11"/>
  <c r="AN104" i="11"/>
  <c r="AN105" i="11"/>
  <c r="AN106" i="11"/>
  <c r="AN108" i="11"/>
  <c r="AN109" i="11"/>
  <c r="AN110" i="11"/>
  <c r="AO96" i="11"/>
  <c r="AO97" i="11"/>
  <c r="AO98" i="11"/>
  <c r="AP98" i="11" s="1"/>
  <c r="AO100" i="11"/>
  <c r="AO101" i="11"/>
  <c r="AP101" i="11" s="1"/>
  <c r="AO102" i="11"/>
  <c r="AO104" i="11"/>
  <c r="AP104" i="11" s="1"/>
  <c r="AO105" i="11"/>
  <c r="AP105" i="11" s="1"/>
  <c r="AO106" i="11"/>
  <c r="AO108" i="11"/>
  <c r="AO109" i="11"/>
  <c r="AP109" i="11" s="1"/>
  <c r="AO110" i="11"/>
  <c r="AP96" i="11"/>
  <c r="AP97" i="11"/>
  <c r="AP100" i="11"/>
  <c r="AP102" i="11"/>
  <c r="AP106" i="11"/>
  <c r="AP108" i="11"/>
  <c r="AP110" i="11"/>
  <c r="B116" i="7"/>
  <c r="C116" i="7"/>
  <c r="D116" i="7"/>
  <c r="E116" i="7"/>
  <c r="F116" i="7"/>
  <c r="G116" i="7"/>
  <c r="H116" i="7"/>
  <c r="I116" i="7"/>
  <c r="J116" i="7"/>
  <c r="K116" i="7" s="1"/>
  <c r="L116" i="7" s="1"/>
  <c r="M116" i="7" s="1"/>
  <c r="N116" i="7" s="1"/>
  <c r="O116" i="7" s="1"/>
  <c r="P116" i="7" s="1"/>
  <c r="Q116" i="7" s="1"/>
  <c r="R116" i="7" s="1"/>
  <c r="S116" i="7" s="1"/>
  <c r="T116" i="7" s="1"/>
  <c r="U116" i="7" s="1"/>
  <c r="V116" i="7" s="1"/>
  <c r="W116" i="7" s="1"/>
  <c r="X116" i="7" s="1"/>
  <c r="Y116" i="7" s="1"/>
  <c r="Z116" i="7" s="1"/>
  <c r="AA116" i="7" s="1"/>
  <c r="AB116" i="7" s="1"/>
  <c r="AC116" i="7" s="1"/>
  <c r="AD116" i="7" s="1"/>
  <c r="AE116" i="7" s="1"/>
  <c r="AF116" i="7" s="1"/>
  <c r="AG116" i="7" s="1"/>
  <c r="AH116" i="7" s="1"/>
  <c r="AI116" i="7" s="1"/>
  <c r="AJ116" i="7" s="1"/>
  <c r="AK116" i="7" s="1"/>
  <c r="AL116" i="7" s="1"/>
  <c r="AM116" i="7" s="1"/>
  <c r="AN116" i="7" s="1"/>
  <c r="AO116" i="7" s="1"/>
  <c r="AP116" i="7" s="1"/>
  <c r="AQ116" i="7" s="1"/>
  <c r="AR116" i="7" s="1"/>
  <c r="AS116" i="7" s="1"/>
  <c r="AT116" i="7" s="1"/>
  <c r="AU116" i="7" s="1"/>
  <c r="AV116" i="7" s="1"/>
  <c r="AW116" i="7" s="1"/>
  <c r="AX116" i="7" s="1"/>
  <c r="AY116" i="7" s="1"/>
  <c r="AZ116" i="7" s="1"/>
  <c r="BA116" i="7" s="1"/>
  <c r="BB116" i="7" s="1"/>
  <c r="BC116" i="7" s="1"/>
  <c r="BD116" i="7" s="1"/>
  <c r="BE116" i="7" s="1"/>
  <c r="BF116" i="7" s="1"/>
  <c r="BG116" i="7" s="1"/>
  <c r="BH116" i="7" s="1"/>
  <c r="BI116" i="7" s="1"/>
  <c r="BJ116" i="7" s="1"/>
  <c r="BK116" i="7" s="1"/>
  <c r="BL116" i="7" s="1"/>
  <c r="BM116" i="7" s="1"/>
  <c r="BN116" i="7" s="1"/>
  <c r="BO116" i="7" s="1"/>
  <c r="BP116" i="7" s="1"/>
  <c r="BQ116" i="7" s="1"/>
  <c r="BR116" i="7" s="1"/>
  <c r="BS116" i="7" s="1"/>
  <c r="BT116" i="7" s="1"/>
  <c r="BU116" i="7" s="1"/>
  <c r="BV116" i="7" s="1"/>
  <c r="BW116" i="7" s="1"/>
  <c r="BX116" i="7" s="1"/>
  <c r="BY116" i="7" s="1"/>
  <c r="BZ116" i="7" s="1"/>
  <c r="CA116" i="7" s="1"/>
  <c r="CB116" i="7" s="1"/>
  <c r="CC116" i="7" s="1"/>
  <c r="CD116" i="7" s="1"/>
  <c r="CE116" i="7" s="1"/>
  <c r="CF116" i="7" s="1"/>
  <c r="CG116" i="7" s="1"/>
  <c r="CH116" i="7" s="1"/>
  <c r="CI116" i="7" s="1"/>
  <c r="CJ116" i="7" s="1"/>
  <c r="CK116" i="7" s="1"/>
  <c r="CL116" i="7" s="1"/>
  <c r="CM116" i="7" s="1"/>
  <c r="CN116" i="7" s="1"/>
  <c r="CO116" i="7" s="1"/>
  <c r="CP116" i="7" s="1"/>
  <c r="CQ116" i="7" s="1"/>
  <c r="CR116" i="7" s="1"/>
  <c r="CS116" i="7" s="1"/>
  <c r="CT116" i="7" s="1"/>
  <c r="CU116" i="7" s="1"/>
  <c r="CV116" i="7" s="1"/>
  <c r="CW116" i="7" s="1"/>
  <c r="CX116" i="7" s="1"/>
  <c r="CY116" i="7" s="1"/>
  <c r="CZ116" i="7" s="1"/>
  <c r="DA116" i="7" s="1"/>
  <c r="DB116" i="7" s="1"/>
  <c r="DC116" i="7" s="1"/>
  <c r="DD116" i="7" s="1"/>
  <c r="DE116" i="7" s="1"/>
  <c r="DF116" i="7" s="1"/>
  <c r="DG116" i="7" s="1"/>
  <c r="DH116" i="7" s="1"/>
  <c r="DI116" i="7" s="1"/>
  <c r="DJ116" i="7" s="1"/>
  <c r="DJ126" i="8"/>
  <c r="DI126" i="8"/>
  <c r="DH126" i="8"/>
  <c r="DG126" i="8"/>
  <c r="DF126" i="8"/>
  <c r="DE126" i="8"/>
  <c r="DD126" i="8"/>
  <c r="DC126" i="8"/>
  <c r="DB126" i="8"/>
  <c r="DA126" i="8"/>
  <c r="CZ126" i="8"/>
  <c r="CY126" i="8"/>
  <c r="CX126" i="8"/>
  <c r="CW126" i="8"/>
  <c r="CV126" i="8"/>
  <c r="CU126" i="8"/>
  <c r="CT126" i="8"/>
  <c r="CS126" i="8"/>
  <c r="CR126" i="8"/>
  <c r="CQ126" i="8"/>
  <c r="CP126" i="8"/>
  <c r="CO126" i="8"/>
  <c r="CN126" i="8"/>
  <c r="CM126" i="8"/>
  <c r="CL126" i="8"/>
  <c r="CK126" i="8"/>
  <c r="CJ126" i="8"/>
  <c r="CI126" i="8"/>
  <c r="CH126" i="8"/>
  <c r="CG126" i="8"/>
  <c r="CF126" i="8"/>
  <c r="CE126" i="8"/>
  <c r="CD126" i="8"/>
  <c r="CC126" i="8"/>
  <c r="CB126" i="8"/>
  <c r="CA126" i="8"/>
  <c r="BZ126" i="8"/>
  <c r="BY126" i="8"/>
  <c r="BX126" i="8"/>
  <c r="BW126" i="8"/>
  <c r="BV126" i="8"/>
  <c r="BU126" i="8"/>
  <c r="BT126" i="8"/>
  <c r="BS126" i="8"/>
  <c r="BR126" i="8"/>
  <c r="BQ126" i="8"/>
  <c r="BP126" i="8"/>
  <c r="BO126" i="8"/>
  <c r="BN126" i="8"/>
  <c r="BM126" i="8"/>
  <c r="BL126" i="8"/>
  <c r="BK126" i="8"/>
  <c r="BJ126" i="8"/>
  <c r="BI126" i="8"/>
  <c r="BH126" i="8"/>
  <c r="BG126" i="8"/>
  <c r="BF126" i="8"/>
  <c r="BE126" i="8"/>
  <c r="BD126" i="8"/>
  <c r="BC126" i="8"/>
  <c r="BB126" i="8"/>
  <c r="BA126" i="8"/>
  <c r="AZ126" i="8"/>
  <c r="AY126" i="8"/>
  <c r="AX126" i="8"/>
  <c r="AW126" i="8"/>
  <c r="AV126" i="8"/>
  <c r="AU126" i="8"/>
  <c r="AT126" i="8"/>
  <c r="AS126" i="8"/>
  <c r="AR126" i="8"/>
  <c r="AQ126" i="8"/>
  <c r="AP126" i="8"/>
  <c r="AO126" i="8"/>
  <c r="DJ125" i="8"/>
  <c r="DI125" i="8"/>
  <c r="DH125" i="8"/>
  <c r="DG125" i="8"/>
  <c r="DF125" i="8"/>
  <c r="DE125" i="8"/>
  <c r="DD125" i="8"/>
  <c r="DC125" i="8"/>
  <c r="DB125" i="8"/>
  <c r="DA125" i="8"/>
  <c r="CZ125" i="8"/>
  <c r="CY125" i="8"/>
  <c r="CX125" i="8"/>
  <c r="CW125" i="8"/>
  <c r="CV125" i="8"/>
  <c r="CU125" i="8"/>
  <c r="CT125" i="8"/>
  <c r="CS125" i="8"/>
  <c r="CR125" i="8"/>
  <c r="CQ125" i="8"/>
  <c r="CP125" i="8"/>
  <c r="CO125" i="8"/>
  <c r="CN125" i="8"/>
  <c r="CM125" i="8"/>
  <c r="CL125" i="8"/>
  <c r="CK125" i="8"/>
  <c r="CJ125" i="8"/>
  <c r="CI125" i="8"/>
  <c r="CH125" i="8"/>
  <c r="CG125" i="8"/>
  <c r="CF125" i="8"/>
  <c r="CE125" i="8"/>
  <c r="CD125" i="8"/>
  <c r="CC125" i="8"/>
  <c r="CB125" i="8"/>
  <c r="CA125" i="8"/>
  <c r="BZ125" i="8"/>
  <c r="BY125" i="8"/>
  <c r="BX125" i="8"/>
  <c r="BW125" i="8"/>
  <c r="BV125" i="8"/>
  <c r="BU125" i="8"/>
  <c r="BT125" i="8"/>
  <c r="BS125" i="8"/>
  <c r="BR125" i="8"/>
  <c r="BQ125" i="8"/>
  <c r="BP125" i="8"/>
  <c r="BO125" i="8"/>
  <c r="BN125" i="8"/>
  <c r="BM125" i="8"/>
  <c r="BL125" i="8"/>
  <c r="BK125" i="8"/>
  <c r="BJ125" i="8"/>
  <c r="BI125" i="8"/>
  <c r="BH125" i="8"/>
  <c r="BG125" i="8"/>
  <c r="BF125" i="8"/>
  <c r="BE125" i="8"/>
  <c r="DJ124" i="8"/>
  <c r="DI124" i="8"/>
  <c r="DH124" i="8"/>
  <c r="DG124" i="8"/>
  <c r="DF124" i="8"/>
  <c r="DE124" i="8"/>
  <c r="DD124" i="8"/>
  <c r="DC124" i="8"/>
  <c r="DB124" i="8"/>
  <c r="DA124" i="8"/>
  <c r="CZ124" i="8"/>
  <c r="CY124" i="8"/>
  <c r="CX124" i="8"/>
  <c r="CW124" i="8"/>
  <c r="CV124" i="8"/>
  <c r="CU124" i="8"/>
  <c r="CT124" i="8"/>
  <c r="CS124" i="8"/>
  <c r="CR124" i="8"/>
  <c r="CQ124" i="8"/>
  <c r="CP124" i="8"/>
  <c r="CO124" i="8"/>
  <c r="CN124" i="8"/>
  <c r="CM124" i="8"/>
  <c r="CL124" i="8"/>
  <c r="CK124" i="8"/>
  <c r="CJ124" i="8"/>
  <c r="CI124" i="8"/>
  <c r="CH124" i="8"/>
  <c r="CG124" i="8"/>
  <c r="CF124" i="8"/>
  <c r="CE124" i="8"/>
  <c r="CD124" i="8"/>
  <c r="CC124" i="8"/>
  <c r="CB124" i="8"/>
  <c r="CA124" i="8"/>
  <c r="BZ124" i="8"/>
  <c r="BY124" i="8"/>
  <c r="BX124" i="8"/>
  <c r="BW124" i="8"/>
  <c r="BV124" i="8"/>
  <c r="BU124" i="8"/>
  <c r="BT124" i="8"/>
  <c r="BS124" i="8"/>
  <c r="BR124" i="8"/>
  <c r="BQ124" i="8"/>
  <c r="BP124" i="8"/>
  <c r="BO124" i="8"/>
  <c r="BN124" i="8"/>
  <c r="BM124" i="8"/>
  <c r="BL124" i="8"/>
  <c r="BK124" i="8"/>
  <c r="BJ124" i="8"/>
  <c r="BI124" i="8"/>
  <c r="BH124" i="8"/>
  <c r="BG124" i="8"/>
  <c r="DJ123" i="8"/>
  <c r="DI123" i="8"/>
  <c r="DH123" i="8"/>
  <c r="DG123" i="8"/>
  <c r="DF123" i="8"/>
  <c r="DE123" i="8"/>
  <c r="DD123" i="8"/>
  <c r="DC123" i="8"/>
  <c r="DB123" i="8"/>
  <c r="DA123" i="8"/>
  <c r="CZ123" i="8"/>
  <c r="CY123" i="8"/>
  <c r="CX123" i="8"/>
  <c r="CW123" i="8"/>
  <c r="CV123" i="8"/>
  <c r="CU123" i="8"/>
  <c r="CT123" i="8"/>
  <c r="CS123" i="8"/>
  <c r="CR123" i="8"/>
  <c r="CQ123" i="8"/>
  <c r="CP123" i="8"/>
  <c r="CO123" i="8"/>
  <c r="CN123" i="8"/>
  <c r="CM123" i="8"/>
  <c r="CL123" i="8"/>
  <c r="CK123" i="8"/>
  <c r="CJ123" i="8"/>
  <c r="CI123" i="8"/>
  <c r="CH123" i="8"/>
  <c r="CG123" i="8"/>
  <c r="CF123" i="8"/>
  <c r="CE123" i="8"/>
  <c r="CD123" i="8"/>
  <c r="CC123" i="8"/>
  <c r="CB123" i="8"/>
  <c r="CA123" i="8"/>
  <c r="BZ123" i="8"/>
  <c r="BY123" i="8"/>
  <c r="BX123" i="8"/>
  <c r="BW123" i="8"/>
  <c r="BV123" i="8"/>
  <c r="BU123" i="8"/>
  <c r="BT123" i="8"/>
  <c r="BS123" i="8"/>
  <c r="BR123" i="8"/>
  <c r="DJ122" i="8"/>
  <c r="DI122" i="8"/>
  <c r="DH122" i="8"/>
  <c r="DG122" i="8"/>
  <c r="DF122" i="8"/>
  <c r="DE122" i="8"/>
  <c r="DD122" i="8"/>
  <c r="DC122" i="8"/>
  <c r="DB122" i="8"/>
  <c r="DA122" i="8"/>
  <c r="CZ122" i="8"/>
  <c r="CY122" i="8"/>
  <c r="CX122" i="8"/>
  <c r="CW122" i="8"/>
  <c r="CV122" i="8"/>
  <c r="CU122" i="8"/>
  <c r="CT122" i="8"/>
  <c r="CS122" i="8"/>
  <c r="CR122" i="8"/>
  <c r="CQ122" i="8"/>
  <c r="CP122" i="8"/>
  <c r="CO122" i="8"/>
  <c r="CN122" i="8"/>
  <c r="CM122" i="8"/>
  <c r="CL122" i="8"/>
  <c r="CK122" i="8"/>
  <c r="CJ122" i="8"/>
  <c r="CI122" i="8"/>
  <c r="CH122" i="8"/>
  <c r="CG122" i="8"/>
  <c r="CF122" i="8"/>
  <c r="CE122" i="8"/>
  <c r="CD122" i="8"/>
  <c r="CC122" i="8"/>
  <c r="CB122" i="8"/>
  <c r="CA122" i="8"/>
  <c r="BZ122" i="8"/>
  <c r="BY122" i="8"/>
  <c r="DJ121" i="8"/>
  <c r="DI121" i="8"/>
  <c r="DH121" i="8"/>
  <c r="DG121" i="8"/>
  <c r="DF121" i="8"/>
  <c r="DE121" i="8"/>
  <c r="DD121" i="8"/>
  <c r="DC121" i="8"/>
  <c r="DB121" i="8"/>
  <c r="DA121" i="8"/>
  <c r="CZ121" i="8"/>
  <c r="CY121" i="8"/>
  <c r="CX121" i="8"/>
  <c r="CW121" i="8"/>
  <c r="CV121" i="8"/>
  <c r="CU121" i="8"/>
  <c r="CT121" i="8"/>
  <c r="CS121" i="8"/>
  <c r="CR121" i="8"/>
  <c r="CQ121" i="8"/>
  <c r="CP121" i="8"/>
  <c r="CO121" i="8"/>
  <c r="CN12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DJ126" i="7"/>
  <c r="DI126" i="7"/>
  <c r="DH126" i="7"/>
  <c r="DG126" i="7"/>
  <c r="DF126" i="7"/>
  <c r="DE126" i="7"/>
  <c r="DD126" i="7"/>
  <c r="DC126" i="7"/>
  <c r="DB126" i="7"/>
  <c r="DA126" i="7"/>
  <c r="CZ126" i="7"/>
  <c r="CY126" i="7"/>
  <c r="CX126" i="7"/>
  <c r="CW126" i="7"/>
  <c r="CV126" i="7"/>
  <c r="CU126" i="7"/>
  <c r="CT126" i="7"/>
  <c r="CS126" i="7"/>
  <c r="CR126" i="7"/>
  <c r="CQ126" i="7"/>
  <c r="CP126" i="7"/>
  <c r="CO126" i="7"/>
  <c r="CN126" i="7"/>
  <c r="CM126" i="7"/>
  <c r="CL126" i="7"/>
  <c r="CK126" i="7"/>
  <c r="CJ126" i="7"/>
  <c r="CI126" i="7"/>
  <c r="CH126" i="7"/>
  <c r="CG126" i="7"/>
  <c r="CF126" i="7"/>
  <c r="CE126" i="7"/>
  <c r="CD126" i="7"/>
  <c r="CC126" i="7"/>
  <c r="CB126" i="7"/>
  <c r="CA126" i="7"/>
  <c r="BZ126" i="7"/>
  <c r="BY126" i="7"/>
  <c r="BX126" i="7"/>
  <c r="BW126" i="7"/>
  <c r="BV126" i="7"/>
  <c r="BU126" i="7"/>
  <c r="BT126" i="7"/>
  <c r="BS126" i="7"/>
  <c r="BR126" i="7"/>
  <c r="BQ126" i="7"/>
  <c r="BP126" i="7"/>
  <c r="BO126" i="7"/>
  <c r="BN126" i="7"/>
  <c r="BM126" i="7"/>
  <c r="BL126" i="7"/>
  <c r="BK126" i="7"/>
  <c r="BJ126" i="7"/>
  <c r="BI126" i="7"/>
  <c r="BH126" i="7"/>
  <c r="BG126" i="7"/>
  <c r="BF126" i="7"/>
  <c r="BE126" i="7"/>
  <c r="J126" i="7"/>
  <c r="DJ125" i="7"/>
  <c r="DI125" i="7"/>
  <c r="DH125" i="7"/>
  <c r="DG125" i="7"/>
  <c r="DF125" i="7"/>
  <c r="DE125" i="7"/>
  <c r="DD125" i="7"/>
  <c r="DC125" i="7"/>
  <c r="DB125" i="7"/>
  <c r="DA125" i="7"/>
  <c r="CZ125" i="7"/>
  <c r="CY125" i="7"/>
  <c r="CX125" i="7"/>
  <c r="CW125" i="7"/>
  <c r="CV125" i="7"/>
  <c r="CU125" i="7"/>
  <c r="CT125" i="7"/>
  <c r="CS125" i="7"/>
  <c r="CR125" i="7"/>
  <c r="CQ125" i="7"/>
  <c r="CP125" i="7"/>
  <c r="CO125" i="7"/>
  <c r="CN125" i="7"/>
  <c r="CM125" i="7"/>
  <c r="CL125" i="7"/>
  <c r="CK125" i="7"/>
  <c r="CJ125" i="7"/>
  <c r="CI125" i="7"/>
  <c r="CH125" i="7"/>
  <c r="CG125" i="7"/>
  <c r="CF125" i="7"/>
  <c r="CE125" i="7"/>
  <c r="CD125" i="7"/>
  <c r="CC125" i="7"/>
  <c r="CB125" i="7"/>
  <c r="CA125" i="7"/>
  <c r="BZ125" i="7"/>
  <c r="BY125" i="7"/>
  <c r="BX125" i="7"/>
  <c r="BW125" i="7"/>
  <c r="BV125" i="7"/>
  <c r="BU125" i="7"/>
  <c r="BT125" i="7"/>
  <c r="BS125" i="7"/>
  <c r="BR125" i="7"/>
  <c r="BQ125" i="7"/>
  <c r="BP125" i="7"/>
  <c r="BO125" i="7"/>
  <c r="BN125" i="7"/>
  <c r="BM125" i="7"/>
  <c r="BL125" i="7"/>
  <c r="BK125" i="7"/>
  <c r="BJ125" i="7"/>
  <c r="BI125" i="7"/>
  <c r="BH125" i="7"/>
  <c r="BG125" i="7"/>
  <c r="J125" i="7"/>
  <c r="DJ124" i="7"/>
  <c r="DI124" i="7"/>
  <c r="DH124" i="7"/>
  <c r="DG124" i="7"/>
  <c r="DF124" i="7"/>
  <c r="DE124" i="7"/>
  <c r="DD124" i="7"/>
  <c r="DC124" i="7"/>
  <c r="DB124" i="7"/>
  <c r="DA124" i="7"/>
  <c r="CZ124" i="7"/>
  <c r="CY124" i="7"/>
  <c r="CX124" i="7"/>
  <c r="CW124" i="7"/>
  <c r="CV124" i="7"/>
  <c r="CU124" i="7"/>
  <c r="CT124" i="7"/>
  <c r="CS124" i="7"/>
  <c r="CR124" i="7"/>
  <c r="CQ124" i="7"/>
  <c r="CP124" i="7"/>
  <c r="CO124" i="7"/>
  <c r="CN124" i="7"/>
  <c r="CM124" i="7"/>
  <c r="CL124" i="7"/>
  <c r="CK124" i="7"/>
  <c r="CJ124" i="7"/>
  <c r="CI124" i="7"/>
  <c r="CH124" i="7"/>
  <c r="CG124" i="7"/>
  <c r="CF124" i="7"/>
  <c r="CE124" i="7"/>
  <c r="CD124" i="7"/>
  <c r="CC124" i="7"/>
  <c r="CB124" i="7"/>
  <c r="CA124" i="7"/>
  <c r="BZ124" i="7"/>
  <c r="BY124" i="7"/>
  <c r="BX124" i="7"/>
  <c r="BW124" i="7"/>
  <c r="BV124" i="7"/>
  <c r="BU124" i="7"/>
  <c r="BT124" i="7"/>
  <c r="BS124" i="7"/>
  <c r="BR124" i="7"/>
  <c r="J124" i="7"/>
  <c r="DJ123" i="7"/>
  <c r="DI123" i="7"/>
  <c r="DH123" i="7"/>
  <c r="DG123" i="7"/>
  <c r="DF123" i="7"/>
  <c r="DE123" i="7"/>
  <c r="DD123" i="7"/>
  <c r="DC123" i="7"/>
  <c r="DB123" i="7"/>
  <c r="DA123" i="7"/>
  <c r="CZ123" i="7"/>
  <c r="CY123" i="7"/>
  <c r="CX123" i="7"/>
  <c r="CW123" i="7"/>
  <c r="CV123" i="7"/>
  <c r="CU123" i="7"/>
  <c r="CT123" i="7"/>
  <c r="CS123" i="7"/>
  <c r="CR123" i="7"/>
  <c r="CQ123" i="7"/>
  <c r="CP123" i="7"/>
  <c r="CO123" i="7"/>
  <c r="CN123" i="7"/>
  <c r="CM123" i="7"/>
  <c r="CL123" i="7"/>
  <c r="CK123" i="7"/>
  <c r="CJ123" i="7"/>
  <c r="CI123" i="7"/>
  <c r="CH123" i="7"/>
  <c r="CG123" i="7"/>
  <c r="CF123" i="7"/>
  <c r="CE123" i="7"/>
  <c r="CD123" i="7"/>
  <c r="CC123" i="7"/>
  <c r="CB123" i="7"/>
  <c r="CA123" i="7"/>
  <c r="BZ123" i="7"/>
  <c r="BY123" i="7"/>
  <c r="J123" i="7"/>
  <c r="K123" i="7" s="1"/>
  <c r="DJ122" i="7"/>
  <c r="DI122" i="7"/>
  <c r="DH122" i="7"/>
  <c r="DG122" i="7"/>
  <c r="DF122" i="7"/>
  <c r="DE122" i="7"/>
  <c r="DD122" i="7"/>
  <c r="DC122" i="7"/>
  <c r="DB122" i="7"/>
  <c r="DA122" i="7"/>
  <c r="CZ122" i="7"/>
  <c r="CY122" i="7"/>
  <c r="CX122" i="7"/>
  <c r="CW122" i="7"/>
  <c r="CV122" i="7"/>
  <c r="CU122" i="7"/>
  <c r="CT122" i="7"/>
  <c r="CS122" i="7"/>
  <c r="CR122" i="7"/>
  <c r="CQ122" i="7"/>
  <c r="CP122" i="7"/>
  <c r="CO122" i="7"/>
  <c r="CN122" i="7"/>
  <c r="J122" i="7"/>
  <c r="J121" i="7"/>
  <c r="J120" i="7"/>
  <c r="J119" i="7"/>
  <c r="J118" i="7"/>
  <c r="J117" i="7"/>
  <c r="K115" i="7"/>
  <c r="J115" i="7"/>
  <c r="J114" i="7"/>
  <c r="K113" i="7"/>
  <c r="J113" i="7"/>
  <c r="K112" i="7"/>
  <c r="J112" i="7"/>
  <c r="K111" i="7"/>
  <c r="J111" i="7"/>
  <c r="K110" i="7"/>
  <c r="J110" i="7"/>
  <c r="J109" i="7"/>
  <c r="J108" i="7"/>
  <c r="J107" i="7"/>
  <c r="K106" i="7"/>
  <c r="J106" i="7"/>
  <c r="J105" i="7"/>
  <c r="K104" i="7"/>
  <c r="J104" i="7"/>
  <c r="J103" i="7"/>
  <c r="K102" i="7"/>
  <c r="J102" i="7"/>
  <c r="J101" i="7"/>
  <c r="J100" i="7"/>
  <c r="J99" i="7"/>
  <c r="J98" i="7"/>
  <c r="J97" i="7"/>
  <c r="L96" i="7"/>
  <c r="K96" i="7"/>
  <c r="J96" i="7"/>
  <c r="J95" i="7"/>
  <c r="J94" i="7"/>
  <c r="K93" i="7"/>
  <c r="J93" i="7"/>
  <c r="K92" i="7"/>
  <c r="J92" i="7"/>
  <c r="J91" i="7"/>
  <c r="J90" i="7"/>
  <c r="K89" i="7"/>
  <c r="J89" i="7"/>
  <c r="L88" i="7"/>
  <c r="K88" i="7"/>
  <c r="J88" i="7"/>
  <c r="J87" i="7"/>
  <c r="J86" i="7"/>
  <c r="K85" i="7"/>
  <c r="J85" i="7"/>
  <c r="J84" i="7"/>
  <c r="K83" i="7"/>
  <c r="J83" i="7"/>
  <c r="J82" i="7"/>
  <c r="J81" i="7"/>
  <c r="J80" i="7"/>
  <c r="K79" i="7"/>
  <c r="J79" i="7"/>
  <c r="J78" i="7"/>
  <c r="J77" i="7"/>
  <c r="K77" i="7" s="1"/>
  <c r="J76" i="7"/>
  <c r="K75" i="7"/>
  <c r="J75" i="7"/>
  <c r="J74" i="7"/>
  <c r="J73" i="7"/>
  <c r="J72" i="7"/>
  <c r="K71" i="7"/>
  <c r="J71" i="7"/>
  <c r="J70" i="7"/>
  <c r="J69" i="7"/>
  <c r="K69" i="7" s="1"/>
  <c r="J68" i="7"/>
  <c r="J67" i="7"/>
  <c r="K66" i="7"/>
  <c r="J66" i="7"/>
  <c r="K65" i="7"/>
  <c r="L65" i="7" s="1"/>
  <c r="J65" i="7"/>
  <c r="J64" i="7"/>
  <c r="J63" i="7"/>
  <c r="J62" i="7"/>
  <c r="J61" i="7"/>
  <c r="K61" i="7" s="1"/>
  <c r="J60" i="7"/>
  <c r="J59" i="7"/>
  <c r="J58" i="7"/>
  <c r="K57" i="7"/>
  <c r="J57" i="7"/>
  <c r="K56" i="7"/>
  <c r="J56" i="7"/>
  <c r="J55" i="7"/>
  <c r="K55" i="7" s="1"/>
  <c r="J54" i="7"/>
  <c r="J53" i="7"/>
  <c r="J52" i="7"/>
  <c r="K52" i="7" s="1"/>
  <c r="K51" i="7"/>
  <c r="J51" i="7"/>
  <c r="J50" i="7"/>
  <c r="J49" i="7"/>
  <c r="K48" i="7"/>
  <c r="J48" i="7"/>
  <c r="K47" i="7"/>
  <c r="L47" i="7" s="1"/>
  <c r="J47" i="7"/>
  <c r="J46" i="7"/>
  <c r="J45" i="7"/>
  <c r="K44" i="7"/>
  <c r="J44" i="7"/>
  <c r="J43" i="7"/>
  <c r="K43" i="7" s="1"/>
  <c r="J42" i="7"/>
  <c r="J41" i="7"/>
  <c r="K41" i="7" s="1"/>
  <c r="J40" i="7"/>
  <c r="J39" i="7"/>
  <c r="J38" i="7"/>
  <c r="J37" i="7"/>
  <c r="J36" i="7"/>
  <c r="K35" i="7"/>
  <c r="J35" i="7"/>
  <c r="K34" i="7"/>
  <c r="J34" i="7"/>
  <c r="K33" i="7"/>
  <c r="J33" i="7"/>
  <c r="J32" i="7"/>
  <c r="K31" i="7"/>
  <c r="J31" i="7"/>
  <c r="J30" i="7"/>
  <c r="J29" i="7"/>
  <c r="J28" i="7"/>
  <c r="K27" i="7"/>
  <c r="J27" i="7"/>
  <c r="J26" i="7"/>
  <c r="L25" i="7"/>
  <c r="K25" i="7"/>
  <c r="J25" i="7"/>
  <c r="J24" i="7"/>
  <c r="J23" i="7"/>
  <c r="J22" i="7"/>
  <c r="J21" i="7"/>
  <c r="J20" i="7"/>
  <c r="J19" i="7"/>
  <c r="J18" i="7"/>
  <c r="J17" i="7"/>
  <c r="J16" i="7"/>
  <c r="J15" i="7"/>
  <c r="J14" i="7"/>
  <c r="L13" i="7"/>
  <c r="K13" i="7"/>
  <c r="J13" i="7"/>
  <c r="J12" i="7"/>
  <c r="J11" i="7"/>
  <c r="K10" i="7"/>
  <c r="J10" i="7"/>
  <c r="J9" i="7"/>
  <c r="K9" i="7" s="1"/>
  <c r="L9" i="7" s="1"/>
  <c r="M9" i="7" s="1"/>
  <c r="N9" i="7" s="1"/>
  <c r="O9" i="7" s="1"/>
  <c r="P9" i="7" s="1"/>
  <c r="Q9" i="7" s="1"/>
  <c r="R9" i="7" s="1"/>
  <c r="S9" i="7" s="1"/>
  <c r="T9" i="7" s="1"/>
  <c r="U9" i="7" s="1"/>
  <c r="V9" i="7" s="1"/>
  <c r="W9" i="7" s="1"/>
  <c r="X9" i="7" s="1"/>
  <c r="Y9" i="7" s="1"/>
  <c r="Z9" i="7" s="1"/>
  <c r="AA9" i="7" s="1"/>
  <c r="AB9" i="7" s="1"/>
  <c r="AC9" i="7" s="1"/>
  <c r="AD9" i="7" s="1"/>
  <c r="AE9" i="7" s="1"/>
  <c r="AF9" i="7" s="1"/>
  <c r="AG9" i="7" s="1"/>
  <c r="AH9" i="7" s="1"/>
  <c r="AI9" i="7" s="1"/>
  <c r="AJ9" i="7" s="1"/>
  <c r="AK9" i="7" s="1"/>
  <c r="AL9" i="7" s="1"/>
  <c r="AM9" i="7" s="1"/>
  <c r="AN9" i="7" s="1"/>
  <c r="AO9" i="7" s="1"/>
  <c r="AP9" i="7" s="1"/>
  <c r="AQ9" i="7" s="1"/>
  <c r="AR9" i="7" s="1"/>
  <c r="AS9" i="7" s="1"/>
  <c r="AT9" i="7" s="1"/>
  <c r="AU9" i="7" s="1"/>
  <c r="AV9" i="7" s="1"/>
  <c r="AW9" i="7" s="1"/>
  <c r="AX9" i="7" s="1"/>
  <c r="AY9" i="7" s="1"/>
  <c r="AZ9" i="7" s="1"/>
  <c r="BA9" i="7" s="1"/>
  <c r="BB9" i="7" s="1"/>
  <c r="BC9" i="7" s="1"/>
  <c r="BD9" i="7" s="1"/>
  <c r="BE9" i="7" s="1"/>
  <c r="BF9" i="7" s="1"/>
  <c r="BG9" i="7" s="1"/>
  <c r="BH9" i="7" s="1"/>
  <c r="BI9" i="7" s="1"/>
  <c r="BJ9" i="7" s="1"/>
  <c r="BK9" i="7" s="1"/>
  <c r="BL9" i="7" s="1"/>
  <c r="BM9" i="7" s="1"/>
  <c r="BN9" i="7" s="1"/>
  <c r="BO9" i="7" s="1"/>
  <c r="BP9" i="7" s="1"/>
  <c r="BQ9" i="7" s="1"/>
  <c r="BR9" i="7" s="1"/>
  <c r="BS9" i="7" s="1"/>
  <c r="BT9" i="7" s="1"/>
  <c r="BU9" i="7" s="1"/>
  <c r="BV9" i="7" s="1"/>
  <c r="BW9" i="7" s="1"/>
  <c r="BX9" i="7" s="1"/>
  <c r="BY9" i="7" s="1"/>
  <c r="BZ9" i="7" s="1"/>
  <c r="CA9" i="7" s="1"/>
  <c r="CB9" i="7" s="1"/>
  <c r="CC9" i="7" s="1"/>
  <c r="CD9" i="7" s="1"/>
  <c r="CE9" i="7" s="1"/>
  <c r="CF9" i="7" s="1"/>
  <c r="CG9" i="7" s="1"/>
  <c r="CH9" i="7" s="1"/>
  <c r="CI9" i="7" s="1"/>
  <c r="CJ9" i="7" s="1"/>
  <c r="CK9" i="7" s="1"/>
  <c r="CL9" i="7" s="1"/>
  <c r="J8" i="7"/>
  <c r="K8" i="7" s="1"/>
  <c r="L8" i="7" s="1"/>
  <c r="M8" i="7" s="1"/>
  <c r="N8" i="7" s="1"/>
  <c r="O8" i="7" s="1"/>
  <c r="P8" i="7" s="1"/>
  <c r="Q8" i="7" s="1"/>
  <c r="R8" i="7" s="1"/>
  <c r="S8" i="7" s="1"/>
  <c r="T8" i="7" s="1"/>
  <c r="U8" i="7" s="1"/>
  <c r="V8" i="7" s="1"/>
  <c r="W8" i="7" s="1"/>
  <c r="X8" i="7" s="1"/>
  <c r="Y8" i="7" s="1"/>
  <c r="Z8" i="7" s="1"/>
  <c r="AA8" i="7" s="1"/>
  <c r="AB8" i="7" s="1"/>
  <c r="AC8" i="7" s="1"/>
  <c r="AD8" i="7" s="1"/>
  <c r="AE8" i="7" s="1"/>
  <c r="AF8" i="7" s="1"/>
  <c r="AG8" i="7" s="1"/>
  <c r="AH8" i="7" s="1"/>
  <c r="AI8" i="7" s="1"/>
  <c r="AJ8" i="7" s="1"/>
  <c r="AK8" i="7" s="1"/>
  <c r="AL8" i="7" s="1"/>
  <c r="AM8" i="7" s="1"/>
  <c r="AN8" i="7" s="1"/>
  <c r="AO8" i="7" s="1"/>
  <c r="AP8" i="7" s="1"/>
  <c r="AQ8" i="7" s="1"/>
  <c r="AR8" i="7" s="1"/>
  <c r="AS8" i="7" s="1"/>
  <c r="AT8" i="7" s="1"/>
  <c r="AU8" i="7" s="1"/>
  <c r="AV8" i="7" s="1"/>
  <c r="AW8" i="7" s="1"/>
  <c r="AX8" i="7" s="1"/>
  <c r="AY8" i="7" s="1"/>
  <c r="AZ8" i="7" s="1"/>
  <c r="BA8" i="7" s="1"/>
  <c r="BB8" i="7" s="1"/>
  <c r="BC8" i="7" s="1"/>
  <c r="BD8" i="7" s="1"/>
  <c r="BE8" i="7" s="1"/>
  <c r="BF8" i="7" s="1"/>
  <c r="BG8" i="7" s="1"/>
  <c r="BH8" i="7" s="1"/>
  <c r="BI8" i="7" s="1"/>
  <c r="BJ8" i="7" s="1"/>
  <c r="BK8" i="7" s="1"/>
  <c r="BL8" i="7" s="1"/>
  <c r="BM8" i="7" s="1"/>
  <c r="BN8" i="7" s="1"/>
  <c r="BO8" i="7" s="1"/>
  <c r="BP8" i="7" s="1"/>
  <c r="BQ8" i="7" s="1"/>
  <c r="BR8" i="7" s="1"/>
  <c r="BS8" i="7" s="1"/>
  <c r="BT8" i="7" s="1"/>
  <c r="BU8" i="7" s="1"/>
  <c r="BV8" i="7" s="1"/>
  <c r="BW8" i="7" s="1"/>
  <c r="BX8" i="7" s="1"/>
  <c r="BY8" i="7" s="1"/>
  <c r="BZ8" i="7" s="1"/>
  <c r="CA8" i="7" s="1"/>
  <c r="CB8" i="7" s="1"/>
  <c r="CC8" i="7" s="1"/>
  <c r="CD8" i="7" s="1"/>
  <c r="CE8" i="7" s="1"/>
  <c r="CF8" i="7" s="1"/>
  <c r="CG8" i="7" s="1"/>
  <c r="CH8" i="7" s="1"/>
  <c r="CI8" i="7" s="1"/>
  <c r="CJ8" i="7" s="1"/>
  <c r="CK8" i="7" s="1"/>
  <c r="CL8" i="7" s="1"/>
  <c r="CM8" i="7" s="1"/>
  <c r="CN8" i="7" s="1"/>
  <c r="CO8" i="7" s="1"/>
  <c r="CP8" i="7" s="1"/>
  <c r="CQ8" i="7" s="1"/>
  <c r="CR8" i="7" s="1"/>
  <c r="CS8" i="7" s="1"/>
  <c r="CT8" i="7" s="1"/>
  <c r="CU8" i="7" s="1"/>
  <c r="CV8" i="7" s="1"/>
  <c r="CW8" i="7" s="1"/>
  <c r="CX8" i="7" s="1"/>
  <c r="CY8" i="7" s="1"/>
  <c r="CZ8" i="7" s="1"/>
  <c r="DA8" i="7" s="1"/>
  <c r="DB8" i="7" s="1"/>
  <c r="DC8" i="7" s="1"/>
  <c r="DD8" i="7" s="1"/>
  <c r="DE8" i="7" s="1"/>
  <c r="DF8" i="7" s="1"/>
  <c r="DG8" i="7" s="1"/>
  <c r="DH8" i="7" s="1"/>
  <c r="DI8" i="7" s="1"/>
  <c r="DJ8" i="7" s="1"/>
  <c r="J7" i="7"/>
  <c r="K7" i="7" s="1"/>
  <c r="L7" i="7" s="1"/>
  <c r="M7" i="7" s="1"/>
  <c r="N7" i="7" s="1"/>
  <c r="O7" i="7" s="1"/>
  <c r="P7" i="7" s="1"/>
  <c r="Q7" i="7" s="1"/>
  <c r="R7" i="7" s="1"/>
  <c r="S7" i="7" s="1"/>
  <c r="T7" i="7" s="1"/>
  <c r="U7" i="7" s="1"/>
  <c r="V7" i="7" s="1"/>
  <c r="W7" i="7" s="1"/>
  <c r="X7" i="7" s="1"/>
  <c r="Y7" i="7" s="1"/>
  <c r="Z7" i="7" s="1"/>
  <c r="AA7" i="7" s="1"/>
  <c r="AB7" i="7" s="1"/>
  <c r="AC7" i="7" s="1"/>
  <c r="AD7" i="7" s="1"/>
  <c r="AE7" i="7" s="1"/>
  <c r="AF7" i="7" s="1"/>
  <c r="AG7" i="7" s="1"/>
  <c r="AH7" i="7" s="1"/>
  <c r="AI7" i="7" s="1"/>
  <c r="AJ7" i="7" s="1"/>
  <c r="AK7" i="7" s="1"/>
  <c r="AL7" i="7" s="1"/>
  <c r="AM7" i="7" s="1"/>
  <c r="AN7" i="7" s="1"/>
  <c r="AO7" i="7" s="1"/>
  <c r="AP7" i="7" s="1"/>
  <c r="AQ7" i="7" s="1"/>
  <c r="AR7" i="7" s="1"/>
  <c r="AS7" i="7" s="1"/>
  <c r="AT7" i="7" s="1"/>
  <c r="AU7" i="7" s="1"/>
  <c r="AV7" i="7" s="1"/>
  <c r="AW7" i="7" s="1"/>
  <c r="AX7" i="7" s="1"/>
  <c r="AY7" i="7" s="1"/>
  <c r="AZ7" i="7" s="1"/>
  <c r="BA7" i="7" s="1"/>
  <c r="BB7" i="7" s="1"/>
  <c r="BC7" i="7" s="1"/>
  <c r="BD7" i="7" s="1"/>
  <c r="BE7" i="7" s="1"/>
  <c r="BF7" i="7" s="1"/>
  <c r="BG7" i="7" s="1"/>
  <c r="BH7" i="7" s="1"/>
  <c r="BI7" i="7" s="1"/>
  <c r="BJ7" i="7" s="1"/>
  <c r="BK7" i="7" s="1"/>
  <c r="BL7" i="7" s="1"/>
  <c r="BM7" i="7" s="1"/>
  <c r="BN7" i="7" s="1"/>
  <c r="BO7" i="7" s="1"/>
  <c r="BP7" i="7" s="1"/>
  <c r="BQ7" i="7" s="1"/>
  <c r="BR7" i="7" s="1"/>
  <c r="BS7" i="7" s="1"/>
  <c r="BT7" i="7" s="1"/>
  <c r="BU7" i="7" s="1"/>
  <c r="BV7" i="7" s="1"/>
  <c r="BW7" i="7" s="1"/>
  <c r="BX7" i="7" s="1"/>
  <c r="BY7" i="7" s="1"/>
  <c r="BZ7" i="7" s="1"/>
  <c r="CA7" i="7" s="1"/>
  <c r="CB7" i="7" s="1"/>
  <c r="CC7" i="7" s="1"/>
  <c r="CD7" i="7" s="1"/>
  <c r="CE7" i="7" s="1"/>
  <c r="CF7" i="7" s="1"/>
  <c r="CG7" i="7" s="1"/>
  <c r="CH7" i="7" s="1"/>
  <c r="CI7" i="7" s="1"/>
  <c r="CJ7" i="7" s="1"/>
  <c r="CK7" i="7" s="1"/>
  <c r="CL7" i="7" s="1"/>
  <c r="CM7" i="7" s="1"/>
  <c r="CN7" i="7" s="1"/>
  <c r="CO7" i="7" s="1"/>
  <c r="CP7" i="7" s="1"/>
  <c r="CQ7" i="7" s="1"/>
  <c r="CR7" i="7" s="1"/>
  <c r="CS7" i="7" s="1"/>
  <c r="CT7" i="7" s="1"/>
  <c r="CU7" i="7" s="1"/>
  <c r="CV7" i="7" s="1"/>
  <c r="CW7" i="7" s="1"/>
  <c r="CX7" i="7" s="1"/>
  <c r="CY7" i="7" s="1"/>
  <c r="CZ7" i="7" s="1"/>
  <c r="DA7" i="7" s="1"/>
  <c r="DB7" i="7" s="1"/>
  <c r="DC7" i="7" s="1"/>
  <c r="DD7" i="7" s="1"/>
  <c r="DE7" i="7" s="1"/>
  <c r="DF7" i="7" s="1"/>
  <c r="DG7" i="7" s="1"/>
  <c r="DH7" i="7" s="1"/>
  <c r="DI7" i="7" s="1"/>
  <c r="DJ7" i="7" s="1"/>
  <c r="J6" i="7"/>
  <c r="K6" i="7" s="1"/>
  <c r="J5" i="7"/>
  <c r="K5" i="7" s="1"/>
  <c r="L5" i="7" s="1"/>
  <c r="M5" i="7" s="1"/>
  <c r="N5" i="7" s="1"/>
  <c r="O5" i="7" s="1"/>
  <c r="P5" i="7" s="1"/>
  <c r="Q5" i="7" s="1"/>
  <c r="R5" i="7" s="1"/>
  <c r="S5" i="7" s="1"/>
  <c r="T5" i="7" s="1"/>
  <c r="U5" i="7" s="1"/>
  <c r="V5" i="7" s="1"/>
  <c r="W5" i="7" s="1"/>
  <c r="X5" i="7" s="1"/>
  <c r="Y5" i="7" s="1"/>
  <c r="Z5" i="7" s="1"/>
  <c r="AA5" i="7" s="1"/>
  <c r="AB5" i="7" s="1"/>
  <c r="AC5" i="7" s="1"/>
  <c r="AD5" i="7" s="1"/>
  <c r="AE5" i="7" s="1"/>
  <c r="AF5" i="7" s="1"/>
  <c r="AG5" i="7" s="1"/>
  <c r="AH5" i="7" s="1"/>
  <c r="AI5" i="7" s="1"/>
  <c r="AJ5" i="7" s="1"/>
  <c r="AK5" i="7" s="1"/>
  <c r="AL5" i="7" s="1"/>
  <c r="AM5" i="7" s="1"/>
  <c r="AN5" i="7" s="1"/>
  <c r="AO5" i="7" s="1"/>
  <c r="AP5" i="7" s="1"/>
  <c r="AQ5" i="7" s="1"/>
  <c r="AR5" i="7" s="1"/>
  <c r="AS5" i="7" s="1"/>
  <c r="AT5" i="7" s="1"/>
  <c r="AU5" i="7" s="1"/>
  <c r="AV5" i="7" s="1"/>
  <c r="AW5" i="7" s="1"/>
  <c r="AX5" i="7" s="1"/>
  <c r="AY5" i="7" s="1"/>
  <c r="AZ5" i="7" s="1"/>
  <c r="BA5" i="7" s="1"/>
  <c r="BB5" i="7" s="1"/>
  <c r="BC5" i="7" s="1"/>
  <c r="BD5" i="7" s="1"/>
  <c r="BE5" i="7" s="1"/>
  <c r="BF5" i="7" s="1"/>
  <c r="BG5" i="7" s="1"/>
  <c r="BH5" i="7" s="1"/>
  <c r="BI5" i="7" s="1"/>
  <c r="BJ5" i="7" s="1"/>
  <c r="BK5" i="7" s="1"/>
  <c r="BL5" i="7" s="1"/>
  <c r="BM5" i="7" s="1"/>
  <c r="BN5" i="7" s="1"/>
  <c r="BO5" i="7" s="1"/>
  <c r="BP5" i="7" s="1"/>
  <c r="BQ5" i="7" s="1"/>
  <c r="BR5" i="7" s="1"/>
  <c r="BS5" i="7" s="1"/>
  <c r="BT5" i="7" s="1"/>
  <c r="BU5" i="7" s="1"/>
  <c r="BV5" i="7" s="1"/>
  <c r="BW5" i="7" s="1"/>
  <c r="BX5" i="7" s="1"/>
  <c r="BY5" i="7" s="1"/>
  <c r="BZ5" i="7" s="1"/>
  <c r="CA5" i="7" s="1"/>
  <c r="CB5" i="7" s="1"/>
  <c r="CC5" i="7" s="1"/>
  <c r="CD5" i="7" s="1"/>
  <c r="CE5" i="7" s="1"/>
  <c r="CF5" i="7" s="1"/>
  <c r="CG5" i="7" s="1"/>
  <c r="CH5" i="7" s="1"/>
  <c r="CI5" i="7" s="1"/>
  <c r="CJ5" i="7" s="1"/>
  <c r="CK5" i="7" s="1"/>
  <c r="CL5" i="7" s="1"/>
  <c r="CM5" i="7" s="1"/>
  <c r="CN5" i="7" s="1"/>
  <c r="CO5" i="7" s="1"/>
  <c r="CP5" i="7" s="1"/>
  <c r="CQ5" i="7" s="1"/>
  <c r="CR5" i="7" s="1"/>
  <c r="CS5" i="7" s="1"/>
  <c r="CT5" i="7" s="1"/>
  <c r="CU5" i="7" s="1"/>
  <c r="CV5" i="7" s="1"/>
  <c r="CW5" i="7" s="1"/>
  <c r="CX5" i="7" s="1"/>
  <c r="CY5" i="7" s="1"/>
  <c r="CZ5" i="7" s="1"/>
  <c r="DA5" i="7" s="1"/>
  <c r="DB5" i="7" s="1"/>
  <c r="DC5" i="7" s="1"/>
  <c r="DD5" i="7" s="1"/>
  <c r="DE5" i="7" s="1"/>
  <c r="DF5" i="7" s="1"/>
  <c r="DG5" i="7" s="1"/>
  <c r="DH5" i="7" s="1"/>
  <c r="DI5" i="7" s="1"/>
  <c r="DJ5" i="7" s="1"/>
  <c r="C118" i="7"/>
  <c r="C119" i="7"/>
  <c r="C120" i="7"/>
  <c r="C121" i="7"/>
  <c r="C122" i="7"/>
  <c r="C123" i="7"/>
  <c r="C124" i="7"/>
  <c r="C125" i="7"/>
  <c r="C126" i="7"/>
  <c r="B118" i="7"/>
  <c r="B119" i="7"/>
  <c r="B120" i="7"/>
  <c r="B121" i="7"/>
  <c r="B122" i="7"/>
  <c r="B123" i="7"/>
  <c r="B124" i="7"/>
  <c r="B125" i="7"/>
  <c r="B126" i="7"/>
  <c r="B112" i="7"/>
  <c r="B113" i="7"/>
  <c r="C112" i="7"/>
  <c r="C113" i="7"/>
  <c r="D112" i="7"/>
  <c r="D113" i="7"/>
  <c r="E112" i="7"/>
  <c r="E113" i="7"/>
  <c r="F112" i="7"/>
  <c r="F113" i="7"/>
  <c r="G112" i="7"/>
  <c r="G113" i="7"/>
  <c r="H112" i="7"/>
  <c r="H113" i="7"/>
  <c r="I112" i="7"/>
  <c r="I113" i="7"/>
  <c r="B103" i="7"/>
  <c r="B104" i="7"/>
  <c r="B105" i="7"/>
  <c r="B106" i="7"/>
  <c r="B107" i="7"/>
  <c r="B108" i="7"/>
  <c r="B109" i="7"/>
  <c r="B110" i="7"/>
  <c r="B111" i="7"/>
  <c r="B114" i="7"/>
  <c r="C103" i="7"/>
  <c r="C104" i="7"/>
  <c r="C105" i="7"/>
  <c r="C106" i="7"/>
  <c r="C107" i="7"/>
  <c r="C108" i="7"/>
  <c r="C109" i="7"/>
  <c r="C110" i="7"/>
  <c r="C111" i="7"/>
  <c r="C114" i="7"/>
  <c r="D103" i="7"/>
  <c r="D104" i="7"/>
  <c r="D105" i="7"/>
  <c r="D106" i="7"/>
  <c r="D107" i="7"/>
  <c r="D108" i="7"/>
  <c r="D109" i="7"/>
  <c r="D110" i="7"/>
  <c r="D111" i="7"/>
  <c r="D114" i="7"/>
  <c r="E103" i="7"/>
  <c r="E104" i="7"/>
  <c r="E105" i="7"/>
  <c r="E106" i="7"/>
  <c r="E107" i="7"/>
  <c r="E108" i="7"/>
  <c r="E109" i="7"/>
  <c r="E110" i="7"/>
  <c r="E111" i="7"/>
  <c r="E114" i="7"/>
  <c r="F103" i="7"/>
  <c r="F104" i="7"/>
  <c r="F105" i="7"/>
  <c r="F106" i="7"/>
  <c r="F107" i="7"/>
  <c r="F108" i="7"/>
  <c r="F109" i="7"/>
  <c r="F110" i="7"/>
  <c r="F111" i="7"/>
  <c r="F114" i="7"/>
  <c r="G103" i="7"/>
  <c r="G104" i="7"/>
  <c r="G105" i="7"/>
  <c r="G106" i="7"/>
  <c r="G107" i="7"/>
  <c r="G108" i="7"/>
  <c r="G109" i="7"/>
  <c r="G110" i="7"/>
  <c r="G111" i="7"/>
  <c r="G114" i="7"/>
  <c r="H103" i="7"/>
  <c r="H104" i="7"/>
  <c r="H105" i="7"/>
  <c r="H106" i="7"/>
  <c r="H107" i="7"/>
  <c r="H108" i="7"/>
  <c r="H109" i="7"/>
  <c r="H110" i="7"/>
  <c r="H111" i="7"/>
  <c r="H114" i="7"/>
  <c r="I103" i="7"/>
  <c r="I104" i="7"/>
  <c r="I105" i="7"/>
  <c r="I106" i="7"/>
  <c r="I107" i="7"/>
  <c r="I108" i="7"/>
  <c r="I109" i="7"/>
  <c r="I110" i="7"/>
  <c r="I111" i="7"/>
  <c r="I114" i="7"/>
  <c r="AH111" i="11" l="1"/>
  <c r="AI111" i="11" s="1"/>
  <c r="AJ111" i="11" s="1"/>
  <c r="AK111" i="11" s="1"/>
  <c r="AL111" i="11" s="1"/>
  <c r="AM111" i="11" s="1"/>
  <c r="AN111" i="11" s="1"/>
  <c r="AO111" i="11" s="1"/>
  <c r="AP111" i="11" s="1"/>
  <c r="L43" i="7"/>
  <c r="L55" i="7"/>
  <c r="L61" i="7"/>
  <c r="L77" i="7"/>
  <c r="L6" i="7"/>
  <c r="L52" i="7"/>
  <c r="M65" i="7"/>
  <c r="L41" i="7"/>
  <c r="M47" i="7"/>
  <c r="L69" i="7"/>
  <c r="L123" i="7"/>
  <c r="K11" i="7"/>
  <c r="M13" i="7"/>
  <c r="K16" i="7"/>
  <c r="K20" i="7"/>
  <c r="M25" i="7"/>
  <c r="K32" i="7"/>
  <c r="K36" i="7"/>
  <c r="K59" i="7"/>
  <c r="K72" i="7"/>
  <c r="K80" i="7"/>
  <c r="K82" i="7"/>
  <c r="K86" i="7"/>
  <c r="K90" i="7"/>
  <c r="K99" i="7"/>
  <c r="L104" i="7"/>
  <c r="L106" i="7"/>
  <c r="K119" i="7"/>
  <c r="CM9" i="7"/>
  <c r="K12" i="7"/>
  <c r="K22" i="7"/>
  <c r="K30" i="7"/>
  <c r="L33" i="7"/>
  <c r="L34" i="7"/>
  <c r="K39" i="7"/>
  <c r="K42" i="7"/>
  <c r="K45" i="7"/>
  <c r="K46" i="7"/>
  <c r="L48" i="7"/>
  <c r="K53" i="7"/>
  <c r="K70" i="7"/>
  <c r="L75" i="7"/>
  <c r="K78" i="7"/>
  <c r="K84" i="7"/>
  <c r="M88" i="7"/>
  <c r="K91" i="7"/>
  <c r="L93" i="7"/>
  <c r="K95" i="7"/>
  <c r="M96" i="7"/>
  <c r="L102" i="7"/>
  <c r="K105" i="7"/>
  <c r="L110" i="7"/>
  <c r="L112" i="7"/>
  <c r="K114" i="7"/>
  <c r="L115" i="7"/>
  <c r="K14" i="7"/>
  <c r="K17" i="7"/>
  <c r="K18" i="7"/>
  <c r="K21" i="7"/>
  <c r="K23" i="7"/>
  <c r="K26" i="7"/>
  <c r="K29" i="7"/>
  <c r="K37" i="7"/>
  <c r="K38" i="7"/>
  <c r="K40" i="7"/>
  <c r="K49" i="7"/>
  <c r="L51" i="7"/>
  <c r="K54" i="7"/>
  <c r="L57" i="7"/>
  <c r="K60" i="7"/>
  <c r="K62" i="7"/>
  <c r="K64" i="7"/>
  <c r="K67" i="7"/>
  <c r="K73" i="7"/>
  <c r="K76" i="7"/>
  <c r="K81" i="7"/>
  <c r="K87" i="7"/>
  <c r="K97" i="7"/>
  <c r="K100" i="7"/>
  <c r="K103" i="7"/>
  <c r="K107" i="7"/>
  <c r="K109" i="7"/>
  <c r="K118" i="7"/>
  <c r="K120" i="7"/>
  <c r="K121" i="7"/>
  <c r="K125" i="7"/>
  <c r="L10" i="7"/>
  <c r="K15" i="7"/>
  <c r="K19" i="7"/>
  <c r="K24" i="7"/>
  <c r="L27" i="7"/>
  <c r="K28" i="7"/>
  <c r="L31" i="7"/>
  <c r="L35" i="7"/>
  <c r="L44" i="7"/>
  <c r="K50" i="7"/>
  <c r="L56" i="7"/>
  <c r="K58" i="7"/>
  <c r="K63" i="7"/>
  <c r="L66" i="7"/>
  <c r="K68" i="7"/>
  <c r="L71" i="7"/>
  <c r="K74" i="7"/>
  <c r="L79" i="7"/>
  <c r="L83" i="7"/>
  <c r="L85" i="7"/>
  <c r="L89" i="7"/>
  <c r="L92" i="7"/>
  <c r="K94" i="7"/>
  <c r="K98" i="7"/>
  <c r="K101" i="7"/>
  <c r="K108" i="7"/>
  <c r="L111" i="7"/>
  <c r="L113" i="7"/>
  <c r="K117" i="7"/>
  <c r="K122" i="7"/>
  <c r="K124" i="7"/>
  <c r="K126" i="7"/>
  <c r="L122" i="7" l="1"/>
  <c r="M113" i="7"/>
  <c r="L108" i="7"/>
  <c r="L101" i="7"/>
  <c r="M85" i="7"/>
  <c r="M79" i="7"/>
  <c r="L68" i="7"/>
  <c r="L58" i="7"/>
  <c r="L24" i="7"/>
  <c r="L15" i="7"/>
  <c r="L120" i="7"/>
  <c r="L109" i="7"/>
  <c r="L103" i="7"/>
  <c r="L76" i="7"/>
  <c r="L67" i="7"/>
  <c r="L26" i="7"/>
  <c r="L21" i="7"/>
  <c r="M102" i="7"/>
  <c r="L46" i="7"/>
  <c r="L42" i="7"/>
  <c r="M34" i="7"/>
  <c r="M104" i="7"/>
  <c r="L82" i="7"/>
  <c r="N25" i="7"/>
  <c r="M123" i="7"/>
  <c r="N47" i="7"/>
  <c r="M77" i="7"/>
  <c r="L124" i="7"/>
  <c r="L94" i="7"/>
  <c r="M89" i="7"/>
  <c r="M71" i="7"/>
  <c r="L63" i="7"/>
  <c r="M44" i="7"/>
  <c r="M35" i="7"/>
  <c r="M31" i="7"/>
  <c r="M27" i="7"/>
  <c r="L118" i="7"/>
  <c r="L100" i="7"/>
  <c r="L81" i="7"/>
  <c r="L73" i="7"/>
  <c r="L62" i="7"/>
  <c r="L49" i="7"/>
  <c r="L40" i="7"/>
  <c r="L18" i="7"/>
  <c r="M115" i="7"/>
  <c r="M112" i="7"/>
  <c r="L95" i="7"/>
  <c r="L91" i="7"/>
  <c r="L78" i="7"/>
  <c r="L39" i="7"/>
  <c r="M33" i="7"/>
  <c r="L22" i="7"/>
  <c r="CN9" i="7"/>
  <c r="L119" i="7"/>
  <c r="L72" i="7"/>
  <c r="L36" i="7"/>
  <c r="L32" i="7"/>
  <c r="L16" i="7"/>
  <c r="L11" i="7"/>
  <c r="N65" i="7"/>
  <c r="M61" i="7"/>
  <c r="M43" i="7"/>
  <c r="L117" i="7"/>
  <c r="M111" i="7"/>
  <c r="L98" i="7"/>
  <c r="M83" i="7"/>
  <c r="M66" i="7"/>
  <c r="M56" i="7"/>
  <c r="L50" i="7"/>
  <c r="L19" i="7"/>
  <c r="L125" i="7"/>
  <c r="L107" i="7"/>
  <c r="L87" i="7"/>
  <c r="L60" i="7"/>
  <c r="L54" i="7"/>
  <c r="L38" i="7"/>
  <c r="L29" i="7"/>
  <c r="L17" i="7"/>
  <c r="L105" i="7"/>
  <c r="L84" i="7"/>
  <c r="L70" i="7"/>
  <c r="M48" i="7"/>
  <c r="L45" i="7"/>
  <c r="L30" i="7"/>
  <c r="M106" i="7"/>
  <c r="L86" i="7"/>
  <c r="L80" i="7"/>
  <c r="M69" i="7"/>
  <c r="M41" i="7"/>
  <c r="M6" i="7"/>
  <c r="L126" i="7"/>
  <c r="M92" i="7"/>
  <c r="L74" i="7"/>
  <c r="L28" i="7"/>
  <c r="M10" i="7"/>
  <c r="L121" i="7"/>
  <c r="L97" i="7"/>
  <c r="L64" i="7"/>
  <c r="M57" i="7"/>
  <c r="M51" i="7"/>
  <c r="L37" i="7"/>
  <c r="L23" i="7"/>
  <c r="L14" i="7"/>
  <c r="L114" i="7"/>
  <c r="M110" i="7"/>
  <c r="N96" i="7"/>
  <c r="M93" i="7"/>
  <c r="N88" i="7"/>
  <c r="M75" i="7"/>
  <c r="L53" i="7"/>
  <c r="L12" i="7"/>
  <c r="L99" i="7"/>
  <c r="L90" i="7"/>
  <c r="L59" i="7"/>
  <c r="L20" i="7"/>
  <c r="N13" i="7"/>
  <c r="M52" i="7"/>
  <c r="M55" i="7"/>
  <c r="M114" i="7" l="1"/>
  <c r="M64" i="7"/>
  <c r="N69" i="7"/>
  <c r="M30" i="7"/>
  <c r="M17" i="7"/>
  <c r="M38" i="7"/>
  <c r="N83" i="7"/>
  <c r="M26" i="7"/>
  <c r="M109" i="7"/>
  <c r="N113" i="7"/>
  <c r="N55" i="7"/>
  <c r="O13" i="7"/>
  <c r="M59" i="7"/>
  <c r="M99" i="7"/>
  <c r="M53" i="7"/>
  <c r="O88" i="7"/>
  <c r="O96" i="7"/>
  <c r="M23" i="7"/>
  <c r="N51" i="7"/>
  <c r="M121" i="7"/>
  <c r="M28" i="7"/>
  <c r="N92" i="7"/>
  <c r="N6" i="7"/>
  <c r="M86" i="7"/>
  <c r="N48" i="7"/>
  <c r="M84" i="7"/>
  <c r="M60" i="7"/>
  <c r="M107" i="7"/>
  <c r="M19" i="7"/>
  <c r="N56" i="7"/>
  <c r="N111" i="7"/>
  <c r="N43" i="7"/>
  <c r="O65" i="7"/>
  <c r="M16" i="7"/>
  <c r="M36" i="7"/>
  <c r="M119" i="7"/>
  <c r="M22" i="7"/>
  <c r="M39" i="7"/>
  <c r="M91" i="7"/>
  <c r="N112" i="7"/>
  <c r="M18" i="7"/>
  <c r="M49" i="7"/>
  <c r="M73" i="7"/>
  <c r="M100" i="7"/>
  <c r="N27" i="7"/>
  <c r="N35" i="7"/>
  <c r="M63" i="7"/>
  <c r="N89" i="7"/>
  <c r="M124" i="7"/>
  <c r="O47" i="7"/>
  <c r="O25" i="7"/>
  <c r="N104" i="7"/>
  <c r="M42" i="7"/>
  <c r="N102" i="7"/>
  <c r="M76" i="7"/>
  <c r="M15" i="7"/>
  <c r="M58" i="7"/>
  <c r="N79" i="7"/>
  <c r="M101" i="7"/>
  <c r="M37" i="7"/>
  <c r="M105" i="7"/>
  <c r="M29" i="7"/>
  <c r="M117" i="7"/>
  <c r="N33" i="7"/>
  <c r="M95" i="7"/>
  <c r="N115" i="7"/>
  <c r="M21" i="7"/>
  <c r="M120" i="7"/>
  <c r="M68" i="7"/>
  <c r="N52" i="7"/>
  <c r="M20" i="7"/>
  <c r="M90" i="7"/>
  <c r="M12" i="7"/>
  <c r="N75" i="7"/>
  <c r="N93" i="7"/>
  <c r="N110" i="7"/>
  <c r="M14" i="7"/>
  <c r="N57" i="7"/>
  <c r="M97" i="7"/>
  <c r="N10" i="7"/>
  <c r="M74" i="7"/>
  <c r="M126" i="7"/>
  <c r="N41" i="7"/>
  <c r="M80" i="7"/>
  <c r="N106" i="7"/>
  <c r="M45" i="7"/>
  <c r="M70" i="7"/>
  <c r="M54" i="7"/>
  <c r="M87" i="7"/>
  <c r="M125" i="7"/>
  <c r="M50" i="7"/>
  <c r="N66" i="7"/>
  <c r="M98" i="7"/>
  <c r="N61" i="7"/>
  <c r="M11" i="7"/>
  <c r="M32" i="7"/>
  <c r="M72" i="7"/>
  <c r="CO9" i="7"/>
  <c r="M78" i="7"/>
  <c r="M40" i="7"/>
  <c r="M62" i="7"/>
  <c r="M81" i="7"/>
  <c r="M118" i="7"/>
  <c r="N31" i="7"/>
  <c r="N44" i="7"/>
  <c r="N71" i="7"/>
  <c r="M94" i="7"/>
  <c r="N77" i="7"/>
  <c r="N123" i="7"/>
  <c r="M82" i="7"/>
  <c r="N34" i="7"/>
  <c r="M46" i="7"/>
  <c r="M67" i="7"/>
  <c r="M103" i="7"/>
  <c r="M24" i="7"/>
  <c r="N85" i="7"/>
  <c r="M108" i="7"/>
  <c r="M122" i="7"/>
  <c r="B2" i="11"/>
  <c r="N108" i="7" l="1"/>
  <c r="N120" i="7"/>
  <c r="N29" i="7"/>
  <c r="N37" i="7"/>
  <c r="N64" i="7"/>
  <c r="N94" i="7"/>
  <c r="N122" i="7"/>
  <c r="O85" i="7"/>
  <c r="N103" i="7"/>
  <c r="N46" i="7"/>
  <c r="N82" i="7"/>
  <c r="O77" i="7"/>
  <c r="O71" i="7"/>
  <c r="O31" i="7"/>
  <c r="N81" i="7"/>
  <c r="N40" i="7"/>
  <c r="CP9" i="7"/>
  <c r="N32" i="7"/>
  <c r="O61" i="7"/>
  <c r="O66" i="7"/>
  <c r="N125" i="7"/>
  <c r="N54" i="7"/>
  <c r="N45" i="7"/>
  <c r="N80" i="7"/>
  <c r="N126" i="7"/>
  <c r="O10" i="7"/>
  <c r="O57" i="7"/>
  <c r="O110" i="7"/>
  <c r="O75" i="7"/>
  <c r="N90" i="7"/>
  <c r="O52" i="7"/>
  <c r="O115" i="7"/>
  <c r="O33" i="7"/>
  <c r="O79" i="7"/>
  <c r="N15" i="7"/>
  <c r="O102" i="7"/>
  <c r="O104" i="7"/>
  <c r="P47" i="7"/>
  <c r="O89" i="7"/>
  <c r="O35" i="7"/>
  <c r="N100" i="7"/>
  <c r="N49" i="7"/>
  <c r="O112" i="7"/>
  <c r="N39" i="7"/>
  <c r="N119" i="7"/>
  <c r="N16" i="7"/>
  <c r="O43" i="7"/>
  <c r="O56" i="7"/>
  <c r="N107" i="7"/>
  <c r="N84" i="7"/>
  <c r="N86" i="7"/>
  <c r="O92" i="7"/>
  <c r="N121" i="7"/>
  <c r="N23" i="7"/>
  <c r="P88" i="7"/>
  <c r="N99" i="7"/>
  <c r="P13" i="7"/>
  <c r="O113" i="7"/>
  <c r="N26" i="7"/>
  <c r="N38" i="7"/>
  <c r="N30" i="7"/>
  <c r="N118" i="7"/>
  <c r="O93" i="7"/>
  <c r="N42" i="7"/>
  <c r="N63" i="7"/>
  <c r="N17" i="7"/>
  <c r="N24" i="7"/>
  <c r="N67" i="7"/>
  <c r="O34" i="7"/>
  <c r="O123" i="7"/>
  <c r="O44" i="7"/>
  <c r="N62" i="7"/>
  <c r="N78" i="7"/>
  <c r="N72" i="7"/>
  <c r="N11" i="7"/>
  <c r="N98" i="7"/>
  <c r="N50" i="7"/>
  <c r="N87" i="7"/>
  <c r="N70" i="7"/>
  <c r="O106" i="7"/>
  <c r="O41" i="7"/>
  <c r="N74" i="7"/>
  <c r="N97" i="7"/>
  <c r="N14" i="7"/>
  <c r="N12" i="7"/>
  <c r="N20" i="7"/>
  <c r="N68" i="7"/>
  <c r="N21" i="7"/>
  <c r="N95" i="7"/>
  <c r="N117" i="7"/>
  <c r="N105" i="7"/>
  <c r="N101" i="7"/>
  <c r="N58" i="7"/>
  <c r="N76" i="7"/>
  <c r="P25" i="7"/>
  <c r="N124" i="7"/>
  <c r="O27" i="7"/>
  <c r="N73" i="7"/>
  <c r="N18" i="7"/>
  <c r="N91" i="7"/>
  <c r="N22" i="7"/>
  <c r="N36" i="7"/>
  <c r="P65" i="7"/>
  <c r="O111" i="7"/>
  <c r="N19" i="7"/>
  <c r="N60" i="7"/>
  <c r="O48" i="7"/>
  <c r="O6" i="7"/>
  <c r="N28" i="7"/>
  <c r="O51" i="7"/>
  <c r="P96" i="7"/>
  <c r="N53" i="7"/>
  <c r="N59" i="7"/>
  <c r="O55" i="7"/>
  <c r="N109" i="7"/>
  <c r="O83" i="7"/>
  <c r="O69" i="7"/>
  <c r="N114" i="7"/>
  <c r="O114" i="7" l="1"/>
  <c r="P106" i="7"/>
  <c r="Q47" i="7"/>
  <c r="P66" i="7"/>
  <c r="O32" i="7"/>
  <c r="P83" i="7"/>
  <c r="P55" i="7"/>
  <c r="O53" i="7"/>
  <c r="P51" i="7"/>
  <c r="P6" i="7"/>
  <c r="O60" i="7"/>
  <c r="P111" i="7"/>
  <c r="O36" i="7"/>
  <c r="O91" i="7"/>
  <c r="O73" i="7"/>
  <c r="O124" i="7"/>
  <c r="O76" i="7"/>
  <c r="O101" i="7"/>
  <c r="O117" i="7"/>
  <c r="O21" i="7"/>
  <c r="O20" i="7"/>
  <c r="O14" i="7"/>
  <c r="O74" i="7"/>
  <c r="O87" i="7"/>
  <c r="O98" i="7"/>
  <c r="O72" i="7"/>
  <c r="O62" i="7"/>
  <c r="P123" i="7"/>
  <c r="O67" i="7"/>
  <c r="O17" i="7"/>
  <c r="O42" i="7"/>
  <c r="O118" i="7"/>
  <c r="O38" i="7"/>
  <c r="P113" i="7"/>
  <c r="O99" i="7"/>
  <c r="O23" i="7"/>
  <c r="P92" i="7"/>
  <c r="O84" i="7"/>
  <c r="P56" i="7"/>
  <c r="O16" i="7"/>
  <c r="O39" i="7"/>
  <c r="O49" i="7"/>
  <c r="P35" i="7"/>
  <c r="P102" i="7"/>
  <c r="P79" i="7"/>
  <c r="P115" i="7"/>
  <c r="O90" i="7"/>
  <c r="P110" i="7"/>
  <c r="P10" i="7"/>
  <c r="O80" i="7"/>
  <c r="O54" i="7"/>
  <c r="O40" i="7"/>
  <c r="P31" i="7"/>
  <c r="P77" i="7"/>
  <c r="O46" i="7"/>
  <c r="P85" i="7"/>
  <c r="O94" i="7"/>
  <c r="O37" i="7"/>
  <c r="O120" i="7"/>
  <c r="P69" i="7"/>
  <c r="O28" i="7"/>
  <c r="Q65" i="7"/>
  <c r="P27" i="7"/>
  <c r="P44" i="7"/>
  <c r="O24" i="7"/>
  <c r="O45" i="7"/>
  <c r="O82" i="7"/>
  <c r="O109" i="7"/>
  <c r="O59" i="7"/>
  <c r="Q96" i="7"/>
  <c r="P48" i="7"/>
  <c r="O19" i="7"/>
  <c r="O22" i="7"/>
  <c r="O18" i="7"/>
  <c r="Q25" i="7"/>
  <c r="O58" i="7"/>
  <c r="O105" i="7"/>
  <c r="O95" i="7"/>
  <c r="O68" i="7"/>
  <c r="O12" i="7"/>
  <c r="O97" i="7"/>
  <c r="P41" i="7"/>
  <c r="O70" i="7"/>
  <c r="O50" i="7"/>
  <c r="O11" i="7"/>
  <c r="O78" i="7"/>
  <c r="P34" i="7"/>
  <c r="O63" i="7"/>
  <c r="P93" i="7"/>
  <c r="O30" i="7"/>
  <c r="O26" i="7"/>
  <c r="Q13" i="7"/>
  <c r="Q88" i="7"/>
  <c r="O121" i="7"/>
  <c r="O86" i="7"/>
  <c r="O107" i="7"/>
  <c r="P43" i="7"/>
  <c r="O119" i="7"/>
  <c r="P112" i="7"/>
  <c r="O100" i="7"/>
  <c r="P89" i="7"/>
  <c r="P104" i="7"/>
  <c r="O15" i="7"/>
  <c r="P33" i="7"/>
  <c r="P52" i="7"/>
  <c r="P75" i="7"/>
  <c r="P57" i="7"/>
  <c r="O126" i="7"/>
  <c r="O125" i="7"/>
  <c r="P61" i="7"/>
  <c r="CQ9" i="7"/>
  <c r="O81" i="7"/>
  <c r="P71" i="7"/>
  <c r="O103" i="7"/>
  <c r="O122" i="7"/>
  <c r="O64" i="7"/>
  <c r="O29" i="7"/>
  <c r="O108" i="7"/>
  <c r="C126" i="11"/>
  <c r="D126" i="11"/>
  <c r="E126" i="11"/>
  <c r="F126" i="11"/>
  <c r="G126" i="11"/>
  <c r="H126" i="11"/>
  <c r="I126" i="11"/>
  <c r="AF126" i="11"/>
  <c r="C125" i="11"/>
  <c r="D125" i="11"/>
  <c r="E125" i="11"/>
  <c r="F125" i="11"/>
  <c r="G125" i="11"/>
  <c r="H125" i="11"/>
  <c r="I125" i="11"/>
  <c r="AF125" i="11"/>
  <c r="C124" i="11"/>
  <c r="D124" i="11"/>
  <c r="E124" i="11"/>
  <c r="F124" i="11"/>
  <c r="G124" i="11"/>
  <c r="H124" i="11"/>
  <c r="I124" i="11"/>
  <c r="AF124" i="11"/>
  <c r="H4" i="11"/>
  <c r="H5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112" i="11"/>
  <c r="H113" i="11"/>
  <c r="H114" i="11"/>
  <c r="H115" i="11"/>
  <c r="H116" i="11"/>
  <c r="H117" i="11"/>
  <c r="H118" i="11"/>
  <c r="H119" i="11"/>
  <c r="H120" i="11"/>
  <c r="H121" i="11"/>
  <c r="H122" i="11"/>
  <c r="H123" i="11"/>
  <c r="C126" i="8"/>
  <c r="D126" i="8"/>
  <c r="E126" i="8"/>
  <c r="F126" i="8"/>
  <c r="G126" i="8"/>
  <c r="H126" i="8"/>
  <c r="I126" i="8"/>
  <c r="C125" i="8"/>
  <c r="D125" i="8"/>
  <c r="E125" i="8"/>
  <c r="F125" i="8"/>
  <c r="G125" i="8"/>
  <c r="H125" i="8"/>
  <c r="I125" i="8"/>
  <c r="C124" i="8"/>
  <c r="D124" i="8"/>
  <c r="E124" i="8"/>
  <c r="F124" i="8"/>
  <c r="G124" i="8"/>
  <c r="H124" i="8"/>
  <c r="I124" i="8"/>
  <c r="C123" i="8"/>
  <c r="D123" i="8"/>
  <c r="E123" i="8"/>
  <c r="F123" i="8"/>
  <c r="G123" i="8"/>
  <c r="H123" i="8"/>
  <c r="I12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113" i="8"/>
  <c r="H114" i="8"/>
  <c r="H115" i="8"/>
  <c r="H116" i="8"/>
  <c r="H117" i="8"/>
  <c r="H118" i="8"/>
  <c r="H119" i="8"/>
  <c r="H120" i="8"/>
  <c r="H121" i="8"/>
  <c r="H122" i="8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15" i="7"/>
  <c r="H117" i="7"/>
  <c r="H118" i="7"/>
  <c r="H119" i="7"/>
  <c r="H120" i="7"/>
  <c r="H121" i="7"/>
  <c r="H122" i="7"/>
  <c r="H123" i="7"/>
  <c r="H124" i="7"/>
  <c r="H125" i="7"/>
  <c r="H126" i="7"/>
  <c r="D126" i="7"/>
  <c r="E126" i="7"/>
  <c r="F126" i="7"/>
  <c r="G126" i="7"/>
  <c r="I126" i="7"/>
  <c r="D125" i="7"/>
  <c r="E125" i="7"/>
  <c r="F125" i="7"/>
  <c r="G125" i="7"/>
  <c r="I125" i="7"/>
  <c r="D124" i="7"/>
  <c r="E124" i="7"/>
  <c r="F124" i="7"/>
  <c r="G124" i="7"/>
  <c r="I124" i="7"/>
  <c r="D123" i="7"/>
  <c r="E123" i="7"/>
  <c r="F123" i="7"/>
  <c r="G123" i="7"/>
  <c r="I123" i="7"/>
  <c r="D122" i="7"/>
  <c r="E122" i="7"/>
  <c r="F122" i="7"/>
  <c r="G122" i="7"/>
  <c r="I122" i="7"/>
  <c r="D121" i="7"/>
  <c r="E121" i="7"/>
  <c r="F121" i="7"/>
  <c r="G121" i="7"/>
  <c r="I121" i="7"/>
  <c r="P81" i="7" l="1"/>
  <c r="P108" i="7"/>
  <c r="P64" i="7"/>
  <c r="P103" i="7"/>
  <c r="Q61" i="7"/>
  <c r="P126" i="7"/>
  <c r="Q75" i="7"/>
  <c r="Q33" i="7"/>
  <c r="Q104" i="7"/>
  <c r="P100" i="7"/>
  <c r="P119" i="7"/>
  <c r="P107" i="7"/>
  <c r="P121" i="7"/>
  <c r="R13" i="7"/>
  <c r="P30" i="7"/>
  <c r="P63" i="7"/>
  <c r="P78" i="7"/>
  <c r="P50" i="7"/>
  <c r="Q41" i="7"/>
  <c r="P12" i="7"/>
  <c r="P95" i="7"/>
  <c r="P58" i="7"/>
  <c r="P18" i="7"/>
  <c r="P19" i="7"/>
  <c r="R96" i="7"/>
  <c r="P109" i="7"/>
  <c r="P45" i="7"/>
  <c r="Q44" i="7"/>
  <c r="R65" i="7"/>
  <c r="Q69" i="7"/>
  <c r="P37" i="7"/>
  <c r="Q85" i="7"/>
  <c r="Q77" i="7"/>
  <c r="P40" i="7"/>
  <c r="P80" i="7"/>
  <c r="Q110" i="7"/>
  <c r="Q115" i="7"/>
  <c r="Q102" i="7"/>
  <c r="P49" i="7"/>
  <c r="P16" i="7"/>
  <c r="P84" i="7"/>
  <c r="P23" i="7"/>
  <c r="Q113" i="7"/>
  <c r="P118" i="7"/>
  <c r="P17" i="7"/>
  <c r="Q123" i="7"/>
  <c r="P72" i="7"/>
  <c r="P87" i="7"/>
  <c r="P14" i="7"/>
  <c r="P21" i="7"/>
  <c r="P101" i="7"/>
  <c r="P124" i="7"/>
  <c r="P91" i="7"/>
  <c r="Q111" i="7"/>
  <c r="Q6" i="7"/>
  <c r="P53" i="7"/>
  <c r="Q83" i="7"/>
  <c r="Q66" i="7"/>
  <c r="Q106" i="7"/>
  <c r="P26" i="7"/>
  <c r="P29" i="7"/>
  <c r="P122" i="7"/>
  <c r="Q71" i="7"/>
  <c r="CR9" i="7"/>
  <c r="P125" i="7"/>
  <c r="Q57" i="7"/>
  <c r="Q52" i="7"/>
  <c r="P15" i="7"/>
  <c r="Q89" i="7"/>
  <c r="Q112" i="7"/>
  <c r="Q43" i="7"/>
  <c r="P86" i="7"/>
  <c r="R88" i="7"/>
  <c r="Q93" i="7"/>
  <c r="Q34" i="7"/>
  <c r="P11" i="7"/>
  <c r="P70" i="7"/>
  <c r="P97" i="7"/>
  <c r="P68" i="7"/>
  <c r="P105" i="7"/>
  <c r="R25" i="7"/>
  <c r="P22" i="7"/>
  <c r="Q48" i="7"/>
  <c r="P59" i="7"/>
  <c r="P82" i="7"/>
  <c r="P24" i="7"/>
  <c r="Q27" i="7"/>
  <c r="P28" i="7"/>
  <c r="P120" i="7"/>
  <c r="P94" i="7"/>
  <c r="P46" i="7"/>
  <c r="Q31" i="7"/>
  <c r="P54" i="7"/>
  <c r="Q10" i="7"/>
  <c r="P90" i="7"/>
  <c r="Q79" i="7"/>
  <c r="Q35" i="7"/>
  <c r="P39" i="7"/>
  <c r="Q56" i="7"/>
  <c r="Q92" i="7"/>
  <c r="P99" i="7"/>
  <c r="P38" i="7"/>
  <c r="P42" i="7"/>
  <c r="P67" i="7"/>
  <c r="P62" i="7"/>
  <c r="P98" i="7"/>
  <c r="P74" i="7"/>
  <c r="P20" i="7"/>
  <c r="P117" i="7"/>
  <c r="P76" i="7"/>
  <c r="P73" i="7"/>
  <c r="P36" i="7"/>
  <c r="P60" i="7"/>
  <c r="Q51" i="7"/>
  <c r="Q55" i="7"/>
  <c r="P32" i="7"/>
  <c r="R47" i="7"/>
  <c r="P114" i="7"/>
  <c r="AG126" i="11"/>
  <c r="AH126" i="11" s="1"/>
  <c r="AG125" i="11"/>
  <c r="AH125" i="11" s="1"/>
  <c r="AG124" i="11"/>
  <c r="AH124" i="11" s="1"/>
  <c r="AI124" i="11" s="1"/>
  <c r="AJ124" i="11" s="1"/>
  <c r="AK124" i="11" s="1"/>
  <c r="AL124" i="11" s="1"/>
  <c r="AM124" i="11" s="1"/>
  <c r="AN124" i="11" s="1"/>
  <c r="AO124" i="11" s="1"/>
  <c r="AP124" i="11" s="1"/>
  <c r="I123" i="11"/>
  <c r="G123" i="11"/>
  <c r="F123" i="11"/>
  <c r="E123" i="11"/>
  <c r="D123" i="11"/>
  <c r="C123" i="11"/>
  <c r="I122" i="11"/>
  <c r="G122" i="11"/>
  <c r="F122" i="11"/>
  <c r="E122" i="11"/>
  <c r="D122" i="11"/>
  <c r="C122" i="11"/>
  <c r="I121" i="11"/>
  <c r="G121" i="11"/>
  <c r="F121" i="11"/>
  <c r="E121" i="11"/>
  <c r="D121" i="11"/>
  <c r="C121" i="11"/>
  <c r="I120" i="11"/>
  <c r="G120" i="11"/>
  <c r="F120" i="11"/>
  <c r="E120" i="11"/>
  <c r="D120" i="11"/>
  <c r="C120" i="11"/>
  <c r="I119" i="11"/>
  <c r="G119" i="11"/>
  <c r="F119" i="11"/>
  <c r="E119" i="11"/>
  <c r="D119" i="11"/>
  <c r="C119" i="11"/>
  <c r="I118" i="11"/>
  <c r="G118" i="11"/>
  <c r="F118" i="11"/>
  <c r="E118" i="11"/>
  <c r="D118" i="11"/>
  <c r="C118" i="11"/>
  <c r="I117" i="11"/>
  <c r="G117" i="11"/>
  <c r="F117" i="11"/>
  <c r="E117" i="11"/>
  <c r="D117" i="11"/>
  <c r="C117" i="11"/>
  <c r="I116" i="11"/>
  <c r="G116" i="11"/>
  <c r="F116" i="11"/>
  <c r="E116" i="11"/>
  <c r="D116" i="11"/>
  <c r="C116" i="11"/>
  <c r="I115" i="11"/>
  <c r="G115" i="11"/>
  <c r="F115" i="11"/>
  <c r="E115" i="11"/>
  <c r="D115" i="11"/>
  <c r="C115" i="11"/>
  <c r="I114" i="11"/>
  <c r="G114" i="11"/>
  <c r="F114" i="11"/>
  <c r="E114" i="11"/>
  <c r="D114" i="11"/>
  <c r="C114" i="11"/>
  <c r="I113" i="11"/>
  <c r="G113" i="11"/>
  <c r="F113" i="11"/>
  <c r="E113" i="11"/>
  <c r="D113" i="11"/>
  <c r="C113" i="11"/>
  <c r="B113" i="11"/>
  <c r="I112" i="11"/>
  <c r="G112" i="11"/>
  <c r="F112" i="11"/>
  <c r="E112" i="11"/>
  <c r="D112" i="11"/>
  <c r="C112" i="11"/>
  <c r="B112" i="11"/>
  <c r="I95" i="11"/>
  <c r="G95" i="11"/>
  <c r="F95" i="11"/>
  <c r="E95" i="11"/>
  <c r="D95" i="11"/>
  <c r="C95" i="11"/>
  <c r="B95" i="11"/>
  <c r="I94" i="11"/>
  <c r="G94" i="11"/>
  <c r="F94" i="11"/>
  <c r="E94" i="11"/>
  <c r="D94" i="11"/>
  <c r="C94" i="11"/>
  <c r="B94" i="11"/>
  <c r="I93" i="11"/>
  <c r="G93" i="11"/>
  <c r="F93" i="11"/>
  <c r="E93" i="11"/>
  <c r="D93" i="11"/>
  <c r="C93" i="11"/>
  <c r="B93" i="11"/>
  <c r="I92" i="11"/>
  <c r="G92" i="11"/>
  <c r="F92" i="11"/>
  <c r="E92" i="11"/>
  <c r="D92" i="11"/>
  <c r="C92" i="11"/>
  <c r="B92" i="11"/>
  <c r="I91" i="11"/>
  <c r="G91" i="11"/>
  <c r="F91" i="11"/>
  <c r="E91" i="11"/>
  <c r="D91" i="11"/>
  <c r="C91" i="11"/>
  <c r="B91" i="11"/>
  <c r="I90" i="11"/>
  <c r="G90" i="11"/>
  <c r="F90" i="11"/>
  <c r="E90" i="11"/>
  <c r="D90" i="11"/>
  <c r="C90" i="11"/>
  <c r="B90" i="11"/>
  <c r="I89" i="11"/>
  <c r="G89" i="11"/>
  <c r="F89" i="11"/>
  <c r="E89" i="11"/>
  <c r="D89" i="11"/>
  <c r="C89" i="11"/>
  <c r="B89" i="11"/>
  <c r="I88" i="11"/>
  <c r="G88" i="11"/>
  <c r="F88" i="11"/>
  <c r="E88" i="11"/>
  <c r="D88" i="11"/>
  <c r="C88" i="11"/>
  <c r="B88" i="11"/>
  <c r="I87" i="11"/>
  <c r="G87" i="11"/>
  <c r="F87" i="11"/>
  <c r="E87" i="11"/>
  <c r="D87" i="11"/>
  <c r="C87" i="11"/>
  <c r="B87" i="11"/>
  <c r="I86" i="11"/>
  <c r="G86" i="11"/>
  <c r="F86" i="11"/>
  <c r="E86" i="11"/>
  <c r="D86" i="11"/>
  <c r="C86" i="11"/>
  <c r="B86" i="11"/>
  <c r="I85" i="11"/>
  <c r="G85" i="11"/>
  <c r="F85" i="11"/>
  <c r="E85" i="11"/>
  <c r="D85" i="11"/>
  <c r="C85" i="11"/>
  <c r="B85" i="11"/>
  <c r="I84" i="11"/>
  <c r="G84" i="11"/>
  <c r="F84" i="11"/>
  <c r="E84" i="11"/>
  <c r="D84" i="11"/>
  <c r="C84" i="11"/>
  <c r="B84" i="11"/>
  <c r="I83" i="11"/>
  <c r="G83" i="11"/>
  <c r="F83" i="11"/>
  <c r="E83" i="11"/>
  <c r="D83" i="11"/>
  <c r="C83" i="11"/>
  <c r="B83" i="11"/>
  <c r="I82" i="11"/>
  <c r="G82" i="11"/>
  <c r="F82" i="11"/>
  <c r="E82" i="11"/>
  <c r="D82" i="11"/>
  <c r="C82" i="11"/>
  <c r="B82" i="11"/>
  <c r="I81" i="11"/>
  <c r="G81" i="11"/>
  <c r="F81" i="11"/>
  <c r="E81" i="11"/>
  <c r="D81" i="11"/>
  <c r="C81" i="11"/>
  <c r="B81" i="11"/>
  <c r="I80" i="11"/>
  <c r="G80" i="11"/>
  <c r="F80" i="11"/>
  <c r="E80" i="11"/>
  <c r="D80" i="11"/>
  <c r="C80" i="11"/>
  <c r="B80" i="11"/>
  <c r="I79" i="11"/>
  <c r="G79" i="11"/>
  <c r="F79" i="11"/>
  <c r="E79" i="11"/>
  <c r="D79" i="11"/>
  <c r="C79" i="11"/>
  <c r="B79" i="11"/>
  <c r="I78" i="11"/>
  <c r="G78" i="11"/>
  <c r="F78" i="11"/>
  <c r="E78" i="11"/>
  <c r="D78" i="11"/>
  <c r="C78" i="11"/>
  <c r="B78" i="11"/>
  <c r="I77" i="11"/>
  <c r="G77" i="11"/>
  <c r="F77" i="11"/>
  <c r="E77" i="11"/>
  <c r="D77" i="11"/>
  <c r="C77" i="11"/>
  <c r="B77" i="11"/>
  <c r="I76" i="11"/>
  <c r="G76" i="11"/>
  <c r="F76" i="11"/>
  <c r="E76" i="11"/>
  <c r="D76" i="11"/>
  <c r="C76" i="11"/>
  <c r="B76" i="11"/>
  <c r="I75" i="11"/>
  <c r="G75" i="11"/>
  <c r="F75" i="11"/>
  <c r="E75" i="11"/>
  <c r="D75" i="11"/>
  <c r="C75" i="11"/>
  <c r="B75" i="11"/>
  <c r="I74" i="11"/>
  <c r="G74" i="11"/>
  <c r="F74" i="11"/>
  <c r="E74" i="11"/>
  <c r="D74" i="11"/>
  <c r="C74" i="11"/>
  <c r="B74" i="11"/>
  <c r="I73" i="11"/>
  <c r="G73" i="11"/>
  <c r="F73" i="11"/>
  <c r="E73" i="11"/>
  <c r="D73" i="11"/>
  <c r="C73" i="11"/>
  <c r="B73" i="11"/>
  <c r="I72" i="11"/>
  <c r="G72" i="11"/>
  <c r="F72" i="11"/>
  <c r="E72" i="11"/>
  <c r="D72" i="11"/>
  <c r="C72" i="11"/>
  <c r="B72" i="11"/>
  <c r="I71" i="11"/>
  <c r="G71" i="11"/>
  <c r="F71" i="11"/>
  <c r="E71" i="11"/>
  <c r="D71" i="11"/>
  <c r="C71" i="11"/>
  <c r="B71" i="11"/>
  <c r="I70" i="11"/>
  <c r="G70" i="11"/>
  <c r="F70" i="11"/>
  <c r="E70" i="11"/>
  <c r="D70" i="11"/>
  <c r="C70" i="11"/>
  <c r="B70" i="11"/>
  <c r="I69" i="11"/>
  <c r="G69" i="11"/>
  <c r="F69" i="11"/>
  <c r="E69" i="11"/>
  <c r="D69" i="11"/>
  <c r="C69" i="11"/>
  <c r="B69" i="11"/>
  <c r="I68" i="11"/>
  <c r="G68" i="11"/>
  <c r="F68" i="11"/>
  <c r="E68" i="11"/>
  <c r="D68" i="11"/>
  <c r="C68" i="11"/>
  <c r="B68" i="11"/>
  <c r="I67" i="11"/>
  <c r="G67" i="11"/>
  <c r="F67" i="11"/>
  <c r="E67" i="11"/>
  <c r="D67" i="11"/>
  <c r="C67" i="11"/>
  <c r="B67" i="11"/>
  <c r="I66" i="11"/>
  <c r="G66" i="11"/>
  <c r="F66" i="11"/>
  <c r="E66" i="11"/>
  <c r="D66" i="11"/>
  <c r="C66" i="11"/>
  <c r="B66" i="11"/>
  <c r="I65" i="11"/>
  <c r="G65" i="11"/>
  <c r="F65" i="11"/>
  <c r="E65" i="11"/>
  <c r="D65" i="11"/>
  <c r="C65" i="11"/>
  <c r="B65" i="11"/>
  <c r="I64" i="11"/>
  <c r="G64" i="11"/>
  <c r="F64" i="11"/>
  <c r="E64" i="11"/>
  <c r="D64" i="11"/>
  <c r="C64" i="11"/>
  <c r="B64" i="11"/>
  <c r="I63" i="11"/>
  <c r="G63" i="11"/>
  <c r="F63" i="11"/>
  <c r="E63" i="11"/>
  <c r="D63" i="11"/>
  <c r="C63" i="11"/>
  <c r="B63" i="11"/>
  <c r="I62" i="11"/>
  <c r="G62" i="11"/>
  <c r="F62" i="11"/>
  <c r="E62" i="11"/>
  <c r="D62" i="11"/>
  <c r="C62" i="11"/>
  <c r="B62" i="11"/>
  <c r="I61" i="11"/>
  <c r="G61" i="11"/>
  <c r="F61" i="11"/>
  <c r="E61" i="11"/>
  <c r="D61" i="11"/>
  <c r="C61" i="11"/>
  <c r="B61" i="11"/>
  <c r="I60" i="11"/>
  <c r="G60" i="11"/>
  <c r="F60" i="11"/>
  <c r="E60" i="11"/>
  <c r="D60" i="11"/>
  <c r="C60" i="11"/>
  <c r="B60" i="11"/>
  <c r="I59" i="11"/>
  <c r="G59" i="11"/>
  <c r="F59" i="11"/>
  <c r="E59" i="11"/>
  <c r="D59" i="11"/>
  <c r="C59" i="11"/>
  <c r="B59" i="11"/>
  <c r="I58" i="11"/>
  <c r="G58" i="11"/>
  <c r="F58" i="11"/>
  <c r="E58" i="11"/>
  <c r="D58" i="11"/>
  <c r="C58" i="11"/>
  <c r="B58" i="11"/>
  <c r="I57" i="11"/>
  <c r="G57" i="11"/>
  <c r="F57" i="11"/>
  <c r="E57" i="11"/>
  <c r="D57" i="11"/>
  <c r="C57" i="11"/>
  <c r="B57" i="11"/>
  <c r="I56" i="11"/>
  <c r="G56" i="11"/>
  <c r="F56" i="11"/>
  <c r="E56" i="11"/>
  <c r="D56" i="11"/>
  <c r="C56" i="11"/>
  <c r="B56" i="11"/>
  <c r="I55" i="11"/>
  <c r="G55" i="11"/>
  <c r="F55" i="11"/>
  <c r="E55" i="11"/>
  <c r="D55" i="11"/>
  <c r="C55" i="11"/>
  <c r="B55" i="11"/>
  <c r="I54" i="11"/>
  <c r="G54" i="11"/>
  <c r="F54" i="11"/>
  <c r="E54" i="11"/>
  <c r="D54" i="11"/>
  <c r="C54" i="11"/>
  <c r="B54" i="11"/>
  <c r="I53" i="11"/>
  <c r="G53" i="11"/>
  <c r="F53" i="11"/>
  <c r="E53" i="11"/>
  <c r="D53" i="11"/>
  <c r="C53" i="11"/>
  <c r="B53" i="11"/>
  <c r="I52" i="11"/>
  <c r="G52" i="11"/>
  <c r="F52" i="11"/>
  <c r="E52" i="11"/>
  <c r="D52" i="11"/>
  <c r="C52" i="11"/>
  <c r="B52" i="11"/>
  <c r="I51" i="11"/>
  <c r="G51" i="11"/>
  <c r="F51" i="11"/>
  <c r="E51" i="11"/>
  <c r="D51" i="11"/>
  <c r="C51" i="11"/>
  <c r="B51" i="11"/>
  <c r="I50" i="11"/>
  <c r="G50" i="11"/>
  <c r="F50" i="11"/>
  <c r="E50" i="11"/>
  <c r="D50" i="11"/>
  <c r="C50" i="11"/>
  <c r="B50" i="11"/>
  <c r="I49" i="11"/>
  <c r="G49" i="11"/>
  <c r="F49" i="11"/>
  <c r="E49" i="11"/>
  <c r="D49" i="11"/>
  <c r="C49" i="11"/>
  <c r="B49" i="11"/>
  <c r="I48" i="11"/>
  <c r="G48" i="11"/>
  <c r="F48" i="11"/>
  <c r="E48" i="11"/>
  <c r="D48" i="11"/>
  <c r="C48" i="11"/>
  <c r="B48" i="11"/>
  <c r="I47" i="11"/>
  <c r="G47" i="11"/>
  <c r="F47" i="11"/>
  <c r="E47" i="11"/>
  <c r="D47" i="11"/>
  <c r="C47" i="11"/>
  <c r="B47" i="11"/>
  <c r="I46" i="11"/>
  <c r="G46" i="11"/>
  <c r="F46" i="11"/>
  <c r="E46" i="11"/>
  <c r="D46" i="11"/>
  <c r="C46" i="11"/>
  <c r="B46" i="11"/>
  <c r="I45" i="11"/>
  <c r="G45" i="11"/>
  <c r="F45" i="11"/>
  <c r="E45" i="11"/>
  <c r="D45" i="11"/>
  <c r="C45" i="11"/>
  <c r="B45" i="11"/>
  <c r="I44" i="11"/>
  <c r="G44" i="11"/>
  <c r="F44" i="11"/>
  <c r="E44" i="11"/>
  <c r="D44" i="11"/>
  <c r="C44" i="11"/>
  <c r="B44" i="11"/>
  <c r="I43" i="11"/>
  <c r="G43" i="11"/>
  <c r="F43" i="11"/>
  <c r="E43" i="11"/>
  <c r="D43" i="11"/>
  <c r="C43" i="11"/>
  <c r="B43" i="11"/>
  <c r="I42" i="11"/>
  <c r="G42" i="11"/>
  <c r="F42" i="11"/>
  <c r="E42" i="11"/>
  <c r="D42" i="11"/>
  <c r="C42" i="11"/>
  <c r="B42" i="11"/>
  <c r="I41" i="11"/>
  <c r="G41" i="11"/>
  <c r="F41" i="11"/>
  <c r="E41" i="11"/>
  <c r="D41" i="11"/>
  <c r="C41" i="11"/>
  <c r="B41" i="11"/>
  <c r="I40" i="11"/>
  <c r="G40" i="11"/>
  <c r="F40" i="11"/>
  <c r="E40" i="11"/>
  <c r="D40" i="11"/>
  <c r="C40" i="11"/>
  <c r="B40" i="11"/>
  <c r="I39" i="11"/>
  <c r="G39" i="11"/>
  <c r="F39" i="11"/>
  <c r="E39" i="11"/>
  <c r="D39" i="11"/>
  <c r="C39" i="11"/>
  <c r="B39" i="11"/>
  <c r="I38" i="11"/>
  <c r="G38" i="11"/>
  <c r="F38" i="11"/>
  <c r="E38" i="11"/>
  <c r="D38" i="11"/>
  <c r="C38" i="11"/>
  <c r="B38" i="11"/>
  <c r="I37" i="11"/>
  <c r="G37" i="11"/>
  <c r="F37" i="11"/>
  <c r="E37" i="11"/>
  <c r="D37" i="11"/>
  <c r="C37" i="11"/>
  <c r="B37" i="11"/>
  <c r="I36" i="11"/>
  <c r="G36" i="11"/>
  <c r="F36" i="11"/>
  <c r="E36" i="11"/>
  <c r="D36" i="11"/>
  <c r="C36" i="11"/>
  <c r="B36" i="11"/>
  <c r="I35" i="11"/>
  <c r="G35" i="11"/>
  <c r="F35" i="11"/>
  <c r="E35" i="11"/>
  <c r="D35" i="11"/>
  <c r="C35" i="11"/>
  <c r="B35" i="11"/>
  <c r="I34" i="11"/>
  <c r="G34" i="11"/>
  <c r="F34" i="11"/>
  <c r="E34" i="11"/>
  <c r="D34" i="11"/>
  <c r="C34" i="11"/>
  <c r="B34" i="11"/>
  <c r="I33" i="11"/>
  <c r="G33" i="11"/>
  <c r="F33" i="11"/>
  <c r="E33" i="11"/>
  <c r="D33" i="11"/>
  <c r="C33" i="11"/>
  <c r="B33" i="11"/>
  <c r="I32" i="11"/>
  <c r="G32" i="11"/>
  <c r="F32" i="11"/>
  <c r="E32" i="11"/>
  <c r="D32" i="11"/>
  <c r="C32" i="11"/>
  <c r="B32" i="11"/>
  <c r="I31" i="11"/>
  <c r="G31" i="11"/>
  <c r="F31" i="11"/>
  <c r="E31" i="11"/>
  <c r="D31" i="11"/>
  <c r="C31" i="11"/>
  <c r="B31" i="11"/>
  <c r="I30" i="11"/>
  <c r="G30" i="11"/>
  <c r="F30" i="11"/>
  <c r="E30" i="11"/>
  <c r="D30" i="11"/>
  <c r="C30" i="11"/>
  <c r="B30" i="11"/>
  <c r="I29" i="11"/>
  <c r="G29" i="11"/>
  <c r="F29" i="11"/>
  <c r="E29" i="11"/>
  <c r="D29" i="11"/>
  <c r="C29" i="11"/>
  <c r="B29" i="11"/>
  <c r="I28" i="11"/>
  <c r="G28" i="11"/>
  <c r="F28" i="11"/>
  <c r="E28" i="11"/>
  <c r="D28" i="11"/>
  <c r="C28" i="11"/>
  <c r="B28" i="11"/>
  <c r="I27" i="11"/>
  <c r="G27" i="11"/>
  <c r="F27" i="11"/>
  <c r="E27" i="11"/>
  <c r="D27" i="11"/>
  <c r="C27" i="11"/>
  <c r="B27" i="11"/>
  <c r="I26" i="11"/>
  <c r="G26" i="11"/>
  <c r="F26" i="11"/>
  <c r="E26" i="11"/>
  <c r="D26" i="11"/>
  <c r="C26" i="11"/>
  <c r="B26" i="11"/>
  <c r="I25" i="11"/>
  <c r="G25" i="11"/>
  <c r="F25" i="11"/>
  <c r="E25" i="11"/>
  <c r="D25" i="11"/>
  <c r="C25" i="11"/>
  <c r="B25" i="11"/>
  <c r="I24" i="11"/>
  <c r="G24" i="11"/>
  <c r="F24" i="11"/>
  <c r="E24" i="11"/>
  <c r="D24" i="11"/>
  <c r="C24" i="11"/>
  <c r="B24" i="11"/>
  <c r="I23" i="11"/>
  <c r="G23" i="11"/>
  <c r="F23" i="11"/>
  <c r="E23" i="11"/>
  <c r="D23" i="11"/>
  <c r="C23" i="11"/>
  <c r="B23" i="11"/>
  <c r="I22" i="11"/>
  <c r="G22" i="11"/>
  <c r="F22" i="11"/>
  <c r="E22" i="11"/>
  <c r="D22" i="11"/>
  <c r="C22" i="11"/>
  <c r="B22" i="11"/>
  <c r="I21" i="11"/>
  <c r="G21" i="11"/>
  <c r="F21" i="11"/>
  <c r="E21" i="11"/>
  <c r="D21" i="11"/>
  <c r="C21" i="11"/>
  <c r="B21" i="11"/>
  <c r="I20" i="11"/>
  <c r="G20" i="11"/>
  <c r="F20" i="11"/>
  <c r="E20" i="11"/>
  <c r="D20" i="11"/>
  <c r="C20" i="11"/>
  <c r="B20" i="11"/>
  <c r="I19" i="11"/>
  <c r="G19" i="11"/>
  <c r="F19" i="11"/>
  <c r="E19" i="11"/>
  <c r="D19" i="11"/>
  <c r="C19" i="11"/>
  <c r="B19" i="11"/>
  <c r="I18" i="11"/>
  <c r="G18" i="11"/>
  <c r="F18" i="11"/>
  <c r="E18" i="11"/>
  <c r="D18" i="11"/>
  <c r="C18" i="11"/>
  <c r="B18" i="11"/>
  <c r="I17" i="11"/>
  <c r="G17" i="11"/>
  <c r="F17" i="11"/>
  <c r="E17" i="11"/>
  <c r="D17" i="11"/>
  <c r="C17" i="11"/>
  <c r="B17" i="11"/>
  <c r="I16" i="11"/>
  <c r="G16" i="11"/>
  <c r="F16" i="11"/>
  <c r="E16" i="11"/>
  <c r="D16" i="11"/>
  <c r="C16" i="11"/>
  <c r="B16" i="11"/>
  <c r="I15" i="11"/>
  <c r="G15" i="11"/>
  <c r="F15" i="11"/>
  <c r="E15" i="11"/>
  <c r="D15" i="11"/>
  <c r="C15" i="11"/>
  <c r="B15" i="11"/>
  <c r="I14" i="11"/>
  <c r="G14" i="11"/>
  <c r="F14" i="11"/>
  <c r="E14" i="11"/>
  <c r="D14" i="11"/>
  <c r="C14" i="11"/>
  <c r="B14" i="11"/>
  <c r="I13" i="11"/>
  <c r="G13" i="11"/>
  <c r="F13" i="11"/>
  <c r="E13" i="11"/>
  <c r="D13" i="11"/>
  <c r="C13" i="11"/>
  <c r="B13" i="11"/>
  <c r="I12" i="11"/>
  <c r="G12" i="11"/>
  <c r="F12" i="11"/>
  <c r="E12" i="11"/>
  <c r="D12" i="11"/>
  <c r="C12" i="11"/>
  <c r="B12" i="11"/>
  <c r="I11" i="11"/>
  <c r="G11" i="11"/>
  <c r="F11" i="11"/>
  <c r="E11" i="11"/>
  <c r="D11" i="11"/>
  <c r="C11" i="11"/>
  <c r="B11" i="11"/>
  <c r="I10" i="11"/>
  <c r="G10" i="11"/>
  <c r="F10" i="11"/>
  <c r="E10" i="11"/>
  <c r="D10" i="11"/>
  <c r="C10" i="11"/>
  <c r="B10" i="11"/>
  <c r="I9" i="11"/>
  <c r="G9" i="11"/>
  <c r="F9" i="11"/>
  <c r="E9" i="11"/>
  <c r="D9" i="11"/>
  <c r="C9" i="11"/>
  <c r="B9" i="11"/>
  <c r="I8" i="11"/>
  <c r="G8" i="11"/>
  <c r="F8" i="11"/>
  <c r="E8" i="11"/>
  <c r="D8" i="11"/>
  <c r="C8" i="11"/>
  <c r="B8" i="11"/>
  <c r="I7" i="11"/>
  <c r="G7" i="11"/>
  <c r="F7" i="11"/>
  <c r="E7" i="11"/>
  <c r="D7" i="11"/>
  <c r="C7" i="11"/>
  <c r="B7" i="11"/>
  <c r="I6" i="11"/>
  <c r="G6" i="11"/>
  <c r="F6" i="11"/>
  <c r="E6" i="11"/>
  <c r="D6" i="11"/>
  <c r="C6" i="11"/>
  <c r="B6" i="11"/>
  <c r="I5" i="11"/>
  <c r="G5" i="11"/>
  <c r="F5" i="11"/>
  <c r="E5" i="11"/>
  <c r="D5" i="11"/>
  <c r="C5" i="11"/>
  <c r="B5" i="11"/>
  <c r="I4" i="11"/>
  <c r="G4" i="11"/>
  <c r="F4" i="11"/>
  <c r="E4" i="11"/>
  <c r="D4" i="11"/>
  <c r="C4" i="11"/>
  <c r="B4" i="11"/>
  <c r="I122" i="8"/>
  <c r="G122" i="8"/>
  <c r="F122" i="8"/>
  <c r="E122" i="8"/>
  <c r="D122" i="8"/>
  <c r="C122" i="8"/>
  <c r="I121" i="8"/>
  <c r="G121" i="8"/>
  <c r="F121" i="8"/>
  <c r="E121" i="8"/>
  <c r="D121" i="8"/>
  <c r="C121" i="8"/>
  <c r="I120" i="8"/>
  <c r="G120" i="8"/>
  <c r="F120" i="8"/>
  <c r="E120" i="8"/>
  <c r="D120" i="8"/>
  <c r="C120" i="8"/>
  <c r="I119" i="8"/>
  <c r="G119" i="8"/>
  <c r="F119" i="8"/>
  <c r="E119" i="8"/>
  <c r="D119" i="8"/>
  <c r="C119" i="8"/>
  <c r="I118" i="8"/>
  <c r="G118" i="8"/>
  <c r="F118" i="8"/>
  <c r="E118" i="8"/>
  <c r="D118" i="8"/>
  <c r="C118" i="8"/>
  <c r="I117" i="8"/>
  <c r="G117" i="8"/>
  <c r="F117" i="8"/>
  <c r="E117" i="8"/>
  <c r="D117" i="8"/>
  <c r="C117" i="8"/>
  <c r="I116" i="8"/>
  <c r="G116" i="8"/>
  <c r="F116" i="8"/>
  <c r="E116" i="8"/>
  <c r="D116" i="8"/>
  <c r="C116" i="8"/>
  <c r="I115" i="8"/>
  <c r="G115" i="8"/>
  <c r="F115" i="8"/>
  <c r="E115" i="8"/>
  <c r="D115" i="8"/>
  <c r="C115" i="8"/>
  <c r="I114" i="8"/>
  <c r="G114" i="8"/>
  <c r="F114" i="8"/>
  <c r="E114" i="8"/>
  <c r="D114" i="8"/>
  <c r="C114" i="8"/>
  <c r="I113" i="8"/>
  <c r="G113" i="8"/>
  <c r="F113" i="8"/>
  <c r="E113" i="8"/>
  <c r="D113" i="8"/>
  <c r="C113" i="8"/>
  <c r="I97" i="8"/>
  <c r="G97" i="8"/>
  <c r="F97" i="8"/>
  <c r="E97" i="8"/>
  <c r="D97" i="8"/>
  <c r="C97" i="8"/>
  <c r="B97" i="8"/>
  <c r="I96" i="8"/>
  <c r="G96" i="8"/>
  <c r="F96" i="8"/>
  <c r="E96" i="8"/>
  <c r="D96" i="8"/>
  <c r="C96" i="8"/>
  <c r="B96" i="8"/>
  <c r="I95" i="8"/>
  <c r="G95" i="8"/>
  <c r="F95" i="8"/>
  <c r="E95" i="8"/>
  <c r="D95" i="8"/>
  <c r="C95" i="8"/>
  <c r="B95" i="8"/>
  <c r="I94" i="8"/>
  <c r="G94" i="8"/>
  <c r="F94" i="8"/>
  <c r="E94" i="8"/>
  <c r="D94" i="8"/>
  <c r="C94" i="8"/>
  <c r="B94" i="8"/>
  <c r="I93" i="8"/>
  <c r="G93" i="8"/>
  <c r="F93" i="8"/>
  <c r="E93" i="8"/>
  <c r="D93" i="8"/>
  <c r="C93" i="8"/>
  <c r="B93" i="8"/>
  <c r="I92" i="8"/>
  <c r="G92" i="8"/>
  <c r="F92" i="8"/>
  <c r="E92" i="8"/>
  <c r="D92" i="8"/>
  <c r="C92" i="8"/>
  <c r="B92" i="8"/>
  <c r="I91" i="8"/>
  <c r="G91" i="8"/>
  <c r="F91" i="8"/>
  <c r="E91" i="8"/>
  <c r="D91" i="8"/>
  <c r="C91" i="8"/>
  <c r="B91" i="8"/>
  <c r="I90" i="8"/>
  <c r="G90" i="8"/>
  <c r="F90" i="8"/>
  <c r="E90" i="8"/>
  <c r="D90" i="8"/>
  <c r="C90" i="8"/>
  <c r="B90" i="8"/>
  <c r="I89" i="8"/>
  <c r="G89" i="8"/>
  <c r="F89" i="8"/>
  <c r="E89" i="8"/>
  <c r="D89" i="8"/>
  <c r="C89" i="8"/>
  <c r="B89" i="8"/>
  <c r="I88" i="8"/>
  <c r="G88" i="8"/>
  <c r="F88" i="8"/>
  <c r="E88" i="8"/>
  <c r="D88" i="8"/>
  <c r="C88" i="8"/>
  <c r="B88" i="8"/>
  <c r="I87" i="8"/>
  <c r="G87" i="8"/>
  <c r="F87" i="8"/>
  <c r="E87" i="8"/>
  <c r="D87" i="8"/>
  <c r="C87" i="8"/>
  <c r="B87" i="8"/>
  <c r="I86" i="8"/>
  <c r="G86" i="8"/>
  <c r="F86" i="8"/>
  <c r="E86" i="8"/>
  <c r="D86" i="8"/>
  <c r="C86" i="8"/>
  <c r="B86" i="8"/>
  <c r="I85" i="8"/>
  <c r="G85" i="8"/>
  <c r="F85" i="8"/>
  <c r="E85" i="8"/>
  <c r="D85" i="8"/>
  <c r="C85" i="8"/>
  <c r="B85" i="8"/>
  <c r="I84" i="8"/>
  <c r="G84" i="8"/>
  <c r="F84" i="8"/>
  <c r="E84" i="8"/>
  <c r="D84" i="8"/>
  <c r="C84" i="8"/>
  <c r="B84" i="8"/>
  <c r="I83" i="8"/>
  <c r="G83" i="8"/>
  <c r="F83" i="8"/>
  <c r="E83" i="8"/>
  <c r="D83" i="8"/>
  <c r="C83" i="8"/>
  <c r="B83" i="8"/>
  <c r="I82" i="8"/>
  <c r="G82" i="8"/>
  <c r="F82" i="8"/>
  <c r="E82" i="8"/>
  <c r="D82" i="8"/>
  <c r="C82" i="8"/>
  <c r="B82" i="8"/>
  <c r="I81" i="8"/>
  <c r="G81" i="8"/>
  <c r="F81" i="8"/>
  <c r="E81" i="8"/>
  <c r="D81" i="8"/>
  <c r="C81" i="8"/>
  <c r="B81" i="8"/>
  <c r="I80" i="8"/>
  <c r="G80" i="8"/>
  <c r="F80" i="8"/>
  <c r="E80" i="8"/>
  <c r="D80" i="8"/>
  <c r="C80" i="8"/>
  <c r="B80" i="8"/>
  <c r="I79" i="8"/>
  <c r="G79" i="8"/>
  <c r="F79" i="8"/>
  <c r="E79" i="8"/>
  <c r="D79" i="8"/>
  <c r="C79" i="8"/>
  <c r="B79" i="8"/>
  <c r="I78" i="8"/>
  <c r="G78" i="8"/>
  <c r="F78" i="8"/>
  <c r="E78" i="8"/>
  <c r="D78" i="8"/>
  <c r="C78" i="8"/>
  <c r="B78" i="8"/>
  <c r="I77" i="8"/>
  <c r="G77" i="8"/>
  <c r="F77" i="8"/>
  <c r="E77" i="8"/>
  <c r="D77" i="8"/>
  <c r="C77" i="8"/>
  <c r="B77" i="8"/>
  <c r="I76" i="8"/>
  <c r="G76" i="8"/>
  <c r="F76" i="8"/>
  <c r="E76" i="8"/>
  <c r="D76" i="8"/>
  <c r="C76" i="8"/>
  <c r="B76" i="8"/>
  <c r="I75" i="8"/>
  <c r="G75" i="8"/>
  <c r="F75" i="8"/>
  <c r="E75" i="8"/>
  <c r="D75" i="8"/>
  <c r="C75" i="8"/>
  <c r="B75" i="8"/>
  <c r="I74" i="8"/>
  <c r="G74" i="8"/>
  <c r="F74" i="8"/>
  <c r="E74" i="8"/>
  <c r="D74" i="8"/>
  <c r="C74" i="8"/>
  <c r="B74" i="8"/>
  <c r="I73" i="8"/>
  <c r="G73" i="8"/>
  <c r="F73" i="8"/>
  <c r="E73" i="8"/>
  <c r="D73" i="8"/>
  <c r="C73" i="8"/>
  <c r="B73" i="8"/>
  <c r="I72" i="8"/>
  <c r="G72" i="8"/>
  <c r="F72" i="8"/>
  <c r="E72" i="8"/>
  <c r="D72" i="8"/>
  <c r="C72" i="8"/>
  <c r="B72" i="8"/>
  <c r="I71" i="8"/>
  <c r="G71" i="8"/>
  <c r="F71" i="8"/>
  <c r="E71" i="8"/>
  <c r="D71" i="8"/>
  <c r="C71" i="8"/>
  <c r="B71" i="8"/>
  <c r="I70" i="8"/>
  <c r="G70" i="8"/>
  <c r="F70" i="8"/>
  <c r="E70" i="8"/>
  <c r="D70" i="8"/>
  <c r="C70" i="8"/>
  <c r="B70" i="8"/>
  <c r="I69" i="8"/>
  <c r="G69" i="8"/>
  <c r="F69" i="8"/>
  <c r="E69" i="8"/>
  <c r="D69" i="8"/>
  <c r="C69" i="8"/>
  <c r="B69" i="8"/>
  <c r="I68" i="8"/>
  <c r="G68" i="8"/>
  <c r="F68" i="8"/>
  <c r="E68" i="8"/>
  <c r="D68" i="8"/>
  <c r="C68" i="8"/>
  <c r="B68" i="8"/>
  <c r="I67" i="8"/>
  <c r="G67" i="8"/>
  <c r="F67" i="8"/>
  <c r="E67" i="8"/>
  <c r="D67" i="8"/>
  <c r="C67" i="8"/>
  <c r="B67" i="8"/>
  <c r="I66" i="8"/>
  <c r="G66" i="8"/>
  <c r="F66" i="8"/>
  <c r="E66" i="8"/>
  <c r="D66" i="8"/>
  <c r="C66" i="8"/>
  <c r="B66" i="8"/>
  <c r="I65" i="8"/>
  <c r="G65" i="8"/>
  <c r="F65" i="8"/>
  <c r="E65" i="8"/>
  <c r="D65" i="8"/>
  <c r="C65" i="8"/>
  <c r="B65" i="8"/>
  <c r="I64" i="8"/>
  <c r="G64" i="8"/>
  <c r="F64" i="8"/>
  <c r="E64" i="8"/>
  <c r="D64" i="8"/>
  <c r="C64" i="8"/>
  <c r="B64" i="8"/>
  <c r="I63" i="8"/>
  <c r="G63" i="8"/>
  <c r="F63" i="8"/>
  <c r="E63" i="8"/>
  <c r="D63" i="8"/>
  <c r="C63" i="8"/>
  <c r="B63" i="8"/>
  <c r="I62" i="8"/>
  <c r="G62" i="8"/>
  <c r="F62" i="8"/>
  <c r="E62" i="8"/>
  <c r="D62" i="8"/>
  <c r="C62" i="8"/>
  <c r="B62" i="8"/>
  <c r="I61" i="8"/>
  <c r="G61" i="8"/>
  <c r="F61" i="8"/>
  <c r="E61" i="8"/>
  <c r="D61" i="8"/>
  <c r="C61" i="8"/>
  <c r="B61" i="8"/>
  <c r="I60" i="8"/>
  <c r="G60" i="8"/>
  <c r="F60" i="8"/>
  <c r="E60" i="8"/>
  <c r="D60" i="8"/>
  <c r="C60" i="8"/>
  <c r="B60" i="8"/>
  <c r="I59" i="8"/>
  <c r="G59" i="8"/>
  <c r="F59" i="8"/>
  <c r="E59" i="8"/>
  <c r="D59" i="8"/>
  <c r="C59" i="8"/>
  <c r="B59" i="8"/>
  <c r="I58" i="8"/>
  <c r="G58" i="8"/>
  <c r="F58" i="8"/>
  <c r="E58" i="8"/>
  <c r="D58" i="8"/>
  <c r="C58" i="8"/>
  <c r="B58" i="8"/>
  <c r="I57" i="8"/>
  <c r="G57" i="8"/>
  <c r="F57" i="8"/>
  <c r="E57" i="8"/>
  <c r="D57" i="8"/>
  <c r="C57" i="8"/>
  <c r="B57" i="8"/>
  <c r="I56" i="8"/>
  <c r="G56" i="8"/>
  <c r="F56" i="8"/>
  <c r="E56" i="8"/>
  <c r="D56" i="8"/>
  <c r="C56" i="8"/>
  <c r="B56" i="8"/>
  <c r="I55" i="8"/>
  <c r="G55" i="8"/>
  <c r="F55" i="8"/>
  <c r="E55" i="8"/>
  <c r="D55" i="8"/>
  <c r="C55" i="8"/>
  <c r="B55" i="8"/>
  <c r="I54" i="8"/>
  <c r="G54" i="8"/>
  <c r="F54" i="8"/>
  <c r="E54" i="8"/>
  <c r="D54" i="8"/>
  <c r="C54" i="8"/>
  <c r="B54" i="8"/>
  <c r="I53" i="8"/>
  <c r="G53" i="8"/>
  <c r="F53" i="8"/>
  <c r="E53" i="8"/>
  <c r="D53" i="8"/>
  <c r="C53" i="8"/>
  <c r="B53" i="8"/>
  <c r="I52" i="8"/>
  <c r="G52" i="8"/>
  <c r="F52" i="8"/>
  <c r="E52" i="8"/>
  <c r="D52" i="8"/>
  <c r="C52" i="8"/>
  <c r="B52" i="8"/>
  <c r="I51" i="8"/>
  <c r="G51" i="8"/>
  <c r="F51" i="8"/>
  <c r="E51" i="8"/>
  <c r="D51" i="8"/>
  <c r="C51" i="8"/>
  <c r="B51" i="8"/>
  <c r="I50" i="8"/>
  <c r="G50" i="8"/>
  <c r="F50" i="8"/>
  <c r="E50" i="8"/>
  <c r="D50" i="8"/>
  <c r="C50" i="8"/>
  <c r="B50" i="8"/>
  <c r="I49" i="8"/>
  <c r="G49" i="8"/>
  <c r="F49" i="8"/>
  <c r="E49" i="8"/>
  <c r="D49" i="8"/>
  <c r="C49" i="8"/>
  <c r="B49" i="8"/>
  <c r="I48" i="8"/>
  <c r="G48" i="8"/>
  <c r="F48" i="8"/>
  <c r="E48" i="8"/>
  <c r="D48" i="8"/>
  <c r="C48" i="8"/>
  <c r="B48" i="8"/>
  <c r="I47" i="8"/>
  <c r="G47" i="8"/>
  <c r="F47" i="8"/>
  <c r="E47" i="8"/>
  <c r="D47" i="8"/>
  <c r="C47" i="8"/>
  <c r="B47" i="8"/>
  <c r="I46" i="8"/>
  <c r="G46" i="8"/>
  <c r="F46" i="8"/>
  <c r="E46" i="8"/>
  <c r="D46" i="8"/>
  <c r="C46" i="8"/>
  <c r="B46" i="8"/>
  <c r="I45" i="8"/>
  <c r="G45" i="8"/>
  <c r="F45" i="8"/>
  <c r="E45" i="8"/>
  <c r="D45" i="8"/>
  <c r="C45" i="8"/>
  <c r="B45" i="8"/>
  <c r="I44" i="8"/>
  <c r="G44" i="8"/>
  <c r="F44" i="8"/>
  <c r="E44" i="8"/>
  <c r="D44" i="8"/>
  <c r="C44" i="8"/>
  <c r="B44" i="8"/>
  <c r="I43" i="8"/>
  <c r="G43" i="8"/>
  <c r="F43" i="8"/>
  <c r="E43" i="8"/>
  <c r="D43" i="8"/>
  <c r="C43" i="8"/>
  <c r="B43" i="8"/>
  <c r="I42" i="8"/>
  <c r="G42" i="8"/>
  <c r="F42" i="8"/>
  <c r="E42" i="8"/>
  <c r="D42" i="8"/>
  <c r="C42" i="8"/>
  <c r="B42" i="8"/>
  <c r="I41" i="8"/>
  <c r="G41" i="8"/>
  <c r="F41" i="8"/>
  <c r="E41" i="8"/>
  <c r="D41" i="8"/>
  <c r="C41" i="8"/>
  <c r="B41" i="8"/>
  <c r="I40" i="8"/>
  <c r="G40" i="8"/>
  <c r="F40" i="8"/>
  <c r="E40" i="8"/>
  <c r="D40" i="8"/>
  <c r="C40" i="8"/>
  <c r="B40" i="8"/>
  <c r="I39" i="8"/>
  <c r="G39" i="8"/>
  <c r="F39" i="8"/>
  <c r="E39" i="8"/>
  <c r="D39" i="8"/>
  <c r="C39" i="8"/>
  <c r="B39" i="8"/>
  <c r="I38" i="8"/>
  <c r="G38" i="8"/>
  <c r="F38" i="8"/>
  <c r="E38" i="8"/>
  <c r="D38" i="8"/>
  <c r="C38" i="8"/>
  <c r="B38" i="8"/>
  <c r="I37" i="8"/>
  <c r="G37" i="8"/>
  <c r="F37" i="8"/>
  <c r="E37" i="8"/>
  <c r="D37" i="8"/>
  <c r="C37" i="8"/>
  <c r="B37" i="8"/>
  <c r="I36" i="8"/>
  <c r="G36" i="8"/>
  <c r="F36" i="8"/>
  <c r="E36" i="8"/>
  <c r="D36" i="8"/>
  <c r="C36" i="8"/>
  <c r="B36" i="8"/>
  <c r="I35" i="8"/>
  <c r="G35" i="8"/>
  <c r="F35" i="8"/>
  <c r="E35" i="8"/>
  <c r="D35" i="8"/>
  <c r="C35" i="8"/>
  <c r="B35" i="8"/>
  <c r="I34" i="8"/>
  <c r="G34" i="8"/>
  <c r="F34" i="8"/>
  <c r="E34" i="8"/>
  <c r="D34" i="8"/>
  <c r="C34" i="8"/>
  <c r="B34" i="8"/>
  <c r="I33" i="8"/>
  <c r="G33" i="8"/>
  <c r="F33" i="8"/>
  <c r="E33" i="8"/>
  <c r="D33" i="8"/>
  <c r="C33" i="8"/>
  <c r="B33" i="8"/>
  <c r="I32" i="8"/>
  <c r="G32" i="8"/>
  <c r="F32" i="8"/>
  <c r="E32" i="8"/>
  <c r="D32" i="8"/>
  <c r="C32" i="8"/>
  <c r="B32" i="8"/>
  <c r="I31" i="8"/>
  <c r="G31" i="8"/>
  <c r="F31" i="8"/>
  <c r="E31" i="8"/>
  <c r="D31" i="8"/>
  <c r="C31" i="8"/>
  <c r="B31" i="8"/>
  <c r="I30" i="8"/>
  <c r="G30" i="8"/>
  <c r="F30" i="8"/>
  <c r="E30" i="8"/>
  <c r="D30" i="8"/>
  <c r="C30" i="8"/>
  <c r="B30" i="8"/>
  <c r="I29" i="8"/>
  <c r="G29" i="8"/>
  <c r="F29" i="8"/>
  <c r="E29" i="8"/>
  <c r="D29" i="8"/>
  <c r="C29" i="8"/>
  <c r="B29" i="8"/>
  <c r="I28" i="8"/>
  <c r="G28" i="8"/>
  <c r="F28" i="8"/>
  <c r="E28" i="8"/>
  <c r="D28" i="8"/>
  <c r="C28" i="8"/>
  <c r="B28" i="8"/>
  <c r="I27" i="8"/>
  <c r="G27" i="8"/>
  <c r="F27" i="8"/>
  <c r="E27" i="8"/>
  <c r="D27" i="8"/>
  <c r="C27" i="8"/>
  <c r="B27" i="8"/>
  <c r="I26" i="8"/>
  <c r="G26" i="8"/>
  <c r="F26" i="8"/>
  <c r="E26" i="8"/>
  <c r="D26" i="8"/>
  <c r="C26" i="8"/>
  <c r="B26" i="8"/>
  <c r="I25" i="8"/>
  <c r="G25" i="8"/>
  <c r="F25" i="8"/>
  <c r="E25" i="8"/>
  <c r="D25" i="8"/>
  <c r="C25" i="8"/>
  <c r="B25" i="8"/>
  <c r="I24" i="8"/>
  <c r="G24" i="8"/>
  <c r="F24" i="8"/>
  <c r="E24" i="8"/>
  <c r="D24" i="8"/>
  <c r="C24" i="8"/>
  <c r="B24" i="8"/>
  <c r="I23" i="8"/>
  <c r="G23" i="8"/>
  <c r="F23" i="8"/>
  <c r="E23" i="8"/>
  <c r="D23" i="8"/>
  <c r="C23" i="8"/>
  <c r="B23" i="8"/>
  <c r="I22" i="8"/>
  <c r="G22" i="8"/>
  <c r="F22" i="8"/>
  <c r="E22" i="8"/>
  <c r="D22" i="8"/>
  <c r="C22" i="8"/>
  <c r="B22" i="8"/>
  <c r="I21" i="8"/>
  <c r="G21" i="8"/>
  <c r="F21" i="8"/>
  <c r="E21" i="8"/>
  <c r="D21" i="8"/>
  <c r="C21" i="8"/>
  <c r="B21" i="8"/>
  <c r="I20" i="8"/>
  <c r="G20" i="8"/>
  <c r="F20" i="8"/>
  <c r="E20" i="8"/>
  <c r="D20" i="8"/>
  <c r="C20" i="8"/>
  <c r="B20" i="8"/>
  <c r="I19" i="8"/>
  <c r="G19" i="8"/>
  <c r="F19" i="8"/>
  <c r="E19" i="8"/>
  <c r="D19" i="8"/>
  <c r="C19" i="8"/>
  <c r="B19" i="8"/>
  <c r="I18" i="8"/>
  <c r="G18" i="8"/>
  <c r="F18" i="8"/>
  <c r="E18" i="8"/>
  <c r="D18" i="8"/>
  <c r="C18" i="8"/>
  <c r="B18" i="8"/>
  <c r="I17" i="8"/>
  <c r="G17" i="8"/>
  <c r="F17" i="8"/>
  <c r="E17" i="8"/>
  <c r="D17" i="8"/>
  <c r="C17" i="8"/>
  <c r="B17" i="8"/>
  <c r="I16" i="8"/>
  <c r="G16" i="8"/>
  <c r="F16" i="8"/>
  <c r="E16" i="8"/>
  <c r="D16" i="8"/>
  <c r="C16" i="8"/>
  <c r="B16" i="8"/>
  <c r="I15" i="8"/>
  <c r="G15" i="8"/>
  <c r="F15" i="8"/>
  <c r="E15" i="8"/>
  <c r="D15" i="8"/>
  <c r="C15" i="8"/>
  <c r="B15" i="8"/>
  <c r="I14" i="8"/>
  <c r="G14" i="8"/>
  <c r="F14" i="8"/>
  <c r="E14" i="8"/>
  <c r="D14" i="8"/>
  <c r="C14" i="8"/>
  <c r="B14" i="8"/>
  <c r="I13" i="8"/>
  <c r="G13" i="8"/>
  <c r="F13" i="8"/>
  <c r="E13" i="8"/>
  <c r="D13" i="8"/>
  <c r="C13" i="8"/>
  <c r="B13" i="8"/>
  <c r="I12" i="8"/>
  <c r="G12" i="8"/>
  <c r="F12" i="8"/>
  <c r="E12" i="8"/>
  <c r="D12" i="8"/>
  <c r="C12" i="8"/>
  <c r="B12" i="8"/>
  <c r="I11" i="8"/>
  <c r="G11" i="8"/>
  <c r="F11" i="8"/>
  <c r="E11" i="8"/>
  <c r="D11" i="8"/>
  <c r="C11" i="8"/>
  <c r="B11" i="8"/>
  <c r="I10" i="8"/>
  <c r="G10" i="8"/>
  <c r="F10" i="8"/>
  <c r="E10" i="8"/>
  <c r="D10" i="8"/>
  <c r="C10" i="8"/>
  <c r="B10" i="8"/>
  <c r="I9" i="8"/>
  <c r="G9" i="8"/>
  <c r="F9" i="8"/>
  <c r="E9" i="8"/>
  <c r="D9" i="8"/>
  <c r="C9" i="8"/>
  <c r="B9" i="8"/>
  <c r="I8" i="8"/>
  <c r="G8" i="8"/>
  <c r="F8" i="8"/>
  <c r="E8" i="8"/>
  <c r="D8" i="8"/>
  <c r="C8" i="8"/>
  <c r="B8" i="8"/>
  <c r="I7" i="8"/>
  <c r="G7" i="8"/>
  <c r="F7" i="8"/>
  <c r="E7" i="8"/>
  <c r="D7" i="8"/>
  <c r="C7" i="8"/>
  <c r="B7" i="8"/>
  <c r="I6" i="8"/>
  <c r="G6" i="8"/>
  <c r="F6" i="8"/>
  <c r="E6" i="8"/>
  <c r="D6" i="8"/>
  <c r="C6" i="8"/>
  <c r="B6" i="8"/>
  <c r="I5" i="8"/>
  <c r="G5" i="8"/>
  <c r="F5" i="8"/>
  <c r="E5" i="8"/>
  <c r="D5" i="8"/>
  <c r="C5" i="8"/>
  <c r="B5" i="8"/>
  <c r="I4" i="8"/>
  <c r="G4" i="8"/>
  <c r="F4" i="8"/>
  <c r="E4" i="8"/>
  <c r="D4" i="8"/>
  <c r="C4" i="8"/>
  <c r="B4" i="8"/>
  <c r="B2" i="7"/>
  <c r="B2" i="8" s="1"/>
  <c r="B16" i="7"/>
  <c r="C16" i="7"/>
  <c r="D16" i="7"/>
  <c r="E16" i="7"/>
  <c r="F16" i="7"/>
  <c r="G16" i="7"/>
  <c r="I16" i="7"/>
  <c r="B17" i="7"/>
  <c r="C17" i="7"/>
  <c r="D17" i="7"/>
  <c r="E17" i="7"/>
  <c r="F17" i="7"/>
  <c r="G17" i="7"/>
  <c r="I17" i="7"/>
  <c r="B18" i="7"/>
  <c r="C18" i="7"/>
  <c r="D18" i="7"/>
  <c r="E18" i="7"/>
  <c r="F18" i="7"/>
  <c r="G18" i="7"/>
  <c r="I18" i="7"/>
  <c r="B19" i="7"/>
  <c r="C19" i="7"/>
  <c r="D19" i="7"/>
  <c r="E19" i="7"/>
  <c r="F19" i="7"/>
  <c r="G19" i="7"/>
  <c r="I19" i="7"/>
  <c r="B20" i="7"/>
  <c r="C20" i="7"/>
  <c r="D20" i="7"/>
  <c r="E20" i="7"/>
  <c r="F20" i="7"/>
  <c r="G20" i="7"/>
  <c r="I20" i="7"/>
  <c r="B21" i="7"/>
  <c r="C21" i="7"/>
  <c r="D21" i="7"/>
  <c r="E21" i="7"/>
  <c r="F21" i="7"/>
  <c r="G21" i="7"/>
  <c r="I21" i="7"/>
  <c r="B22" i="7"/>
  <c r="C22" i="7"/>
  <c r="D22" i="7"/>
  <c r="E22" i="7"/>
  <c r="F22" i="7"/>
  <c r="G22" i="7"/>
  <c r="I22" i="7"/>
  <c r="B23" i="7"/>
  <c r="C23" i="7"/>
  <c r="D23" i="7"/>
  <c r="E23" i="7"/>
  <c r="F23" i="7"/>
  <c r="G23" i="7"/>
  <c r="I23" i="7"/>
  <c r="B24" i="7"/>
  <c r="C24" i="7"/>
  <c r="D24" i="7"/>
  <c r="E24" i="7"/>
  <c r="F24" i="7"/>
  <c r="G24" i="7"/>
  <c r="I24" i="7"/>
  <c r="B25" i="7"/>
  <c r="C25" i="7"/>
  <c r="D25" i="7"/>
  <c r="E25" i="7"/>
  <c r="F25" i="7"/>
  <c r="G25" i="7"/>
  <c r="I25" i="7"/>
  <c r="B26" i="7"/>
  <c r="C26" i="7"/>
  <c r="D26" i="7"/>
  <c r="E26" i="7"/>
  <c r="F26" i="7"/>
  <c r="G26" i="7"/>
  <c r="I26" i="7"/>
  <c r="B27" i="7"/>
  <c r="C27" i="7"/>
  <c r="D27" i="7"/>
  <c r="E27" i="7"/>
  <c r="F27" i="7"/>
  <c r="G27" i="7"/>
  <c r="I27" i="7"/>
  <c r="B28" i="7"/>
  <c r="C28" i="7"/>
  <c r="D28" i="7"/>
  <c r="E28" i="7"/>
  <c r="F28" i="7"/>
  <c r="G28" i="7"/>
  <c r="I28" i="7"/>
  <c r="B29" i="7"/>
  <c r="C29" i="7"/>
  <c r="D29" i="7"/>
  <c r="E29" i="7"/>
  <c r="F29" i="7"/>
  <c r="G29" i="7"/>
  <c r="I29" i="7"/>
  <c r="B30" i="7"/>
  <c r="C30" i="7"/>
  <c r="D30" i="7"/>
  <c r="E30" i="7"/>
  <c r="F30" i="7"/>
  <c r="G30" i="7"/>
  <c r="I30" i="7"/>
  <c r="B31" i="7"/>
  <c r="C31" i="7"/>
  <c r="D31" i="7"/>
  <c r="E31" i="7"/>
  <c r="F31" i="7"/>
  <c r="G31" i="7"/>
  <c r="I31" i="7"/>
  <c r="B32" i="7"/>
  <c r="C32" i="7"/>
  <c r="D32" i="7"/>
  <c r="E32" i="7"/>
  <c r="F32" i="7"/>
  <c r="G32" i="7"/>
  <c r="I32" i="7"/>
  <c r="B33" i="7"/>
  <c r="C33" i="7"/>
  <c r="D33" i="7"/>
  <c r="E33" i="7"/>
  <c r="F33" i="7"/>
  <c r="G33" i="7"/>
  <c r="I33" i="7"/>
  <c r="B34" i="7"/>
  <c r="C34" i="7"/>
  <c r="D34" i="7"/>
  <c r="E34" i="7"/>
  <c r="F34" i="7"/>
  <c r="G34" i="7"/>
  <c r="I34" i="7"/>
  <c r="B35" i="7"/>
  <c r="C35" i="7"/>
  <c r="D35" i="7"/>
  <c r="E35" i="7"/>
  <c r="F35" i="7"/>
  <c r="G35" i="7"/>
  <c r="I35" i="7"/>
  <c r="B36" i="7"/>
  <c r="C36" i="7"/>
  <c r="D36" i="7"/>
  <c r="E36" i="7"/>
  <c r="F36" i="7"/>
  <c r="G36" i="7"/>
  <c r="I36" i="7"/>
  <c r="B37" i="7"/>
  <c r="C37" i="7"/>
  <c r="D37" i="7"/>
  <c r="E37" i="7"/>
  <c r="F37" i="7"/>
  <c r="G37" i="7"/>
  <c r="I37" i="7"/>
  <c r="B38" i="7"/>
  <c r="C38" i="7"/>
  <c r="D38" i="7"/>
  <c r="E38" i="7"/>
  <c r="F38" i="7"/>
  <c r="G38" i="7"/>
  <c r="I38" i="7"/>
  <c r="B39" i="7"/>
  <c r="C39" i="7"/>
  <c r="D39" i="7"/>
  <c r="E39" i="7"/>
  <c r="F39" i="7"/>
  <c r="G39" i="7"/>
  <c r="I39" i="7"/>
  <c r="B40" i="7"/>
  <c r="C40" i="7"/>
  <c r="D40" i="7"/>
  <c r="E40" i="7"/>
  <c r="F40" i="7"/>
  <c r="G40" i="7"/>
  <c r="I40" i="7"/>
  <c r="B41" i="7"/>
  <c r="C41" i="7"/>
  <c r="D41" i="7"/>
  <c r="E41" i="7"/>
  <c r="F41" i="7"/>
  <c r="G41" i="7"/>
  <c r="I41" i="7"/>
  <c r="B42" i="7"/>
  <c r="C42" i="7"/>
  <c r="D42" i="7"/>
  <c r="E42" i="7"/>
  <c r="F42" i="7"/>
  <c r="G42" i="7"/>
  <c r="I42" i="7"/>
  <c r="B43" i="7"/>
  <c r="C43" i="7"/>
  <c r="D43" i="7"/>
  <c r="E43" i="7"/>
  <c r="F43" i="7"/>
  <c r="G43" i="7"/>
  <c r="I43" i="7"/>
  <c r="B44" i="7"/>
  <c r="C44" i="7"/>
  <c r="D44" i="7"/>
  <c r="E44" i="7"/>
  <c r="F44" i="7"/>
  <c r="G44" i="7"/>
  <c r="I44" i="7"/>
  <c r="B45" i="7"/>
  <c r="C45" i="7"/>
  <c r="D45" i="7"/>
  <c r="E45" i="7"/>
  <c r="F45" i="7"/>
  <c r="G45" i="7"/>
  <c r="I45" i="7"/>
  <c r="B46" i="7"/>
  <c r="C46" i="7"/>
  <c r="D46" i="7"/>
  <c r="E46" i="7"/>
  <c r="F46" i="7"/>
  <c r="G46" i="7"/>
  <c r="I46" i="7"/>
  <c r="B47" i="7"/>
  <c r="C47" i="7"/>
  <c r="D47" i="7"/>
  <c r="E47" i="7"/>
  <c r="F47" i="7"/>
  <c r="G47" i="7"/>
  <c r="I47" i="7"/>
  <c r="B48" i="7"/>
  <c r="C48" i="7"/>
  <c r="D48" i="7"/>
  <c r="E48" i="7"/>
  <c r="F48" i="7"/>
  <c r="G48" i="7"/>
  <c r="I48" i="7"/>
  <c r="B49" i="7"/>
  <c r="C49" i="7"/>
  <c r="D49" i="7"/>
  <c r="E49" i="7"/>
  <c r="F49" i="7"/>
  <c r="G49" i="7"/>
  <c r="I49" i="7"/>
  <c r="B50" i="7"/>
  <c r="C50" i="7"/>
  <c r="D50" i="7"/>
  <c r="E50" i="7"/>
  <c r="F50" i="7"/>
  <c r="G50" i="7"/>
  <c r="I50" i="7"/>
  <c r="B51" i="7"/>
  <c r="C51" i="7"/>
  <c r="D51" i="7"/>
  <c r="E51" i="7"/>
  <c r="F51" i="7"/>
  <c r="G51" i="7"/>
  <c r="I51" i="7"/>
  <c r="B52" i="7"/>
  <c r="C52" i="7"/>
  <c r="D52" i="7"/>
  <c r="E52" i="7"/>
  <c r="F52" i="7"/>
  <c r="G52" i="7"/>
  <c r="I52" i="7"/>
  <c r="B53" i="7"/>
  <c r="C53" i="7"/>
  <c r="D53" i="7"/>
  <c r="E53" i="7"/>
  <c r="F53" i="7"/>
  <c r="G53" i="7"/>
  <c r="I53" i="7"/>
  <c r="B54" i="7"/>
  <c r="C54" i="7"/>
  <c r="D54" i="7"/>
  <c r="E54" i="7"/>
  <c r="F54" i="7"/>
  <c r="G54" i="7"/>
  <c r="I54" i="7"/>
  <c r="B55" i="7"/>
  <c r="C55" i="7"/>
  <c r="D55" i="7"/>
  <c r="E55" i="7"/>
  <c r="F55" i="7"/>
  <c r="G55" i="7"/>
  <c r="I55" i="7"/>
  <c r="B56" i="7"/>
  <c r="C56" i="7"/>
  <c r="D56" i="7"/>
  <c r="E56" i="7"/>
  <c r="F56" i="7"/>
  <c r="G56" i="7"/>
  <c r="I56" i="7"/>
  <c r="B57" i="7"/>
  <c r="C57" i="7"/>
  <c r="D57" i="7"/>
  <c r="E57" i="7"/>
  <c r="F57" i="7"/>
  <c r="G57" i="7"/>
  <c r="I57" i="7"/>
  <c r="B58" i="7"/>
  <c r="C58" i="7"/>
  <c r="D58" i="7"/>
  <c r="E58" i="7"/>
  <c r="F58" i="7"/>
  <c r="G58" i="7"/>
  <c r="I58" i="7"/>
  <c r="B59" i="7"/>
  <c r="C59" i="7"/>
  <c r="D59" i="7"/>
  <c r="E59" i="7"/>
  <c r="F59" i="7"/>
  <c r="G59" i="7"/>
  <c r="I59" i="7"/>
  <c r="B60" i="7"/>
  <c r="C60" i="7"/>
  <c r="D60" i="7"/>
  <c r="E60" i="7"/>
  <c r="F60" i="7"/>
  <c r="G60" i="7"/>
  <c r="I60" i="7"/>
  <c r="B61" i="7"/>
  <c r="C61" i="7"/>
  <c r="D61" i="7"/>
  <c r="E61" i="7"/>
  <c r="F61" i="7"/>
  <c r="G61" i="7"/>
  <c r="I61" i="7"/>
  <c r="B62" i="7"/>
  <c r="C62" i="7"/>
  <c r="D62" i="7"/>
  <c r="E62" i="7"/>
  <c r="F62" i="7"/>
  <c r="G62" i="7"/>
  <c r="I62" i="7"/>
  <c r="B63" i="7"/>
  <c r="C63" i="7"/>
  <c r="D63" i="7"/>
  <c r="E63" i="7"/>
  <c r="F63" i="7"/>
  <c r="G63" i="7"/>
  <c r="I63" i="7"/>
  <c r="B64" i="7"/>
  <c r="C64" i="7"/>
  <c r="D64" i="7"/>
  <c r="E64" i="7"/>
  <c r="F64" i="7"/>
  <c r="G64" i="7"/>
  <c r="I64" i="7"/>
  <c r="B65" i="7"/>
  <c r="C65" i="7"/>
  <c r="D65" i="7"/>
  <c r="E65" i="7"/>
  <c r="F65" i="7"/>
  <c r="G65" i="7"/>
  <c r="I65" i="7"/>
  <c r="B66" i="7"/>
  <c r="C66" i="7"/>
  <c r="D66" i="7"/>
  <c r="E66" i="7"/>
  <c r="F66" i="7"/>
  <c r="G66" i="7"/>
  <c r="I66" i="7"/>
  <c r="B67" i="7"/>
  <c r="C67" i="7"/>
  <c r="D67" i="7"/>
  <c r="E67" i="7"/>
  <c r="F67" i="7"/>
  <c r="G67" i="7"/>
  <c r="I67" i="7"/>
  <c r="B68" i="7"/>
  <c r="C68" i="7"/>
  <c r="D68" i="7"/>
  <c r="E68" i="7"/>
  <c r="F68" i="7"/>
  <c r="G68" i="7"/>
  <c r="I68" i="7"/>
  <c r="B69" i="7"/>
  <c r="C69" i="7"/>
  <c r="D69" i="7"/>
  <c r="E69" i="7"/>
  <c r="F69" i="7"/>
  <c r="G69" i="7"/>
  <c r="I69" i="7"/>
  <c r="B70" i="7"/>
  <c r="C70" i="7"/>
  <c r="D70" i="7"/>
  <c r="E70" i="7"/>
  <c r="F70" i="7"/>
  <c r="G70" i="7"/>
  <c r="I70" i="7"/>
  <c r="B71" i="7"/>
  <c r="C71" i="7"/>
  <c r="D71" i="7"/>
  <c r="E71" i="7"/>
  <c r="F71" i="7"/>
  <c r="G71" i="7"/>
  <c r="I71" i="7"/>
  <c r="B72" i="7"/>
  <c r="C72" i="7"/>
  <c r="D72" i="7"/>
  <c r="E72" i="7"/>
  <c r="F72" i="7"/>
  <c r="G72" i="7"/>
  <c r="I72" i="7"/>
  <c r="B73" i="7"/>
  <c r="C73" i="7"/>
  <c r="D73" i="7"/>
  <c r="E73" i="7"/>
  <c r="F73" i="7"/>
  <c r="G73" i="7"/>
  <c r="I73" i="7"/>
  <c r="B74" i="7"/>
  <c r="C74" i="7"/>
  <c r="D74" i="7"/>
  <c r="E74" i="7"/>
  <c r="F74" i="7"/>
  <c r="G74" i="7"/>
  <c r="I74" i="7"/>
  <c r="B75" i="7"/>
  <c r="C75" i="7"/>
  <c r="D75" i="7"/>
  <c r="E75" i="7"/>
  <c r="F75" i="7"/>
  <c r="G75" i="7"/>
  <c r="I75" i="7"/>
  <c r="B76" i="7"/>
  <c r="C76" i="7"/>
  <c r="D76" i="7"/>
  <c r="E76" i="7"/>
  <c r="F76" i="7"/>
  <c r="G76" i="7"/>
  <c r="I76" i="7"/>
  <c r="B77" i="7"/>
  <c r="C77" i="7"/>
  <c r="D77" i="7"/>
  <c r="E77" i="7"/>
  <c r="F77" i="7"/>
  <c r="G77" i="7"/>
  <c r="I77" i="7"/>
  <c r="B78" i="7"/>
  <c r="C78" i="7"/>
  <c r="D78" i="7"/>
  <c r="E78" i="7"/>
  <c r="F78" i="7"/>
  <c r="G78" i="7"/>
  <c r="I78" i="7"/>
  <c r="B79" i="7"/>
  <c r="C79" i="7"/>
  <c r="D79" i="7"/>
  <c r="E79" i="7"/>
  <c r="F79" i="7"/>
  <c r="G79" i="7"/>
  <c r="I79" i="7"/>
  <c r="B80" i="7"/>
  <c r="C80" i="7"/>
  <c r="D80" i="7"/>
  <c r="E80" i="7"/>
  <c r="F80" i="7"/>
  <c r="G80" i="7"/>
  <c r="I80" i="7"/>
  <c r="B81" i="7"/>
  <c r="C81" i="7"/>
  <c r="D81" i="7"/>
  <c r="E81" i="7"/>
  <c r="F81" i="7"/>
  <c r="G81" i="7"/>
  <c r="I81" i="7"/>
  <c r="B82" i="7"/>
  <c r="C82" i="7"/>
  <c r="D82" i="7"/>
  <c r="E82" i="7"/>
  <c r="F82" i="7"/>
  <c r="G82" i="7"/>
  <c r="I82" i="7"/>
  <c r="B83" i="7"/>
  <c r="C83" i="7"/>
  <c r="D83" i="7"/>
  <c r="E83" i="7"/>
  <c r="F83" i="7"/>
  <c r="G83" i="7"/>
  <c r="I83" i="7"/>
  <c r="B84" i="7"/>
  <c r="C84" i="7"/>
  <c r="D84" i="7"/>
  <c r="E84" i="7"/>
  <c r="F84" i="7"/>
  <c r="G84" i="7"/>
  <c r="I84" i="7"/>
  <c r="B85" i="7"/>
  <c r="C85" i="7"/>
  <c r="D85" i="7"/>
  <c r="E85" i="7"/>
  <c r="F85" i="7"/>
  <c r="G85" i="7"/>
  <c r="I85" i="7"/>
  <c r="B86" i="7"/>
  <c r="C86" i="7"/>
  <c r="D86" i="7"/>
  <c r="E86" i="7"/>
  <c r="F86" i="7"/>
  <c r="G86" i="7"/>
  <c r="I86" i="7"/>
  <c r="B87" i="7"/>
  <c r="C87" i="7"/>
  <c r="D87" i="7"/>
  <c r="E87" i="7"/>
  <c r="F87" i="7"/>
  <c r="G87" i="7"/>
  <c r="I87" i="7"/>
  <c r="B88" i="7"/>
  <c r="C88" i="7"/>
  <c r="D88" i="7"/>
  <c r="E88" i="7"/>
  <c r="F88" i="7"/>
  <c r="G88" i="7"/>
  <c r="I88" i="7"/>
  <c r="B89" i="7"/>
  <c r="C89" i="7"/>
  <c r="D89" i="7"/>
  <c r="E89" i="7"/>
  <c r="F89" i="7"/>
  <c r="G89" i="7"/>
  <c r="I89" i="7"/>
  <c r="B90" i="7"/>
  <c r="C90" i="7"/>
  <c r="D90" i="7"/>
  <c r="E90" i="7"/>
  <c r="F90" i="7"/>
  <c r="G90" i="7"/>
  <c r="I90" i="7"/>
  <c r="B91" i="7"/>
  <c r="C91" i="7"/>
  <c r="D91" i="7"/>
  <c r="E91" i="7"/>
  <c r="F91" i="7"/>
  <c r="G91" i="7"/>
  <c r="I91" i="7"/>
  <c r="B92" i="7"/>
  <c r="C92" i="7"/>
  <c r="D92" i="7"/>
  <c r="E92" i="7"/>
  <c r="F92" i="7"/>
  <c r="G92" i="7"/>
  <c r="I92" i="7"/>
  <c r="B93" i="7"/>
  <c r="C93" i="7"/>
  <c r="D93" i="7"/>
  <c r="E93" i="7"/>
  <c r="F93" i="7"/>
  <c r="G93" i="7"/>
  <c r="I93" i="7"/>
  <c r="B94" i="7"/>
  <c r="C94" i="7"/>
  <c r="D94" i="7"/>
  <c r="E94" i="7"/>
  <c r="F94" i="7"/>
  <c r="G94" i="7"/>
  <c r="I94" i="7"/>
  <c r="B95" i="7"/>
  <c r="C95" i="7"/>
  <c r="D95" i="7"/>
  <c r="E95" i="7"/>
  <c r="F95" i="7"/>
  <c r="G95" i="7"/>
  <c r="I95" i="7"/>
  <c r="B96" i="7"/>
  <c r="C96" i="7"/>
  <c r="D96" i="7"/>
  <c r="E96" i="7"/>
  <c r="F96" i="7"/>
  <c r="G96" i="7"/>
  <c r="I96" i="7"/>
  <c r="B97" i="7"/>
  <c r="C97" i="7"/>
  <c r="D97" i="7"/>
  <c r="E97" i="7"/>
  <c r="F97" i="7"/>
  <c r="G97" i="7"/>
  <c r="I97" i="7"/>
  <c r="B98" i="7"/>
  <c r="C98" i="7"/>
  <c r="D98" i="7"/>
  <c r="E98" i="7"/>
  <c r="F98" i="7"/>
  <c r="G98" i="7"/>
  <c r="I98" i="7"/>
  <c r="B99" i="7"/>
  <c r="C99" i="7"/>
  <c r="D99" i="7"/>
  <c r="E99" i="7"/>
  <c r="F99" i="7"/>
  <c r="G99" i="7"/>
  <c r="I99" i="7"/>
  <c r="B100" i="7"/>
  <c r="C100" i="7"/>
  <c r="D100" i="7"/>
  <c r="E100" i="7"/>
  <c r="F100" i="7"/>
  <c r="G100" i="7"/>
  <c r="I100" i="7"/>
  <c r="B101" i="7"/>
  <c r="C101" i="7"/>
  <c r="D101" i="7"/>
  <c r="E101" i="7"/>
  <c r="F101" i="7"/>
  <c r="G101" i="7"/>
  <c r="I101" i="7"/>
  <c r="B102" i="7"/>
  <c r="C102" i="7"/>
  <c r="D102" i="7"/>
  <c r="E102" i="7"/>
  <c r="F102" i="7"/>
  <c r="G102" i="7"/>
  <c r="I102" i="7"/>
  <c r="B115" i="7"/>
  <c r="C115" i="7"/>
  <c r="D115" i="7"/>
  <c r="E115" i="7"/>
  <c r="F115" i="7"/>
  <c r="G115" i="7"/>
  <c r="I115" i="7"/>
  <c r="B117" i="7"/>
  <c r="C117" i="7"/>
  <c r="D117" i="7"/>
  <c r="E117" i="7"/>
  <c r="F117" i="7"/>
  <c r="G117" i="7"/>
  <c r="I117" i="7"/>
  <c r="D118" i="7"/>
  <c r="E118" i="7"/>
  <c r="F118" i="7"/>
  <c r="G118" i="7"/>
  <c r="I118" i="7"/>
  <c r="D119" i="7"/>
  <c r="E119" i="7"/>
  <c r="F119" i="7"/>
  <c r="G119" i="7"/>
  <c r="I119" i="7"/>
  <c r="D120" i="7"/>
  <c r="E120" i="7"/>
  <c r="F120" i="7"/>
  <c r="G120" i="7"/>
  <c r="I120" i="7"/>
  <c r="B9" i="7"/>
  <c r="C9" i="7"/>
  <c r="D9" i="7"/>
  <c r="E9" i="7"/>
  <c r="F9" i="7"/>
  <c r="G9" i="7"/>
  <c r="I9" i="7"/>
  <c r="B10" i="7"/>
  <c r="C10" i="7"/>
  <c r="D10" i="7"/>
  <c r="E10" i="7"/>
  <c r="F10" i="7"/>
  <c r="G10" i="7"/>
  <c r="I10" i="7"/>
  <c r="B11" i="7"/>
  <c r="C11" i="7"/>
  <c r="D11" i="7"/>
  <c r="E11" i="7"/>
  <c r="F11" i="7"/>
  <c r="G11" i="7"/>
  <c r="I11" i="7"/>
  <c r="B12" i="7"/>
  <c r="C12" i="7"/>
  <c r="D12" i="7"/>
  <c r="E12" i="7"/>
  <c r="F12" i="7"/>
  <c r="G12" i="7"/>
  <c r="I12" i="7"/>
  <c r="B13" i="7"/>
  <c r="C13" i="7"/>
  <c r="D13" i="7"/>
  <c r="E13" i="7"/>
  <c r="F13" i="7"/>
  <c r="G13" i="7"/>
  <c r="I13" i="7"/>
  <c r="B14" i="7"/>
  <c r="C14" i="7"/>
  <c r="D14" i="7"/>
  <c r="E14" i="7"/>
  <c r="F14" i="7"/>
  <c r="G14" i="7"/>
  <c r="I14" i="7"/>
  <c r="B15" i="7"/>
  <c r="C15" i="7"/>
  <c r="D15" i="7"/>
  <c r="E15" i="7"/>
  <c r="F15" i="7"/>
  <c r="G15" i="7"/>
  <c r="I15" i="7"/>
  <c r="B5" i="7"/>
  <c r="C5" i="7"/>
  <c r="D5" i="7"/>
  <c r="E5" i="7"/>
  <c r="F5" i="7"/>
  <c r="G5" i="7"/>
  <c r="I5" i="7"/>
  <c r="B6" i="7"/>
  <c r="C6" i="7"/>
  <c r="D6" i="7"/>
  <c r="E6" i="7"/>
  <c r="F6" i="7"/>
  <c r="G6" i="7"/>
  <c r="I6" i="7"/>
  <c r="B7" i="7"/>
  <c r="C7" i="7"/>
  <c r="D7" i="7"/>
  <c r="E7" i="7"/>
  <c r="F7" i="7"/>
  <c r="G7" i="7"/>
  <c r="I7" i="7"/>
  <c r="B8" i="7"/>
  <c r="C8" i="7"/>
  <c r="D8" i="7"/>
  <c r="E8" i="7"/>
  <c r="F8" i="7"/>
  <c r="G8" i="7"/>
  <c r="I8" i="7"/>
  <c r="I4" i="7"/>
  <c r="G4" i="7"/>
  <c r="F4" i="7"/>
  <c r="E4" i="7"/>
  <c r="D4" i="7"/>
  <c r="C4" i="7"/>
  <c r="B4" i="7"/>
  <c r="Q26" i="7" l="1"/>
  <c r="R69" i="7"/>
  <c r="Q114" i="7"/>
  <c r="Q32" i="7"/>
  <c r="R51" i="7"/>
  <c r="Q36" i="7"/>
  <c r="Q76" i="7"/>
  <c r="Q20" i="7"/>
  <c r="Q98" i="7"/>
  <c r="Q67" i="7"/>
  <c r="Q38" i="7"/>
  <c r="R92" i="7"/>
  <c r="Q39" i="7"/>
  <c r="R79" i="7"/>
  <c r="R10" i="7"/>
  <c r="R31" i="7"/>
  <c r="Q94" i="7"/>
  <c r="Q28" i="7"/>
  <c r="Q24" i="7"/>
  <c r="Q59" i="7"/>
  <c r="Q22" i="7"/>
  <c r="Q105" i="7"/>
  <c r="Q97" i="7"/>
  <c r="Q11" i="7"/>
  <c r="R93" i="7"/>
  <c r="Q86" i="7"/>
  <c r="R112" i="7"/>
  <c r="Q15" i="7"/>
  <c r="R57" i="7"/>
  <c r="CS9" i="7"/>
  <c r="Q122" i="7"/>
  <c r="R66" i="7"/>
  <c r="Q53" i="7"/>
  <c r="R111" i="7"/>
  <c r="Q124" i="7"/>
  <c r="Q21" i="7"/>
  <c r="Q87" i="7"/>
  <c r="R123" i="7"/>
  <c r="Q118" i="7"/>
  <c r="Q23" i="7"/>
  <c r="Q16" i="7"/>
  <c r="R102" i="7"/>
  <c r="R110" i="7"/>
  <c r="Q40" i="7"/>
  <c r="R85" i="7"/>
  <c r="R44" i="7"/>
  <c r="Q109" i="7"/>
  <c r="Q19" i="7"/>
  <c r="Q58" i="7"/>
  <c r="Q12" i="7"/>
  <c r="Q50" i="7"/>
  <c r="Q63" i="7"/>
  <c r="S13" i="7"/>
  <c r="Q107" i="7"/>
  <c r="Q100" i="7"/>
  <c r="R33" i="7"/>
  <c r="Q126" i="7"/>
  <c r="Q103" i="7"/>
  <c r="Q108" i="7"/>
  <c r="Q30" i="7"/>
  <c r="S47" i="7"/>
  <c r="R55" i="7"/>
  <c r="Q60" i="7"/>
  <c r="Q73" i="7"/>
  <c r="Q117" i="7"/>
  <c r="Q74" i="7"/>
  <c r="Q62" i="7"/>
  <c r="Q42" i="7"/>
  <c r="Q99" i="7"/>
  <c r="R56" i="7"/>
  <c r="R35" i="7"/>
  <c r="Q90" i="7"/>
  <c r="Q54" i="7"/>
  <c r="Q46" i="7"/>
  <c r="Q120" i="7"/>
  <c r="R27" i="7"/>
  <c r="Q82" i="7"/>
  <c r="R48" i="7"/>
  <c r="S25" i="7"/>
  <c r="Q68" i="7"/>
  <c r="Q70" i="7"/>
  <c r="R34" i="7"/>
  <c r="S88" i="7"/>
  <c r="R43" i="7"/>
  <c r="R89" i="7"/>
  <c r="R52" i="7"/>
  <c r="Q125" i="7"/>
  <c r="R71" i="7"/>
  <c r="Q29" i="7"/>
  <c r="R106" i="7"/>
  <c r="R83" i="7"/>
  <c r="R6" i="7"/>
  <c r="Q91" i="7"/>
  <c r="Q101" i="7"/>
  <c r="Q14" i="7"/>
  <c r="Q72" i="7"/>
  <c r="Q17" i="7"/>
  <c r="R113" i="7"/>
  <c r="Q84" i="7"/>
  <c r="Q49" i="7"/>
  <c r="R115" i="7"/>
  <c r="Q80" i="7"/>
  <c r="R77" i="7"/>
  <c r="Q37" i="7"/>
  <c r="S65" i="7"/>
  <c r="Q45" i="7"/>
  <c r="S96" i="7"/>
  <c r="Q18" i="7"/>
  <c r="Q95" i="7"/>
  <c r="R41" i="7"/>
  <c r="Q78" i="7"/>
  <c r="Q121" i="7"/>
  <c r="Q119" i="7"/>
  <c r="R104" i="7"/>
  <c r="R75" i="7"/>
  <c r="R61" i="7"/>
  <c r="Q64" i="7"/>
  <c r="Q81" i="7"/>
  <c r="AI126" i="11"/>
  <c r="AI125" i="11"/>
  <c r="Q32" i="12"/>
  <c r="Q33" i="12"/>
  <c r="R81" i="7" l="1"/>
  <c r="S61" i="7"/>
  <c r="S104" i="7"/>
  <c r="R121" i="7"/>
  <c r="S41" i="7"/>
  <c r="R18" i="7"/>
  <c r="R45" i="7"/>
  <c r="R37" i="7"/>
  <c r="R80" i="7"/>
  <c r="R49" i="7"/>
  <c r="S113" i="7"/>
  <c r="R72" i="7"/>
  <c r="R101" i="7"/>
  <c r="S6" i="7"/>
  <c r="S106" i="7"/>
  <c r="S71" i="7"/>
  <c r="S52" i="7"/>
  <c r="S43" i="7"/>
  <c r="S34" i="7"/>
  <c r="R68" i="7"/>
  <c r="S48" i="7"/>
  <c r="S27" i="7"/>
  <c r="R46" i="7"/>
  <c r="R90" i="7"/>
  <c r="S56" i="7"/>
  <c r="R42" i="7"/>
  <c r="R74" i="7"/>
  <c r="R73" i="7"/>
  <c r="S55" i="7"/>
  <c r="R30" i="7"/>
  <c r="R103" i="7"/>
  <c r="S33" i="7"/>
  <c r="R107" i="7"/>
  <c r="R63" i="7"/>
  <c r="R12" i="7"/>
  <c r="R19" i="7"/>
  <c r="S44" i="7"/>
  <c r="R40" i="7"/>
  <c r="S102" i="7"/>
  <c r="R23" i="7"/>
  <c r="S123" i="7"/>
  <c r="R21" i="7"/>
  <c r="S111" i="7"/>
  <c r="S66" i="7"/>
  <c r="CT9" i="7"/>
  <c r="R15" i="7"/>
  <c r="R86" i="7"/>
  <c r="R11" i="7"/>
  <c r="R105" i="7"/>
  <c r="R59" i="7"/>
  <c r="R28" i="7"/>
  <c r="S31" i="7"/>
  <c r="S79" i="7"/>
  <c r="S92" i="7"/>
  <c r="R67" i="7"/>
  <c r="R20" i="7"/>
  <c r="R36" i="7"/>
  <c r="R32" i="7"/>
  <c r="S69" i="7"/>
  <c r="R64" i="7"/>
  <c r="R29" i="7"/>
  <c r="S75" i="7"/>
  <c r="R119" i="7"/>
  <c r="R78" i="7"/>
  <c r="R95" i="7"/>
  <c r="T96" i="7"/>
  <c r="T65" i="7"/>
  <c r="S77" i="7"/>
  <c r="S115" i="7"/>
  <c r="R84" i="7"/>
  <c r="R17" i="7"/>
  <c r="R14" i="7"/>
  <c r="R91" i="7"/>
  <c r="S83" i="7"/>
  <c r="R125" i="7"/>
  <c r="S89" i="7"/>
  <c r="T88" i="7"/>
  <c r="R70" i="7"/>
  <c r="T25" i="7"/>
  <c r="R82" i="7"/>
  <c r="R120" i="7"/>
  <c r="R54" i="7"/>
  <c r="S35" i="7"/>
  <c r="R99" i="7"/>
  <c r="R62" i="7"/>
  <c r="R117" i="7"/>
  <c r="R60" i="7"/>
  <c r="T47" i="7"/>
  <c r="R108" i="7"/>
  <c r="R126" i="7"/>
  <c r="R100" i="7"/>
  <c r="T13" i="7"/>
  <c r="R50" i="7"/>
  <c r="R58" i="7"/>
  <c r="R109" i="7"/>
  <c r="S85" i="7"/>
  <c r="S110" i="7"/>
  <c r="R16" i="7"/>
  <c r="R118" i="7"/>
  <c r="R87" i="7"/>
  <c r="R124" i="7"/>
  <c r="R53" i="7"/>
  <c r="R122" i="7"/>
  <c r="S57" i="7"/>
  <c r="S112" i="7"/>
  <c r="S93" i="7"/>
  <c r="R97" i="7"/>
  <c r="R22" i="7"/>
  <c r="R24" i="7"/>
  <c r="R94" i="7"/>
  <c r="S10" i="7"/>
  <c r="R39" i="7"/>
  <c r="R38" i="7"/>
  <c r="R98" i="7"/>
  <c r="R76" i="7"/>
  <c r="S51" i="7"/>
  <c r="R114" i="7"/>
  <c r="R26" i="7"/>
  <c r="AJ126" i="11"/>
  <c r="AJ125" i="11"/>
  <c r="R33" i="12"/>
  <c r="R32" i="12"/>
  <c r="F3" i="12"/>
  <c r="B9" i="12" s="1"/>
  <c r="B10" i="12" s="1"/>
  <c r="U47" i="7" l="1"/>
  <c r="S32" i="7"/>
  <c r="T66" i="7"/>
  <c r="T27" i="7"/>
  <c r="S26" i="7"/>
  <c r="T51" i="7"/>
  <c r="S98" i="7"/>
  <c r="S39" i="7"/>
  <c r="S94" i="7"/>
  <c r="S22" i="7"/>
  <c r="T93" i="7"/>
  <c r="T57" i="7"/>
  <c r="S53" i="7"/>
  <c r="S87" i="7"/>
  <c r="S16" i="7"/>
  <c r="T85" i="7"/>
  <c r="S58" i="7"/>
  <c r="U13" i="7"/>
  <c r="S126" i="7"/>
  <c r="S117" i="7"/>
  <c r="S99" i="7"/>
  <c r="S54" i="7"/>
  <c r="S82" i="7"/>
  <c r="S70" i="7"/>
  <c r="T89" i="7"/>
  <c r="T83" i="7"/>
  <c r="S14" i="7"/>
  <c r="S84" i="7"/>
  <c r="T77" i="7"/>
  <c r="U96" i="7"/>
  <c r="S78" i="7"/>
  <c r="T75" i="7"/>
  <c r="S64" i="7"/>
  <c r="S20" i="7"/>
  <c r="T92" i="7"/>
  <c r="T31" i="7"/>
  <c r="S59" i="7"/>
  <c r="S11" i="7"/>
  <c r="S15" i="7"/>
  <c r="S21" i="7"/>
  <c r="S23" i="7"/>
  <c r="S40" i="7"/>
  <c r="S19" i="7"/>
  <c r="S63" i="7"/>
  <c r="T33" i="7"/>
  <c r="S30" i="7"/>
  <c r="S73" i="7"/>
  <c r="S42" i="7"/>
  <c r="S90" i="7"/>
  <c r="S68" i="7"/>
  <c r="T43" i="7"/>
  <c r="T71" i="7"/>
  <c r="T6" i="7"/>
  <c r="S72" i="7"/>
  <c r="S49" i="7"/>
  <c r="S37" i="7"/>
  <c r="S18" i="7"/>
  <c r="S121" i="7"/>
  <c r="T61" i="7"/>
  <c r="S45" i="7"/>
  <c r="S114" i="7"/>
  <c r="S76" i="7"/>
  <c r="S38" i="7"/>
  <c r="T10" i="7"/>
  <c r="S24" i="7"/>
  <c r="S97" i="7"/>
  <c r="T112" i="7"/>
  <c r="S122" i="7"/>
  <c r="S124" i="7"/>
  <c r="S118" i="7"/>
  <c r="T110" i="7"/>
  <c r="S109" i="7"/>
  <c r="S50" i="7"/>
  <c r="S100" i="7"/>
  <c r="S108" i="7"/>
  <c r="S60" i="7"/>
  <c r="S62" i="7"/>
  <c r="T35" i="7"/>
  <c r="S120" i="7"/>
  <c r="U25" i="7"/>
  <c r="U88" i="7"/>
  <c r="S125" i="7"/>
  <c r="S91" i="7"/>
  <c r="S17" i="7"/>
  <c r="T115" i="7"/>
  <c r="U65" i="7"/>
  <c r="S95" i="7"/>
  <c r="S119" i="7"/>
  <c r="S29" i="7"/>
  <c r="T69" i="7"/>
  <c r="S36" i="7"/>
  <c r="S67" i="7"/>
  <c r="T79" i="7"/>
  <c r="S28" i="7"/>
  <c r="S105" i="7"/>
  <c r="S86" i="7"/>
  <c r="CU9" i="7"/>
  <c r="T111" i="7"/>
  <c r="T123" i="7"/>
  <c r="T102" i="7"/>
  <c r="T44" i="7"/>
  <c r="S12" i="7"/>
  <c r="S107" i="7"/>
  <c r="S103" i="7"/>
  <c r="T55" i="7"/>
  <c r="S74" i="7"/>
  <c r="T56" i="7"/>
  <c r="S46" i="7"/>
  <c r="T48" i="7"/>
  <c r="T34" i="7"/>
  <c r="T52" i="7"/>
  <c r="T106" i="7"/>
  <c r="S101" i="7"/>
  <c r="T113" i="7"/>
  <c r="S80" i="7"/>
  <c r="T41" i="7"/>
  <c r="T104" i="7"/>
  <c r="S81" i="7"/>
  <c r="AK126" i="11"/>
  <c r="AK125" i="11"/>
  <c r="D4" i="12"/>
  <c r="B8" i="12"/>
  <c r="C9" i="12"/>
  <c r="C10" i="12"/>
  <c r="R31" i="12"/>
  <c r="S31" i="12" s="1"/>
  <c r="B15" i="12"/>
  <c r="B27" i="12"/>
  <c r="B21" i="12"/>
  <c r="O4" i="12"/>
  <c r="I3" i="12"/>
  <c r="H4" i="12" s="1"/>
  <c r="T81" i="7" l="1"/>
  <c r="U41" i="7"/>
  <c r="U113" i="7"/>
  <c r="U106" i="7"/>
  <c r="U34" i="7"/>
  <c r="T46" i="7"/>
  <c r="T74" i="7"/>
  <c r="T103" i="7"/>
  <c r="T12" i="7"/>
  <c r="U102" i="7"/>
  <c r="U111" i="7"/>
  <c r="T86" i="7"/>
  <c r="T28" i="7"/>
  <c r="T67" i="7"/>
  <c r="U69" i="7"/>
  <c r="T119" i="7"/>
  <c r="V65" i="7"/>
  <c r="T17" i="7"/>
  <c r="T125" i="7"/>
  <c r="V25" i="7"/>
  <c r="U35" i="7"/>
  <c r="T60" i="7"/>
  <c r="T100" i="7"/>
  <c r="T109" i="7"/>
  <c r="T118" i="7"/>
  <c r="T122" i="7"/>
  <c r="T97" i="7"/>
  <c r="U10" i="7"/>
  <c r="T76" i="7"/>
  <c r="T45" i="7"/>
  <c r="T121" i="7"/>
  <c r="T37" i="7"/>
  <c r="T72" i="7"/>
  <c r="U71" i="7"/>
  <c r="T68" i="7"/>
  <c r="T42" i="7"/>
  <c r="T30" i="7"/>
  <c r="T63" i="7"/>
  <c r="T40" i="7"/>
  <c r="T21" i="7"/>
  <c r="T11" i="7"/>
  <c r="U31" i="7"/>
  <c r="T20" i="7"/>
  <c r="U75" i="7"/>
  <c r="V96" i="7"/>
  <c r="T84" i="7"/>
  <c r="U83" i="7"/>
  <c r="T70" i="7"/>
  <c r="T54" i="7"/>
  <c r="T117" i="7"/>
  <c r="V13" i="7"/>
  <c r="U85" i="7"/>
  <c r="T87" i="7"/>
  <c r="U57" i="7"/>
  <c r="T22" i="7"/>
  <c r="T39" i="7"/>
  <c r="U51" i="7"/>
  <c r="U27" i="7"/>
  <c r="T32" i="7"/>
  <c r="U104" i="7"/>
  <c r="T80" i="7"/>
  <c r="T101" i="7"/>
  <c r="U52" i="7"/>
  <c r="U48" i="7"/>
  <c r="U56" i="7"/>
  <c r="U55" i="7"/>
  <c r="T107" i="7"/>
  <c r="U44" i="7"/>
  <c r="U123" i="7"/>
  <c r="CV9" i="7"/>
  <c r="T105" i="7"/>
  <c r="U79" i="7"/>
  <c r="T36" i="7"/>
  <c r="T29" i="7"/>
  <c r="T95" i="7"/>
  <c r="U115" i="7"/>
  <c r="T91" i="7"/>
  <c r="V88" i="7"/>
  <c r="T120" i="7"/>
  <c r="T62" i="7"/>
  <c r="T108" i="7"/>
  <c r="T50" i="7"/>
  <c r="U110" i="7"/>
  <c r="T124" i="7"/>
  <c r="U112" i="7"/>
  <c r="T24" i="7"/>
  <c r="T38" i="7"/>
  <c r="T114" i="7"/>
  <c r="U61" i="7"/>
  <c r="T18" i="7"/>
  <c r="T49" i="7"/>
  <c r="U6" i="7"/>
  <c r="U43" i="7"/>
  <c r="T90" i="7"/>
  <c r="T73" i="7"/>
  <c r="U33" i="7"/>
  <c r="T19" i="7"/>
  <c r="T23" i="7"/>
  <c r="T15" i="7"/>
  <c r="T59" i="7"/>
  <c r="U92" i="7"/>
  <c r="T64" i="7"/>
  <c r="T78" i="7"/>
  <c r="U77" i="7"/>
  <c r="T14" i="7"/>
  <c r="U89" i="7"/>
  <c r="T82" i="7"/>
  <c r="T99" i="7"/>
  <c r="T126" i="7"/>
  <c r="T58" i="7"/>
  <c r="T16" i="7"/>
  <c r="T53" i="7"/>
  <c r="U93" i="7"/>
  <c r="T94" i="7"/>
  <c r="T98" i="7"/>
  <c r="T26" i="7"/>
  <c r="U66" i="7"/>
  <c r="V47" i="7"/>
  <c r="B26" i="12"/>
  <c r="I27" i="12"/>
  <c r="M27" i="12"/>
  <c r="E27" i="12"/>
  <c r="H27" i="12"/>
  <c r="F27" i="12"/>
  <c r="J27" i="12"/>
  <c r="N27" i="12"/>
  <c r="O27" i="12"/>
  <c r="G27" i="12"/>
  <c r="K27" i="12"/>
  <c r="L27" i="12"/>
  <c r="AL126" i="11"/>
  <c r="AL125" i="11"/>
  <c r="S33" i="12"/>
  <c r="S32" i="12"/>
  <c r="B22" i="12"/>
  <c r="B20" i="12"/>
  <c r="B16" i="12"/>
  <c r="B14" i="12"/>
  <c r="C8" i="12"/>
  <c r="B28" i="12"/>
  <c r="C26" i="12"/>
  <c r="C27" i="12"/>
  <c r="C15" i="12"/>
  <c r="W47" i="7" l="1"/>
  <c r="U26" i="7"/>
  <c r="U94" i="7"/>
  <c r="U53" i="7"/>
  <c r="U58" i="7"/>
  <c r="U99" i="7"/>
  <c r="V89" i="7"/>
  <c r="V77" i="7"/>
  <c r="U64" i="7"/>
  <c r="U59" i="7"/>
  <c r="U23" i="7"/>
  <c r="V33" i="7"/>
  <c r="U90" i="7"/>
  <c r="V6" i="7"/>
  <c r="U18" i="7"/>
  <c r="U114" i="7"/>
  <c r="U24" i="7"/>
  <c r="U124" i="7"/>
  <c r="U50" i="7"/>
  <c r="U62" i="7"/>
  <c r="W88" i="7"/>
  <c r="V115" i="7"/>
  <c r="U29" i="7"/>
  <c r="V79" i="7"/>
  <c r="CW9" i="7"/>
  <c r="V44" i="7"/>
  <c r="V55" i="7"/>
  <c r="V48" i="7"/>
  <c r="U101" i="7"/>
  <c r="V104" i="7"/>
  <c r="V27" i="7"/>
  <c r="U39" i="7"/>
  <c r="V57" i="7"/>
  <c r="V85" i="7"/>
  <c r="U117" i="7"/>
  <c r="U70" i="7"/>
  <c r="U84" i="7"/>
  <c r="V75" i="7"/>
  <c r="V31" i="7"/>
  <c r="U21" i="7"/>
  <c r="U63" i="7"/>
  <c r="U42" i="7"/>
  <c r="V71" i="7"/>
  <c r="U37" i="7"/>
  <c r="U45" i="7"/>
  <c r="V10" i="7"/>
  <c r="U122" i="7"/>
  <c r="U109" i="7"/>
  <c r="U60" i="7"/>
  <c r="W25" i="7"/>
  <c r="U17" i="7"/>
  <c r="U119" i="7"/>
  <c r="U67" i="7"/>
  <c r="U86" i="7"/>
  <c r="V102" i="7"/>
  <c r="U103" i="7"/>
  <c r="U46" i="7"/>
  <c r="V106" i="7"/>
  <c r="V41" i="7"/>
  <c r="U30" i="7"/>
  <c r="U68" i="7"/>
  <c r="V66" i="7"/>
  <c r="U98" i="7"/>
  <c r="V93" i="7"/>
  <c r="U16" i="7"/>
  <c r="U126" i="7"/>
  <c r="U82" i="7"/>
  <c r="U14" i="7"/>
  <c r="U78" i="7"/>
  <c r="V92" i="7"/>
  <c r="U15" i="7"/>
  <c r="U19" i="7"/>
  <c r="U73" i="7"/>
  <c r="V43" i="7"/>
  <c r="U49" i="7"/>
  <c r="V61" i="7"/>
  <c r="U38" i="7"/>
  <c r="V112" i="7"/>
  <c r="V110" i="7"/>
  <c r="U108" i="7"/>
  <c r="U120" i="7"/>
  <c r="U91" i="7"/>
  <c r="U95" i="7"/>
  <c r="U36" i="7"/>
  <c r="U105" i="7"/>
  <c r="V123" i="7"/>
  <c r="U107" i="7"/>
  <c r="V56" i="7"/>
  <c r="V52" i="7"/>
  <c r="U80" i="7"/>
  <c r="U32" i="7"/>
  <c r="V51" i="7"/>
  <c r="U22" i="7"/>
  <c r="U87" i="7"/>
  <c r="W13" i="7"/>
  <c r="U54" i="7"/>
  <c r="V83" i="7"/>
  <c r="W96" i="7"/>
  <c r="U20" i="7"/>
  <c r="U11" i="7"/>
  <c r="U40" i="7"/>
  <c r="U72" i="7"/>
  <c r="U121" i="7"/>
  <c r="U76" i="7"/>
  <c r="U97" i="7"/>
  <c r="U118" i="7"/>
  <c r="U100" i="7"/>
  <c r="V35" i="7"/>
  <c r="U125" i="7"/>
  <c r="W65" i="7"/>
  <c r="V69" i="7"/>
  <c r="U28" i="7"/>
  <c r="V111" i="7"/>
  <c r="U12" i="7"/>
  <c r="U74" i="7"/>
  <c r="V34" i="7"/>
  <c r="V113" i="7"/>
  <c r="U81" i="7"/>
  <c r="C28" i="12"/>
  <c r="H28" i="12"/>
  <c r="L28" i="12"/>
  <c r="K28" i="12"/>
  <c r="O28" i="12"/>
  <c r="I28" i="12"/>
  <c r="M28" i="12"/>
  <c r="G28" i="12"/>
  <c r="E28" i="12"/>
  <c r="F28" i="12"/>
  <c r="J28" i="12"/>
  <c r="N28" i="12"/>
  <c r="F26" i="12"/>
  <c r="J26" i="12"/>
  <c r="N26" i="12"/>
  <c r="M26" i="12"/>
  <c r="G26" i="12"/>
  <c r="K26" i="12"/>
  <c r="E26" i="12"/>
  <c r="O26" i="12"/>
  <c r="H26" i="12"/>
  <c r="L26" i="12"/>
  <c r="I26" i="12"/>
  <c r="AM126" i="11"/>
  <c r="AM125" i="11"/>
  <c r="B40" i="12"/>
  <c r="B61" i="12" s="1"/>
  <c r="C61" i="12" s="1"/>
  <c r="B39" i="12"/>
  <c r="B38" i="12"/>
  <c r="B63" i="12" s="1"/>
  <c r="C16" i="12"/>
  <c r="V81" i="7" l="1"/>
  <c r="W34" i="7"/>
  <c r="V12" i="7"/>
  <c r="V28" i="7"/>
  <c r="X65" i="7"/>
  <c r="W35" i="7"/>
  <c r="V118" i="7"/>
  <c r="V76" i="7"/>
  <c r="V72" i="7"/>
  <c r="V11" i="7"/>
  <c r="X96" i="7"/>
  <c r="V54" i="7"/>
  <c r="V87" i="7"/>
  <c r="W51" i="7"/>
  <c r="V80" i="7"/>
  <c r="W56" i="7"/>
  <c r="W123" i="7"/>
  <c r="V36" i="7"/>
  <c r="V91" i="7"/>
  <c r="V108" i="7"/>
  <c r="W112" i="7"/>
  <c r="W61" i="7"/>
  <c r="W43" i="7"/>
  <c r="V19" i="7"/>
  <c r="W92" i="7"/>
  <c r="V14" i="7"/>
  <c r="V126" i="7"/>
  <c r="W93" i="7"/>
  <c r="W66" i="7"/>
  <c r="V30" i="7"/>
  <c r="W106" i="7"/>
  <c r="V103" i="7"/>
  <c r="V86" i="7"/>
  <c r="V119" i="7"/>
  <c r="X25" i="7"/>
  <c r="V109" i="7"/>
  <c r="W10" i="7"/>
  <c r="V37" i="7"/>
  <c r="V42" i="7"/>
  <c r="V21" i="7"/>
  <c r="W75" i="7"/>
  <c r="V70" i="7"/>
  <c r="W85" i="7"/>
  <c r="V39" i="7"/>
  <c r="W104" i="7"/>
  <c r="W48" i="7"/>
  <c r="W44" i="7"/>
  <c r="W79" i="7"/>
  <c r="W115" i="7"/>
  <c r="V62" i="7"/>
  <c r="V124" i="7"/>
  <c r="V114" i="7"/>
  <c r="W6" i="7"/>
  <c r="W33" i="7"/>
  <c r="V59" i="7"/>
  <c r="W77" i="7"/>
  <c r="V99" i="7"/>
  <c r="V53" i="7"/>
  <c r="V26" i="7"/>
  <c r="V29" i="7"/>
  <c r="W113" i="7"/>
  <c r="V74" i="7"/>
  <c r="W111" i="7"/>
  <c r="W69" i="7"/>
  <c r="V125" i="7"/>
  <c r="V100" i="7"/>
  <c r="V97" i="7"/>
  <c r="V121" i="7"/>
  <c r="V40" i="7"/>
  <c r="V20" i="7"/>
  <c r="W83" i="7"/>
  <c r="X13" i="7"/>
  <c r="V22" i="7"/>
  <c r="V32" i="7"/>
  <c r="W52" i="7"/>
  <c r="V107" i="7"/>
  <c r="V105" i="7"/>
  <c r="V95" i="7"/>
  <c r="V120" i="7"/>
  <c r="W110" i="7"/>
  <c r="V38" i="7"/>
  <c r="V49" i="7"/>
  <c r="V73" i="7"/>
  <c r="V15" i="7"/>
  <c r="V78" i="7"/>
  <c r="V82" i="7"/>
  <c r="V16" i="7"/>
  <c r="V98" i="7"/>
  <c r="V68" i="7"/>
  <c r="W41" i="7"/>
  <c r="V46" i="7"/>
  <c r="W102" i="7"/>
  <c r="V67" i="7"/>
  <c r="V17" i="7"/>
  <c r="V60" i="7"/>
  <c r="V122" i="7"/>
  <c r="V45" i="7"/>
  <c r="W71" i="7"/>
  <c r="V63" i="7"/>
  <c r="W31" i="7"/>
  <c r="V84" i="7"/>
  <c r="V117" i="7"/>
  <c r="W57" i="7"/>
  <c r="W27" i="7"/>
  <c r="V101" i="7"/>
  <c r="W55" i="7"/>
  <c r="CX9" i="7"/>
  <c r="X88" i="7"/>
  <c r="V50" i="7"/>
  <c r="V24" i="7"/>
  <c r="V18" i="7"/>
  <c r="V90" i="7"/>
  <c r="V23" i="7"/>
  <c r="V64" i="7"/>
  <c r="W89" i="7"/>
  <c r="V58" i="7"/>
  <c r="V94" i="7"/>
  <c r="X47" i="7"/>
  <c r="G63" i="12"/>
  <c r="K63" i="12"/>
  <c r="E63" i="12"/>
  <c r="N63" i="12"/>
  <c r="H63" i="12"/>
  <c r="L63" i="12"/>
  <c r="J63" i="12"/>
  <c r="O63" i="12"/>
  <c r="I63" i="12"/>
  <c r="M63" i="12"/>
  <c r="F63" i="12"/>
  <c r="AN126" i="11"/>
  <c r="AN125" i="11"/>
  <c r="C40" i="12"/>
  <c r="C65" i="12" s="1"/>
  <c r="B65" i="12"/>
  <c r="C38" i="12"/>
  <c r="C63" i="12" s="1"/>
  <c r="B59" i="12"/>
  <c r="C59" i="12" s="1"/>
  <c r="B64" i="12"/>
  <c r="B60" i="12"/>
  <c r="C39" i="12"/>
  <c r="C64" i="12" s="1"/>
  <c r="Y47" i="7" l="1"/>
  <c r="X27" i="7"/>
  <c r="W58" i="7"/>
  <c r="W64" i="7"/>
  <c r="W90" i="7"/>
  <c r="W24" i="7"/>
  <c r="Y88" i="7"/>
  <c r="X55" i="7"/>
  <c r="W117" i="7"/>
  <c r="X31" i="7"/>
  <c r="X71" i="7"/>
  <c r="W122" i="7"/>
  <c r="W17" i="7"/>
  <c r="X102" i="7"/>
  <c r="X41" i="7"/>
  <c r="W98" i="7"/>
  <c r="W82" i="7"/>
  <c r="W15" i="7"/>
  <c r="W49" i="7"/>
  <c r="X110" i="7"/>
  <c r="W95" i="7"/>
  <c r="W107" i="7"/>
  <c r="W32" i="7"/>
  <c r="Y13" i="7"/>
  <c r="W20" i="7"/>
  <c r="W121" i="7"/>
  <c r="W100" i="7"/>
  <c r="X69" i="7"/>
  <c r="W74" i="7"/>
  <c r="W29" i="7"/>
  <c r="W53" i="7"/>
  <c r="X77" i="7"/>
  <c r="X33" i="7"/>
  <c r="W114" i="7"/>
  <c r="W62" i="7"/>
  <c r="X79" i="7"/>
  <c r="X48" i="7"/>
  <c r="W39" i="7"/>
  <c r="W70" i="7"/>
  <c r="W21" i="7"/>
  <c r="W37" i="7"/>
  <c r="W109" i="7"/>
  <c r="W119" i="7"/>
  <c r="W103" i="7"/>
  <c r="W30" i="7"/>
  <c r="X93" i="7"/>
  <c r="W14" i="7"/>
  <c r="W19" i="7"/>
  <c r="X61" i="7"/>
  <c r="W108" i="7"/>
  <c r="W36" i="7"/>
  <c r="X56" i="7"/>
  <c r="X51" i="7"/>
  <c r="W54" i="7"/>
  <c r="W11" i="7"/>
  <c r="W76" i="7"/>
  <c r="X35" i="7"/>
  <c r="W28" i="7"/>
  <c r="X34" i="7"/>
  <c r="W45" i="7"/>
  <c r="W94" i="7"/>
  <c r="X89" i="7"/>
  <c r="W23" i="7"/>
  <c r="W18" i="7"/>
  <c r="W50" i="7"/>
  <c r="CY9" i="7"/>
  <c r="W101" i="7"/>
  <c r="X57" i="7"/>
  <c r="W84" i="7"/>
  <c r="W63" i="7"/>
  <c r="W60" i="7"/>
  <c r="W67" i="7"/>
  <c r="W46" i="7"/>
  <c r="W68" i="7"/>
  <c r="W16" i="7"/>
  <c r="W78" i="7"/>
  <c r="W73" i="7"/>
  <c r="W38" i="7"/>
  <c r="W120" i="7"/>
  <c r="W105" i="7"/>
  <c r="X52" i="7"/>
  <c r="W22" i="7"/>
  <c r="X83" i="7"/>
  <c r="W40" i="7"/>
  <c r="W97" i="7"/>
  <c r="W125" i="7"/>
  <c r="X111" i="7"/>
  <c r="X113" i="7"/>
  <c r="W26" i="7"/>
  <c r="W99" i="7"/>
  <c r="W59" i="7"/>
  <c r="X6" i="7"/>
  <c r="W124" i="7"/>
  <c r="X115" i="7"/>
  <c r="X44" i="7"/>
  <c r="X104" i="7"/>
  <c r="X85" i="7"/>
  <c r="X75" i="7"/>
  <c r="W42" i="7"/>
  <c r="X10" i="7"/>
  <c r="Y25" i="7"/>
  <c r="W86" i="7"/>
  <c r="X106" i="7"/>
  <c r="X66" i="7"/>
  <c r="W126" i="7"/>
  <c r="X92" i="7"/>
  <c r="X43" i="7"/>
  <c r="X112" i="7"/>
  <c r="W91" i="7"/>
  <c r="X123" i="7"/>
  <c r="W80" i="7"/>
  <c r="W87" i="7"/>
  <c r="Y96" i="7"/>
  <c r="W72" i="7"/>
  <c r="W118" i="7"/>
  <c r="Y65" i="7"/>
  <c r="W12" i="7"/>
  <c r="W81" i="7"/>
  <c r="O65" i="12"/>
  <c r="I65" i="12"/>
  <c r="M65" i="12"/>
  <c r="F65" i="12"/>
  <c r="J65" i="12"/>
  <c r="N65" i="12"/>
  <c r="H65" i="12"/>
  <c r="G65" i="12"/>
  <c r="K65" i="12"/>
  <c r="E65" i="12"/>
  <c r="L65" i="12"/>
  <c r="F64" i="12"/>
  <c r="J64" i="12"/>
  <c r="N64" i="12"/>
  <c r="M64" i="12"/>
  <c r="E64" i="12"/>
  <c r="O64" i="12"/>
  <c r="G64" i="12"/>
  <c r="K64" i="12"/>
  <c r="H64" i="12"/>
  <c r="L64" i="12"/>
  <c r="I64" i="12"/>
  <c r="AO125" i="11"/>
  <c r="C60" i="12"/>
  <c r="X81" i="7" l="1"/>
  <c r="Z65" i="7"/>
  <c r="X72" i="7"/>
  <c r="X87" i="7"/>
  <c r="Y123" i="7"/>
  <c r="Y112" i="7"/>
  <c r="Y92" i="7"/>
  <c r="Y66" i="7"/>
  <c r="X86" i="7"/>
  <c r="Y10" i="7"/>
  <c r="Y75" i="7"/>
  <c r="Y104" i="7"/>
  <c r="Y115" i="7"/>
  <c r="Y6" i="7"/>
  <c r="X99" i="7"/>
  <c r="Y113" i="7"/>
  <c r="X125" i="7"/>
  <c r="X40" i="7"/>
  <c r="X22" i="7"/>
  <c r="X105" i="7"/>
  <c r="X38" i="7"/>
  <c r="X78" i="7"/>
  <c r="X68" i="7"/>
  <c r="X67" i="7"/>
  <c r="X63" i="7"/>
  <c r="Y57" i="7"/>
  <c r="CZ9" i="7"/>
  <c r="X18" i="7"/>
  <c r="Y89" i="7"/>
  <c r="X45" i="7"/>
  <c r="X28" i="7"/>
  <c r="X76" i="7"/>
  <c r="X54" i="7"/>
  <c r="Y56" i="7"/>
  <c r="X108" i="7"/>
  <c r="X19" i="7"/>
  <c r="Y93" i="7"/>
  <c r="X103" i="7"/>
  <c r="X109" i="7"/>
  <c r="X21" i="7"/>
  <c r="X39" i="7"/>
  <c r="Y79" i="7"/>
  <c r="X114" i="7"/>
  <c r="Y77" i="7"/>
  <c r="X29" i="7"/>
  <c r="Y69" i="7"/>
  <c r="X121" i="7"/>
  <c r="Z13" i="7"/>
  <c r="X107" i="7"/>
  <c r="Y110" i="7"/>
  <c r="X15" i="7"/>
  <c r="X98" i="7"/>
  <c r="Y102" i="7"/>
  <c r="X122" i="7"/>
  <c r="Y31" i="7"/>
  <c r="Y55" i="7"/>
  <c r="X24" i="7"/>
  <c r="X64" i="7"/>
  <c r="Y27" i="7"/>
  <c r="X12" i="7"/>
  <c r="X118" i="7"/>
  <c r="Z96" i="7"/>
  <c r="X80" i="7"/>
  <c r="X91" i="7"/>
  <c r="Y43" i="7"/>
  <c r="X126" i="7"/>
  <c r="Y106" i="7"/>
  <c r="Z25" i="7"/>
  <c r="X42" i="7"/>
  <c r="Y85" i="7"/>
  <c r="Y44" i="7"/>
  <c r="X124" i="7"/>
  <c r="X59" i="7"/>
  <c r="X26" i="7"/>
  <c r="Y111" i="7"/>
  <c r="X97" i="7"/>
  <c r="Y83" i="7"/>
  <c r="Y52" i="7"/>
  <c r="X120" i="7"/>
  <c r="X73" i="7"/>
  <c r="X16" i="7"/>
  <c r="X46" i="7"/>
  <c r="X60" i="7"/>
  <c r="X84" i="7"/>
  <c r="X101" i="7"/>
  <c r="X50" i="7"/>
  <c r="X23" i="7"/>
  <c r="X94" i="7"/>
  <c r="Y34" i="7"/>
  <c r="Y35" i="7"/>
  <c r="X11" i="7"/>
  <c r="Y51" i="7"/>
  <c r="X36" i="7"/>
  <c r="Y61" i="7"/>
  <c r="X14" i="7"/>
  <c r="X30" i="7"/>
  <c r="X119" i="7"/>
  <c r="X37" i="7"/>
  <c r="X70" i="7"/>
  <c r="Y48" i="7"/>
  <c r="X62" i="7"/>
  <c r="Y33" i="7"/>
  <c r="X53" i="7"/>
  <c r="X74" i="7"/>
  <c r="X100" i="7"/>
  <c r="X20" i="7"/>
  <c r="X32" i="7"/>
  <c r="X95" i="7"/>
  <c r="X49" i="7"/>
  <c r="X82" i="7"/>
  <c r="Y41" i="7"/>
  <c r="X17" i="7"/>
  <c r="Y71" i="7"/>
  <c r="X117" i="7"/>
  <c r="Z88" i="7"/>
  <c r="X90" i="7"/>
  <c r="X58" i="7"/>
  <c r="Z47" i="7"/>
  <c r="AP126" i="11"/>
  <c r="AP125" i="11"/>
  <c r="K3" i="12"/>
  <c r="Y30" i="7" l="1"/>
  <c r="Z69" i="7"/>
  <c r="AA47" i="7"/>
  <c r="Y90" i="7"/>
  <c r="Y117" i="7"/>
  <c r="Y17" i="7"/>
  <c r="Y82" i="7"/>
  <c r="Y95" i="7"/>
  <c r="Y20" i="7"/>
  <c r="Y74" i="7"/>
  <c r="Z33" i="7"/>
  <c r="Z48" i="7"/>
  <c r="Y37" i="7"/>
  <c r="Z61" i="7"/>
  <c r="Z51" i="7"/>
  <c r="Z35" i="7"/>
  <c r="Y94" i="7"/>
  <c r="Y50" i="7"/>
  <c r="Y84" i="7"/>
  <c r="Y46" i="7"/>
  <c r="Y73" i="7"/>
  <c r="Z52" i="7"/>
  <c r="Y97" i="7"/>
  <c r="Y26" i="7"/>
  <c r="Y124" i="7"/>
  <c r="Z85" i="7"/>
  <c r="AA25" i="7"/>
  <c r="Y126" i="7"/>
  <c r="Y91" i="7"/>
  <c r="AA96" i="7"/>
  <c r="Y12" i="7"/>
  <c r="Y64" i="7"/>
  <c r="Z55" i="7"/>
  <c r="Y122" i="7"/>
  <c r="Y98" i="7"/>
  <c r="Z110" i="7"/>
  <c r="AA13" i="7"/>
  <c r="Z77" i="7"/>
  <c r="Z79" i="7"/>
  <c r="Y21" i="7"/>
  <c r="Y103" i="7"/>
  <c r="Y19" i="7"/>
  <c r="Z56" i="7"/>
  <c r="Y76" i="7"/>
  <c r="Y45" i="7"/>
  <c r="Y18" i="7"/>
  <c r="Z57" i="7"/>
  <c r="Y67" i="7"/>
  <c r="Y78" i="7"/>
  <c r="Y105" i="7"/>
  <c r="Y40" i="7"/>
  <c r="Z113" i="7"/>
  <c r="Z6" i="7"/>
  <c r="Z104" i="7"/>
  <c r="Z10" i="7"/>
  <c r="Z66" i="7"/>
  <c r="Z112" i="7"/>
  <c r="Y87" i="7"/>
  <c r="AA65" i="7"/>
  <c r="Y58" i="7"/>
  <c r="AA88" i="7"/>
  <c r="Z71" i="7"/>
  <c r="Z41" i="7"/>
  <c r="Y49" i="7"/>
  <c r="Y32" i="7"/>
  <c r="Y100" i="7"/>
  <c r="Y53" i="7"/>
  <c r="Y62" i="7"/>
  <c r="Y70" i="7"/>
  <c r="Y119" i="7"/>
  <c r="Y14" i="7"/>
  <c r="Y36" i="7"/>
  <c r="Y11" i="7"/>
  <c r="Z34" i="7"/>
  <c r="Y23" i="7"/>
  <c r="Y101" i="7"/>
  <c r="Y60" i="7"/>
  <c r="Y16" i="7"/>
  <c r="Y120" i="7"/>
  <c r="Z83" i="7"/>
  <c r="Z111" i="7"/>
  <c r="Y59" i="7"/>
  <c r="Z44" i="7"/>
  <c r="Y42" i="7"/>
  <c r="Z106" i="7"/>
  <c r="Z43" i="7"/>
  <c r="Y80" i="7"/>
  <c r="Y118" i="7"/>
  <c r="Z27" i="7"/>
  <c r="Y24" i="7"/>
  <c r="Z31" i="7"/>
  <c r="Z102" i="7"/>
  <c r="Y15" i="7"/>
  <c r="Y107" i="7"/>
  <c r="Y121" i="7"/>
  <c r="Y29" i="7"/>
  <c r="Y114" i="7"/>
  <c r="Y39" i="7"/>
  <c r="Y109" i="7"/>
  <c r="Z93" i="7"/>
  <c r="Y108" i="7"/>
  <c r="Y54" i="7"/>
  <c r="Y28" i="7"/>
  <c r="Z89" i="7"/>
  <c r="DA9" i="7"/>
  <c r="Y63" i="7"/>
  <c r="Y68" i="7"/>
  <c r="Y38" i="7"/>
  <c r="Y22" i="7"/>
  <c r="Y125" i="7"/>
  <c r="Y99" i="7"/>
  <c r="Z115" i="7"/>
  <c r="Z75" i="7"/>
  <c r="Y86" i="7"/>
  <c r="Z92" i="7"/>
  <c r="Z123" i="7"/>
  <c r="Y72" i="7"/>
  <c r="Y81" i="7"/>
  <c r="O3" i="12"/>
  <c r="Z29" i="7" l="1"/>
  <c r="Z81" i="7"/>
  <c r="AA123" i="7"/>
  <c r="Z86" i="7"/>
  <c r="AA115" i="7"/>
  <c r="Z125" i="7"/>
  <c r="Z38" i="7"/>
  <c r="Z63" i="7"/>
  <c r="AA89" i="7"/>
  <c r="Z54" i="7"/>
  <c r="AA93" i="7"/>
  <c r="Z39" i="7"/>
  <c r="Z107" i="7"/>
  <c r="AA102" i="7"/>
  <c r="Z24" i="7"/>
  <c r="Z118" i="7"/>
  <c r="AA43" i="7"/>
  <c r="Z42" i="7"/>
  <c r="Z59" i="7"/>
  <c r="AA83" i="7"/>
  <c r="Z16" i="7"/>
  <c r="Z101" i="7"/>
  <c r="AA34" i="7"/>
  <c r="Z36" i="7"/>
  <c r="Z119" i="7"/>
  <c r="Z62" i="7"/>
  <c r="Z100" i="7"/>
  <c r="Z49" i="7"/>
  <c r="AA71" i="7"/>
  <c r="Z58" i="7"/>
  <c r="Z87" i="7"/>
  <c r="AA66" i="7"/>
  <c r="AA104" i="7"/>
  <c r="AA113" i="7"/>
  <c r="Z105" i="7"/>
  <c r="Z67" i="7"/>
  <c r="Z18" i="7"/>
  <c r="Z76" i="7"/>
  <c r="Z19" i="7"/>
  <c r="Z21" i="7"/>
  <c r="AA77" i="7"/>
  <c r="AA110" i="7"/>
  <c r="Z122" i="7"/>
  <c r="Z64" i="7"/>
  <c r="AB96" i="7"/>
  <c r="Z126" i="7"/>
  <c r="AA85" i="7"/>
  <c r="Z26" i="7"/>
  <c r="AA52" i="7"/>
  <c r="Z46" i="7"/>
  <c r="Z50" i="7"/>
  <c r="AA35" i="7"/>
  <c r="AA61" i="7"/>
  <c r="AA48" i="7"/>
  <c r="Z74" i="7"/>
  <c r="Z95" i="7"/>
  <c r="Z17" i="7"/>
  <c r="Z90" i="7"/>
  <c r="AA69" i="7"/>
  <c r="Z72" i="7"/>
  <c r="AA92" i="7"/>
  <c r="AA75" i="7"/>
  <c r="Z99" i="7"/>
  <c r="Z22" i="7"/>
  <c r="Z68" i="7"/>
  <c r="DB9" i="7"/>
  <c r="Z28" i="7"/>
  <c r="Z108" i="7"/>
  <c r="Z109" i="7"/>
  <c r="Z114" i="7"/>
  <c r="Z121" i="7"/>
  <c r="Z15" i="7"/>
  <c r="AA31" i="7"/>
  <c r="AA27" i="7"/>
  <c r="Z80" i="7"/>
  <c r="AA106" i="7"/>
  <c r="AA44" i="7"/>
  <c r="AA111" i="7"/>
  <c r="Z120" i="7"/>
  <c r="Z60" i="7"/>
  <c r="Z23" i="7"/>
  <c r="Z11" i="7"/>
  <c r="Z14" i="7"/>
  <c r="Z70" i="7"/>
  <c r="Z53" i="7"/>
  <c r="Z32" i="7"/>
  <c r="AA41" i="7"/>
  <c r="AB88" i="7"/>
  <c r="AB65" i="7"/>
  <c r="AA112" i="7"/>
  <c r="AA10" i="7"/>
  <c r="AA6" i="7"/>
  <c r="Z40" i="7"/>
  <c r="Z78" i="7"/>
  <c r="AA57" i="7"/>
  <c r="Z45" i="7"/>
  <c r="AA56" i="7"/>
  <c r="Z103" i="7"/>
  <c r="AA79" i="7"/>
  <c r="AB13" i="7"/>
  <c r="Z98" i="7"/>
  <c r="AA55" i="7"/>
  <c r="Z12" i="7"/>
  <c r="Z91" i="7"/>
  <c r="AB25" i="7"/>
  <c r="Z124" i="7"/>
  <c r="Z97" i="7"/>
  <c r="Z73" i="7"/>
  <c r="Z84" i="7"/>
  <c r="Z94" i="7"/>
  <c r="AA51" i="7"/>
  <c r="Z37" i="7"/>
  <c r="AA33" i="7"/>
  <c r="Z20" i="7"/>
  <c r="Z82" i="7"/>
  <c r="Z117" i="7"/>
  <c r="AB47" i="7"/>
  <c r="Z30" i="7"/>
  <c r="C14" i="12"/>
  <c r="AF118" i="11"/>
  <c r="AF94" i="11"/>
  <c r="AF86" i="11"/>
  <c r="AC96" i="11" l="1"/>
  <c r="AC100" i="11"/>
  <c r="AC104" i="11"/>
  <c r="AC108" i="11"/>
  <c r="AC97" i="11"/>
  <c r="AC101" i="11"/>
  <c r="AC105" i="11"/>
  <c r="AC109" i="11"/>
  <c r="AC98" i="11"/>
  <c r="AC102" i="11"/>
  <c r="AC106" i="11"/>
  <c r="AC110" i="11"/>
  <c r="AC99" i="11"/>
  <c r="AC103" i="11"/>
  <c r="AC107" i="11"/>
  <c r="AC111" i="11"/>
  <c r="V96" i="11"/>
  <c r="V100" i="11"/>
  <c r="V104" i="11"/>
  <c r="V108" i="11"/>
  <c r="V97" i="11"/>
  <c r="V101" i="11"/>
  <c r="V105" i="11"/>
  <c r="V109" i="11"/>
  <c r="V98" i="11"/>
  <c r="V102" i="11"/>
  <c r="V106" i="11"/>
  <c r="V110" i="11"/>
  <c r="V99" i="11"/>
  <c r="V103" i="11"/>
  <c r="V107" i="11"/>
  <c r="V111" i="11"/>
  <c r="AD96" i="11"/>
  <c r="AD100" i="11"/>
  <c r="AD104" i="11"/>
  <c r="AD108" i="11"/>
  <c r="AD97" i="11"/>
  <c r="AD101" i="11"/>
  <c r="AD105" i="11"/>
  <c r="AD109" i="11"/>
  <c r="AD98" i="11"/>
  <c r="AD102" i="11"/>
  <c r="AD106" i="11"/>
  <c r="AD110" i="11"/>
  <c r="AD99" i="11"/>
  <c r="AD103" i="11"/>
  <c r="AD107" i="11"/>
  <c r="AD111" i="11"/>
  <c r="AB96" i="11"/>
  <c r="AB100" i="11"/>
  <c r="AB104" i="11"/>
  <c r="AB108" i="11"/>
  <c r="AB97" i="11"/>
  <c r="AB101" i="11"/>
  <c r="AB105" i="11"/>
  <c r="AB109" i="11"/>
  <c r="AB98" i="11"/>
  <c r="AB102" i="11"/>
  <c r="AB106" i="11"/>
  <c r="AB110" i="11"/>
  <c r="AB99" i="11"/>
  <c r="AB103" i="11"/>
  <c r="AB107" i="11"/>
  <c r="AB111" i="11"/>
  <c r="Y96" i="11"/>
  <c r="Y100" i="11"/>
  <c r="Y104" i="11"/>
  <c r="Y108" i="11"/>
  <c r="Y97" i="11"/>
  <c r="Y101" i="11"/>
  <c r="Y105" i="11"/>
  <c r="Y109" i="11"/>
  <c r="Y98" i="11"/>
  <c r="Y102" i="11"/>
  <c r="Y106" i="11"/>
  <c r="Y110" i="11"/>
  <c r="Y99" i="11"/>
  <c r="Y103" i="11"/>
  <c r="Y107" i="11"/>
  <c r="Y111" i="11"/>
  <c r="Z96" i="11"/>
  <c r="Z100" i="11"/>
  <c r="Z104" i="11"/>
  <c r="Z108" i="11"/>
  <c r="Z97" i="11"/>
  <c r="Z101" i="11"/>
  <c r="Z105" i="11"/>
  <c r="Z109" i="11"/>
  <c r="Z98" i="11"/>
  <c r="Z102" i="11"/>
  <c r="Z106" i="11"/>
  <c r="Z110" i="11"/>
  <c r="Z99" i="11"/>
  <c r="Z103" i="11"/>
  <c r="Z107" i="11"/>
  <c r="Z111" i="11"/>
  <c r="W96" i="11"/>
  <c r="W100" i="11"/>
  <c r="W104" i="11"/>
  <c r="W108" i="11"/>
  <c r="W97" i="11"/>
  <c r="W101" i="11"/>
  <c r="W105" i="11"/>
  <c r="W109" i="11"/>
  <c r="W98" i="11"/>
  <c r="W102" i="11"/>
  <c r="W106" i="11"/>
  <c r="W110" i="11"/>
  <c r="W99" i="11"/>
  <c r="W103" i="11"/>
  <c r="W107" i="11"/>
  <c r="W111" i="11"/>
  <c r="AA96" i="11"/>
  <c r="AA100" i="11"/>
  <c r="AA104" i="11"/>
  <c r="AA108" i="11"/>
  <c r="AA97" i="11"/>
  <c r="AA101" i="11"/>
  <c r="AA105" i="11"/>
  <c r="AA109" i="11"/>
  <c r="AA98" i="11"/>
  <c r="AA102" i="11"/>
  <c r="AA106" i="11"/>
  <c r="AA110" i="11"/>
  <c r="AA99" i="11"/>
  <c r="AA103" i="11"/>
  <c r="AA107" i="11"/>
  <c r="AA111" i="11"/>
  <c r="AE96" i="11"/>
  <c r="AE100" i="11"/>
  <c r="AE104" i="11"/>
  <c r="AE108" i="11"/>
  <c r="AE97" i="11"/>
  <c r="AE101" i="11"/>
  <c r="AE105" i="11"/>
  <c r="AE109" i="11"/>
  <c r="AE98" i="11"/>
  <c r="AE102" i="11"/>
  <c r="AE106" i="11"/>
  <c r="AE110" i="11"/>
  <c r="AE99" i="11"/>
  <c r="AE103" i="11"/>
  <c r="AE107" i="11"/>
  <c r="AE111" i="11"/>
  <c r="X96" i="11"/>
  <c r="X100" i="11"/>
  <c r="X104" i="11"/>
  <c r="X108" i="11"/>
  <c r="X97" i="11"/>
  <c r="X101" i="11"/>
  <c r="X105" i="11"/>
  <c r="X109" i="11"/>
  <c r="X98" i="11"/>
  <c r="X102" i="11"/>
  <c r="X106" i="11"/>
  <c r="X110" i="11"/>
  <c r="X99" i="11"/>
  <c r="X103" i="11"/>
  <c r="X107" i="11"/>
  <c r="X111" i="11"/>
  <c r="U96" i="11"/>
  <c r="U100" i="11"/>
  <c r="U104" i="11"/>
  <c r="U108" i="11"/>
  <c r="U97" i="11"/>
  <c r="U101" i="11"/>
  <c r="U105" i="11"/>
  <c r="U109" i="11"/>
  <c r="U98" i="11"/>
  <c r="U102" i="11"/>
  <c r="U106" i="11"/>
  <c r="U110" i="11"/>
  <c r="U99" i="11"/>
  <c r="U103" i="11"/>
  <c r="U107" i="11"/>
  <c r="U111" i="11"/>
  <c r="AA30" i="7"/>
  <c r="AA117" i="7"/>
  <c r="AA20" i="7"/>
  <c r="AA37" i="7"/>
  <c r="AA94" i="7"/>
  <c r="AA73" i="7"/>
  <c r="AA124" i="7"/>
  <c r="AA91" i="7"/>
  <c r="AB55" i="7"/>
  <c r="AC13" i="7"/>
  <c r="AA103" i="7"/>
  <c r="AA45" i="7"/>
  <c r="AA78" i="7"/>
  <c r="AB6" i="7"/>
  <c r="AB112" i="7"/>
  <c r="AC88" i="7"/>
  <c r="AA32" i="7"/>
  <c r="AA70" i="7"/>
  <c r="AA11" i="7"/>
  <c r="AA60" i="7"/>
  <c r="AB111" i="7"/>
  <c r="AB106" i="7"/>
  <c r="AB27" i="7"/>
  <c r="AA15" i="7"/>
  <c r="AA114" i="7"/>
  <c r="AA108" i="7"/>
  <c r="DC9" i="7"/>
  <c r="AA22" i="7"/>
  <c r="AB75" i="7"/>
  <c r="AA72" i="7"/>
  <c r="AA90" i="7"/>
  <c r="AA95" i="7"/>
  <c r="AB48" i="7"/>
  <c r="AB35" i="7"/>
  <c r="AA46" i="7"/>
  <c r="AA26" i="7"/>
  <c r="AA126" i="7"/>
  <c r="AA64" i="7"/>
  <c r="AB110" i="7"/>
  <c r="AA21" i="7"/>
  <c r="AA76" i="7"/>
  <c r="AA67" i="7"/>
  <c r="AB113" i="7"/>
  <c r="AB66" i="7"/>
  <c r="AA58" i="7"/>
  <c r="AA49" i="7"/>
  <c r="AA62" i="7"/>
  <c r="AA36" i="7"/>
  <c r="AA101" i="7"/>
  <c r="AB83" i="7"/>
  <c r="AA42" i="7"/>
  <c r="AA118" i="7"/>
  <c r="AB102" i="7"/>
  <c r="AA39" i="7"/>
  <c r="AA54" i="7"/>
  <c r="AA63" i="7"/>
  <c r="AA125" i="7"/>
  <c r="AA86" i="7"/>
  <c r="AA81" i="7"/>
  <c r="AC47" i="7"/>
  <c r="AA82" i="7"/>
  <c r="AB33" i="7"/>
  <c r="AB51" i="7"/>
  <c r="AA84" i="7"/>
  <c r="AA97" i="7"/>
  <c r="AC25" i="7"/>
  <c r="AA12" i="7"/>
  <c r="AA98" i="7"/>
  <c r="AB79" i="7"/>
  <c r="AB56" i="7"/>
  <c r="AB57" i="7"/>
  <c r="AA40" i="7"/>
  <c r="AB10" i="7"/>
  <c r="AC65" i="7"/>
  <c r="AB41" i="7"/>
  <c r="AA53" i="7"/>
  <c r="AA14" i="7"/>
  <c r="AA23" i="7"/>
  <c r="AA120" i="7"/>
  <c r="AB44" i="7"/>
  <c r="AA80" i="7"/>
  <c r="AB31" i="7"/>
  <c r="AA121" i="7"/>
  <c r="AA109" i="7"/>
  <c r="AA28" i="7"/>
  <c r="AA68" i="7"/>
  <c r="AA99" i="7"/>
  <c r="AB92" i="7"/>
  <c r="AB69" i="7"/>
  <c r="AA17" i="7"/>
  <c r="AA74" i="7"/>
  <c r="AB61" i="7"/>
  <c r="AA50" i="7"/>
  <c r="AB52" i="7"/>
  <c r="AB85" i="7"/>
  <c r="AC96" i="7"/>
  <c r="AA122" i="7"/>
  <c r="AB77" i="7"/>
  <c r="AA19" i="7"/>
  <c r="AA18" i="7"/>
  <c r="AA105" i="7"/>
  <c r="AB104" i="7"/>
  <c r="AA87" i="7"/>
  <c r="AB71" i="7"/>
  <c r="AA100" i="7"/>
  <c r="AA119" i="7"/>
  <c r="AB34" i="7"/>
  <c r="AA16" i="7"/>
  <c r="AA59" i="7"/>
  <c r="AB43" i="7"/>
  <c r="AA24" i="7"/>
  <c r="AA107" i="7"/>
  <c r="AB93" i="7"/>
  <c r="AB89" i="7"/>
  <c r="AA38" i="7"/>
  <c r="AB115" i="7"/>
  <c r="AB123" i="7"/>
  <c r="AA29" i="7"/>
  <c r="X125" i="11"/>
  <c r="X124" i="11"/>
  <c r="W124" i="11"/>
  <c r="W125" i="11"/>
  <c r="W126" i="11"/>
  <c r="U124" i="11"/>
  <c r="U125" i="11"/>
  <c r="U126" i="11"/>
  <c r="Y124" i="11"/>
  <c r="V125" i="11"/>
  <c r="V124" i="11"/>
  <c r="V126" i="11"/>
  <c r="U4" i="11"/>
  <c r="G9" i="12"/>
  <c r="K9" i="12"/>
  <c r="O9" i="12"/>
  <c r="H9" i="12"/>
  <c r="H8" i="12" s="1"/>
  <c r="L9" i="12"/>
  <c r="L8" i="12" s="1"/>
  <c r="F9" i="12"/>
  <c r="F8" i="12" s="1"/>
  <c r="J9" i="12"/>
  <c r="J8" i="12" s="1"/>
  <c r="N9" i="12"/>
  <c r="N8" i="12" s="1"/>
  <c r="E9" i="12"/>
  <c r="E8" i="12" s="1"/>
  <c r="I9" i="12"/>
  <c r="M9" i="12"/>
  <c r="AD4" i="11"/>
  <c r="W5" i="11"/>
  <c r="AA5" i="11"/>
  <c r="AE5" i="11"/>
  <c r="X6" i="11"/>
  <c r="AB6" i="11"/>
  <c r="Y7" i="11"/>
  <c r="AC7" i="11"/>
  <c r="Z4" i="11"/>
  <c r="AF7" i="11"/>
  <c r="U7" i="11"/>
  <c r="Z8" i="11"/>
  <c r="W9" i="11"/>
  <c r="AE9" i="11"/>
  <c r="AB10" i="11"/>
  <c r="AF11" i="11"/>
  <c r="AG11" i="11" s="1"/>
  <c r="U11" i="11"/>
  <c r="AC11" i="11"/>
  <c r="Z12" i="11"/>
  <c r="W13" i="11"/>
  <c r="AE13" i="11"/>
  <c r="AB14" i="11"/>
  <c r="AF15" i="11"/>
  <c r="AG15" i="11" s="1"/>
  <c r="U15" i="11"/>
  <c r="AC15" i="11"/>
  <c r="Z16" i="11"/>
  <c r="W17" i="11"/>
  <c r="AE17" i="11"/>
  <c r="AB18" i="11"/>
  <c r="AF19" i="11"/>
  <c r="AG19" i="11" s="1"/>
  <c r="U19" i="11"/>
  <c r="AC19" i="11"/>
  <c r="Z20" i="11"/>
  <c r="W21" i="11"/>
  <c r="AE21" i="11"/>
  <c r="AB22" i="11"/>
  <c r="Y23" i="11"/>
  <c r="V24" i="11"/>
  <c r="AD24" i="11"/>
  <c r="AA25" i="11"/>
  <c r="X26" i="11"/>
  <c r="Y27" i="11"/>
  <c r="V28" i="11"/>
  <c r="W4" i="11"/>
  <c r="AA4" i="11"/>
  <c r="AE4" i="11"/>
  <c r="X5" i="11"/>
  <c r="AB5" i="11"/>
  <c r="AF6" i="11"/>
  <c r="AG6" i="11" s="1"/>
  <c r="U6" i="11"/>
  <c r="Y6" i="11"/>
  <c r="AC6" i="11"/>
  <c r="V7" i="11"/>
  <c r="Z7" i="11"/>
  <c r="AD7" i="11"/>
  <c r="W8" i="11"/>
  <c r="AA8" i="11"/>
  <c r="AE8" i="11"/>
  <c r="X9" i="11"/>
  <c r="AB9" i="11"/>
  <c r="AF10" i="11"/>
  <c r="AG10" i="11" s="1"/>
  <c r="U10" i="11"/>
  <c r="Y10" i="11"/>
  <c r="AC10" i="11"/>
  <c r="V11" i="11"/>
  <c r="Z11" i="11"/>
  <c r="AD11" i="11"/>
  <c r="W12" i="11"/>
  <c r="AA12" i="11"/>
  <c r="AE12" i="11"/>
  <c r="X13" i="11"/>
  <c r="AB13" i="11"/>
  <c r="AF14" i="11"/>
  <c r="AG14" i="11" s="1"/>
  <c r="U14" i="11"/>
  <c r="Y14" i="11"/>
  <c r="AC14" i="11"/>
  <c r="V15" i="11"/>
  <c r="Z15" i="11"/>
  <c r="AD15" i="11"/>
  <c r="W16" i="11"/>
  <c r="AA16" i="11"/>
  <c r="AE16" i="11"/>
  <c r="X17" i="11"/>
  <c r="AB17" i="11"/>
  <c r="AF18" i="11"/>
  <c r="AG18" i="11" s="1"/>
  <c r="U18" i="11"/>
  <c r="Y18" i="11"/>
  <c r="AC18" i="11"/>
  <c r="V19" i="11"/>
  <c r="Z19" i="11"/>
  <c r="AD19" i="11"/>
  <c r="W20" i="11"/>
  <c r="AA20" i="11"/>
  <c r="AE20" i="11"/>
  <c r="X21" i="11"/>
  <c r="AB21" i="11"/>
  <c r="AF22" i="11"/>
  <c r="AG22" i="11" s="1"/>
  <c r="U22" i="11"/>
  <c r="Y22" i="11"/>
  <c r="AC22" i="11"/>
  <c r="V23" i="11"/>
  <c r="Z23" i="11"/>
  <c r="AD23" i="11"/>
  <c r="W24" i="11"/>
  <c r="AA24" i="11"/>
  <c r="AE24" i="11"/>
  <c r="X25" i="11"/>
  <c r="AB25" i="11"/>
  <c r="AF26" i="11"/>
  <c r="U26" i="11"/>
  <c r="Y26" i="11"/>
  <c r="AC26" i="11"/>
  <c r="V27" i="11"/>
  <c r="Z27" i="11"/>
  <c r="AD27" i="11"/>
  <c r="W28" i="11"/>
  <c r="AA28" i="11"/>
  <c r="AE28" i="11"/>
  <c r="X29" i="11"/>
  <c r="AB29" i="11"/>
  <c r="AF30" i="11"/>
  <c r="AG30" i="11" s="1"/>
  <c r="U30" i="11"/>
  <c r="Y30" i="11"/>
  <c r="AC30" i="11"/>
  <c r="V31" i="11"/>
  <c r="Z31" i="11"/>
  <c r="AD31" i="11"/>
  <c r="W32" i="11"/>
  <c r="AA32" i="11"/>
  <c r="AE32" i="11"/>
  <c r="X33" i="11"/>
  <c r="AB33" i="11"/>
  <c r="AF34" i="11"/>
  <c r="U34" i="11"/>
  <c r="Y34" i="11"/>
  <c r="AC34" i="11"/>
  <c r="V35" i="11"/>
  <c r="Z35" i="11"/>
  <c r="AD35" i="11"/>
  <c r="W36" i="11"/>
  <c r="AA36" i="11"/>
  <c r="AE36" i="11"/>
  <c r="X37" i="11"/>
  <c r="AB37" i="11"/>
  <c r="AF38" i="11"/>
  <c r="AG38" i="11" s="1"/>
  <c r="U38" i="11"/>
  <c r="Y38" i="11"/>
  <c r="AC38" i="11"/>
  <c r="V39" i="11"/>
  <c r="Z39" i="11"/>
  <c r="AD39" i="11"/>
  <c r="W40" i="11"/>
  <c r="AA40" i="11"/>
  <c r="AE40" i="11"/>
  <c r="X41" i="11"/>
  <c r="AB41" i="11"/>
  <c r="AF42" i="11"/>
  <c r="AG42" i="11" s="1"/>
  <c r="U42" i="11"/>
  <c r="Y42" i="11"/>
  <c r="AC42" i="11"/>
  <c r="V43" i="11"/>
  <c r="Z43" i="11"/>
  <c r="AD43" i="11"/>
  <c r="W44" i="11"/>
  <c r="AA44" i="11"/>
  <c r="AE44" i="11"/>
  <c r="X45" i="11"/>
  <c r="AB45" i="11"/>
  <c r="U46" i="11"/>
  <c r="AF46" i="11"/>
  <c r="AG46" i="11" s="1"/>
  <c r="Y46" i="11"/>
  <c r="AC46" i="11"/>
  <c r="V47" i="11"/>
  <c r="Z47" i="11"/>
  <c r="AD47" i="11"/>
  <c r="W48" i="11"/>
  <c r="AA48" i="11"/>
  <c r="AE48" i="11"/>
  <c r="X49" i="11"/>
  <c r="AB49" i="11"/>
  <c r="AF50" i="11"/>
  <c r="U50" i="11"/>
  <c r="Y50" i="11"/>
  <c r="AC50" i="11"/>
  <c r="V51" i="11"/>
  <c r="Z51" i="11"/>
  <c r="AD51" i="11"/>
  <c r="W52" i="11"/>
  <c r="AA52" i="11"/>
  <c r="AE52" i="11"/>
  <c r="X53" i="11"/>
  <c r="AB53" i="11"/>
  <c r="U54" i="11"/>
  <c r="AF54" i="11"/>
  <c r="AG54" i="11" s="1"/>
  <c r="Y54" i="11"/>
  <c r="AC54" i="11"/>
  <c r="V55" i="11"/>
  <c r="Z55" i="11"/>
  <c r="AD55" i="11"/>
  <c r="W56" i="11"/>
  <c r="AA56" i="11"/>
  <c r="AE56" i="11"/>
  <c r="X57" i="11"/>
  <c r="AB57" i="11"/>
  <c r="AF58" i="11"/>
  <c r="U58" i="11"/>
  <c r="Y58" i="11"/>
  <c r="AC58" i="11"/>
  <c r="V59" i="11"/>
  <c r="Z59" i="11"/>
  <c r="AD59" i="11"/>
  <c r="W60" i="11"/>
  <c r="AA60" i="11"/>
  <c r="AE60" i="11"/>
  <c r="X61" i="11"/>
  <c r="AB61" i="11"/>
  <c r="AF62" i="11"/>
  <c r="AG62" i="11" s="1"/>
  <c r="U62" i="11"/>
  <c r="Y62" i="11"/>
  <c r="AC62" i="11"/>
  <c r="V63" i="11"/>
  <c r="Z63" i="11"/>
  <c r="AD63" i="11"/>
  <c r="W64" i="11"/>
  <c r="X4" i="11"/>
  <c r="AB4" i="11"/>
  <c r="AF5" i="11"/>
  <c r="U5" i="11"/>
  <c r="Y5" i="11"/>
  <c r="AC5" i="11"/>
  <c r="V6" i="11"/>
  <c r="Z6" i="11"/>
  <c r="AD6" i="11"/>
  <c r="W7" i="11"/>
  <c r="AA7" i="11"/>
  <c r="AE7" i="11"/>
  <c r="X8" i="11"/>
  <c r="AB8" i="11"/>
  <c r="AF9" i="11"/>
  <c r="AG9" i="11" s="1"/>
  <c r="U9" i="11"/>
  <c r="Y9" i="11"/>
  <c r="AC9" i="11"/>
  <c r="V10" i="11"/>
  <c r="Z10" i="11"/>
  <c r="AD10" i="11"/>
  <c r="W11" i="11"/>
  <c r="AA11" i="11"/>
  <c r="AE11" i="11"/>
  <c r="X12" i="11"/>
  <c r="AB12" i="11"/>
  <c r="AF13" i="11"/>
  <c r="U13" i="11"/>
  <c r="Y13" i="11"/>
  <c r="AC13" i="11"/>
  <c r="V14" i="11"/>
  <c r="Z14" i="11"/>
  <c r="AD14" i="11"/>
  <c r="W15" i="11"/>
  <c r="AA15" i="11"/>
  <c r="AE15" i="11"/>
  <c r="X16" i="11"/>
  <c r="AB16" i="11"/>
  <c r="AF17" i="11"/>
  <c r="AG17" i="11" s="1"/>
  <c r="U17" i="11"/>
  <c r="Y17" i="11"/>
  <c r="AC17" i="11"/>
  <c r="V18" i="11"/>
  <c r="Z18" i="11"/>
  <c r="AD18" i="11"/>
  <c r="W19" i="11"/>
  <c r="AA19" i="11"/>
  <c r="AE19" i="11"/>
  <c r="X20" i="11"/>
  <c r="AB20" i="11"/>
  <c r="AF21" i="11"/>
  <c r="U21" i="11"/>
  <c r="Y21" i="11"/>
  <c r="AC21" i="11"/>
  <c r="V22" i="11"/>
  <c r="Z22" i="11"/>
  <c r="AD22" i="11"/>
  <c r="W23" i="11"/>
  <c r="AA23" i="11"/>
  <c r="AE23" i="11"/>
  <c r="X24" i="11"/>
  <c r="AB24" i="11"/>
  <c r="AF25" i="11"/>
  <c r="AG25" i="11" s="1"/>
  <c r="U25" i="11"/>
  <c r="Y25" i="11"/>
  <c r="AC25" i="11"/>
  <c r="V26" i="11"/>
  <c r="Z26" i="11"/>
  <c r="AD26" i="11"/>
  <c r="W27" i="11"/>
  <c r="AA27" i="11"/>
  <c r="AE27" i="11"/>
  <c r="X28" i="11"/>
  <c r="AB28" i="11"/>
  <c r="AF29" i="11"/>
  <c r="U29" i="11"/>
  <c r="Y29" i="11"/>
  <c r="AC29" i="11"/>
  <c r="V30" i="11"/>
  <c r="Z30" i="11"/>
  <c r="AD30" i="11"/>
  <c r="W31" i="11"/>
  <c r="AA31" i="11"/>
  <c r="AE31" i="11"/>
  <c r="X32" i="11"/>
  <c r="AB32" i="11"/>
  <c r="AF33" i="11"/>
  <c r="AG33" i="11" s="1"/>
  <c r="U33" i="11"/>
  <c r="Y33" i="11"/>
  <c r="AC33" i="11"/>
  <c r="V34" i="11"/>
  <c r="Z34" i="11"/>
  <c r="AD34" i="11"/>
  <c r="W35" i="11"/>
  <c r="AA35" i="11"/>
  <c r="AE35" i="11"/>
  <c r="X36" i="11"/>
  <c r="AB36" i="11"/>
  <c r="AF37" i="11"/>
  <c r="U37" i="11"/>
  <c r="Y37" i="11"/>
  <c r="AC37" i="11"/>
  <c r="V38" i="11"/>
  <c r="Z38" i="11"/>
  <c r="AD38" i="11"/>
  <c r="W39" i="11"/>
  <c r="AA39" i="11"/>
  <c r="AE39" i="11"/>
  <c r="X40" i="11"/>
  <c r="AB40" i="11"/>
  <c r="AF41" i="11"/>
  <c r="AG41" i="11" s="1"/>
  <c r="U41" i="11"/>
  <c r="Y41" i="11"/>
  <c r="AC41" i="11"/>
  <c r="V42" i="11"/>
  <c r="Z42" i="11"/>
  <c r="AD42" i="11"/>
  <c r="W43" i="11"/>
  <c r="AA43" i="11"/>
  <c r="AE43" i="11"/>
  <c r="X44" i="11"/>
  <c r="AB44" i="11"/>
  <c r="AF45" i="11"/>
  <c r="U45" i="11"/>
  <c r="Y45" i="11"/>
  <c r="AC45" i="11"/>
  <c r="V46" i="11"/>
  <c r="Z46" i="11"/>
  <c r="AD46" i="11"/>
  <c r="W47" i="11"/>
  <c r="AA47" i="11"/>
  <c r="AE47" i="11"/>
  <c r="X48" i="11"/>
  <c r="AB48" i="11"/>
  <c r="AF49" i="11"/>
  <c r="AG49" i="11" s="1"/>
  <c r="U49" i="11"/>
  <c r="Y49" i="11"/>
  <c r="AC49" i="11"/>
  <c r="V50" i="11"/>
  <c r="Z50" i="11"/>
  <c r="AD50" i="11"/>
  <c r="W51" i="11"/>
  <c r="AA51" i="11"/>
  <c r="AE51" i="11"/>
  <c r="X52" i="11"/>
  <c r="AB52" i="11"/>
  <c r="AF53" i="11"/>
  <c r="U53" i="11"/>
  <c r="Y53" i="11"/>
  <c r="AC53" i="11"/>
  <c r="V54" i="11"/>
  <c r="Z54" i="11"/>
  <c r="AD54" i="11"/>
  <c r="W55" i="11"/>
  <c r="AA55" i="11"/>
  <c r="AE55" i="11"/>
  <c r="X56" i="11"/>
  <c r="AB56" i="11"/>
  <c r="AF57" i="11"/>
  <c r="AG57" i="11" s="1"/>
  <c r="U57" i="11"/>
  <c r="Y57" i="11"/>
  <c r="AC57" i="11"/>
  <c r="V58" i="11"/>
  <c r="Z58" i="11"/>
  <c r="AD58" i="11"/>
  <c r="W59" i="11"/>
  <c r="AA59" i="11"/>
  <c r="AE59" i="11"/>
  <c r="X60" i="11"/>
  <c r="AB60" i="11"/>
  <c r="AF61" i="11"/>
  <c r="U61" i="11"/>
  <c r="Y61" i="11"/>
  <c r="AC61" i="11"/>
  <c r="V62" i="11"/>
  <c r="Z62" i="11"/>
  <c r="AD62" i="11"/>
  <c r="W63" i="11"/>
  <c r="AA63" i="11"/>
  <c r="AE63" i="11"/>
  <c r="X64" i="11"/>
  <c r="AB64" i="11"/>
  <c r="AF65" i="11"/>
  <c r="AG65" i="11" s="1"/>
  <c r="U65" i="11"/>
  <c r="Y65" i="11"/>
  <c r="AC65" i="11"/>
  <c r="V66" i="11"/>
  <c r="Z66" i="11"/>
  <c r="AD66" i="11"/>
  <c r="W67" i="11"/>
  <c r="AA67" i="11"/>
  <c r="AE67" i="11"/>
  <c r="X68" i="11"/>
  <c r="AB68" i="11"/>
  <c r="AF69" i="11"/>
  <c r="U69" i="11"/>
  <c r="Y69" i="11"/>
  <c r="AC69" i="11"/>
  <c r="V70" i="11"/>
  <c r="Z70" i="11"/>
  <c r="AD70" i="11"/>
  <c r="W71" i="11"/>
  <c r="AA71" i="11"/>
  <c r="AE71" i="11"/>
  <c r="X72" i="11"/>
  <c r="AB72" i="11"/>
  <c r="AF73" i="11"/>
  <c r="AG73" i="11" s="1"/>
  <c r="U73" i="11"/>
  <c r="Y73" i="11"/>
  <c r="AC73" i="11"/>
  <c r="V74" i="11"/>
  <c r="Z74" i="11"/>
  <c r="AD74" i="11"/>
  <c r="W75" i="11"/>
  <c r="AA75" i="11"/>
  <c r="AE75" i="11"/>
  <c r="X76" i="11"/>
  <c r="AB76" i="11"/>
  <c r="AF77" i="11"/>
  <c r="U77" i="11"/>
  <c r="Y77" i="11"/>
  <c r="AC77" i="11"/>
  <c r="V78" i="11"/>
  <c r="Z78" i="11"/>
  <c r="AD78" i="11"/>
  <c r="W79" i="11"/>
  <c r="AA79" i="11"/>
  <c r="AE79" i="11"/>
  <c r="X80" i="11"/>
  <c r="AB80" i="11"/>
  <c r="AF81" i="11"/>
  <c r="AG81" i="11" s="1"/>
  <c r="U81" i="11"/>
  <c r="V4" i="11"/>
  <c r="V8" i="11"/>
  <c r="AD8" i="11"/>
  <c r="AA9" i="11"/>
  <c r="X10" i="11"/>
  <c r="Y11" i="11"/>
  <c r="V12" i="11"/>
  <c r="AD12" i="11"/>
  <c r="AA13" i="11"/>
  <c r="X14" i="11"/>
  <c r="Y15" i="11"/>
  <c r="V16" i="11"/>
  <c r="AD16" i="11"/>
  <c r="AA17" i="11"/>
  <c r="X18" i="11"/>
  <c r="Y19" i="11"/>
  <c r="V20" i="11"/>
  <c r="AD20" i="11"/>
  <c r="AA21" i="11"/>
  <c r="X22" i="11"/>
  <c r="AF23" i="11"/>
  <c r="AG23" i="11" s="1"/>
  <c r="U23" i="11"/>
  <c r="AC23" i="11"/>
  <c r="Z24" i="11"/>
  <c r="W25" i="11"/>
  <c r="AE25" i="11"/>
  <c r="AB26" i="11"/>
  <c r="AF27" i="11"/>
  <c r="U27" i="11"/>
  <c r="AC27" i="11"/>
  <c r="Z28" i="11"/>
  <c r="AD28" i="11"/>
  <c r="W29" i="11"/>
  <c r="AA29" i="11"/>
  <c r="AE29" i="11"/>
  <c r="X30" i="11"/>
  <c r="AB30" i="11"/>
  <c r="AF31" i="11"/>
  <c r="AG31" i="11" s="1"/>
  <c r="U31" i="11"/>
  <c r="Y31" i="11"/>
  <c r="AC31" i="11"/>
  <c r="V32" i="11"/>
  <c r="Z32" i="11"/>
  <c r="AD32" i="11"/>
  <c r="W33" i="11"/>
  <c r="AA33" i="11"/>
  <c r="AE33" i="11"/>
  <c r="X34" i="11"/>
  <c r="AB34" i="11"/>
  <c r="AF35" i="11"/>
  <c r="AG35" i="11" s="1"/>
  <c r="U35" i="11"/>
  <c r="Y35" i="11"/>
  <c r="AC35" i="11"/>
  <c r="V36" i="11"/>
  <c r="Z36" i="11"/>
  <c r="AD36" i="11"/>
  <c r="W37" i="11"/>
  <c r="AA37" i="11"/>
  <c r="AE37" i="11"/>
  <c r="X38" i="11"/>
  <c r="AB38" i="11"/>
  <c r="AF39" i="11"/>
  <c r="AG39" i="11" s="1"/>
  <c r="U39" i="11"/>
  <c r="Y39" i="11"/>
  <c r="AC39" i="11"/>
  <c r="V40" i="11"/>
  <c r="Z40" i="11"/>
  <c r="AD40" i="11"/>
  <c r="W41" i="11"/>
  <c r="AA41" i="11"/>
  <c r="AE41" i="11"/>
  <c r="X42" i="11"/>
  <c r="AB42" i="11"/>
  <c r="AF43" i="11"/>
  <c r="AG43" i="11" s="1"/>
  <c r="U43" i="11"/>
  <c r="Y43" i="11"/>
  <c r="AC43" i="11"/>
  <c r="V44" i="11"/>
  <c r="Z44" i="11"/>
  <c r="AD44" i="11"/>
  <c r="W45" i="11"/>
  <c r="AA45" i="11"/>
  <c r="AE45" i="11"/>
  <c r="X46" i="11"/>
  <c r="AB46" i="11"/>
  <c r="AF47" i="11"/>
  <c r="AG47" i="11" s="1"/>
  <c r="U47" i="11"/>
  <c r="Y47" i="11"/>
  <c r="AC47" i="11"/>
  <c r="V48" i="11"/>
  <c r="Z48" i="11"/>
  <c r="AD48" i="11"/>
  <c r="W49" i="11"/>
  <c r="AA49" i="11"/>
  <c r="AE49" i="11"/>
  <c r="X50" i="11"/>
  <c r="AB50" i="11"/>
  <c r="AF51" i="11"/>
  <c r="AG51" i="11" s="1"/>
  <c r="U51" i="11"/>
  <c r="Y51" i="11"/>
  <c r="AC51" i="11"/>
  <c r="V52" i="11"/>
  <c r="Z52" i="11"/>
  <c r="AD52" i="11"/>
  <c r="W53" i="11"/>
  <c r="AA53" i="11"/>
  <c r="AE53" i="11"/>
  <c r="X54" i="11"/>
  <c r="AB54" i="11"/>
  <c r="AF55" i="11"/>
  <c r="AG55" i="11" s="1"/>
  <c r="U55" i="11"/>
  <c r="Y55" i="11"/>
  <c r="AC55" i="11"/>
  <c r="V56" i="11"/>
  <c r="Z56" i="11"/>
  <c r="AD56" i="11"/>
  <c r="W57" i="11"/>
  <c r="AA57" i="11"/>
  <c r="AE57" i="11"/>
  <c r="X58" i="11"/>
  <c r="AB58" i="11"/>
  <c r="AF59" i="11"/>
  <c r="AG59" i="11" s="1"/>
  <c r="U59" i="11"/>
  <c r="Y59" i="11"/>
  <c r="AC59" i="11"/>
  <c r="V60" i="11"/>
  <c r="Z60" i="11"/>
  <c r="AD60" i="11"/>
  <c r="W61" i="11"/>
  <c r="AA61" i="11"/>
  <c r="AE61" i="11"/>
  <c r="X62" i="11"/>
  <c r="AB62" i="11"/>
  <c r="AF63" i="11"/>
  <c r="AG63" i="11" s="1"/>
  <c r="U63" i="11"/>
  <c r="Y63" i="11"/>
  <c r="AC63" i="11"/>
  <c r="V64" i="11"/>
  <c r="Z64" i="11"/>
  <c r="AD64" i="11"/>
  <c r="W65" i="11"/>
  <c r="AA65" i="11"/>
  <c r="AE65" i="11"/>
  <c r="X66" i="11"/>
  <c r="AB66" i="11"/>
  <c r="AF67" i="11"/>
  <c r="AG67" i="11" s="1"/>
  <c r="U67" i="11"/>
  <c r="Y67" i="11"/>
  <c r="AC67" i="11"/>
  <c r="V68" i="11"/>
  <c r="Z68" i="11"/>
  <c r="AD68" i="11"/>
  <c r="W69" i="11"/>
  <c r="AA69" i="11"/>
  <c r="AE69" i="11"/>
  <c r="X70" i="11"/>
  <c r="AB70" i="11"/>
  <c r="AF71" i="11"/>
  <c r="AG71" i="11" s="1"/>
  <c r="U71" i="11"/>
  <c r="Y71" i="11"/>
  <c r="AC71" i="11"/>
  <c r="V72" i="11"/>
  <c r="Z72" i="11"/>
  <c r="AD72" i="11"/>
  <c r="W73" i="11"/>
  <c r="AA73" i="11"/>
  <c r="AE73" i="11"/>
  <c r="X74" i="11"/>
  <c r="AB74" i="11"/>
  <c r="AF75" i="11"/>
  <c r="AG75" i="11" s="1"/>
  <c r="U75" i="11"/>
  <c r="Y75" i="11"/>
  <c r="AC75" i="11"/>
  <c r="V76" i="11"/>
  <c r="Z76" i="11"/>
  <c r="AD76" i="11"/>
  <c r="W77" i="11"/>
  <c r="AA77" i="11"/>
  <c r="AE77" i="11"/>
  <c r="X78" i="11"/>
  <c r="AB78" i="11"/>
  <c r="AF79" i="11"/>
  <c r="AG79" i="11" s="1"/>
  <c r="U79" i="11"/>
  <c r="Y79" i="11"/>
  <c r="AC79" i="11"/>
  <c r="V80" i="11"/>
  <c r="Z80" i="11"/>
  <c r="AD80" i="11"/>
  <c r="W81" i="11"/>
  <c r="AA81" i="11"/>
  <c r="AE81" i="11"/>
  <c r="X82" i="11"/>
  <c r="AB82" i="11"/>
  <c r="AF83" i="11"/>
  <c r="AG83" i="11" s="1"/>
  <c r="U83" i="11"/>
  <c r="Y83" i="11"/>
  <c r="AC83" i="11"/>
  <c r="V84" i="11"/>
  <c r="Z84" i="11"/>
  <c r="AD84" i="11"/>
  <c r="W85" i="11"/>
  <c r="AA85" i="11"/>
  <c r="AE85" i="11"/>
  <c r="X86" i="11"/>
  <c r="AB86" i="11"/>
  <c r="AF87" i="11"/>
  <c r="AG87" i="11" s="1"/>
  <c r="U87" i="11"/>
  <c r="Y87" i="11"/>
  <c r="AC87" i="11"/>
  <c r="V88" i="11"/>
  <c r="Z88" i="11"/>
  <c r="AD88" i="11"/>
  <c r="W89" i="11"/>
  <c r="AA89" i="11"/>
  <c r="AE89" i="11"/>
  <c r="X90" i="11"/>
  <c r="AB90" i="11"/>
  <c r="AF91" i="11"/>
  <c r="AG91" i="11" s="1"/>
  <c r="U91" i="11"/>
  <c r="Y91" i="11"/>
  <c r="AC91" i="11"/>
  <c r="V92" i="11"/>
  <c r="Z92" i="11"/>
  <c r="AD92" i="11"/>
  <c r="W93" i="11"/>
  <c r="AA93" i="11"/>
  <c r="AE93" i="11"/>
  <c r="X94" i="11"/>
  <c r="AB94" i="11"/>
  <c r="AF95" i="11"/>
  <c r="AG95" i="11" s="1"/>
  <c r="U95" i="11"/>
  <c r="Y95" i="11"/>
  <c r="AC95" i="11"/>
  <c r="V112" i="11"/>
  <c r="Z112" i="11"/>
  <c r="AD112" i="11"/>
  <c r="W113" i="11"/>
  <c r="AA113" i="11"/>
  <c r="AE113" i="11"/>
  <c r="X114" i="11"/>
  <c r="AB114" i="11"/>
  <c r="AF115" i="11"/>
  <c r="AG115" i="11" s="1"/>
  <c r="U115" i="11"/>
  <c r="Y115" i="11"/>
  <c r="AC115" i="11"/>
  <c r="V116" i="11"/>
  <c r="Z116" i="11"/>
  <c r="AD116" i="11"/>
  <c r="W117" i="11"/>
  <c r="AA117" i="11"/>
  <c r="AE117" i="11"/>
  <c r="X118" i="11"/>
  <c r="AB118" i="11"/>
  <c r="AF119" i="11"/>
  <c r="AG119" i="11" s="1"/>
  <c r="U119" i="11"/>
  <c r="Y119" i="11"/>
  <c r="AC119" i="11"/>
  <c r="V120" i="11"/>
  <c r="Z120" i="11"/>
  <c r="AD120" i="11"/>
  <c r="W121" i="11"/>
  <c r="AA121" i="11"/>
  <c r="X122" i="11"/>
  <c r="V123" i="11"/>
  <c r="Z123" i="11"/>
  <c r="Y81" i="11"/>
  <c r="AC81" i="11"/>
  <c r="V82" i="11"/>
  <c r="Z82" i="11"/>
  <c r="AD82" i="11"/>
  <c r="W83" i="11"/>
  <c r="AA83" i="11"/>
  <c r="AE83" i="11"/>
  <c r="X84" i="11"/>
  <c r="AB84" i="11"/>
  <c r="AF85" i="11"/>
  <c r="AG85" i="11" s="1"/>
  <c r="U85" i="11"/>
  <c r="Y85" i="11"/>
  <c r="AC85" i="11"/>
  <c r="V86" i="11"/>
  <c r="Z86" i="11"/>
  <c r="AD86" i="11"/>
  <c r="W87" i="11"/>
  <c r="AA87" i="11"/>
  <c r="AE87" i="11"/>
  <c r="X88" i="11"/>
  <c r="AB88" i="11"/>
  <c r="AF89" i="11"/>
  <c r="AG89" i="11" s="1"/>
  <c r="U89" i="11"/>
  <c r="Y89" i="11"/>
  <c r="AC89" i="11"/>
  <c r="V90" i="11"/>
  <c r="Z90" i="11"/>
  <c r="AD90" i="11"/>
  <c r="W91" i="11"/>
  <c r="AA91" i="11"/>
  <c r="AE91" i="11"/>
  <c r="X92" i="11"/>
  <c r="AB92" i="11"/>
  <c r="AF93" i="11"/>
  <c r="AG93" i="11" s="1"/>
  <c r="U93" i="11"/>
  <c r="Y93" i="11"/>
  <c r="AC93" i="11"/>
  <c r="V94" i="11"/>
  <c r="Z94" i="11"/>
  <c r="AD94" i="11"/>
  <c r="W95" i="11"/>
  <c r="AA95" i="11"/>
  <c r="AE95" i="11"/>
  <c r="X112" i="11"/>
  <c r="AB112" i="11"/>
  <c r="AF113" i="11"/>
  <c r="AG113" i="11" s="1"/>
  <c r="U113" i="11"/>
  <c r="Y113" i="11"/>
  <c r="AC113" i="11"/>
  <c r="V114" i="11"/>
  <c r="Z114" i="11"/>
  <c r="AD114" i="11"/>
  <c r="W115" i="11"/>
  <c r="AA115" i="11"/>
  <c r="AE115" i="11"/>
  <c r="X116" i="11"/>
  <c r="AB116" i="11"/>
  <c r="AF117" i="11"/>
  <c r="AG117" i="11" s="1"/>
  <c r="U117" i="11"/>
  <c r="Y117" i="11"/>
  <c r="AC117" i="11"/>
  <c r="V118" i="11"/>
  <c r="Z118" i="11"/>
  <c r="AD118" i="11"/>
  <c r="W119" i="11"/>
  <c r="AA119" i="11"/>
  <c r="AE119" i="11"/>
  <c r="X120" i="11"/>
  <c r="AB120" i="11"/>
  <c r="AF121" i="11"/>
  <c r="AG121" i="11" s="1"/>
  <c r="U121" i="11"/>
  <c r="Y121" i="11"/>
  <c r="V122" i="11"/>
  <c r="Z122" i="11"/>
  <c r="X123" i="11"/>
  <c r="AF4" i="11"/>
  <c r="Y4" i="11"/>
  <c r="AC4" i="11"/>
  <c r="V5" i="11"/>
  <c r="Z5" i="11"/>
  <c r="AD5" i="11"/>
  <c r="W6" i="11"/>
  <c r="AA6" i="11"/>
  <c r="AE6" i="11"/>
  <c r="X7" i="11"/>
  <c r="AB7" i="11"/>
  <c r="AF8" i="11"/>
  <c r="U8" i="11"/>
  <c r="Y8" i="11"/>
  <c r="AC8" i="11"/>
  <c r="V9" i="11"/>
  <c r="Z9" i="11"/>
  <c r="AD9" i="11"/>
  <c r="W10" i="11"/>
  <c r="AA10" i="11"/>
  <c r="AE10" i="11"/>
  <c r="X11" i="11"/>
  <c r="AB11" i="11"/>
  <c r="AF12" i="11"/>
  <c r="AG12" i="11" s="1"/>
  <c r="U12" i="11"/>
  <c r="Y12" i="11"/>
  <c r="AC12" i="11"/>
  <c r="V13" i="11"/>
  <c r="Z13" i="11"/>
  <c r="AD13" i="11"/>
  <c r="W14" i="11"/>
  <c r="AA14" i="11"/>
  <c r="AE14" i="11"/>
  <c r="X15" i="11"/>
  <c r="AB15" i="11"/>
  <c r="AF16" i="11"/>
  <c r="AG16" i="11" s="1"/>
  <c r="U16" i="11"/>
  <c r="Y16" i="11"/>
  <c r="AC16" i="11"/>
  <c r="V17" i="11"/>
  <c r="Z17" i="11"/>
  <c r="AD17" i="11"/>
  <c r="W18" i="11"/>
  <c r="AA18" i="11"/>
  <c r="AE18" i="11"/>
  <c r="X19" i="11"/>
  <c r="AB19" i="11"/>
  <c r="AF20" i="11"/>
  <c r="AG20" i="11" s="1"/>
  <c r="U20" i="11"/>
  <c r="Y20" i="11"/>
  <c r="AC20" i="11"/>
  <c r="V21" i="11"/>
  <c r="Z21" i="11"/>
  <c r="AD21" i="11"/>
  <c r="W22" i="11"/>
  <c r="AA22" i="11"/>
  <c r="AE22" i="11"/>
  <c r="X23" i="11"/>
  <c r="AB23" i="11"/>
  <c r="AF24" i="11"/>
  <c r="AG24" i="11" s="1"/>
  <c r="U24" i="11"/>
  <c r="Y24" i="11"/>
  <c r="AC24" i="11"/>
  <c r="V25" i="11"/>
  <c r="Z25" i="11"/>
  <c r="AD25" i="11"/>
  <c r="W26" i="11"/>
  <c r="AA26" i="11"/>
  <c r="AE26" i="11"/>
  <c r="X27" i="11"/>
  <c r="AB27" i="11"/>
  <c r="AF28" i="11"/>
  <c r="AG28" i="11" s="1"/>
  <c r="U28" i="11"/>
  <c r="Y28" i="11"/>
  <c r="AC28" i="11"/>
  <c r="V29" i="11"/>
  <c r="Z29" i="11"/>
  <c r="AD29" i="11"/>
  <c r="W30" i="11"/>
  <c r="AA30" i="11"/>
  <c r="AE30" i="11"/>
  <c r="X31" i="11"/>
  <c r="AB31" i="11"/>
  <c r="AF32" i="11"/>
  <c r="AG32" i="11" s="1"/>
  <c r="U32" i="11"/>
  <c r="Y32" i="11"/>
  <c r="AC32" i="11"/>
  <c r="V33" i="11"/>
  <c r="Z33" i="11"/>
  <c r="AD33" i="11"/>
  <c r="W34" i="11"/>
  <c r="AA34" i="11"/>
  <c r="AE34" i="11"/>
  <c r="X35" i="11"/>
  <c r="AB35" i="11"/>
  <c r="AF36" i="11"/>
  <c r="AG36" i="11" s="1"/>
  <c r="U36" i="11"/>
  <c r="Y36" i="11"/>
  <c r="AC36" i="11"/>
  <c r="V37" i="11"/>
  <c r="Z37" i="11"/>
  <c r="AD37" i="11"/>
  <c r="W38" i="11"/>
  <c r="AA38" i="11"/>
  <c r="AE38" i="11"/>
  <c r="X39" i="11"/>
  <c r="AB39" i="11"/>
  <c r="AF40" i="11"/>
  <c r="AG40" i="11" s="1"/>
  <c r="U40" i="11"/>
  <c r="Y40" i="11"/>
  <c r="AC40" i="11"/>
  <c r="V41" i="11"/>
  <c r="Z41" i="11"/>
  <c r="AD41" i="11"/>
  <c r="W42" i="11"/>
  <c r="AA42" i="11"/>
  <c r="AE42" i="11"/>
  <c r="X43" i="11"/>
  <c r="AB43" i="11"/>
  <c r="AF44" i="11"/>
  <c r="AG44" i="11" s="1"/>
  <c r="U44" i="11"/>
  <c r="Y44" i="11"/>
  <c r="AC44" i="11"/>
  <c r="V45" i="11"/>
  <c r="Z45" i="11"/>
  <c r="AD45" i="11"/>
  <c r="W46" i="11"/>
  <c r="AA46" i="11"/>
  <c r="AE46" i="11"/>
  <c r="X47" i="11"/>
  <c r="AB47" i="11"/>
  <c r="AF48" i="11"/>
  <c r="U48" i="11"/>
  <c r="Y48" i="11"/>
  <c r="AC48" i="11"/>
  <c r="V49" i="11"/>
  <c r="Z49" i="11"/>
  <c r="AD49" i="11"/>
  <c r="W50" i="11"/>
  <c r="AA50" i="11"/>
  <c r="AE50" i="11"/>
  <c r="X51" i="11"/>
  <c r="AB51" i="11"/>
  <c r="AF52" i="11"/>
  <c r="AG52" i="11" s="1"/>
  <c r="U52" i="11"/>
  <c r="Y52" i="11"/>
  <c r="AC52" i="11"/>
  <c r="V53" i="11"/>
  <c r="Z53" i="11"/>
  <c r="AD53" i="11"/>
  <c r="W54" i="11"/>
  <c r="AA54" i="11"/>
  <c r="AE54" i="11"/>
  <c r="X55" i="11"/>
  <c r="AB55" i="11"/>
  <c r="AF56" i="11"/>
  <c r="AG56" i="11" s="1"/>
  <c r="U56" i="11"/>
  <c r="Y56" i="11"/>
  <c r="AC56" i="11"/>
  <c r="V57" i="11"/>
  <c r="Z57" i="11"/>
  <c r="AD57" i="11"/>
  <c r="W58" i="11"/>
  <c r="AA58" i="11"/>
  <c r="AE58" i="11"/>
  <c r="X59" i="11"/>
  <c r="AB59" i="11"/>
  <c r="AF60" i="11"/>
  <c r="AG60" i="11" s="1"/>
  <c r="U60" i="11"/>
  <c r="Y60" i="11"/>
  <c r="AC60" i="11"/>
  <c r="V61" i="11"/>
  <c r="Z61" i="11"/>
  <c r="AD61" i="11"/>
  <c r="W62" i="11"/>
  <c r="AA62" i="11"/>
  <c r="AE62" i="11"/>
  <c r="X63" i="11"/>
  <c r="AB63" i="11"/>
  <c r="AF64" i="11"/>
  <c r="AG64" i="11" s="1"/>
  <c r="U64" i="11"/>
  <c r="Y64" i="11"/>
  <c r="AC64" i="11"/>
  <c r="V65" i="11"/>
  <c r="Z65" i="11"/>
  <c r="AD65" i="11"/>
  <c r="W66" i="11"/>
  <c r="AA66" i="11"/>
  <c r="AE66" i="11"/>
  <c r="X67" i="11"/>
  <c r="AB67" i="11"/>
  <c r="AF68" i="11"/>
  <c r="AG68" i="11" s="1"/>
  <c r="U68" i="11"/>
  <c r="Y68" i="11"/>
  <c r="AC68" i="11"/>
  <c r="V69" i="11"/>
  <c r="Z69" i="11"/>
  <c r="AD69" i="11"/>
  <c r="W70" i="11"/>
  <c r="AA70" i="11"/>
  <c r="AE70" i="11"/>
  <c r="X71" i="11"/>
  <c r="AB71" i="11"/>
  <c r="AF72" i="11"/>
  <c r="AG72" i="11" s="1"/>
  <c r="U72" i="11"/>
  <c r="Y72" i="11"/>
  <c r="AC72" i="11"/>
  <c r="V73" i="11"/>
  <c r="Z73" i="11"/>
  <c r="AD73" i="11"/>
  <c r="W74" i="11"/>
  <c r="AA74" i="11"/>
  <c r="AE74" i="11"/>
  <c r="X75" i="11"/>
  <c r="AB75" i="11"/>
  <c r="AF76" i="11"/>
  <c r="U76" i="11"/>
  <c r="Y76" i="11"/>
  <c r="AC76" i="11"/>
  <c r="V77" i="11"/>
  <c r="Z77" i="11"/>
  <c r="AD77" i="11"/>
  <c r="W78" i="11"/>
  <c r="AA78" i="11"/>
  <c r="AE78" i="11"/>
  <c r="X79" i="11"/>
  <c r="AB79" i="11"/>
  <c r="AF80" i="11"/>
  <c r="AG80" i="11" s="1"/>
  <c r="U80" i="11"/>
  <c r="Y80" i="11"/>
  <c r="AC80" i="11"/>
  <c r="V81" i="11"/>
  <c r="Z81" i="11"/>
  <c r="AD81" i="11"/>
  <c r="W82" i="11"/>
  <c r="AA82" i="11"/>
  <c r="AE82" i="11"/>
  <c r="X83" i="11"/>
  <c r="AB83" i="11"/>
  <c r="AF84" i="11"/>
  <c r="AG84" i="11" s="1"/>
  <c r="U84" i="11"/>
  <c r="Y84" i="11"/>
  <c r="AC84" i="11"/>
  <c r="V85" i="11"/>
  <c r="Z85" i="11"/>
  <c r="AD85" i="11"/>
  <c r="W86" i="11"/>
  <c r="AA86" i="11"/>
  <c r="AE86" i="11"/>
  <c r="X87" i="11"/>
  <c r="AB87" i="11"/>
  <c r="AF88" i="11"/>
  <c r="U88" i="11"/>
  <c r="Y88" i="11"/>
  <c r="AC88" i="11"/>
  <c r="V89" i="11"/>
  <c r="Z89" i="11"/>
  <c r="AD89" i="11"/>
  <c r="W90" i="11"/>
  <c r="AA90" i="11"/>
  <c r="AE90" i="11"/>
  <c r="X91" i="11"/>
  <c r="AB91" i="11"/>
  <c r="AF92" i="11"/>
  <c r="AG92" i="11" s="1"/>
  <c r="U92" i="11"/>
  <c r="Y92" i="11"/>
  <c r="AC92" i="11"/>
  <c r="V93" i="11"/>
  <c r="Z93" i="11"/>
  <c r="AD93" i="11"/>
  <c r="W94" i="11"/>
  <c r="AA94" i="11"/>
  <c r="AE94" i="11"/>
  <c r="X95" i="11"/>
  <c r="AB95" i="11"/>
  <c r="AF112" i="11"/>
  <c r="AG112" i="11" s="1"/>
  <c r="U112" i="11"/>
  <c r="Y112" i="11"/>
  <c r="AC112" i="11"/>
  <c r="V113" i="11"/>
  <c r="Z113" i="11"/>
  <c r="AD113" i="11"/>
  <c r="W114" i="11"/>
  <c r="AA114" i="11"/>
  <c r="AE114" i="11"/>
  <c r="X115" i="11"/>
  <c r="AB115" i="11"/>
  <c r="AF116" i="11"/>
  <c r="AG116" i="11" s="1"/>
  <c r="U116" i="11"/>
  <c r="Y116" i="11"/>
  <c r="AC116" i="11"/>
  <c r="V117" i="11"/>
  <c r="Z117" i="11"/>
  <c r="AD117" i="11"/>
  <c r="W118" i="11"/>
  <c r="AA118" i="11"/>
  <c r="AE118" i="11"/>
  <c r="X119" i="11"/>
  <c r="AB119" i="11"/>
  <c r="AF120" i="11"/>
  <c r="AG120" i="11" s="1"/>
  <c r="U120" i="11"/>
  <c r="Y120" i="11"/>
  <c r="AC120" i="11"/>
  <c r="V121" i="11"/>
  <c r="Z121" i="11"/>
  <c r="W122" i="11"/>
  <c r="AF123" i="11"/>
  <c r="AG123" i="11" s="1"/>
  <c r="U123" i="11"/>
  <c r="Y123" i="11"/>
  <c r="AA64" i="11"/>
  <c r="AE64" i="11"/>
  <c r="X65" i="11"/>
  <c r="AB65" i="11"/>
  <c r="AF66" i="11"/>
  <c r="AG66" i="11" s="1"/>
  <c r="U66" i="11"/>
  <c r="Y66" i="11"/>
  <c r="AC66" i="11"/>
  <c r="V67" i="11"/>
  <c r="Z67" i="11"/>
  <c r="AD67" i="11"/>
  <c r="W68" i="11"/>
  <c r="AA68" i="11"/>
  <c r="AE68" i="11"/>
  <c r="X69" i="11"/>
  <c r="AB69" i="11"/>
  <c r="AF70" i="11"/>
  <c r="AG70" i="11" s="1"/>
  <c r="U70" i="11"/>
  <c r="Y70" i="11"/>
  <c r="AC70" i="11"/>
  <c r="V71" i="11"/>
  <c r="Z71" i="11"/>
  <c r="AD71" i="11"/>
  <c r="W72" i="11"/>
  <c r="AA72" i="11"/>
  <c r="AE72" i="11"/>
  <c r="X73" i="11"/>
  <c r="AB73" i="11"/>
  <c r="AF74" i="11"/>
  <c r="AG74" i="11" s="1"/>
  <c r="U74" i="11"/>
  <c r="Y74" i="11"/>
  <c r="AC74" i="11"/>
  <c r="V75" i="11"/>
  <c r="Z75" i="11"/>
  <c r="AD75" i="11"/>
  <c r="W76" i="11"/>
  <c r="AA76" i="11"/>
  <c r="AE76" i="11"/>
  <c r="X77" i="11"/>
  <c r="AB77" i="11"/>
  <c r="U78" i="11"/>
  <c r="Y78" i="11"/>
  <c r="AC78" i="11"/>
  <c r="V79" i="11"/>
  <c r="Z79" i="11"/>
  <c r="AD79" i="11"/>
  <c r="W80" i="11"/>
  <c r="AA80" i="11"/>
  <c r="AE80" i="11"/>
  <c r="X81" i="11"/>
  <c r="AB81" i="11"/>
  <c r="AF82" i="11"/>
  <c r="AG82" i="11" s="1"/>
  <c r="U82" i="11"/>
  <c r="Y82" i="11"/>
  <c r="AC82" i="11"/>
  <c r="V83" i="11"/>
  <c r="Z83" i="11"/>
  <c r="AD83" i="11"/>
  <c r="W84" i="11"/>
  <c r="AA84" i="11"/>
  <c r="AE84" i="11"/>
  <c r="X85" i="11"/>
  <c r="AB85" i="11"/>
  <c r="U86" i="11"/>
  <c r="Y86" i="11"/>
  <c r="AC86" i="11"/>
  <c r="V87" i="11"/>
  <c r="Z87" i="11"/>
  <c r="AD87" i="11"/>
  <c r="W88" i="11"/>
  <c r="AA88" i="11"/>
  <c r="AE88" i="11"/>
  <c r="X89" i="11"/>
  <c r="AB89" i="11"/>
  <c r="AF90" i="11"/>
  <c r="AG90" i="11" s="1"/>
  <c r="U90" i="11"/>
  <c r="Y90" i="11"/>
  <c r="AC90" i="11"/>
  <c r="V91" i="11"/>
  <c r="Z91" i="11"/>
  <c r="AD91" i="11"/>
  <c r="W92" i="11"/>
  <c r="AA92" i="11"/>
  <c r="AE92" i="11"/>
  <c r="X93" i="11"/>
  <c r="AB93" i="11"/>
  <c r="U94" i="11"/>
  <c r="Y94" i="11"/>
  <c r="AC94" i="11"/>
  <c r="V95" i="11"/>
  <c r="Z95" i="11"/>
  <c r="AD95" i="11"/>
  <c r="W112" i="11"/>
  <c r="AA112" i="11"/>
  <c r="AE112" i="11"/>
  <c r="X113" i="11"/>
  <c r="AB113" i="11"/>
  <c r="AF114" i="11"/>
  <c r="AG114" i="11" s="1"/>
  <c r="U114" i="11"/>
  <c r="Y114" i="11"/>
  <c r="AC114" i="11"/>
  <c r="V115" i="11"/>
  <c r="Z115" i="11"/>
  <c r="AD115" i="11"/>
  <c r="W116" i="11"/>
  <c r="AA116" i="11"/>
  <c r="AE116" i="11"/>
  <c r="X117" i="11"/>
  <c r="AB117" i="11"/>
  <c r="U118" i="11"/>
  <c r="Y118" i="11"/>
  <c r="AC118" i="11"/>
  <c r="V119" i="11"/>
  <c r="Z119" i="11"/>
  <c r="AD119" i="11"/>
  <c r="W120" i="11"/>
  <c r="AA120" i="11"/>
  <c r="AE120" i="11"/>
  <c r="X121" i="11"/>
  <c r="AB121" i="11"/>
  <c r="U122" i="11"/>
  <c r="Y122" i="11"/>
  <c r="W123" i="11"/>
  <c r="AF122" i="11"/>
  <c r="AG122" i="11" s="1"/>
  <c r="AF78" i="11"/>
  <c r="AG78" i="11" s="1"/>
  <c r="AG94" i="11"/>
  <c r="AG86" i="11"/>
  <c r="AG118" i="11"/>
  <c r="J4" i="7"/>
  <c r="AQ96" i="11" l="1"/>
  <c r="AQ100" i="11"/>
  <c r="AQ104" i="11"/>
  <c r="AQ108" i="11"/>
  <c r="AQ97" i="11"/>
  <c r="AQ101" i="11"/>
  <c r="AQ105" i="11"/>
  <c r="AQ109" i="11"/>
  <c r="AQ98" i="11"/>
  <c r="AQ102" i="11"/>
  <c r="AQ106" i="11"/>
  <c r="AQ110" i="11"/>
  <c r="AQ99" i="11"/>
  <c r="AQ103" i="11"/>
  <c r="AQ107" i="11"/>
  <c r="AQ111" i="11"/>
  <c r="AB29" i="7"/>
  <c r="AC115" i="7"/>
  <c r="AC89" i="7"/>
  <c r="AB107" i="7"/>
  <c r="AC43" i="7"/>
  <c r="AB16" i="7"/>
  <c r="AB119" i="7"/>
  <c r="AC71" i="7"/>
  <c r="AC104" i="7"/>
  <c r="AB18" i="7"/>
  <c r="AC77" i="7"/>
  <c r="AD96" i="7"/>
  <c r="AC52" i="7"/>
  <c r="AC61" i="7"/>
  <c r="AB17" i="7"/>
  <c r="AC92" i="7"/>
  <c r="AB68" i="7"/>
  <c r="AB109" i="7"/>
  <c r="AC31" i="7"/>
  <c r="AC44" i="7"/>
  <c r="AB23" i="7"/>
  <c r="AB53" i="7"/>
  <c r="AD65" i="7"/>
  <c r="AB40" i="7"/>
  <c r="AC56" i="7"/>
  <c r="AB98" i="7"/>
  <c r="AD25" i="7"/>
  <c r="AB84" i="7"/>
  <c r="AC33" i="7"/>
  <c r="AD47" i="7"/>
  <c r="AB86" i="7"/>
  <c r="AB63" i="7"/>
  <c r="AB39" i="7"/>
  <c r="AB118" i="7"/>
  <c r="AC83" i="7"/>
  <c r="AB36" i="7"/>
  <c r="AB49" i="7"/>
  <c r="AC66" i="7"/>
  <c r="AB67" i="7"/>
  <c r="AB21" i="7"/>
  <c r="AB64" i="7"/>
  <c r="AB26" i="7"/>
  <c r="AC35" i="7"/>
  <c r="AB95" i="7"/>
  <c r="AB72" i="7"/>
  <c r="AB22" i="7"/>
  <c r="AB108" i="7"/>
  <c r="AB15" i="7"/>
  <c r="AC106" i="7"/>
  <c r="AB60" i="7"/>
  <c r="AB70" i="7"/>
  <c r="AD88" i="7"/>
  <c r="AC6" i="7"/>
  <c r="AB45" i="7"/>
  <c r="AD13" i="7"/>
  <c r="AB91" i="7"/>
  <c r="AB73" i="7"/>
  <c r="AB37" i="7"/>
  <c r="AB117" i="7"/>
  <c r="J116" i="8"/>
  <c r="J39" i="8"/>
  <c r="J75" i="8"/>
  <c r="J82" i="8"/>
  <c r="J112" i="8"/>
  <c r="J5" i="8"/>
  <c r="J18" i="8"/>
  <c r="J29" i="8"/>
  <c r="J37" i="8"/>
  <c r="J42" i="8"/>
  <c r="J46" i="8"/>
  <c r="J64" i="8"/>
  <c r="J81" i="8"/>
  <c r="J118" i="8"/>
  <c r="J27" i="8"/>
  <c r="J44" i="8"/>
  <c r="J67" i="8"/>
  <c r="J76" i="8"/>
  <c r="J85" i="8"/>
  <c r="J103" i="8"/>
  <c r="J111" i="8"/>
  <c r="J7" i="8"/>
  <c r="J15" i="8"/>
  <c r="J24" i="8"/>
  <c r="J33" i="8"/>
  <c r="J41" i="8"/>
  <c r="J55" i="8"/>
  <c r="J58" i="8"/>
  <c r="J68" i="8"/>
  <c r="J96" i="8"/>
  <c r="J101" i="8"/>
  <c r="J108" i="8"/>
  <c r="J122" i="8"/>
  <c r="J20" i="8"/>
  <c r="J30" i="8"/>
  <c r="J48" i="8"/>
  <c r="J59" i="8"/>
  <c r="J90" i="8"/>
  <c r="J99" i="8"/>
  <c r="J115" i="8"/>
  <c r="J12" i="8"/>
  <c r="J21" i="8"/>
  <c r="J38" i="8"/>
  <c r="J53" i="8"/>
  <c r="J114" i="8"/>
  <c r="J120" i="8"/>
  <c r="J23" i="8"/>
  <c r="J47" i="8"/>
  <c r="J65" i="8"/>
  <c r="J71" i="8"/>
  <c r="J79" i="8"/>
  <c r="J97" i="8"/>
  <c r="J113" i="8"/>
  <c r="J28" i="8"/>
  <c r="J34" i="8"/>
  <c r="J43" i="8"/>
  <c r="J61" i="8"/>
  <c r="J69" i="8"/>
  <c r="J74" i="8"/>
  <c r="J88" i="8"/>
  <c r="J104" i="8"/>
  <c r="J123" i="8"/>
  <c r="J126" i="8"/>
  <c r="J22" i="8"/>
  <c r="J51" i="8"/>
  <c r="J80" i="8"/>
  <c r="J86" i="8"/>
  <c r="J93" i="8"/>
  <c r="J102" i="8"/>
  <c r="J9" i="8"/>
  <c r="J14" i="8"/>
  <c r="J45" i="8"/>
  <c r="J70" i="8"/>
  <c r="J84" i="8"/>
  <c r="J100" i="8"/>
  <c r="J105" i="8"/>
  <c r="J121" i="8"/>
  <c r="J6" i="8"/>
  <c r="J25" i="8"/>
  <c r="J31" i="8"/>
  <c r="J54" i="8"/>
  <c r="J66" i="8"/>
  <c r="J89" i="8"/>
  <c r="J107" i="8"/>
  <c r="J19" i="8"/>
  <c r="J50" i="8"/>
  <c r="J77" i="8"/>
  <c r="J98" i="8"/>
  <c r="J106" i="8"/>
  <c r="J117" i="8"/>
  <c r="J8" i="8"/>
  <c r="J10" i="8"/>
  <c r="J11" i="8"/>
  <c r="J16" i="8"/>
  <c r="J32" i="8"/>
  <c r="J36" i="8"/>
  <c r="J57" i="8"/>
  <c r="J72" i="8"/>
  <c r="J110" i="8"/>
  <c r="J119" i="8"/>
  <c r="J17" i="8"/>
  <c r="J26" i="8"/>
  <c r="J60" i="8"/>
  <c r="J73" i="8"/>
  <c r="J78" i="8"/>
  <c r="J87" i="8"/>
  <c r="J91" i="8"/>
  <c r="J95" i="8"/>
  <c r="J109" i="8"/>
  <c r="J125" i="8"/>
  <c r="J13" i="8"/>
  <c r="J35" i="8"/>
  <c r="J40" i="8"/>
  <c r="J49" i="8"/>
  <c r="J56" i="8"/>
  <c r="J62" i="8"/>
  <c r="J83" i="8"/>
  <c r="J92" i="8"/>
  <c r="J52" i="8"/>
  <c r="J63" i="8"/>
  <c r="J94" i="8"/>
  <c r="J124" i="8"/>
  <c r="AC123" i="7"/>
  <c r="AB38" i="7"/>
  <c r="AC93" i="7"/>
  <c r="AB24" i="7"/>
  <c r="AB59" i="7"/>
  <c r="AC34" i="7"/>
  <c r="AB100" i="7"/>
  <c r="AB87" i="7"/>
  <c r="AB105" i="7"/>
  <c r="AB19" i="7"/>
  <c r="AB122" i="7"/>
  <c r="AC85" i="7"/>
  <c r="AB50" i="7"/>
  <c r="AB74" i="7"/>
  <c r="AC69" i="7"/>
  <c r="AB99" i="7"/>
  <c r="AB28" i="7"/>
  <c r="AB121" i="7"/>
  <c r="AB80" i="7"/>
  <c r="AB120" i="7"/>
  <c r="AB14" i="7"/>
  <c r="AC41" i="7"/>
  <c r="AC10" i="7"/>
  <c r="AC57" i="7"/>
  <c r="AC79" i="7"/>
  <c r="AB12" i="7"/>
  <c r="AB97" i="7"/>
  <c r="AC51" i="7"/>
  <c r="AB82" i="7"/>
  <c r="AB81" i="7"/>
  <c r="AB125" i="7"/>
  <c r="AB54" i="7"/>
  <c r="AC102" i="7"/>
  <c r="AB42" i="7"/>
  <c r="AB101" i="7"/>
  <c r="AB62" i="7"/>
  <c r="AB58" i="7"/>
  <c r="AC113" i="7"/>
  <c r="AB76" i="7"/>
  <c r="AC110" i="7"/>
  <c r="AB126" i="7"/>
  <c r="AB46" i="7"/>
  <c r="AC48" i="7"/>
  <c r="AB90" i="7"/>
  <c r="AC75" i="7"/>
  <c r="DD9" i="7"/>
  <c r="AB114" i="7"/>
  <c r="AC27" i="7"/>
  <c r="AC111" i="7"/>
  <c r="AB11" i="7"/>
  <c r="AB32" i="7"/>
  <c r="AC112" i="7"/>
  <c r="AB78" i="7"/>
  <c r="AB103" i="7"/>
  <c r="AC55" i="7"/>
  <c r="AB124" i="7"/>
  <c r="AB94" i="7"/>
  <c r="AB20" i="7"/>
  <c r="AB30" i="7"/>
  <c r="N10" i="12"/>
  <c r="AQ126" i="11"/>
  <c r="AQ125" i="11"/>
  <c r="AG4" i="11"/>
  <c r="AQ124" i="11"/>
  <c r="L10" i="12"/>
  <c r="H10" i="12"/>
  <c r="F10" i="12"/>
  <c r="E38" i="12"/>
  <c r="K10" i="12"/>
  <c r="K8" i="12"/>
  <c r="O10" i="12"/>
  <c r="O8" i="12"/>
  <c r="G10" i="12"/>
  <c r="G8" i="12"/>
  <c r="M10" i="12"/>
  <c r="M8" i="12"/>
  <c r="E10" i="12"/>
  <c r="E15" i="12"/>
  <c r="E16" i="12" s="1"/>
  <c r="I10" i="12"/>
  <c r="I8" i="12"/>
  <c r="J10" i="12"/>
  <c r="AQ75" i="11"/>
  <c r="AQ65" i="11"/>
  <c r="AQ33" i="11"/>
  <c r="AQ112" i="11"/>
  <c r="J4" i="8"/>
  <c r="AG7" i="11"/>
  <c r="AQ23" i="11"/>
  <c r="AQ81" i="11"/>
  <c r="AQ49" i="11"/>
  <c r="AQ17" i="11"/>
  <c r="AQ36" i="11"/>
  <c r="AQ73" i="11"/>
  <c r="AQ41" i="11"/>
  <c r="AQ9" i="11"/>
  <c r="AQ95" i="11"/>
  <c r="AQ12" i="11"/>
  <c r="AQ122" i="11"/>
  <c r="AQ77" i="11"/>
  <c r="AQ69" i="11"/>
  <c r="AQ61" i="11"/>
  <c r="AQ53" i="11"/>
  <c r="AQ45" i="11"/>
  <c r="AQ37" i="11"/>
  <c r="AQ29" i="11"/>
  <c r="AQ21" i="11"/>
  <c r="AQ13" i="11"/>
  <c r="AQ123" i="11"/>
  <c r="AQ54" i="11"/>
  <c r="AQ46" i="11"/>
  <c r="AQ93" i="11"/>
  <c r="AQ57" i="11"/>
  <c r="AQ25" i="11"/>
  <c r="AQ47" i="11"/>
  <c r="AQ68" i="11"/>
  <c r="AQ90" i="11"/>
  <c r="AQ88" i="11"/>
  <c r="AQ76" i="11"/>
  <c r="AQ64" i="11"/>
  <c r="AQ48" i="11"/>
  <c r="AQ28" i="11"/>
  <c r="AQ27" i="11"/>
  <c r="AQ121" i="11"/>
  <c r="AQ89" i="11"/>
  <c r="AG77" i="11"/>
  <c r="AH77" i="11" s="1"/>
  <c r="AG69" i="11"/>
  <c r="AG61" i="11"/>
  <c r="AG53" i="11"/>
  <c r="AH53" i="11" s="1"/>
  <c r="AG45" i="11"/>
  <c r="AH45" i="11" s="1"/>
  <c r="AG37" i="11"/>
  <c r="AG29" i="11"/>
  <c r="AG21" i="11"/>
  <c r="AH21" i="11" s="1"/>
  <c r="AG13" i="11"/>
  <c r="AH13" i="11" s="1"/>
  <c r="AG5" i="11"/>
  <c r="AG27" i="11"/>
  <c r="AG88" i="11"/>
  <c r="AH88" i="11" s="1"/>
  <c r="AQ91" i="11"/>
  <c r="AQ63" i="11"/>
  <c r="AQ35" i="11"/>
  <c r="AQ92" i="11"/>
  <c r="AQ60" i="11"/>
  <c r="AQ32" i="11"/>
  <c r="AQ50" i="11"/>
  <c r="AQ42" i="11"/>
  <c r="AQ34" i="11"/>
  <c r="AQ22" i="11"/>
  <c r="AQ14" i="11"/>
  <c r="AQ82" i="11"/>
  <c r="AQ118" i="11"/>
  <c r="AQ113" i="11"/>
  <c r="E61" i="12" s="1"/>
  <c r="AG50" i="11"/>
  <c r="AH50" i="11" s="1"/>
  <c r="AQ115" i="11"/>
  <c r="AQ79" i="11"/>
  <c r="AQ51" i="11"/>
  <c r="AQ11" i="11"/>
  <c r="E60" i="12" s="1"/>
  <c r="AQ116" i="11"/>
  <c r="AQ80" i="11"/>
  <c r="AQ44" i="11"/>
  <c r="AQ16" i="11"/>
  <c r="AQ19" i="11"/>
  <c r="AQ7" i="11"/>
  <c r="AQ72" i="11"/>
  <c r="AQ52" i="11"/>
  <c r="AQ40" i="11"/>
  <c r="AQ20" i="11"/>
  <c r="AQ8" i="11"/>
  <c r="AQ62" i="11"/>
  <c r="AQ58" i="11"/>
  <c r="AQ38" i="11"/>
  <c r="AQ30" i="11"/>
  <c r="AQ26" i="11"/>
  <c r="AQ18" i="11"/>
  <c r="AQ10" i="11"/>
  <c r="AQ117" i="11"/>
  <c r="AQ85" i="11"/>
  <c r="AG26" i="11"/>
  <c r="AH26" i="11" s="1"/>
  <c r="AG76" i="11"/>
  <c r="AG48" i="11"/>
  <c r="AH48" i="11" s="1"/>
  <c r="AG8" i="11"/>
  <c r="AH8" i="11" s="1"/>
  <c r="AG58" i="11"/>
  <c r="AH58" i="11" s="1"/>
  <c r="AG34" i="11"/>
  <c r="AQ119" i="11"/>
  <c r="AQ87" i="11"/>
  <c r="AQ55" i="11"/>
  <c r="AQ31" i="11"/>
  <c r="AQ15" i="11"/>
  <c r="AQ120" i="11"/>
  <c r="AQ84" i="11"/>
  <c r="AQ56" i="11"/>
  <c r="AQ24" i="11"/>
  <c r="AQ74" i="11"/>
  <c r="AQ70" i="11"/>
  <c r="AQ66" i="11"/>
  <c r="AQ83" i="11"/>
  <c r="AQ71" i="11"/>
  <c r="AQ67" i="11"/>
  <c r="AQ59" i="11"/>
  <c r="AQ43" i="11"/>
  <c r="AQ39" i="11"/>
  <c r="AQ4" i="11"/>
  <c r="AQ86" i="11"/>
  <c r="AQ94" i="11"/>
  <c r="AQ5" i="11"/>
  <c r="AQ6" i="11"/>
  <c r="AQ78" i="11"/>
  <c r="AQ114" i="11"/>
  <c r="F38" i="12"/>
  <c r="F15" i="12"/>
  <c r="F16" i="12" s="1"/>
  <c r="C22" i="12"/>
  <c r="C21" i="12"/>
  <c r="AH119" i="11"/>
  <c r="AH95" i="11"/>
  <c r="AH87" i="11"/>
  <c r="AH75" i="11"/>
  <c r="AH55" i="11"/>
  <c r="AH47" i="11"/>
  <c r="AH31" i="11"/>
  <c r="AH15" i="11"/>
  <c r="AH46" i="11"/>
  <c r="AH123" i="11"/>
  <c r="AI123" i="11" s="1"/>
  <c r="AJ123" i="11" s="1"/>
  <c r="AK123" i="11" s="1"/>
  <c r="AL123" i="11" s="1"/>
  <c r="AM123" i="11" s="1"/>
  <c r="AN123" i="11" s="1"/>
  <c r="AO123" i="11" s="1"/>
  <c r="AP123" i="11" s="1"/>
  <c r="AH116" i="11"/>
  <c r="AH92" i="11"/>
  <c r="AH80" i="11"/>
  <c r="AH60" i="11"/>
  <c r="AH44" i="11"/>
  <c r="AH32" i="11"/>
  <c r="AH16" i="11"/>
  <c r="AH54" i="11"/>
  <c r="AH117" i="11"/>
  <c r="AH93" i="11"/>
  <c r="AH85" i="11"/>
  <c r="AH86" i="11"/>
  <c r="AH59" i="11"/>
  <c r="AH19" i="11"/>
  <c r="AH74" i="11"/>
  <c r="AH115" i="11"/>
  <c r="AH91" i="11"/>
  <c r="AH79" i="11"/>
  <c r="AH63" i="11"/>
  <c r="AH51" i="11"/>
  <c r="AH35" i="11"/>
  <c r="AH23" i="11"/>
  <c r="AH11" i="11"/>
  <c r="AH120" i="11"/>
  <c r="AH112" i="11"/>
  <c r="AH84" i="11"/>
  <c r="AH68" i="11"/>
  <c r="AH56" i="11"/>
  <c r="AH36" i="11"/>
  <c r="AH24" i="11"/>
  <c r="AH12" i="11"/>
  <c r="AH14" i="11"/>
  <c r="AH71" i="11"/>
  <c r="AH39" i="11"/>
  <c r="AH94" i="11"/>
  <c r="AH64" i="11"/>
  <c r="AH28" i="11"/>
  <c r="AH122" i="11"/>
  <c r="AI122" i="11" s="1"/>
  <c r="AJ122" i="11" s="1"/>
  <c r="AK122" i="11" s="1"/>
  <c r="AL122" i="11" s="1"/>
  <c r="AM122" i="11" s="1"/>
  <c r="AN122" i="11" s="1"/>
  <c r="AO122" i="11" s="1"/>
  <c r="AP122" i="11" s="1"/>
  <c r="AH90" i="11"/>
  <c r="AH66" i="11"/>
  <c r="AH42" i="11"/>
  <c r="AH22" i="11"/>
  <c r="AH118" i="11"/>
  <c r="AH121" i="11"/>
  <c r="AH113" i="11"/>
  <c r="AH89" i="11"/>
  <c r="AH81" i="11"/>
  <c r="AH73" i="11"/>
  <c r="AH65" i="11"/>
  <c r="AH57" i="11"/>
  <c r="AH49" i="11"/>
  <c r="AH41" i="11"/>
  <c r="AH33" i="11"/>
  <c r="AH25" i="11"/>
  <c r="AH17" i="11"/>
  <c r="AH9" i="11"/>
  <c r="AH18" i="11"/>
  <c r="AH6" i="11"/>
  <c r="AH83" i="11"/>
  <c r="AH67" i="11"/>
  <c r="AH43" i="11"/>
  <c r="AH72" i="11"/>
  <c r="AH52" i="11"/>
  <c r="AH40" i="11"/>
  <c r="AH20" i="11"/>
  <c r="AH78" i="11"/>
  <c r="AH114" i="11"/>
  <c r="AH82" i="11"/>
  <c r="AH70" i="11"/>
  <c r="AH62" i="11"/>
  <c r="AH38" i="11"/>
  <c r="AH30" i="11"/>
  <c r="AH10" i="11"/>
  <c r="K4" i="7"/>
  <c r="E59" i="12" l="1"/>
  <c r="AR96" i="11"/>
  <c r="AR100" i="11"/>
  <c r="AR104" i="11"/>
  <c r="AR108" i="11"/>
  <c r="AR97" i="11"/>
  <c r="AR101" i="11"/>
  <c r="AR105" i="11"/>
  <c r="AR109" i="11"/>
  <c r="AR98" i="11"/>
  <c r="AR102" i="11"/>
  <c r="AR106" i="11"/>
  <c r="AR110" i="11"/>
  <c r="AR99" i="11"/>
  <c r="AR103" i="11"/>
  <c r="AR107" i="11"/>
  <c r="AR111" i="11"/>
  <c r="AC20" i="7"/>
  <c r="AC124" i="7"/>
  <c r="AC103" i="7"/>
  <c r="AD112" i="7"/>
  <c r="AC11" i="7"/>
  <c r="AD27" i="7"/>
  <c r="DE9" i="7"/>
  <c r="AC90" i="7"/>
  <c r="AC46" i="7"/>
  <c r="AD110" i="7"/>
  <c r="AD113" i="7"/>
  <c r="AC62" i="7"/>
  <c r="AC42" i="7"/>
  <c r="AC54" i="7"/>
  <c r="AC81" i="7"/>
  <c r="AD51" i="7"/>
  <c r="AC12" i="7"/>
  <c r="AD57" i="7"/>
  <c r="AD41" i="7"/>
  <c r="AC120" i="7"/>
  <c r="AC121" i="7"/>
  <c r="AC99" i="7"/>
  <c r="AC74" i="7"/>
  <c r="AD85" i="7"/>
  <c r="AC19" i="7"/>
  <c r="AC87" i="7"/>
  <c r="AD34" i="7"/>
  <c r="AC24" i="7"/>
  <c r="AC38" i="7"/>
  <c r="AC37" i="7"/>
  <c r="AC91" i="7"/>
  <c r="AC45" i="7"/>
  <c r="AE88" i="7"/>
  <c r="AC60" i="7"/>
  <c r="AC15" i="7"/>
  <c r="AC22" i="7"/>
  <c r="AC95" i="7"/>
  <c r="AC26" i="7"/>
  <c r="AC21" i="7"/>
  <c r="AD66" i="7"/>
  <c r="AC36" i="7"/>
  <c r="AC118" i="7"/>
  <c r="AC63" i="7"/>
  <c r="AE47" i="7"/>
  <c r="AC84" i="7"/>
  <c r="AC98" i="7"/>
  <c r="AC40" i="7"/>
  <c r="AC53" i="7"/>
  <c r="AD44" i="7"/>
  <c r="AC109" i="7"/>
  <c r="AD92" i="7"/>
  <c r="AD61" i="7"/>
  <c r="AE96" i="7"/>
  <c r="AC18" i="7"/>
  <c r="AD71" i="7"/>
  <c r="AC16" i="7"/>
  <c r="AC107" i="7"/>
  <c r="AD115" i="7"/>
  <c r="L4" i="7"/>
  <c r="K116" i="8"/>
  <c r="K77" i="8"/>
  <c r="K123" i="8"/>
  <c r="K33" i="8"/>
  <c r="K104" i="8"/>
  <c r="K8" i="8"/>
  <c r="K102" i="8"/>
  <c r="K5" i="8"/>
  <c r="K47" i="8"/>
  <c r="K65" i="8"/>
  <c r="K79" i="8"/>
  <c r="K85" i="8"/>
  <c r="K113" i="8"/>
  <c r="K7" i="8"/>
  <c r="K43" i="8"/>
  <c r="K61" i="8"/>
  <c r="K52" i="8"/>
  <c r="K34" i="8"/>
  <c r="K75" i="8"/>
  <c r="K93" i="8"/>
  <c r="K110" i="8"/>
  <c r="K10" i="8"/>
  <c r="K25" i="8"/>
  <c r="K92" i="8"/>
  <c r="K6" i="8"/>
  <c r="K41" i="8"/>
  <c r="K69" i="8"/>
  <c r="K106" i="8"/>
  <c r="K48" i="8"/>
  <c r="K57" i="8"/>
  <c r="K13" i="8"/>
  <c r="K56" i="8"/>
  <c r="K66" i="8"/>
  <c r="K83" i="8"/>
  <c r="K111" i="8"/>
  <c r="K55" i="8"/>
  <c r="K88" i="8"/>
  <c r="K96" i="8"/>
  <c r="K51" i="8"/>
  <c r="K112" i="8"/>
  <c r="K115" i="8"/>
  <c r="K9" i="8"/>
  <c r="K27" i="8"/>
  <c r="K31" i="8"/>
  <c r="K35" i="8"/>
  <c r="K44" i="8"/>
  <c r="K71" i="8"/>
  <c r="K89" i="8"/>
  <c r="K68" i="8"/>
  <c r="K120" i="8"/>
  <c r="K21" i="8"/>
  <c r="K95" i="8"/>
  <c r="K117" i="8"/>
  <c r="K29" i="8"/>
  <c r="K105" i="8"/>
  <c r="K37" i="8"/>
  <c r="K20" i="8"/>
  <c r="K122" i="8"/>
  <c r="K108" i="8"/>
  <c r="K24" i="8"/>
  <c r="K103" i="8"/>
  <c r="K67" i="8"/>
  <c r="K46" i="8"/>
  <c r="K82" i="8"/>
  <c r="K94" i="8"/>
  <c r="K118" i="8"/>
  <c r="K81" i="8"/>
  <c r="K62" i="8"/>
  <c r="K40" i="8"/>
  <c r="K78" i="8"/>
  <c r="K72" i="8"/>
  <c r="K32" i="8"/>
  <c r="K11" i="8"/>
  <c r="K98" i="8"/>
  <c r="K50" i="8"/>
  <c r="K125" i="8"/>
  <c r="K87" i="8"/>
  <c r="K54" i="8"/>
  <c r="K70" i="8"/>
  <c r="K45" i="8"/>
  <c r="K80" i="8"/>
  <c r="K126" i="8"/>
  <c r="K74" i="8"/>
  <c r="K97" i="8"/>
  <c r="K14" i="8"/>
  <c r="K12" i="8"/>
  <c r="K90" i="8"/>
  <c r="K109" i="8"/>
  <c r="K26" i="8"/>
  <c r="K38" i="8"/>
  <c r="K17" i="8"/>
  <c r="K30" i="8"/>
  <c r="K64" i="8"/>
  <c r="K114" i="8"/>
  <c r="K101" i="8"/>
  <c r="K58" i="8"/>
  <c r="K15" i="8"/>
  <c r="K76" i="8"/>
  <c r="K42" i="8"/>
  <c r="K124" i="8"/>
  <c r="K63" i="8"/>
  <c r="K100" i="8"/>
  <c r="K73" i="8"/>
  <c r="K49" i="8"/>
  <c r="K18" i="8"/>
  <c r="K91" i="8"/>
  <c r="K39" i="8"/>
  <c r="K22" i="8"/>
  <c r="K119" i="8"/>
  <c r="K36" i="8"/>
  <c r="K16" i="8"/>
  <c r="K19" i="8"/>
  <c r="K107" i="8"/>
  <c r="K60" i="8"/>
  <c r="K84" i="8"/>
  <c r="K86" i="8"/>
  <c r="K28" i="8"/>
  <c r="K121" i="8"/>
  <c r="K23" i="8"/>
  <c r="K53" i="8"/>
  <c r="K99" i="8"/>
  <c r="K59" i="8"/>
  <c r="AC68" i="7"/>
  <c r="AC30" i="7"/>
  <c r="AC94" i="7"/>
  <c r="AD55" i="7"/>
  <c r="AC78" i="7"/>
  <c r="AC32" i="7"/>
  <c r="AD111" i="7"/>
  <c r="AC114" i="7"/>
  <c r="AD75" i="7"/>
  <c r="AD48" i="7"/>
  <c r="AC126" i="7"/>
  <c r="AC76" i="7"/>
  <c r="AC58" i="7"/>
  <c r="AC101" i="7"/>
  <c r="AD102" i="7"/>
  <c r="AC125" i="7"/>
  <c r="AC82" i="7"/>
  <c r="AC97" i="7"/>
  <c r="AD79" i="7"/>
  <c r="AD10" i="7"/>
  <c r="AC14" i="7"/>
  <c r="AC80" i="7"/>
  <c r="AC28" i="7"/>
  <c r="AD69" i="7"/>
  <c r="AC50" i="7"/>
  <c r="AC122" i="7"/>
  <c r="AC105" i="7"/>
  <c r="AC100" i="7"/>
  <c r="AC59" i="7"/>
  <c r="AD93" i="7"/>
  <c r="AD123" i="7"/>
  <c r="AC117" i="7"/>
  <c r="AC73" i="7"/>
  <c r="AE13" i="7"/>
  <c r="AD6" i="7"/>
  <c r="AC70" i="7"/>
  <c r="AD106" i="7"/>
  <c r="AC108" i="7"/>
  <c r="AC72" i="7"/>
  <c r="AD35" i="7"/>
  <c r="AC64" i="7"/>
  <c r="AC67" i="7"/>
  <c r="AC49" i="7"/>
  <c r="AD83" i="7"/>
  <c r="AC39" i="7"/>
  <c r="AC86" i="7"/>
  <c r="AD33" i="7"/>
  <c r="AE25" i="7"/>
  <c r="AD56" i="7"/>
  <c r="AE65" i="7"/>
  <c r="AC23" i="7"/>
  <c r="AD31" i="7"/>
  <c r="AC17" i="7"/>
  <c r="AD52" i="7"/>
  <c r="AD77" i="7"/>
  <c r="AD104" i="7"/>
  <c r="AC119" i="7"/>
  <c r="AD43" i="7"/>
  <c r="AD89" i="7"/>
  <c r="AC29" i="7"/>
  <c r="AR126" i="11"/>
  <c r="AR125" i="11"/>
  <c r="AH4" i="11"/>
  <c r="AR124" i="11"/>
  <c r="E14" i="12"/>
  <c r="E17" i="12"/>
  <c r="E40" i="12"/>
  <c r="E39" i="12"/>
  <c r="F40" i="12"/>
  <c r="F39" i="12"/>
  <c r="E21" i="12"/>
  <c r="E23" i="12" s="1"/>
  <c r="AR68" i="11"/>
  <c r="AR50" i="11"/>
  <c r="AH7" i="11"/>
  <c r="AR118" i="11"/>
  <c r="AR94" i="11"/>
  <c r="AR40" i="11"/>
  <c r="AR49" i="11"/>
  <c r="AR51" i="11"/>
  <c r="AR48" i="11"/>
  <c r="AR27" i="11"/>
  <c r="AH27" i="11"/>
  <c r="AR119" i="11"/>
  <c r="AR87" i="11"/>
  <c r="AR55" i="11"/>
  <c r="AR31" i="11"/>
  <c r="AR46" i="11"/>
  <c r="AR116" i="11"/>
  <c r="AR80" i="11"/>
  <c r="AR44" i="11"/>
  <c r="AR16" i="11"/>
  <c r="AR93" i="11"/>
  <c r="AR77" i="11"/>
  <c r="AR45" i="11"/>
  <c r="AR13" i="11"/>
  <c r="AR86" i="11"/>
  <c r="AR19" i="11"/>
  <c r="AR58" i="11"/>
  <c r="AR18" i="11"/>
  <c r="AR83" i="11"/>
  <c r="AR43" i="11"/>
  <c r="AR7" i="11"/>
  <c r="AR29" i="11"/>
  <c r="AR61" i="11"/>
  <c r="AR30" i="11"/>
  <c r="AR78" i="11"/>
  <c r="AR33" i="11"/>
  <c r="AR113" i="11"/>
  <c r="F61" i="12" s="1"/>
  <c r="AR28" i="11"/>
  <c r="AR36" i="11"/>
  <c r="AR23" i="11"/>
  <c r="AR34" i="11"/>
  <c r="AR76" i="11"/>
  <c r="AR95" i="11"/>
  <c r="AR37" i="11"/>
  <c r="AR69" i="11"/>
  <c r="AR114" i="11"/>
  <c r="AR17" i="11"/>
  <c r="AR81" i="11"/>
  <c r="AR90" i="11"/>
  <c r="AR12" i="11"/>
  <c r="AR115" i="11"/>
  <c r="AH61" i="11"/>
  <c r="AI61" i="11" s="1"/>
  <c r="AR26" i="11"/>
  <c r="AR70" i="11"/>
  <c r="AR72" i="11"/>
  <c r="AR5" i="11"/>
  <c r="AR65" i="11"/>
  <c r="AR42" i="11"/>
  <c r="AR71" i="11"/>
  <c r="AR112" i="11"/>
  <c r="AR79" i="11"/>
  <c r="AH29" i="11"/>
  <c r="AR4" i="11"/>
  <c r="AR9" i="11"/>
  <c r="AR25" i="11"/>
  <c r="AR41" i="11"/>
  <c r="AR57" i="11"/>
  <c r="AR73" i="11"/>
  <c r="AR89" i="11"/>
  <c r="AR121" i="11"/>
  <c r="AR22" i="11"/>
  <c r="AR66" i="11"/>
  <c r="AR122" i="11"/>
  <c r="AR64" i="11"/>
  <c r="AR39" i="11"/>
  <c r="AR14" i="11"/>
  <c r="AR24" i="11"/>
  <c r="AR56" i="11"/>
  <c r="AR84" i="11"/>
  <c r="AR120" i="11"/>
  <c r="AR11" i="11"/>
  <c r="AR35" i="11"/>
  <c r="AR63" i="11"/>
  <c r="AR91" i="11"/>
  <c r="AH34" i="11"/>
  <c r="AI34" i="11" s="1"/>
  <c r="AH76" i="11"/>
  <c r="AI76" i="11" s="1"/>
  <c r="AH37" i="11"/>
  <c r="AI37" i="11" s="1"/>
  <c r="AH69" i="11"/>
  <c r="AI69" i="11" s="1"/>
  <c r="AR10" i="11"/>
  <c r="AR38" i="11"/>
  <c r="AR62" i="11"/>
  <c r="AR82" i="11"/>
  <c r="AR20" i="11"/>
  <c r="AR52" i="11"/>
  <c r="AR88" i="11"/>
  <c r="AR67" i="11"/>
  <c r="AR6" i="11"/>
  <c r="AH5" i="11"/>
  <c r="AR74" i="11"/>
  <c r="AR8" i="11"/>
  <c r="AR59" i="11"/>
  <c r="AR21" i="11"/>
  <c r="AR53" i="11"/>
  <c r="AR85" i="11"/>
  <c r="AR117" i="11"/>
  <c r="AR54" i="11"/>
  <c r="AR32" i="11"/>
  <c r="AR60" i="11"/>
  <c r="AR92" i="11"/>
  <c r="AR123" i="11"/>
  <c r="AR15" i="11"/>
  <c r="AR47" i="11"/>
  <c r="AR75" i="11"/>
  <c r="F14" i="12"/>
  <c r="F17" i="12"/>
  <c r="G38" i="12"/>
  <c r="G15" i="12"/>
  <c r="G17" i="12" s="1"/>
  <c r="C20" i="12"/>
  <c r="F22" i="12"/>
  <c r="E22" i="12"/>
  <c r="AI74" i="11"/>
  <c r="AI21" i="11"/>
  <c r="AI53" i="11"/>
  <c r="AI85" i="11"/>
  <c r="AI54" i="11"/>
  <c r="AI60" i="11"/>
  <c r="AI47" i="11"/>
  <c r="AI75" i="11"/>
  <c r="AI50" i="11"/>
  <c r="AI114" i="11"/>
  <c r="AI40" i="11"/>
  <c r="AI72" i="11"/>
  <c r="AI83" i="11"/>
  <c r="AI17" i="11"/>
  <c r="AI49" i="11"/>
  <c r="AI81" i="11"/>
  <c r="AI118" i="11"/>
  <c r="AI90" i="11"/>
  <c r="AI94" i="11"/>
  <c r="AI12" i="11"/>
  <c r="AI68" i="11"/>
  <c r="AI58" i="11"/>
  <c r="AI48" i="11"/>
  <c r="AI19" i="11"/>
  <c r="AI86" i="11"/>
  <c r="AI13" i="11"/>
  <c r="AI45" i="11"/>
  <c r="AI77" i="11"/>
  <c r="AI93" i="11"/>
  <c r="AI16" i="11"/>
  <c r="AI44" i="11"/>
  <c r="AI80" i="11"/>
  <c r="AI116" i="11"/>
  <c r="AI46" i="11"/>
  <c r="AI31" i="11"/>
  <c r="AI55" i="11"/>
  <c r="AI87" i="11"/>
  <c r="AI119" i="11"/>
  <c r="AI8" i="11"/>
  <c r="AI59" i="11"/>
  <c r="AI26" i="11"/>
  <c r="AI117" i="11"/>
  <c r="AI32" i="11"/>
  <c r="AI92" i="11"/>
  <c r="AI15" i="11"/>
  <c r="AI95" i="11"/>
  <c r="AI30" i="11"/>
  <c r="AI70" i="11"/>
  <c r="AI78" i="11"/>
  <c r="AI43" i="11"/>
  <c r="AI18" i="11"/>
  <c r="AI33" i="11"/>
  <c r="AI65" i="11"/>
  <c r="AI113" i="11"/>
  <c r="AI42" i="11"/>
  <c r="AI28" i="11"/>
  <c r="AI71" i="11"/>
  <c r="AI36" i="11"/>
  <c r="AI112" i="11"/>
  <c r="AI23" i="11"/>
  <c r="AI51" i="11"/>
  <c r="AI79" i="11"/>
  <c r="AI115" i="11"/>
  <c r="AI10" i="11"/>
  <c r="AI38" i="11"/>
  <c r="AI62" i="11"/>
  <c r="AI82" i="11"/>
  <c r="AI20" i="11"/>
  <c r="AI52" i="11"/>
  <c r="AI88" i="11"/>
  <c r="AI67" i="11"/>
  <c r="AI6" i="11"/>
  <c r="F21" i="12"/>
  <c r="F23" i="12" s="1"/>
  <c r="AI9" i="11"/>
  <c r="AI25" i="11"/>
  <c r="AI41" i="11"/>
  <c r="AI57" i="11"/>
  <c r="AI73" i="11"/>
  <c r="AI89" i="11"/>
  <c r="AI121" i="11"/>
  <c r="AI22" i="11"/>
  <c r="AI66" i="11"/>
  <c r="AI64" i="11"/>
  <c r="AI39" i="11"/>
  <c r="AI14" i="11"/>
  <c r="AI24" i="11"/>
  <c r="AI56" i="11"/>
  <c r="AI84" i="11"/>
  <c r="AI120" i="11"/>
  <c r="AI11" i="11"/>
  <c r="AI35" i="11"/>
  <c r="AI63" i="11"/>
  <c r="AI91" i="11"/>
  <c r="K4" i="8"/>
  <c r="F60" i="12" l="1"/>
  <c r="AS96" i="11"/>
  <c r="AS100" i="11"/>
  <c r="AS104" i="11"/>
  <c r="AS108" i="11"/>
  <c r="AS97" i="11"/>
  <c r="AS101" i="11"/>
  <c r="AS105" i="11"/>
  <c r="AS109" i="11"/>
  <c r="AS98" i="11"/>
  <c r="AS102" i="11"/>
  <c r="AS106" i="11"/>
  <c r="AS110" i="11"/>
  <c r="AS99" i="11"/>
  <c r="AS103" i="11"/>
  <c r="AS107" i="11"/>
  <c r="AS111" i="11"/>
  <c r="AE89" i="7"/>
  <c r="AD119" i="7"/>
  <c r="AE77" i="7"/>
  <c r="AD17" i="7"/>
  <c r="AD23" i="7"/>
  <c r="AE56" i="7"/>
  <c r="AE33" i="7"/>
  <c r="AD39" i="7"/>
  <c r="AD49" i="7"/>
  <c r="AD64" i="7"/>
  <c r="AD72" i="7"/>
  <c r="AE106" i="7"/>
  <c r="AE6" i="7"/>
  <c r="AD73" i="7"/>
  <c r="AE123" i="7"/>
  <c r="AD59" i="7"/>
  <c r="AD105" i="7"/>
  <c r="AD50" i="7"/>
  <c r="AD28" i="7"/>
  <c r="AD14" i="7"/>
  <c r="AE79" i="7"/>
  <c r="AD82" i="7"/>
  <c r="AE102" i="7"/>
  <c r="AD58" i="7"/>
  <c r="AD126" i="7"/>
  <c r="AE75" i="7"/>
  <c r="AE111" i="7"/>
  <c r="AD78" i="7"/>
  <c r="AD94" i="7"/>
  <c r="AD68" i="7"/>
  <c r="AE115" i="7"/>
  <c r="AD16" i="7"/>
  <c r="AD18" i="7"/>
  <c r="AE61" i="7"/>
  <c r="AD109" i="7"/>
  <c r="AD53" i="7"/>
  <c r="AD98" i="7"/>
  <c r="AF47" i="7"/>
  <c r="AD118" i="7"/>
  <c r="AE66" i="7"/>
  <c r="AD26" i="7"/>
  <c r="AD22" i="7"/>
  <c r="AD60" i="7"/>
  <c r="AD45" i="7"/>
  <c r="AD37" i="7"/>
  <c r="AD24" i="7"/>
  <c r="AD87" i="7"/>
  <c r="AE85" i="7"/>
  <c r="AD99" i="7"/>
  <c r="AD120" i="7"/>
  <c r="AE57" i="7"/>
  <c r="AE51" i="7"/>
  <c r="AD54" i="7"/>
  <c r="AD62" i="7"/>
  <c r="AE110" i="7"/>
  <c r="AD90" i="7"/>
  <c r="AE27" i="7"/>
  <c r="AE112" i="7"/>
  <c r="AD124" i="7"/>
  <c r="AD29" i="7"/>
  <c r="AE43" i="7"/>
  <c r="AE104" i="7"/>
  <c r="AE52" i="7"/>
  <c r="AE31" i="7"/>
  <c r="AF65" i="7"/>
  <c r="AF25" i="7"/>
  <c r="AD86" i="7"/>
  <c r="AE83" i="7"/>
  <c r="AD67" i="7"/>
  <c r="AE35" i="7"/>
  <c r="AD108" i="7"/>
  <c r="AD70" i="7"/>
  <c r="AF13" i="7"/>
  <c r="AD117" i="7"/>
  <c r="AE93" i="7"/>
  <c r="AD100" i="7"/>
  <c r="AD122" i="7"/>
  <c r="AE69" i="7"/>
  <c r="AD80" i="7"/>
  <c r="AE10" i="7"/>
  <c r="AD97" i="7"/>
  <c r="AD125" i="7"/>
  <c r="AD101" i="7"/>
  <c r="AD76" i="7"/>
  <c r="AE48" i="7"/>
  <c r="AD114" i="7"/>
  <c r="AD32" i="7"/>
  <c r="AE55" i="7"/>
  <c r="AD30" i="7"/>
  <c r="M4" i="7"/>
  <c r="L116" i="8"/>
  <c r="L47" i="8"/>
  <c r="L25" i="8"/>
  <c r="L9" i="8"/>
  <c r="L13" i="8"/>
  <c r="L88" i="8"/>
  <c r="L96" i="8"/>
  <c r="L8" i="8"/>
  <c r="L7" i="8"/>
  <c r="L5" i="8"/>
  <c r="L65" i="8"/>
  <c r="L115" i="8"/>
  <c r="L33" i="8"/>
  <c r="L85" i="8"/>
  <c r="L34" i="8"/>
  <c r="L123" i="8"/>
  <c r="L77" i="8"/>
  <c r="L71" i="8"/>
  <c r="L44" i="8"/>
  <c r="L31" i="8"/>
  <c r="L61" i="8"/>
  <c r="L66" i="8"/>
  <c r="L106" i="8"/>
  <c r="L41" i="8"/>
  <c r="L10" i="8"/>
  <c r="L57" i="8"/>
  <c r="L110" i="8"/>
  <c r="L93" i="8"/>
  <c r="L75" i="8"/>
  <c r="L52" i="8"/>
  <c r="L113" i="8"/>
  <c r="L83" i="8"/>
  <c r="L69" i="8"/>
  <c r="L79" i="8"/>
  <c r="L102" i="8"/>
  <c r="L104" i="8"/>
  <c r="L89" i="8"/>
  <c r="L35" i="8"/>
  <c r="L27" i="8"/>
  <c r="L112" i="8"/>
  <c r="L43" i="8"/>
  <c r="L111" i="8"/>
  <c r="L56" i="8"/>
  <c r="L48" i="8"/>
  <c r="L6" i="8"/>
  <c r="L92" i="8"/>
  <c r="L51" i="8"/>
  <c r="L55" i="8"/>
  <c r="L17" i="8"/>
  <c r="L63" i="8"/>
  <c r="L42" i="8"/>
  <c r="L118" i="8"/>
  <c r="L94" i="8"/>
  <c r="L24" i="8"/>
  <c r="L108" i="8"/>
  <c r="L114" i="8"/>
  <c r="L109" i="8"/>
  <c r="L59" i="8"/>
  <c r="L53" i="8"/>
  <c r="L28" i="8"/>
  <c r="L60" i="8"/>
  <c r="L19" i="8"/>
  <c r="L36" i="8"/>
  <c r="L22" i="8"/>
  <c r="L91" i="8"/>
  <c r="L18" i="8"/>
  <c r="L73" i="8"/>
  <c r="L124" i="8"/>
  <c r="L76" i="8"/>
  <c r="L58" i="8"/>
  <c r="L101" i="8"/>
  <c r="L105" i="8"/>
  <c r="L117" i="8"/>
  <c r="L95" i="8"/>
  <c r="L21" i="8"/>
  <c r="L68" i="8"/>
  <c r="L20" i="8"/>
  <c r="L12" i="8"/>
  <c r="L14" i="8"/>
  <c r="L97" i="8"/>
  <c r="L74" i="8"/>
  <c r="L70" i="8"/>
  <c r="L87" i="8"/>
  <c r="L50" i="8"/>
  <c r="L98" i="8"/>
  <c r="L11" i="8"/>
  <c r="L72" i="8"/>
  <c r="L78" i="8"/>
  <c r="L64" i="8"/>
  <c r="L37" i="8"/>
  <c r="L29" i="8"/>
  <c r="L120" i="8"/>
  <c r="L81" i="8"/>
  <c r="L82" i="8"/>
  <c r="L103" i="8"/>
  <c r="L122" i="8"/>
  <c r="L67" i="8"/>
  <c r="L30" i="8"/>
  <c r="L38" i="8"/>
  <c r="L26" i="8"/>
  <c r="L99" i="8"/>
  <c r="L23" i="8"/>
  <c r="L121" i="8"/>
  <c r="L86" i="8"/>
  <c r="L84" i="8"/>
  <c r="L107" i="8"/>
  <c r="L16" i="8"/>
  <c r="L119" i="8"/>
  <c r="L39" i="8"/>
  <c r="L49" i="8"/>
  <c r="L100" i="8"/>
  <c r="L15" i="8"/>
  <c r="L90" i="8"/>
  <c r="L126" i="8"/>
  <c r="L80" i="8"/>
  <c r="L45" i="8"/>
  <c r="L54" i="8"/>
  <c r="L125" i="8"/>
  <c r="L32" i="8"/>
  <c r="L40" i="8"/>
  <c r="L46" i="8"/>
  <c r="L62" i="8"/>
  <c r="AD107" i="7"/>
  <c r="AE71" i="7"/>
  <c r="AF96" i="7"/>
  <c r="AE92" i="7"/>
  <c r="AE44" i="7"/>
  <c r="AD40" i="7"/>
  <c r="AD84" i="7"/>
  <c r="AD63" i="7"/>
  <c r="AD36" i="7"/>
  <c r="AD21" i="7"/>
  <c r="AD95" i="7"/>
  <c r="AD15" i="7"/>
  <c r="AF88" i="7"/>
  <c r="AD91" i="7"/>
  <c r="AD38" i="7"/>
  <c r="AE34" i="7"/>
  <c r="AD19" i="7"/>
  <c r="AD74" i="7"/>
  <c r="AD121" i="7"/>
  <c r="AE41" i="7"/>
  <c r="AD12" i="7"/>
  <c r="AD81" i="7"/>
  <c r="AD42" i="7"/>
  <c r="AE113" i="7"/>
  <c r="AD46" i="7"/>
  <c r="DF9" i="7"/>
  <c r="AD11" i="7"/>
  <c r="AD103" i="7"/>
  <c r="AD20" i="7"/>
  <c r="AS126" i="11"/>
  <c r="AS125" i="11"/>
  <c r="AI4" i="11"/>
  <c r="AS124" i="11"/>
  <c r="G40" i="12"/>
  <c r="G39" i="12"/>
  <c r="F59" i="12"/>
  <c r="AS72" i="11"/>
  <c r="AS20" i="11"/>
  <c r="AI7" i="11"/>
  <c r="AS75" i="11"/>
  <c r="AS67" i="11"/>
  <c r="AS54" i="11"/>
  <c r="AS38" i="11"/>
  <c r="AI29" i="11"/>
  <c r="AJ29" i="11" s="1"/>
  <c r="AI5" i="11"/>
  <c r="AS76" i="11"/>
  <c r="AS123" i="11"/>
  <c r="AI27" i="11"/>
  <c r="AJ27" i="11" s="1"/>
  <c r="AS82" i="11"/>
  <c r="AS5" i="11"/>
  <c r="AS81" i="11"/>
  <c r="G60" i="12" s="1"/>
  <c r="AS74" i="11"/>
  <c r="AS88" i="11"/>
  <c r="AS114" i="11"/>
  <c r="AS53" i="11"/>
  <c r="AS11" i="11"/>
  <c r="AS24" i="11"/>
  <c r="AS122" i="11"/>
  <c r="AS89" i="11"/>
  <c r="AS25" i="11"/>
  <c r="AS115" i="11"/>
  <c r="AS112" i="11"/>
  <c r="AS42" i="11"/>
  <c r="AS18" i="11"/>
  <c r="AS70" i="11"/>
  <c r="AS92" i="11"/>
  <c r="AS37" i="11"/>
  <c r="AS87" i="11"/>
  <c r="AS116" i="11"/>
  <c r="AS45" i="11"/>
  <c r="AS19" i="11"/>
  <c r="AS90" i="11"/>
  <c r="AS17" i="11"/>
  <c r="AS91" i="11"/>
  <c r="AS35" i="11"/>
  <c r="AS120" i="11"/>
  <c r="AS56" i="11"/>
  <c r="AS14" i="11"/>
  <c r="AS64" i="11"/>
  <c r="G20" i="12" s="1"/>
  <c r="AS66" i="11"/>
  <c r="AS121" i="11"/>
  <c r="AS73" i="11"/>
  <c r="AS41" i="11"/>
  <c r="AS9" i="11"/>
  <c r="AS79" i="11"/>
  <c r="AS23" i="11"/>
  <c r="AS36" i="11"/>
  <c r="AS28" i="11"/>
  <c r="AS113" i="11"/>
  <c r="G61" i="12" s="1"/>
  <c r="AS33" i="11"/>
  <c r="AS43" i="11"/>
  <c r="AS78" i="11"/>
  <c r="AS30" i="11"/>
  <c r="AS15" i="11"/>
  <c r="AS32" i="11"/>
  <c r="AS69" i="11"/>
  <c r="AS26" i="11"/>
  <c r="AS8" i="11"/>
  <c r="AS119" i="11"/>
  <c r="AS55" i="11"/>
  <c r="AS46" i="11"/>
  <c r="AS80" i="11"/>
  <c r="AS16" i="11"/>
  <c r="AS93" i="11"/>
  <c r="AS61" i="11"/>
  <c r="AS29" i="11"/>
  <c r="AS86" i="11"/>
  <c r="AS48" i="11"/>
  <c r="AS58" i="11"/>
  <c r="AS68" i="11"/>
  <c r="AS94" i="11"/>
  <c r="AS118" i="11"/>
  <c r="AS49" i="11"/>
  <c r="AS63" i="11"/>
  <c r="AS84" i="11"/>
  <c r="AS39" i="11"/>
  <c r="AS22" i="11"/>
  <c r="AS57" i="11"/>
  <c r="AS51" i="11"/>
  <c r="AS71" i="11"/>
  <c r="AS65" i="11"/>
  <c r="AS7" i="11"/>
  <c r="AS95" i="11"/>
  <c r="AS117" i="11"/>
  <c r="AS59" i="11"/>
  <c r="AS34" i="11"/>
  <c r="AS31" i="11"/>
  <c r="AS44" i="11"/>
  <c r="AS77" i="11"/>
  <c r="AS13" i="11"/>
  <c r="AS12" i="11"/>
  <c r="G22" i="12" s="1"/>
  <c r="AS6" i="11"/>
  <c r="AS27" i="11"/>
  <c r="AS52" i="11"/>
  <c r="AS62" i="11"/>
  <c r="AS10" i="11"/>
  <c r="AS4" i="11"/>
  <c r="G21" i="12" s="1"/>
  <c r="G23" i="12" s="1"/>
  <c r="AS83" i="11"/>
  <c r="AS40" i="11"/>
  <c r="AS50" i="11"/>
  <c r="AS47" i="11"/>
  <c r="AS60" i="11"/>
  <c r="AS85" i="11"/>
  <c r="AS21" i="11"/>
  <c r="G14" i="12"/>
  <c r="H38" i="12"/>
  <c r="H15" i="12"/>
  <c r="H14" i="12" s="1"/>
  <c r="G16" i="12"/>
  <c r="F20" i="12"/>
  <c r="E20" i="12"/>
  <c r="AJ115" i="11"/>
  <c r="AJ112" i="11"/>
  <c r="AJ42" i="11"/>
  <c r="AJ18" i="11"/>
  <c r="AJ70" i="11"/>
  <c r="AJ92" i="11"/>
  <c r="AJ37" i="11"/>
  <c r="AJ34" i="11"/>
  <c r="AJ31" i="11"/>
  <c r="AJ44" i="11"/>
  <c r="AJ77" i="11"/>
  <c r="AJ13" i="11"/>
  <c r="AJ12" i="11"/>
  <c r="AJ81" i="11"/>
  <c r="AJ72" i="11"/>
  <c r="AJ114" i="11"/>
  <c r="AJ75" i="11"/>
  <c r="AJ54" i="11"/>
  <c r="AJ76" i="11"/>
  <c r="AJ63" i="11"/>
  <c r="AJ11" i="11"/>
  <c r="AJ84" i="11"/>
  <c r="AJ24" i="11"/>
  <c r="AJ39" i="11"/>
  <c r="AJ22" i="11"/>
  <c r="AJ89" i="11"/>
  <c r="AJ57" i="11"/>
  <c r="AJ25" i="11"/>
  <c r="AJ67" i="11"/>
  <c r="AJ88" i="11"/>
  <c r="AJ20" i="11"/>
  <c r="AJ82" i="11"/>
  <c r="AJ38" i="11"/>
  <c r="AJ79" i="11"/>
  <c r="AJ23" i="11"/>
  <c r="AJ36" i="11"/>
  <c r="AJ28" i="11"/>
  <c r="AJ113" i="11"/>
  <c r="AJ33" i="11"/>
  <c r="AJ43" i="11"/>
  <c r="AJ78" i="11"/>
  <c r="AJ30" i="11"/>
  <c r="AJ15" i="11"/>
  <c r="AJ32" i="11"/>
  <c r="AJ69" i="11"/>
  <c r="AJ26" i="11"/>
  <c r="AJ8" i="11"/>
  <c r="AJ119" i="11"/>
  <c r="AJ55" i="11"/>
  <c r="AJ46" i="11"/>
  <c r="AJ80" i="11"/>
  <c r="AJ16" i="11"/>
  <c r="AJ93" i="11"/>
  <c r="AJ61" i="11"/>
  <c r="AJ86" i="11"/>
  <c r="AJ48" i="11"/>
  <c r="AJ58" i="11"/>
  <c r="AJ68" i="11"/>
  <c r="AJ94" i="11"/>
  <c r="AJ118" i="11"/>
  <c r="AJ49" i="11"/>
  <c r="AJ83" i="11"/>
  <c r="AJ40" i="11"/>
  <c r="AJ50" i="11"/>
  <c r="AJ47" i="11"/>
  <c r="AJ60" i="11"/>
  <c r="AJ85" i="11"/>
  <c r="AJ21" i="11"/>
  <c r="AJ74" i="11"/>
  <c r="AJ51" i="11"/>
  <c r="AJ71" i="11"/>
  <c r="AJ65" i="11"/>
  <c r="AJ95" i="11"/>
  <c r="AJ117" i="11"/>
  <c r="AJ59" i="11"/>
  <c r="AJ87" i="11"/>
  <c r="AJ116" i="11"/>
  <c r="AJ45" i="11"/>
  <c r="AJ19" i="11"/>
  <c r="AJ90" i="11"/>
  <c r="AJ17" i="11"/>
  <c r="AJ53" i="11"/>
  <c r="AJ91" i="11"/>
  <c r="AJ35" i="11"/>
  <c r="AJ120" i="11"/>
  <c r="AJ56" i="11"/>
  <c r="AJ14" i="11"/>
  <c r="AJ64" i="11"/>
  <c r="AJ66" i="11"/>
  <c r="AJ121" i="11"/>
  <c r="AJ73" i="11"/>
  <c r="AJ41" i="11"/>
  <c r="AJ9" i="11"/>
  <c r="AJ6" i="11"/>
  <c r="AJ52" i="11"/>
  <c r="AJ62" i="11"/>
  <c r="AJ10" i="11"/>
  <c r="L4" i="8"/>
  <c r="AT96" i="11" l="1"/>
  <c r="AT100" i="11"/>
  <c r="AT104" i="11"/>
  <c r="AT108" i="11"/>
  <c r="AT97" i="11"/>
  <c r="AT101" i="11"/>
  <c r="AT105" i="11"/>
  <c r="AT109" i="11"/>
  <c r="AT98" i="11"/>
  <c r="AT102" i="11"/>
  <c r="AT106" i="11"/>
  <c r="AT110" i="11"/>
  <c r="AT99" i="11"/>
  <c r="AT103" i="11"/>
  <c r="AT107" i="11"/>
  <c r="AT111" i="11"/>
  <c r="AE103" i="7"/>
  <c r="DG9" i="7"/>
  <c r="AF113" i="7"/>
  <c r="AE81" i="7"/>
  <c r="AF41" i="7"/>
  <c r="AE74" i="7"/>
  <c r="AF34" i="7"/>
  <c r="AE91" i="7"/>
  <c r="AE15" i="7"/>
  <c r="AE21" i="7"/>
  <c r="AE63" i="7"/>
  <c r="AE40" i="7"/>
  <c r="AF92" i="7"/>
  <c r="AF71" i="7"/>
  <c r="M116" i="8"/>
  <c r="M9" i="8"/>
  <c r="M8" i="8"/>
  <c r="M5" i="8"/>
  <c r="M7" i="8"/>
  <c r="M13" i="8"/>
  <c r="M25" i="8"/>
  <c r="M47" i="8"/>
  <c r="M65" i="8"/>
  <c r="M96" i="8"/>
  <c r="M88" i="8"/>
  <c r="M93" i="8"/>
  <c r="M44" i="8"/>
  <c r="M69" i="8"/>
  <c r="M83" i="8"/>
  <c r="M55" i="8"/>
  <c r="M51" i="8"/>
  <c r="M6" i="8"/>
  <c r="M48" i="8"/>
  <c r="M111" i="8"/>
  <c r="M27" i="8"/>
  <c r="M41" i="8"/>
  <c r="M106" i="8"/>
  <c r="M34" i="8"/>
  <c r="M61" i="8"/>
  <c r="M71" i="8"/>
  <c r="M113" i="8"/>
  <c r="M92" i="8"/>
  <c r="M56" i="8"/>
  <c r="M43" i="8"/>
  <c r="M112" i="8"/>
  <c r="M35" i="8"/>
  <c r="M89" i="8"/>
  <c r="M104" i="8"/>
  <c r="M102" i="8"/>
  <c r="M79" i="8"/>
  <c r="M33" i="8"/>
  <c r="M115" i="8"/>
  <c r="M52" i="8"/>
  <c r="M75" i="8"/>
  <c r="M110" i="8"/>
  <c r="M57" i="8"/>
  <c r="M10" i="8"/>
  <c r="M66" i="8"/>
  <c r="M31" i="8"/>
  <c r="M77" i="8"/>
  <c r="M85" i="8"/>
  <c r="M123" i="8"/>
  <c r="M82" i="8"/>
  <c r="M45" i="8"/>
  <c r="M24" i="8"/>
  <c r="M28" i="8"/>
  <c r="M19" i="8"/>
  <c r="M109" i="8"/>
  <c r="M108" i="8"/>
  <c r="M29" i="8"/>
  <c r="M64" i="8"/>
  <c r="M122" i="8"/>
  <c r="M103" i="8"/>
  <c r="M81" i="8"/>
  <c r="M125" i="8"/>
  <c r="M126" i="8"/>
  <c r="M15" i="8"/>
  <c r="M100" i="8"/>
  <c r="M119" i="8"/>
  <c r="M107" i="8"/>
  <c r="M86" i="8"/>
  <c r="M121" i="8"/>
  <c r="M26" i="8"/>
  <c r="M30" i="8"/>
  <c r="M63" i="8"/>
  <c r="M78" i="8"/>
  <c r="M11" i="8"/>
  <c r="M50" i="8"/>
  <c r="M70" i="8"/>
  <c r="M97" i="8"/>
  <c r="M12" i="8"/>
  <c r="M68" i="8"/>
  <c r="M95" i="8"/>
  <c r="M105" i="8"/>
  <c r="M58" i="8"/>
  <c r="M18" i="8"/>
  <c r="M22" i="8"/>
  <c r="M59" i="8"/>
  <c r="M32" i="8"/>
  <c r="M114" i="8"/>
  <c r="M60" i="8"/>
  <c r="M120" i="8"/>
  <c r="M37" i="8"/>
  <c r="M94" i="8"/>
  <c r="M46" i="8"/>
  <c r="M40" i="8"/>
  <c r="M54" i="8"/>
  <c r="M80" i="8"/>
  <c r="M90" i="8"/>
  <c r="M49" i="8"/>
  <c r="M39" i="8"/>
  <c r="M16" i="8"/>
  <c r="M84" i="8"/>
  <c r="M23" i="8"/>
  <c r="M99" i="8"/>
  <c r="M38" i="8"/>
  <c r="M118" i="8"/>
  <c r="M42" i="8"/>
  <c r="M17" i="8"/>
  <c r="M67" i="8"/>
  <c r="M62" i="8"/>
  <c r="M72" i="8"/>
  <c r="M98" i="8"/>
  <c r="M87" i="8"/>
  <c r="M74" i="8"/>
  <c r="M14" i="8"/>
  <c r="M20" i="8"/>
  <c r="M21" i="8"/>
  <c r="M117" i="8"/>
  <c r="M101" i="8"/>
  <c r="M76" i="8"/>
  <c r="M124" i="8"/>
  <c r="M73" i="8"/>
  <c r="M91" i="8"/>
  <c r="M36" i="8"/>
  <c r="M53" i="8"/>
  <c r="N4" i="7"/>
  <c r="M4" i="8"/>
  <c r="AF55" i="7"/>
  <c r="AE114" i="7"/>
  <c r="AE76" i="7"/>
  <c r="AE125" i="7"/>
  <c r="AF10" i="7"/>
  <c r="AF69" i="7"/>
  <c r="AE100" i="7"/>
  <c r="AE117" i="7"/>
  <c r="AE70" i="7"/>
  <c r="AF35" i="7"/>
  <c r="AF83" i="7"/>
  <c r="AG25" i="7"/>
  <c r="AF31" i="7"/>
  <c r="AF104" i="7"/>
  <c r="AE29" i="7"/>
  <c r="AF112" i="7"/>
  <c r="AE90" i="7"/>
  <c r="AE62" i="7"/>
  <c r="AF51" i="7"/>
  <c r="AE120" i="7"/>
  <c r="AF85" i="7"/>
  <c r="AE24" i="7"/>
  <c r="AE45" i="7"/>
  <c r="AE22" i="7"/>
  <c r="AF66" i="7"/>
  <c r="AG47" i="7"/>
  <c r="AE53" i="7"/>
  <c r="AF61" i="7"/>
  <c r="AE16" i="7"/>
  <c r="AE68" i="7"/>
  <c r="AE78" i="7"/>
  <c r="AF75" i="7"/>
  <c r="AE58" i="7"/>
  <c r="AE82" i="7"/>
  <c r="AE14" i="7"/>
  <c r="AE50" i="7"/>
  <c r="AE59" i="7"/>
  <c r="AE73" i="7"/>
  <c r="AF106" i="7"/>
  <c r="AE64" i="7"/>
  <c r="AE39" i="7"/>
  <c r="AF56" i="7"/>
  <c r="AE17" i="7"/>
  <c r="AE119" i="7"/>
  <c r="AE20" i="7"/>
  <c r="AE11" i="7"/>
  <c r="AE46" i="7"/>
  <c r="AE42" i="7"/>
  <c r="AE12" i="7"/>
  <c r="AE121" i="7"/>
  <c r="AE19" i="7"/>
  <c r="AE38" i="7"/>
  <c r="AG88" i="7"/>
  <c r="AE95" i="7"/>
  <c r="AE36" i="7"/>
  <c r="AE84" i="7"/>
  <c r="AF44" i="7"/>
  <c r="AG96" i="7"/>
  <c r="AE107" i="7"/>
  <c r="AE30" i="7"/>
  <c r="AE32" i="7"/>
  <c r="AF48" i="7"/>
  <c r="AE101" i="7"/>
  <c r="AE97" i="7"/>
  <c r="AE80" i="7"/>
  <c r="AE122" i="7"/>
  <c r="AF93" i="7"/>
  <c r="AG13" i="7"/>
  <c r="AE108" i="7"/>
  <c r="AE67" i="7"/>
  <c r="AE86" i="7"/>
  <c r="AG65" i="7"/>
  <c r="AF52" i="7"/>
  <c r="AF43" i="7"/>
  <c r="AE124" i="7"/>
  <c r="AF27" i="7"/>
  <c r="AF110" i="7"/>
  <c r="AE54" i="7"/>
  <c r="AF57" i="7"/>
  <c r="AE99" i="7"/>
  <c r="AE87" i="7"/>
  <c r="AE37" i="7"/>
  <c r="AE60" i="7"/>
  <c r="AE26" i="7"/>
  <c r="AE118" i="7"/>
  <c r="AE98" i="7"/>
  <c r="AE109" i="7"/>
  <c r="AE18" i="7"/>
  <c r="AF115" i="7"/>
  <c r="AE94" i="7"/>
  <c r="AF111" i="7"/>
  <c r="AE126" i="7"/>
  <c r="AF102" i="7"/>
  <c r="AF79" i="7"/>
  <c r="AE28" i="7"/>
  <c r="AE105" i="7"/>
  <c r="AF123" i="7"/>
  <c r="AF6" i="7"/>
  <c r="AE72" i="7"/>
  <c r="AE49" i="7"/>
  <c r="AF33" i="7"/>
  <c r="AE23" i="7"/>
  <c r="AF77" i="7"/>
  <c r="AF89" i="7"/>
  <c r="AT126" i="11"/>
  <c r="AT125" i="11"/>
  <c r="AT124" i="11"/>
  <c r="AJ4" i="11"/>
  <c r="H40" i="12"/>
  <c r="H39" i="12"/>
  <c r="G59" i="12"/>
  <c r="AT31" i="11"/>
  <c r="AT79" i="11"/>
  <c r="AT58" i="11"/>
  <c r="AT46" i="11"/>
  <c r="AT30" i="11"/>
  <c r="AT70" i="11"/>
  <c r="AT49" i="11"/>
  <c r="AT26" i="11"/>
  <c r="AT115" i="11"/>
  <c r="AT27" i="11"/>
  <c r="AT37" i="11"/>
  <c r="AJ7" i="11"/>
  <c r="AT61" i="11"/>
  <c r="AT113" i="11"/>
  <c r="H61" i="12" s="1"/>
  <c r="AT94" i="11"/>
  <c r="AT16" i="11"/>
  <c r="AT32" i="11"/>
  <c r="AT36" i="11"/>
  <c r="AT81" i="11"/>
  <c r="AT72" i="11"/>
  <c r="AT62" i="11"/>
  <c r="AT86" i="11"/>
  <c r="AT119" i="11"/>
  <c r="AT43" i="11"/>
  <c r="AT4" i="11"/>
  <c r="AT77" i="11"/>
  <c r="AT42" i="11"/>
  <c r="AT9" i="11"/>
  <c r="AT73" i="11"/>
  <c r="AT66" i="11"/>
  <c r="AT14" i="11"/>
  <c r="AT120" i="11"/>
  <c r="AT91" i="11"/>
  <c r="AT17" i="11"/>
  <c r="AT45" i="11"/>
  <c r="AT116" i="11"/>
  <c r="AT59" i="11"/>
  <c r="AT95" i="11"/>
  <c r="AT65" i="11"/>
  <c r="H59" i="12" s="1"/>
  <c r="AT51" i="11"/>
  <c r="AT21" i="11"/>
  <c r="AT60" i="11"/>
  <c r="AT50" i="11"/>
  <c r="AT83" i="11"/>
  <c r="AT82" i="11"/>
  <c r="AT88" i="11"/>
  <c r="AT25" i="11"/>
  <c r="AT89" i="11"/>
  <c r="AT122" i="11"/>
  <c r="AT24" i="11"/>
  <c r="AT11" i="11"/>
  <c r="AT76" i="11"/>
  <c r="AT123" i="11"/>
  <c r="AT114" i="11"/>
  <c r="AJ5" i="11"/>
  <c r="AT10" i="11"/>
  <c r="AT118" i="11"/>
  <c r="AT68" i="11"/>
  <c r="AT48" i="11"/>
  <c r="AT29" i="11"/>
  <c r="AT93" i="11"/>
  <c r="AT80" i="11"/>
  <c r="AT55" i="11"/>
  <c r="AT8" i="11"/>
  <c r="AT69" i="11"/>
  <c r="AT15" i="11"/>
  <c r="AT78" i="11"/>
  <c r="AT33" i="11"/>
  <c r="AT28" i="11"/>
  <c r="AT23" i="11"/>
  <c r="AT5" i="11"/>
  <c r="AT12" i="11"/>
  <c r="AT13" i="11"/>
  <c r="AT44" i="11"/>
  <c r="AT34" i="11"/>
  <c r="AT92" i="11"/>
  <c r="AT18" i="11"/>
  <c r="AT112" i="11"/>
  <c r="AT52" i="11"/>
  <c r="AT6" i="11"/>
  <c r="AT41" i="11"/>
  <c r="AT121" i="11"/>
  <c r="AT64" i="11"/>
  <c r="H20" i="12" s="1"/>
  <c r="AT56" i="11"/>
  <c r="AT35" i="11"/>
  <c r="AT53" i="11"/>
  <c r="AT90" i="11"/>
  <c r="AT19" i="11"/>
  <c r="AT87" i="11"/>
  <c r="AT117" i="11"/>
  <c r="AT7" i="11"/>
  <c r="AT71" i="11"/>
  <c r="AT74" i="11"/>
  <c r="AT85" i="11"/>
  <c r="AT47" i="11"/>
  <c r="AT40" i="11"/>
  <c r="AT38" i="11"/>
  <c r="AT20" i="11"/>
  <c r="AT67" i="11"/>
  <c r="AT57" i="11"/>
  <c r="AT22" i="11"/>
  <c r="AT39" i="11"/>
  <c r="AT84" i="11"/>
  <c r="AT63" i="11"/>
  <c r="AT54" i="11"/>
  <c r="AT75" i="11"/>
  <c r="H22" i="12"/>
  <c r="H16" i="12"/>
  <c r="H17" i="12"/>
  <c r="I38" i="12"/>
  <c r="I15" i="12"/>
  <c r="I16" i="12" s="1"/>
  <c r="AK20" i="11"/>
  <c r="AK57" i="11"/>
  <c r="AK22" i="11"/>
  <c r="AK84" i="11"/>
  <c r="AK54" i="11"/>
  <c r="AK72" i="11"/>
  <c r="AK92" i="11"/>
  <c r="AK6" i="11"/>
  <c r="AK56" i="11"/>
  <c r="AK118" i="11"/>
  <c r="AK68" i="11"/>
  <c r="AK48" i="11"/>
  <c r="AK29" i="11"/>
  <c r="AK93" i="11"/>
  <c r="AK80" i="11"/>
  <c r="AK55" i="11"/>
  <c r="AK8" i="11"/>
  <c r="AK69" i="11"/>
  <c r="AK15" i="11"/>
  <c r="AK78" i="11"/>
  <c r="AK33" i="11"/>
  <c r="AK28" i="11"/>
  <c r="AK23" i="11"/>
  <c r="AK62" i="11"/>
  <c r="AK82" i="11"/>
  <c r="AK88" i="11"/>
  <c r="AK25" i="11"/>
  <c r="AK89" i="11"/>
  <c r="AK24" i="11"/>
  <c r="AK11" i="11"/>
  <c r="AK76" i="11"/>
  <c r="AK114" i="11"/>
  <c r="H21" i="12"/>
  <c r="H23" i="12" s="1"/>
  <c r="AK81" i="11"/>
  <c r="AK77" i="11"/>
  <c r="AK31" i="11"/>
  <c r="AK37" i="11"/>
  <c r="AK70" i="11"/>
  <c r="AK42" i="11"/>
  <c r="AK115" i="11"/>
  <c r="AK10" i="11"/>
  <c r="AK38" i="11"/>
  <c r="AK67" i="11"/>
  <c r="AK39" i="11"/>
  <c r="AK63" i="11"/>
  <c r="AK75" i="11"/>
  <c r="AK12" i="11"/>
  <c r="AK13" i="11"/>
  <c r="AK44" i="11"/>
  <c r="AK34" i="11"/>
  <c r="AK18" i="11"/>
  <c r="AK112" i="11"/>
  <c r="AK52" i="11"/>
  <c r="AK41" i="11"/>
  <c r="AK121" i="11"/>
  <c r="AK64" i="11"/>
  <c r="AK35" i="11"/>
  <c r="AK53" i="11"/>
  <c r="AK90" i="11"/>
  <c r="AK19" i="11"/>
  <c r="AK87" i="11"/>
  <c r="AK117" i="11"/>
  <c r="AK71" i="11"/>
  <c r="AK74" i="11"/>
  <c r="AK85" i="11"/>
  <c r="AK47" i="11"/>
  <c r="AK40" i="11"/>
  <c r="AK27" i="11"/>
  <c r="AK9" i="11"/>
  <c r="AK73" i="11"/>
  <c r="AK66" i="11"/>
  <c r="AK14" i="11"/>
  <c r="AK120" i="11"/>
  <c r="AK91" i="11"/>
  <c r="AK17" i="11"/>
  <c r="AK45" i="11"/>
  <c r="AK116" i="11"/>
  <c r="AK59" i="11"/>
  <c r="AK95" i="11"/>
  <c r="AK65" i="11"/>
  <c r="AK51" i="11"/>
  <c r="AK21" i="11"/>
  <c r="AK60" i="11"/>
  <c r="AK50" i="11"/>
  <c r="AK83" i="11"/>
  <c r="AK49" i="11"/>
  <c r="AK94" i="11"/>
  <c r="AK58" i="11"/>
  <c r="AK86" i="11"/>
  <c r="AK61" i="11"/>
  <c r="AK16" i="11"/>
  <c r="AK46" i="11"/>
  <c r="AK119" i="11"/>
  <c r="AK26" i="11"/>
  <c r="AK32" i="11"/>
  <c r="AK30" i="11"/>
  <c r="AK43" i="11"/>
  <c r="AK113" i="11"/>
  <c r="AK36" i="11"/>
  <c r="AK79" i="11"/>
  <c r="H60" i="12" l="1"/>
  <c r="AU96" i="11"/>
  <c r="AU100" i="11"/>
  <c r="AU104" i="11"/>
  <c r="AU108" i="11"/>
  <c r="AU97" i="11"/>
  <c r="AU101" i="11"/>
  <c r="AU105" i="11"/>
  <c r="AU109" i="11"/>
  <c r="AU98" i="11"/>
  <c r="AU102" i="11"/>
  <c r="AU106" i="11"/>
  <c r="AU110" i="11"/>
  <c r="AU99" i="11"/>
  <c r="AU103" i="11"/>
  <c r="AU107" i="11"/>
  <c r="AU111" i="11"/>
  <c r="AG89" i="7"/>
  <c r="AF23" i="7"/>
  <c r="AF49" i="7"/>
  <c r="AG6" i="7"/>
  <c r="AF105" i="7"/>
  <c r="AG79" i="7"/>
  <c r="AF126" i="7"/>
  <c r="AF94" i="7"/>
  <c r="AF18" i="7"/>
  <c r="AF98" i="7"/>
  <c r="AF26" i="7"/>
  <c r="AF37" i="7"/>
  <c r="AF99" i="7"/>
  <c r="AF54" i="7"/>
  <c r="AG27" i="7"/>
  <c r="AG43" i="7"/>
  <c r="AH65" i="7"/>
  <c r="AF67" i="7"/>
  <c r="AH13" i="7"/>
  <c r="AF122" i="7"/>
  <c r="AF97" i="7"/>
  <c r="AG48" i="7"/>
  <c r="AF30" i="7"/>
  <c r="AH96" i="7"/>
  <c r="AF84" i="7"/>
  <c r="AF95" i="7"/>
  <c r="AF38" i="7"/>
  <c r="AF121" i="7"/>
  <c r="AF42" i="7"/>
  <c r="AF11" i="7"/>
  <c r="AF119" i="7"/>
  <c r="AG56" i="7"/>
  <c r="AF64" i="7"/>
  <c r="AF73" i="7"/>
  <c r="AF50" i="7"/>
  <c r="AF82" i="7"/>
  <c r="AG75" i="7"/>
  <c r="AF68" i="7"/>
  <c r="AG61" i="7"/>
  <c r="AH47" i="7"/>
  <c r="AF22" i="7"/>
  <c r="AF24" i="7"/>
  <c r="AF120" i="7"/>
  <c r="AF62" i="7"/>
  <c r="AG112" i="7"/>
  <c r="AG104" i="7"/>
  <c r="AH25" i="7"/>
  <c r="AG35" i="7"/>
  <c r="AF117" i="7"/>
  <c r="AG69" i="7"/>
  <c r="AF125" i="7"/>
  <c r="AF114" i="7"/>
  <c r="N116" i="8"/>
  <c r="N5" i="8"/>
  <c r="N7" i="8"/>
  <c r="N9" i="8"/>
  <c r="N8" i="8"/>
  <c r="N96" i="8"/>
  <c r="N65" i="8"/>
  <c r="N25" i="8"/>
  <c r="N13" i="8"/>
  <c r="N88" i="8"/>
  <c r="N47" i="8"/>
  <c r="N44" i="8"/>
  <c r="N27" i="8"/>
  <c r="N69" i="8"/>
  <c r="N71" i="8"/>
  <c r="N61" i="8"/>
  <c r="N57" i="8"/>
  <c r="N75" i="8"/>
  <c r="N52" i="8"/>
  <c r="N33" i="8"/>
  <c r="N104" i="8"/>
  <c r="N89" i="8"/>
  <c r="N112" i="8"/>
  <c r="N43" i="8"/>
  <c r="N93" i="8"/>
  <c r="N34" i="8"/>
  <c r="N41" i="8"/>
  <c r="N48" i="8"/>
  <c r="N66" i="8"/>
  <c r="N106" i="8"/>
  <c r="N51" i="8"/>
  <c r="N55" i="8"/>
  <c r="N83" i="8"/>
  <c r="N85" i="8"/>
  <c r="N77" i="8"/>
  <c r="N31" i="8"/>
  <c r="N10" i="8"/>
  <c r="N110" i="8"/>
  <c r="N115" i="8"/>
  <c r="N79" i="8"/>
  <c r="N102" i="8"/>
  <c r="N35" i="8"/>
  <c r="N56" i="8"/>
  <c r="N92" i="8"/>
  <c r="N113" i="8"/>
  <c r="N123" i="8"/>
  <c r="N111" i="8"/>
  <c r="N6" i="8"/>
  <c r="N26" i="8"/>
  <c r="N114" i="8"/>
  <c r="N32" i="8"/>
  <c r="N60" i="8"/>
  <c r="N36" i="8"/>
  <c r="N73" i="8"/>
  <c r="N76" i="8"/>
  <c r="N117" i="8"/>
  <c r="N20" i="8"/>
  <c r="N74" i="8"/>
  <c r="N98" i="8"/>
  <c r="N62" i="8"/>
  <c r="N67" i="8"/>
  <c r="N42" i="8"/>
  <c r="N38" i="8"/>
  <c r="N99" i="8"/>
  <c r="N39" i="8"/>
  <c r="N90" i="8"/>
  <c r="N54" i="8"/>
  <c r="N46" i="8"/>
  <c r="N94" i="8"/>
  <c r="N120" i="8"/>
  <c r="N28" i="8"/>
  <c r="N24" i="8"/>
  <c r="N82" i="8"/>
  <c r="N59" i="8"/>
  <c r="N22" i="8"/>
  <c r="N105" i="8"/>
  <c r="N68" i="8"/>
  <c r="N97" i="8"/>
  <c r="N70" i="8"/>
  <c r="N11" i="8"/>
  <c r="N86" i="8"/>
  <c r="N15" i="8"/>
  <c r="N125" i="8"/>
  <c r="N122" i="8"/>
  <c r="N29" i="8"/>
  <c r="N81" i="8"/>
  <c r="N53" i="8"/>
  <c r="N91" i="8"/>
  <c r="N124" i="8"/>
  <c r="N101" i="8"/>
  <c r="N21" i="8"/>
  <c r="N14" i="8"/>
  <c r="N87" i="8"/>
  <c r="N72" i="8"/>
  <c r="N17" i="8"/>
  <c r="N118" i="8"/>
  <c r="N23" i="8"/>
  <c r="N84" i="8"/>
  <c r="N16" i="8"/>
  <c r="N49" i="8"/>
  <c r="N80" i="8"/>
  <c r="N40" i="8"/>
  <c r="N37" i="8"/>
  <c r="N45" i="8"/>
  <c r="N109" i="8"/>
  <c r="N19" i="8"/>
  <c r="N18" i="8"/>
  <c r="N58" i="8"/>
  <c r="N95" i="8"/>
  <c r="N12" i="8"/>
  <c r="N50" i="8"/>
  <c r="N78" i="8"/>
  <c r="N63" i="8"/>
  <c r="N30" i="8"/>
  <c r="N121" i="8"/>
  <c r="N107" i="8"/>
  <c r="N119" i="8"/>
  <c r="N100" i="8"/>
  <c r="N126" i="8"/>
  <c r="N103" i="8"/>
  <c r="N64" i="8"/>
  <c r="N108" i="8"/>
  <c r="N4" i="8"/>
  <c r="O4" i="7"/>
  <c r="AG71" i="7"/>
  <c r="AF40" i="7"/>
  <c r="AF21" i="7"/>
  <c r="AF91" i="7"/>
  <c r="AF74" i="7"/>
  <c r="AF81" i="7"/>
  <c r="DH9" i="7"/>
  <c r="AG77" i="7"/>
  <c r="AG33" i="7"/>
  <c r="AF72" i="7"/>
  <c r="AG123" i="7"/>
  <c r="AF28" i="7"/>
  <c r="AG102" i="7"/>
  <c r="AG111" i="7"/>
  <c r="AG115" i="7"/>
  <c r="AF109" i="7"/>
  <c r="AF118" i="7"/>
  <c r="AF60" i="7"/>
  <c r="AF87" i="7"/>
  <c r="AG57" i="7"/>
  <c r="AG110" i="7"/>
  <c r="AF124" i="7"/>
  <c r="AG52" i="7"/>
  <c r="AF86" i="7"/>
  <c r="AF108" i="7"/>
  <c r="AG93" i="7"/>
  <c r="AF80" i="7"/>
  <c r="AF101" i="7"/>
  <c r="AF32" i="7"/>
  <c r="AF107" i="7"/>
  <c r="AG44" i="7"/>
  <c r="AF36" i="7"/>
  <c r="AH88" i="7"/>
  <c r="AF19" i="7"/>
  <c r="AF12" i="7"/>
  <c r="AF46" i="7"/>
  <c r="AF20" i="7"/>
  <c r="AF17" i="7"/>
  <c r="AF39" i="7"/>
  <c r="AG106" i="7"/>
  <c r="AF59" i="7"/>
  <c r="AF14" i="7"/>
  <c r="AF58" i="7"/>
  <c r="AF78" i="7"/>
  <c r="AF16" i="7"/>
  <c r="AF53" i="7"/>
  <c r="AG66" i="7"/>
  <c r="AF45" i="7"/>
  <c r="AG85" i="7"/>
  <c r="AG51" i="7"/>
  <c r="AF90" i="7"/>
  <c r="AF29" i="7"/>
  <c r="AG31" i="7"/>
  <c r="AG83" i="7"/>
  <c r="AF70" i="7"/>
  <c r="AF100" i="7"/>
  <c r="AG10" i="7"/>
  <c r="AF76" i="7"/>
  <c r="AG55" i="7"/>
  <c r="AG92" i="7"/>
  <c r="AF63" i="7"/>
  <c r="AF15" i="7"/>
  <c r="AG34" i="7"/>
  <c r="AG41" i="7"/>
  <c r="AG113" i="7"/>
  <c r="AF103" i="7"/>
  <c r="AU126" i="11"/>
  <c r="AU125" i="11"/>
  <c r="AU124" i="11"/>
  <c r="AK4" i="11"/>
  <c r="AU11" i="11"/>
  <c r="AU18" i="11"/>
  <c r="AU85" i="11"/>
  <c r="AU90" i="11"/>
  <c r="AU49" i="11"/>
  <c r="I40" i="12"/>
  <c r="I39" i="12"/>
  <c r="AU59" i="11"/>
  <c r="AU120" i="11"/>
  <c r="AU82" i="11"/>
  <c r="AU26" i="11"/>
  <c r="AU113" i="11"/>
  <c r="I61" i="12" s="1"/>
  <c r="AU21" i="11"/>
  <c r="AU117" i="11"/>
  <c r="AU12" i="11"/>
  <c r="AU61" i="11"/>
  <c r="AU9" i="11"/>
  <c r="AK7" i="11"/>
  <c r="AL7" i="11" s="1"/>
  <c r="AU121" i="11"/>
  <c r="AU25" i="11"/>
  <c r="AU30" i="11"/>
  <c r="AU58" i="11"/>
  <c r="AU65" i="11"/>
  <c r="AU66" i="11"/>
  <c r="AU71" i="11"/>
  <c r="AU35" i="11"/>
  <c r="AU44" i="11"/>
  <c r="AU122" i="11"/>
  <c r="AU79" i="11"/>
  <c r="AU46" i="11"/>
  <c r="AU50" i="11"/>
  <c r="AU45" i="11"/>
  <c r="AU17" i="11"/>
  <c r="AU40" i="11"/>
  <c r="AU52" i="11"/>
  <c r="AU123" i="11"/>
  <c r="AU57" i="11"/>
  <c r="AU4" i="11"/>
  <c r="AU75" i="11"/>
  <c r="AU39" i="11"/>
  <c r="AU38" i="11"/>
  <c r="AU115" i="11"/>
  <c r="AU70" i="11"/>
  <c r="AU31" i="11"/>
  <c r="AU23" i="11"/>
  <c r="AU33" i="11"/>
  <c r="AU15" i="11"/>
  <c r="AU8" i="11"/>
  <c r="AU80" i="11"/>
  <c r="AU29" i="11"/>
  <c r="AU68" i="11"/>
  <c r="AU56" i="11"/>
  <c r="AU92" i="11"/>
  <c r="AU54" i="11"/>
  <c r="AU22" i="11"/>
  <c r="AU20" i="11"/>
  <c r="AU36" i="11"/>
  <c r="AU43" i="11"/>
  <c r="AU32" i="11"/>
  <c r="AU119" i="11"/>
  <c r="AU16" i="11"/>
  <c r="AU86" i="11"/>
  <c r="AU94" i="11"/>
  <c r="AU83" i="11"/>
  <c r="AU60" i="11"/>
  <c r="AU51" i="11"/>
  <c r="AU95" i="11"/>
  <c r="AU116" i="11"/>
  <c r="AU91" i="11"/>
  <c r="AU14" i="11"/>
  <c r="AU73" i="11"/>
  <c r="AU27" i="11"/>
  <c r="AU47" i="11"/>
  <c r="AU74" i="11"/>
  <c r="AU7" i="11"/>
  <c r="AU87" i="11"/>
  <c r="AU19" i="11"/>
  <c r="AU53" i="11"/>
  <c r="AU64" i="11"/>
  <c r="I20" i="12" s="1"/>
  <c r="AU41" i="11"/>
  <c r="AU112" i="11"/>
  <c r="AU34" i="11"/>
  <c r="AU13" i="11"/>
  <c r="AK5" i="11"/>
  <c r="AL5" i="11" s="1"/>
  <c r="AU114" i="11"/>
  <c r="AU76" i="11"/>
  <c r="AU24" i="11"/>
  <c r="AU89" i="11"/>
  <c r="AU88" i="11"/>
  <c r="AU5" i="11"/>
  <c r="AU63" i="11"/>
  <c r="AU67" i="11"/>
  <c r="AU10" i="11"/>
  <c r="AU42" i="11"/>
  <c r="AU37" i="11"/>
  <c r="AU77" i="11"/>
  <c r="AU81" i="11"/>
  <c r="I60" i="12" s="1"/>
  <c r="AU62" i="11"/>
  <c r="AU28" i="11"/>
  <c r="AU78" i="11"/>
  <c r="AU69" i="11"/>
  <c r="AU55" i="11"/>
  <c r="AU93" i="11"/>
  <c r="AU48" i="11"/>
  <c r="AU118" i="11"/>
  <c r="AU6" i="11"/>
  <c r="AU72" i="11"/>
  <c r="AU84" i="11"/>
  <c r="I22" i="12"/>
  <c r="I17" i="12"/>
  <c r="J38" i="12"/>
  <c r="J15" i="12"/>
  <c r="J17" i="12" s="1"/>
  <c r="I14" i="12"/>
  <c r="AL28" i="11"/>
  <c r="AL69" i="11"/>
  <c r="AL93" i="11"/>
  <c r="AL118" i="11"/>
  <c r="AL72" i="11"/>
  <c r="AL84" i="11"/>
  <c r="AL113" i="11"/>
  <c r="AL26" i="11"/>
  <c r="AL61" i="11"/>
  <c r="AL49" i="11"/>
  <c r="AL21" i="11"/>
  <c r="AL59" i="11"/>
  <c r="AL17" i="11"/>
  <c r="AL66" i="11"/>
  <c r="AL40" i="11"/>
  <c r="AL71" i="11"/>
  <c r="AL35" i="11"/>
  <c r="AL52" i="11"/>
  <c r="AL44" i="11"/>
  <c r="AL67" i="11"/>
  <c r="AL42" i="11"/>
  <c r="AL77" i="11"/>
  <c r="AL114" i="11"/>
  <c r="AL24" i="11"/>
  <c r="AL23" i="11"/>
  <c r="AL33" i="11"/>
  <c r="AL15" i="11"/>
  <c r="AL8" i="11"/>
  <c r="AL80" i="11"/>
  <c r="AL29" i="11"/>
  <c r="AL68" i="11"/>
  <c r="AL56" i="11"/>
  <c r="AL92" i="11"/>
  <c r="AL54" i="11"/>
  <c r="AL22" i="11"/>
  <c r="AL20" i="11"/>
  <c r="AL62" i="11"/>
  <c r="AL78" i="11"/>
  <c r="AL55" i="11"/>
  <c r="AL48" i="11"/>
  <c r="AL6" i="11"/>
  <c r="AL57" i="11"/>
  <c r="AL79" i="11"/>
  <c r="AL30" i="11"/>
  <c r="AL46" i="11"/>
  <c r="AL58" i="11"/>
  <c r="AL50" i="11"/>
  <c r="AL65" i="11"/>
  <c r="AL45" i="11"/>
  <c r="AL120" i="11"/>
  <c r="AL9" i="11"/>
  <c r="AL85" i="11"/>
  <c r="AL117" i="11"/>
  <c r="AL90" i="11"/>
  <c r="AL121" i="11"/>
  <c r="AL18" i="11"/>
  <c r="AL12" i="11"/>
  <c r="AL63" i="11"/>
  <c r="AL10" i="11"/>
  <c r="AL37" i="11"/>
  <c r="AL81" i="11"/>
  <c r="AL76" i="11"/>
  <c r="AL89" i="11"/>
  <c r="AL88" i="11"/>
  <c r="AL36" i="11"/>
  <c r="AL43" i="11"/>
  <c r="AL32" i="11"/>
  <c r="AL119" i="11"/>
  <c r="AL16" i="11"/>
  <c r="AL86" i="11"/>
  <c r="AL94" i="11"/>
  <c r="AL83" i="11"/>
  <c r="AL60" i="11"/>
  <c r="AL51" i="11"/>
  <c r="AL95" i="11"/>
  <c r="AL116" i="11"/>
  <c r="AL91" i="11"/>
  <c r="AL14" i="11"/>
  <c r="AL73" i="11"/>
  <c r="AL27" i="11"/>
  <c r="AL47" i="11"/>
  <c r="AL74" i="11"/>
  <c r="AL87" i="11"/>
  <c r="AL19" i="11"/>
  <c r="AL53" i="11"/>
  <c r="AL64" i="11"/>
  <c r="AL41" i="11"/>
  <c r="AL112" i="11"/>
  <c r="AL34" i="11"/>
  <c r="AL13" i="11"/>
  <c r="I21" i="12"/>
  <c r="I23" i="12" s="1"/>
  <c r="AL75" i="11"/>
  <c r="AL39" i="11"/>
  <c r="AL38" i="11"/>
  <c r="AL115" i="11"/>
  <c r="AL70" i="11"/>
  <c r="AL31" i="11"/>
  <c r="AL11" i="11"/>
  <c r="AL25" i="11"/>
  <c r="AL82" i="11"/>
  <c r="AV96" i="11" l="1"/>
  <c r="AV100" i="11"/>
  <c r="AV104" i="11"/>
  <c r="AV108" i="11"/>
  <c r="AV97" i="11"/>
  <c r="AV101" i="11"/>
  <c r="AV105" i="11"/>
  <c r="AV109" i="11"/>
  <c r="AV98" i="11"/>
  <c r="AV102" i="11"/>
  <c r="AV106" i="11"/>
  <c r="AV110" i="11"/>
  <c r="AV99" i="11"/>
  <c r="AV103" i="11"/>
  <c r="AV107" i="11"/>
  <c r="AV111" i="11"/>
  <c r="O116" i="8"/>
  <c r="O9" i="8"/>
  <c r="O8" i="8"/>
  <c r="O5" i="8"/>
  <c r="O7" i="8"/>
  <c r="O65" i="8"/>
  <c r="O96" i="8"/>
  <c r="O88" i="8"/>
  <c r="O13" i="8"/>
  <c r="O25" i="8"/>
  <c r="O47" i="8"/>
  <c r="O55" i="8"/>
  <c r="O51" i="8"/>
  <c r="O92" i="8"/>
  <c r="O56" i="8"/>
  <c r="O35" i="8"/>
  <c r="O79" i="8"/>
  <c r="O10" i="8"/>
  <c r="O31" i="8"/>
  <c r="O27" i="8"/>
  <c r="O48" i="8"/>
  <c r="O34" i="8"/>
  <c r="O93" i="8"/>
  <c r="O43" i="8"/>
  <c r="O112" i="8"/>
  <c r="O89" i="8"/>
  <c r="O52" i="8"/>
  <c r="O57" i="8"/>
  <c r="O71" i="8"/>
  <c r="O106" i="8"/>
  <c r="O66" i="8"/>
  <c r="O83" i="8"/>
  <c r="O6" i="8"/>
  <c r="O111" i="8"/>
  <c r="O123" i="8"/>
  <c r="O113" i="8"/>
  <c r="O102" i="8"/>
  <c r="O115" i="8"/>
  <c r="O110" i="8"/>
  <c r="O77" i="8"/>
  <c r="O85" i="8"/>
  <c r="O69" i="8"/>
  <c r="O44" i="8"/>
  <c r="O41" i="8"/>
  <c r="O104" i="8"/>
  <c r="O33" i="8"/>
  <c r="O75" i="8"/>
  <c r="O61" i="8"/>
  <c r="O30" i="8"/>
  <c r="O81" i="8"/>
  <c r="O64" i="8"/>
  <c r="O119" i="8"/>
  <c r="O121" i="8"/>
  <c r="O78" i="8"/>
  <c r="O95" i="8"/>
  <c r="O18" i="8"/>
  <c r="O45" i="8"/>
  <c r="O37" i="8"/>
  <c r="O80" i="8"/>
  <c r="O49" i="8"/>
  <c r="O84" i="8"/>
  <c r="O17" i="8"/>
  <c r="O72" i="8"/>
  <c r="O14" i="8"/>
  <c r="O101" i="8"/>
  <c r="O91" i="8"/>
  <c r="O29" i="8"/>
  <c r="O125" i="8"/>
  <c r="O70" i="8"/>
  <c r="O68" i="8"/>
  <c r="O82" i="8"/>
  <c r="O120" i="8"/>
  <c r="O46" i="8"/>
  <c r="O54" i="8"/>
  <c r="O90" i="8"/>
  <c r="O99" i="8"/>
  <c r="O42" i="8"/>
  <c r="O62" i="8"/>
  <c r="O74" i="8"/>
  <c r="O117" i="8"/>
  <c r="O73" i="8"/>
  <c r="O60" i="8"/>
  <c r="O26" i="8"/>
  <c r="O108" i="8"/>
  <c r="O103" i="8"/>
  <c r="O126" i="8"/>
  <c r="O100" i="8"/>
  <c r="O107" i="8"/>
  <c r="O63" i="8"/>
  <c r="O50" i="8"/>
  <c r="O12" i="8"/>
  <c r="O58" i="8"/>
  <c r="O19" i="8"/>
  <c r="O109" i="8"/>
  <c r="O40" i="8"/>
  <c r="O16" i="8"/>
  <c r="O23" i="8"/>
  <c r="O118" i="8"/>
  <c r="O87" i="8"/>
  <c r="O21" i="8"/>
  <c r="O124" i="8"/>
  <c r="O53" i="8"/>
  <c r="O122" i="8"/>
  <c r="O15" i="8"/>
  <c r="O86" i="8"/>
  <c r="O11" i="8"/>
  <c r="O97" i="8"/>
  <c r="O105" i="8"/>
  <c r="O22" i="8"/>
  <c r="O59" i="8"/>
  <c r="O24" i="8"/>
  <c r="O28" i="8"/>
  <c r="O94" i="8"/>
  <c r="O39" i="8"/>
  <c r="O38" i="8"/>
  <c r="O67" i="8"/>
  <c r="O98" i="8"/>
  <c r="O20" i="8"/>
  <c r="O76" i="8"/>
  <c r="O36" i="8"/>
  <c r="O32" i="8"/>
  <c r="O114" i="8"/>
  <c r="P4" i="7"/>
  <c r="O4" i="8"/>
  <c r="AG103" i="7"/>
  <c r="AH41" i="7"/>
  <c r="AG15" i="7"/>
  <c r="AH92" i="7"/>
  <c r="AG76" i="7"/>
  <c r="AG100" i="7"/>
  <c r="AH83" i="7"/>
  <c r="AG29" i="7"/>
  <c r="AH51" i="7"/>
  <c r="AG45" i="7"/>
  <c r="AG53" i="7"/>
  <c r="AG78" i="7"/>
  <c r="AG14" i="7"/>
  <c r="AH106" i="7"/>
  <c r="AG17" i="7"/>
  <c r="AG46" i="7"/>
  <c r="AG19" i="7"/>
  <c r="AG36" i="7"/>
  <c r="AG107" i="7"/>
  <c r="AG101" i="7"/>
  <c r="AH93" i="7"/>
  <c r="AG86" i="7"/>
  <c r="AG124" i="7"/>
  <c r="AH57" i="7"/>
  <c r="AG60" i="7"/>
  <c r="AG109" i="7"/>
  <c r="AH111" i="7"/>
  <c r="AG28" i="7"/>
  <c r="AG72" i="7"/>
  <c r="AH77" i="7"/>
  <c r="AG81" i="7"/>
  <c r="AG91" i="7"/>
  <c r="AG40" i="7"/>
  <c r="AG114" i="7"/>
  <c r="AH69" i="7"/>
  <c r="AH35" i="7"/>
  <c r="AH104" i="7"/>
  <c r="AG62" i="7"/>
  <c r="AG24" i="7"/>
  <c r="AI47" i="7"/>
  <c r="AG68" i="7"/>
  <c r="AG82" i="7"/>
  <c r="AG73" i="7"/>
  <c r="AH56" i="7"/>
  <c r="AG11" i="7"/>
  <c r="AG121" i="7"/>
  <c r="AG95" i="7"/>
  <c r="AI96" i="7"/>
  <c r="AH48" i="7"/>
  <c r="AG122" i="7"/>
  <c r="AG67" i="7"/>
  <c r="AH43" i="7"/>
  <c r="AG54" i="7"/>
  <c r="AG37" i="7"/>
  <c r="AG98" i="7"/>
  <c r="AG94" i="7"/>
  <c r="AH79" i="7"/>
  <c r="AH6" i="7"/>
  <c r="AG23" i="7"/>
  <c r="AH113" i="7"/>
  <c r="AH34" i="7"/>
  <c r="AG63" i="7"/>
  <c r="AH55" i="7"/>
  <c r="AH10" i="7"/>
  <c r="AG70" i="7"/>
  <c r="AH31" i="7"/>
  <c r="AG90" i="7"/>
  <c r="AH85" i="7"/>
  <c r="AH66" i="7"/>
  <c r="AG16" i="7"/>
  <c r="AG58" i="7"/>
  <c r="AG59" i="7"/>
  <c r="AG39" i="7"/>
  <c r="AG20" i="7"/>
  <c r="AG12" i="7"/>
  <c r="AI88" i="7"/>
  <c r="AH44" i="7"/>
  <c r="AG32" i="7"/>
  <c r="AG80" i="7"/>
  <c r="AG108" i="7"/>
  <c r="AH52" i="7"/>
  <c r="AH110" i="7"/>
  <c r="AG87" i="7"/>
  <c r="AG118" i="7"/>
  <c r="AH115" i="7"/>
  <c r="AH102" i="7"/>
  <c r="AH123" i="7"/>
  <c r="AH33" i="7"/>
  <c r="DI9" i="7"/>
  <c r="AG74" i="7"/>
  <c r="AG21" i="7"/>
  <c r="AH71" i="7"/>
  <c r="AG125" i="7"/>
  <c r="AG117" i="7"/>
  <c r="AI25" i="7"/>
  <c r="AH112" i="7"/>
  <c r="AG120" i="7"/>
  <c r="AG22" i="7"/>
  <c r="AH61" i="7"/>
  <c r="AH75" i="7"/>
  <c r="AG50" i="7"/>
  <c r="AG64" i="7"/>
  <c r="AG119" i="7"/>
  <c r="AG42" i="7"/>
  <c r="AG38" i="7"/>
  <c r="AG84" i="7"/>
  <c r="AG30" i="7"/>
  <c r="AG97" i="7"/>
  <c r="AI13" i="7"/>
  <c r="AI65" i="7"/>
  <c r="AH27" i="7"/>
  <c r="AG99" i="7"/>
  <c r="AG26" i="7"/>
  <c r="AG18" i="7"/>
  <c r="AG126" i="7"/>
  <c r="AG105" i="7"/>
  <c r="AG49" i="7"/>
  <c r="AH89" i="7"/>
  <c r="AV126" i="11"/>
  <c r="AV125" i="11"/>
  <c r="AV124" i="11"/>
  <c r="AL4" i="11"/>
  <c r="AV47" i="11"/>
  <c r="AV43" i="11"/>
  <c r="AV88" i="11"/>
  <c r="AV123" i="11"/>
  <c r="AV65" i="11"/>
  <c r="AV113" i="11"/>
  <c r="J61" i="12" s="1"/>
  <c r="AV56" i="11"/>
  <c r="J40" i="12"/>
  <c r="J39" i="12"/>
  <c r="I59" i="12"/>
  <c r="AV112" i="11"/>
  <c r="AV51" i="11"/>
  <c r="AV18" i="11"/>
  <c r="AV48" i="11"/>
  <c r="AV24" i="11"/>
  <c r="AV40" i="11"/>
  <c r="AV39" i="11"/>
  <c r="AV13" i="11"/>
  <c r="AV116" i="11"/>
  <c r="AV63" i="11"/>
  <c r="AV57" i="11"/>
  <c r="AV33" i="11"/>
  <c r="AV28" i="11"/>
  <c r="AV72" i="11"/>
  <c r="AV122" i="11"/>
  <c r="AV7" i="11"/>
  <c r="AV119" i="11"/>
  <c r="AV120" i="11"/>
  <c r="AV54" i="11"/>
  <c r="AV61" i="11"/>
  <c r="AV82" i="11"/>
  <c r="AV115" i="11"/>
  <c r="AV19" i="11"/>
  <c r="AV91" i="11"/>
  <c r="AV86" i="11"/>
  <c r="AV37" i="11"/>
  <c r="AV85" i="11"/>
  <c r="AV30" i="11"/>
  <c r="AV20" i="11"/>
  <c r="AV8" i="11"/>
  <c r="AV67" i="11"/>
  <c r="AV52" i="11"/>
  <c r="AV21" i="11"/>
  <c r="AV93" i="11"/>
  <c r="AV31" i="11"/>
  <c r="AV64" i="11"/>
  <c r="J20" i="12" s="1"/>
  <c r="AV73" i="11"/>
  <c r="AV83" i="11"/>
  <c r="AV76" i="11"/>
  <c r="AV90" i="11"/>
  <c r="AV58" i="11"/>
  <c r="AV78" i="11"/>
  <c r="AV29" i="11"/>
  <c r="AV77" i="11"/>
  <c r="AV5" i="11"/>
  <c r="AV17" i="11"/>
  <c r="AV70" i="11"/>
  <c r="AV38" i="11"/>
  <c r="AV75" i="11"/>
  <c r="AV95" i="11"/>
  <c r="AV60" i="11"/>
  <c r="AV94" i="11"/>
  <c r="AV16" i="11"/>
  <c r="AV32" i="11"/>
  <c r="AV36" i="11"/>
  <c r="AV4" i="11"/>
  <c r="J59" i="12" s="1"/>
  <c r="AV44" i="11"/>
  <c r="AV35" i="11"/>
  <c r="AV71" i="11"/>
  <c r="AV66" i="11"/>
  <c r="AV59" i="11"/>
  <c r="AV49" i="11"/>
  <c r="AV26" i="11"/>
  <c r="AV84" i="11"/>
  <c r="AV118" i="11"/>
  <c r="AV69" i="11"/>
  <c r="AV25" i="11"/>
  <c r="AV11" i="11"/>
  <c r="AV34" i="11"/>
  <c r="AV41" i="11"/>
  <c r="AV53" i="11"/>
  <c r="AV87" i="11"/>
  <c r="AV74" i="11"/>
  <c r="AV27" i="11"/>
  <c r="AV14" i="11"/>
  <c r="AV89" i="11"/>
  <c r="AV81" i="11"/>
  <c r="AV10" i="11"/>
  <c r="AV12" i="11"/>
  <c r="AV121" i="11"/>
  <c r="AV117" i="11"/>
  <c r="AV9" i="11"/>
  <c r="AV45" i="11"/>
  <c r="AV50" i="11"/>
  <c r="AV46" i="11"/>
  <c r="AV79" i="11"/>
  <c r="AV6" i="11"/>
  <c r="AV55" i="11"/>
  <c r="AV62" i="11"/>
  <c r="AV22" i="11"/>
  <c r="AV92" i="11"/>
  <c r="AV68" i="11"/>
  <c r="AV80" i="11"/>
  <c r="AV15" i="11"/>
  <c r="AV23" i="11"/>
  <c r="AV114" i="11"/>
  <c r="AV42" i="11"/>
  <c r="J14" i="12"/>
  <c r="K38" i="12"/>
  <c r="K15" i="12"/>
  <c r="K14" i="12" s="1"/>
  <c r="J16" i="12"/>
  <c r="AM75" i="11"/>
  <c r="AW112" i="11"/>
  <c r="AM112" i="11"/>
  <c r="AM19" i="11"/>
  <c r="AM47" i="11"/>
  <c r="AM91" i="11"/>
  <c r="AM89" i="11"/>
  <c r="AM10" i="11"/>
  <c r="AM121" i="11"/>
  <c r="AM9" i="11"/>
  <c r="AM50" i="11"/>
  <c r="AM6" i="11"/>
  <c r="AM62" i="11"/>
  <c r="AM92" i="11"/>
  <c r="AM68" i="11"/>
  <c r="AM15" i="11"/>
  <c r="AM23" i="11"/>
  <c r="AM114" i="11"/>
  <c r="AM42" i="11"/>
  <c r="AM44" i="11"/>
  <c r="AM71" i="11"/>
  <c r="AM59" i="11"/>
  <c r="AM26" i="11"/>
  <c r="AM84" i="11"/>
  <c r="AM69" i="11"/>
  <c r="AM11" i="11"/>
  <c r="AM60" i="11"/>
  <c r="AM16" i="11"/>
  <c r="AM32" i="11"/>
  <c r="AM36" i="11"/>
  <c r="AM5" i="11"/>
  <c r="AM31" i="11"/>
  <c r="AM115" i="11"/>
  <c r="AM39" i="11"/>
  <c r="AM34" i="11"/>
  <c r="AM41" i="11"/>
  <c r="AM53" i="11"/>
  <c r="AM87" i="11"/>
  <c r="AM74" i="11"/>
  <c r="AM27" i="11"/>
  <c r="AM14" i="11"/>
  <c r="AM88" i="11"/>
  <c r="AM76" i="11"/>
  <c r="AM37" i="11"/>
  <c r="AM63" i="11"/>
  <c r="AM18" i="11"/>
  <c r="AM90" i="11"/>
  <c r="AM85" i="11"/>
  <c r="AM120" i="11"/>
  <c r="AM65" i="11"/>
  <c r="AM58" i="11"/>
  <c r="AM30" i="11"/>
  <c r="AM57" i="11"/>
  <c r="AM48" i="11"/>
  <c r="AM78" i="11"/>
  <c r="AM20" i="11"/>
  <c r="AM54" i="11"/>
  <c r="AM56" i="11"/>
  <c r="AM29" i="11"/>
  <c r="AM8" i="11"/>
  <c r="AM33" i="11"/>
  <c r="AM24" i="11"/>
  <c r="AM77" i="11"/>
  <c r="AM67" i="11"/>
  <c r="AM52" i="11"/>
  <c r="AM40" i="11"/>
  <c r="AM17" i="11"/>
  <c r="AM21" i="11"/>
  <c r="AM61" i="11"/>
  <c r="AM113" i="11"/>
  <c r="AM72" i="11"/>
  <c r="AM93" i="11"/>
  <c r="AM28" i="11"/>
  <c r="AM70" i="11"/>
  <c r="AM38" i="11"/>
  <c r="AM13" i="11"/>
  <c r="AM64" i="11"/>
  <c r="AM7" i="11"/>
  <c r="AM73" i="11"/>
  <c r="AM81" i="11"/>
  <c r="AM12" i="11"/>
  <c r="AM117" i="11"/>
  <c r="AM45" i="11"/>
  <c r="AM46" i="11"/>
  <c r="AM79" i="11"/>
  <c r="AM55" i="11"/>
  <c r="AM22" i="11"/>
  <c r="AM80" i="11"/>
  <c r="J21" i="12"/>
  <c r="J23" i="12" s="1"/>
  <c r="AM35" i="11"/>
  <c r="AM66" i="11"/>
  <c r="AM49" i="11"/>
  <c r="AM118" i="11"/>
  <c r="AM25" i="11"/>
  <c r="AM95" i="11"/>
  <c r="AM94" i="11"/>
  <c r="AM82" i="11"/>
  <c r="AM116" i="11"/>
  <c r="AM51" i="11"/>
  <c r="AM83" i="11"/>
  <c r="AM86" i="11"/>
  <c r="AM119" i="11"/>
  <c r="AM43" i="11"/>
  <c r="J60" i="12" l="1"/>
  <c r="J22" i="12"/>
  <c r="AW30" i="11"/>
  <c r="AW96" i="11"/>
  <c r="AW100" i="11"/>
  <c r="AW104" i="11"/>
  <c r="AW108" i="11"/>
  <c r="AW97" i="11"/>
  <c r="AW101" i="11"/>
  <c r="AW105" i="11"/>
  <c r="AW109" i="11"/>
  <c r="AW98" i="11"/>
  <c r="AW102" i="11"/>
  <c r="AW106" i="11"/>
  <c r="AW110" i="11"/>
  <c r="AW99" i="11"/>
  <c r="AW103" i="11"/>
  <c r="AW107" i="11"/>
  <c r="AW111" i="11"/>
  <c r="AI89" i="7"/>
  <c r="AH105" i="7"/>
  <c r="AH18" i="7"/>
  <c r="AH99" i="7"/>
  <c r="AJ65" i="7"/>
  <c r="AH97" i="7"/>
  <c r="AH84" i="7"/>
  <c r="AH42" i="7"/>
  <c r="AH64" i="7"/>
  <c r="AI75" i="7"/>
  <c r="AH22" i="7"/>
  <c r="AI112" i="7"/>
  <c r="AH117" i="7"/>
  <c r="AI71" i="7"/>
  <c r="AH74" i="7"/>
  <c r="AI33" i="7"/>
  <c r="AI102" i="7"/>
  <c r="AH118" i="7"/>
  <c r="AI110" i="7"/>
  <c r="AH108" i="7"/>
  <c r="AH32" i="7"/>
  <c r="AJ88" i="7"/>
  <c r="AH20" i="7"/>
  <c r="AH59" i="7"/>
  <c r="AH16" i="7"/>
  <c r="AI85" i="7"/>
  <c r="AI31" i="7"/>
  <c r="AI10" i="7"/>
  <c r="AH63" i="7"/>
  <c r="AI113" i="7"/>
  <c r="AI6" i="7"/>
  <c r="AH94" i="7"/>
  <c r="AH37" i="7"/>
  <c r="AI43" i="7"/>
  <c r="AH122" i="7"/>
  <c r="AJ96" i="7"/>
  <c r="AH121" i="7"/>
  <c r="AI56" i="7"/>
  <c r="AH82" i="7"/>
  <c r="AJ47" i="7"/>
  <c r="AH62" i="7"/>
  <c r="AI35" i="7"/>
  <c r="AH114" i="7"/>
  <c r="AH91" i="7"/>
  <c r="AI77" i="7"/>
  <c r="AH28" i="7"/>
  <c r="AH109" i="7"/>
  <c r="AI57" i="7"/>
  <c r="AH86" i="7"/>
  <c r="AH101" i="7"/>
  <c r="AH36" i="7"/>
  <c r="AH46" i="7"/>
  <c r="AI106" i="7"/>
  <c r="AH78" i="7"/>
  <c r="AH45" i="7"/>
  <c r="AH29" i="7"/>
  <c r="AH100" i="7"/>
  <c r="AI92" i="7"/>
  <c r="AI41" i="7"/>
  <c r="P116" i="8"/>
  <c r="P9" i="8"/>
  <c r="P8" i="8"/>
  <c r="P7" i="8"/>
  <c r="P5" i="8"/>
  <c r="P47" i="8"/>
  <c r="P25" i="8"/>
  <c r="P88" i="8"/>
  <c r="P65" i="8"/>
  <c r="P96" i="8"/>
  <c r="P13" i="8"/>
  <c r="P61" i="8"/>
  <c r="P75" i="8"/>
  <c r="P104" i="8"/>
  <c r="P41" i="8"/>
  <c r="P77" i="8"/>
  <c r="P115" i="8"/>
  <c r="P113" i="8"/>
  <c r="P6" i="8"/>
  <c r="P83" i="8"/>
  <c r="P106" i="8"/>
  <c r="P71" i="8"/>
  <c r="P52" i="8"/>
  <c r="P89" i="8"/>
  <c r="P43" i="8"/>
  <c r="P34" i="8"/>
  <c r="P48" i="8"/>
  <c r="P27" i="8"/>
  <c r="P35" i="8"/>
  <c r="P56" i="8"/>
  <c r="P55" i="8"/>
  <c r="P69" i="8"/>
  <c r="P33" i="8"/>
  <c r="P44" i="8"/>
  <c r="P85" i="8"/>
  <c r="P110" i="8"/>
  <c r="P102" i="8"/>
  <c r="P123" i="8"/>
  <c r="P111" i="8"/>
  <c r="P66" i="8"/>
  <c r="P57" i="8"/>
  <c r="P112" i="8"/>
  <c r="P93" i="8"/>
  <c r="P31" i="8"/>
  <c r="P10" i="8"/>
  <c r="P79" i="8"/>
  <c r="P92" i="8"/>
  <c r="P51" i="8"/>
  <c r="P29" i="8"/>
  <c r="P64" i="8"/>
  <c r="P14" i="8"/>
  <c r="P84" i="8"/>
  <c r="P78" i="8"/>
  <c r="P26" i="8"/>
  <c r="P114" i="8"/>
  <c r="P76" i="8"/>
  <c r="P98" i="8"/>
  <c r="P38" i="8"/>
  <c r="P39" i="8"/>
  <c r="P94" i="8"/>
  <c r="P24" i="8"/>
  <c r="P22" i="8"/>
  <c r="P97" i="8"/>
  <c r="P122" i="8"/>
  <c r="P53" i="8"/>
  <c r="P124" i="8"/>
  <c r="P87" i="8"/>
  <c r="P118" i="8"/>
  <c r="P16" i="8"/>
  <c r="P109" i="8"/>
  <c r="P58" i="8"/>
  <c r="P50" i="8"/>
  <c r="P100" i="8"/>
  <c r="P126" i="8"/>
  <c r="P108" i="8"/>
  <c r="P60" i="8"/>
  <c r="P117" i="8"/>
  <c r="P62" i="8"/>
  <c r="P99" i="8"/>
  <c r="P54" i="8"/>
  <c r="P120" i="8"/>
  <c r="P82" i="8"/>
  <c r="P70" i="8"/>
  <c r="P125" i="8"/>
  <c r="P91" i="8"/>
  <c r="P17" i="8"/>
  <c r="P95" i="8"/>
  <c r="P119" i="8"/>
  <c r="P101" i="8"/>
  <c r="P80" i="8"/>
  <c r="P45" i="8"/>
  <c r="P121" i="8"/>
  <c r="P32" i="8"/>
  <c r="P36" i="8"/>
  <c r="P20" i="8"/>
  <c r="P67" i="8"/>
  <c r="P28" i="8"/>
  <c r="P59" i="8"/>
  <c r="P105" i="8"/>
  <c r="P11" i="8"/>
  <c r="P86" i="8"/>
  <c r="P15" i="8"/>
  <c r="P21" i="8"/>
  <c r="P23" i="8"/>
  <c r="P40" i="8"/>
  <c r="P19" i="8"/>
  <c r="P12" i="8"/>
  <c r="P63" i="8"/>
  <c r="P107" i="8"/>
  <c r="P103" i="8"/>
  <c r="P30" i="8"/>
  <c r="P73" i="8"/>
  <c r="P74" i="8"/>
  <c r="P42" i="8"/>
  <c r="P90" i="8"/>
  <c r="P46" i="8"/>
  <c r="P68" i="8"/>
  <c r="P72" i="8"/>
  <c r="P49" i="8"/>
  <c r="P37" i="8"/>
  <c r="P18" i="8"/>
  <c r="P81" i="8"/>
  <c r="Q4" i="7"/>
  <c r="P4" i="8"/>
  <c r="AH49" i="7"/>
  <c r="AH126" i="7"/>
  <c r="AH26" i="7"/>
  <c r="AI27" i="7"/>
  <c r="AJ13" i="7"/>
  <c r="AH30" i="7"/>
  <c r="AH38" i="7"/>
  <c r="AH119" i="7"/>
  <c r="AH50" i="7"/>
  <c r="AI61" i="7"/>
  <c r="AH120" i="7"/>
  <c r="AJ25" i="7"/>
  <c r="AH125" i="7"/>
  <c r="AH21" i="7"/>
  <c r="DJ9" i="7"/>
  <c r="AI123" i="7"/>
  <c r="AI115" i="7"/>
  <c r="AH87" i="7"/>
  <c r="AI52" i="7"/>
  <c r="AH80" i="7"/>
  <c r="AI44" i="7"/>
  <c r="AH12" i="7"/>
  <c r="AH39" i="7"/>
  <c r="AH58" i="7"/>
  <c r="AI66" i="7"/>
  <c r="AH90" i="7"/>
  <c r="AH70" i="7"/>
  <c r="AI55" i="7"/>
  <c r="AI34" i="7"/>
  <c r="AH23" i="7"/>
  <c r="AI79" i="7"/>
  <c r="AH98" i="7"/>
  <c r="AH54" i="7"/>
  <c r="AH67" i="7"/>
  <c r="AI48" i="7"/>
  <c r="AH95" i="7"/>
  <c r="AH11" i="7"/>
  <c r="AH73" i="7"/>
  <c r="AH68" i="7"/>
  <c r="AH24" i="7"/>
  <c r="AI104" i="7"/>
  <c r="AI69" i="7"/>
  <c r="AH40" i="7"/>
  <c r="AH81" i="7"/>
  <c r="AH72" i="7"/>
  <c r="AI111" i="7"/>
  <c r="AH60" i="7"/>
  <c r="AH124" i="7"/>
  <c r="AI93" i="7"/>
  <c r="AH107" i="7"/>
  <c r="AH19" i="7"/>
  <c r="AH17" i="7"/>
  <c r="AH14" i="7"/>
  <c r="AH53" i="7"/>
  <c r="AI51" i="7"/>
  <c r="AI83" i="7"/>
  <c r="AH76" i="7"/>
  <c r="AH15" i="7"/>
  <c r="AH103" i="7"/>
  <c r="AW123" i="11"/>
  <c r="AW122" i="11"/>
  <c r="AW93" i="11"/>
  <c r="AW24" i="11"/>
  <c r="AW25" i="11"/>
  <c r="AW27" i="11"/>
  <c r="AW42" i="11"/>
  <c r="AW80" i="11"/>
  <c r="AW7" i="11"/>
  <c r="AW21" i="11"/>
  <c r="AW60" i="11"/>
  <c r="AW46" i="11"/>
  <c r="AW86" i="11"/>
  <c r="AW20" i="11"/>
  <c r="AW18" i="11"/>
  <c r="AW41" i="11"/>
  <c r="AW50" i="11"/>
  <c r="AW89" i="11"/>
  <c r="AW43" i="11"/>
  <c r="AW94" i="11"/>
  <c r="AW13" i="11"/>
  <c r="AW113" i="11"/>
  <c r="K61" i="12" s="1"/>
  <c r="AW67" i="11"/>
  <c r="AW37" i="11"/>
  <c r="AW87" i="11"/>
  <c r="AW31" i="11"/>
  <c r="AW26" i="11"/>
  <c r="AW49" i="11"/>
  <c r="AW55" i="11"/>
  <c r="AW81" i="11"/>
  <c r="AW8" i="11"/>
  <c r="AW48" i="11"/>
  <c r="AW85" i="11"/>
  <c r="AW5" i="11"/>
  <c r="AW68" i="11"/>
  <c r="AW125" i="11"/>
  <c r="AW126" i="11"/>
  <c r="AW51" i="11"/>
  <c r="AW35" i="11"/>
  <c r="AW117" i="11"/>
  <c r="AW70" i="11"/>
  <c r="AW40" i="11"/>
  <c r="AW56" i="11"/>
  <c r="AW65" i="11"/>
  <c r="AW88" i="11"/>
  <c r="AW39" i="11"/>
  <c r="AW32" i="11"/>
  <c r="AW71" i="11"/>
  <c r="AW62" i="11"/>
  <c r="AW47" i="11"/>
  <c r="AW69" i="11"/>
  <c r="AW23" i="11"/>
  <c r="AW121" i="11"/>
  <c r="AW124" i="11"/>
  <c r="AM4" i="11"/>
  <c r="AW119" i="11"/>
  <c r="AW82" i="11"/>
  <c r="AW95" i="11"/>
  <c r="AW118" i="11"/>
  <c r="AW66" i="11"/>
  <c r="AW73" i="11"/>
  <c r="AW64" i="11"/>
  <c r="K20" i="12" s="1"/>
  <c r="AW38" i="11"/>
  <c r="AW28" i="11"/>
  <c r="AW72" i="11"/>
  <c r="AW61" i="11"/>
  <c r="AW17" i="11"/>
  <c r="AW52" i="11"/>
  <c r="AW77" i="11"/>
  <c r="AW33" i="11"/>
  <c r="AW29" i="11"/>
  <c r="AW54" i="11"/>
  <c r="AW78" i="11"/>
  <c r="AW57" i="11"/>
  <c r="AW58" i="11"/>
  <c r="AW120" i="11"/>
  <c r="AW90" i="11"/>
  <c r="AW63" i="11"/>
  <c r="AW76" i="11"/>
  <c r="AW14" i="11"/>
  <c r="AW74" i="11"/>
  <c r="AW53" i="11"/>
  <c r="AW34" i="11"/>
  <c r="AW115" i="11"/>
  <c r="AW83" i="11"/>
  <c r="AW116" i="11"/>
  <c r="AW22" i="11"/>
  <c r="AW79" i="11"/>
  <c r="AW45" i="11"/>
  <c r="AW12" i="11"/>
  <c r="AW4" i="11"/>
  <c r="AW36" i="11"/>
  <c r="AW16" i="11"/>
  <c r="AW11" i="11"/>
  <c r="AW84" i="11"/>
  <c r="AW59" i="11"/>
  <c r="AW44" i="11"/>
  <c r="AW114" i="11"/>
  <c r="AW15" i="11"/>
  <c r="AW92" i="11"/>
  <c r="AW6" i="11"/>
  <c r="AW9" i="11"/>
  <c r="AW10" i="11"/>
  <c r="AW91" i="11"/>
  <c r="AW19" i="11"/>
  <c r="AW75" i="11"/>
  <c r="K40" i="12"/>
  <c r="K39" i="12"/>
  <c r="K59" i="12"/>
  <c r="L38" i="12"/>
  <c r="L40" i="12" s="1"/>
  <c r="L15" i="12"/>
  <c r="L17" i="12" s="1"/>
  <c r="K16" i="12"/>
  <c r="K17" i="12"/>
  <c r="AX122" i="11"/>
  <c r="AN25" i="11"/>
  <c r="AN35" i="11"/>
  <c r="AN55" i="11"/>
  <c r="AN24" i="11"/>
  <c r="AN56" i="11"/>
  <c r="AN48" i="11"/>
  <c r="AN65" i="11"/>
  <c r="AN18" i="11"/>
  <c r="AN88" i="11"/>
  <c r="AN87" i="11"/>
  <c r="AN39" i="11"/>
  <c r="AN5" i="11"/>
  <c r="AN60" i="11"/>
  <c r="AN26" i="11"/>
  <c r="AN42" i="11"/>
  <c r="AN68" i="11"/>
  <c r="AN50" i="11"/>
  <c r="AN89" i="11"/>
  <c r="AN47" i="11"/>
  <c r="AN83" i="11"/>
  <c r="AN64" i="11"/>
  <c r="AN28" i="11"/>
  <c r="AN82" i="11"/>
  <c r="AN95" i="11"/>
  <c r="AN118" i="11"/>
  <c r="AN66" i="11"/>
  <c r="AN22" i="11"/>
  <c r="AN79" i="11"/>
  <c r="AN45" i="11"/>
  <c r="AN12" i="11"/>
  <c r="AN52" i="11"/>
  <c r="AN77" i="11"/>
  <c r="AN33" i="11"/>
  <c r="AN29" i="11"/>
  <c r="AN54" i="11"/>
  <c r="AN78" i="11"/>
  <c r="AN57" i="11"/>
  <c r="AN58" i="11"/>
  <c r="AN120" i="11"/>
  <c r="AN90" i="11"/>
  <c r="AN63" i="11"/>
  <c r="AN76" i="11"/>
  <c r="AN14" i="11"/>
  <c r="AN74" i="11"/>
  <c r="AN53" i="11"/>
  <c r="AN34" i="11"/>
  <c r="AN115" i="11"/>
  <c r="K21" i="12"/>
  <c r="K23" i="12" s="1"/>
  <c r="AN36" i="11"/>
  <c r="AN16" i="11"/>
  <c r="AN11" i="11"/>
  <c r="AN84" i="11"/>
  <c r="AN59" i="11"/>
  <c r="AN44" i="11"/>
  <c r="AN114" i="11"/>
  <c r="AN15" i="11"/>
  <c r="AN92" i="11"/>
  <c r="AN6" i="11"/>
  <c r="AN9" i="11"/>
  <c r="AN10" i="11"/>
  <c r="AN91" i="11"/>
  <c r="AN19" i="11"/>
  <c r="AN75" i="11"/>
  <c r="AN94" i="11"/>
  <c r="AN49" i="11"/>
  <c r="AN80" i="11"/>
  <c r="AN46" i="11"/>
  <c r="AN117" i="11"/>
  <c r="AN81" i="11"/>
  <c r="AN67" i="11"/>
  <c r="AN8" i="11"/>
  <c r="AN20" i="11"/>
  <c r="AN30" i="11"/>
  <c r="AN85" i="11"/>
  <c r="AN37" i="11"/>
  <c r="AN27" i="11"/>
  <c r="AN41" i="11"/>
  <c r="AN31" i="11"/>
  <c r="AN32" i="11"/>
  <c r="AN69" i="11"/>
  <c r="AN71" i="11"/>
  <c r="AN23" i="11"/>
  <c r="AN62" i="11"/>
  <c r="AN121" i="11"/>
  <c r="AN112" i="11"/>
  <c r="AN119" i="11"/>
  <c r="AN116" i="11"/>
  <c r="AN73" i="11"/>
  <c r="AN38" i="11"/>
  <c r="AN72" i="11"/>
  <c r="AN61" i="11"/>
  <c r="AN17" i="11"/>
  <c r="AN43" i="11"/>
  <c r="AN86" i="11"/>
  <c r="AN51" i="11"/>
  <c r="AN7" i="11"/>
  <c r="AN13" i="11"/>
  <c r="AN70" i="11"/>
  <c r="AN93" i="11"/>
  <c r="AN113" i="11"/>
  <c r="AN21" i="11"/>
  <c r="AN40" i="11"/>
  <c r="K22" i="12" l="1"/>
  <c r="K60" i="12"/>
  <c r="AX96" i="11"/>
  <c r="AX100" i="11"/>
  <c r="AX104" i="11"/>
  <c r="AX108" i="11"/>
  <c r="AX97" i="11"/>
  <c r="AX101" i="11"/>
  <c r="AX105" i="11"/>
  <c r="AX109" i="11"/>
  <c r="AX98" i="11"/>
  <c r="AX102" i="11"/>
  <c r="AX106" i="11"/>
  <c r="AX110" i="11"/>
  <c r="AX99" i="11"/>
  <c r="AX103" i="11"/>
  <c r="AX107" i="11"/>
  <c r="AX111" i="11"/>
  <c r="AI14" i="7"/>
  <c r="AJ92" i="7"/>
  <c r="AI29" i="7"/>
  <c r="AI78" i="7"/>
  <c r="AI46" i="7"/>
  <c r="AI101" i="7"/>
  <c r="AJ57" i="7"/>
  <c r="AI28" i="7"/>
  <c r="AI91" i="7"/>
  <c r="AJ35" i="7"/>
  <c r="AK47" i="7"/>
  <c r="AJ56" i="7"/>
  <c r="AK96" i="7"/>
  <c r="AJ43" i="7"/>
  <c r="AI94" i="7"/>
  <c r="AJ113" i="7"/>
  <c r="AJ10" i="7"/>
  <c r="AJ85" i="7"/>
  <c r="AI59" i="7"/>
  <c r="AK88" i="7"/>
  <c r="AI108" i="7"/>
  <c r="AI118" i="7"/>
  <c r="AJ33" i="7"/>
  <c r="AJ71" i="7"/>
  <c r="AJ112" i="7"/>
  <c r="AJ75" i="7"/>
  <c r="AI42" i="7"/>
  <c r="AI97" i="7"/>
  <c r="AI99" i="7"/>
  <c r="AI105" i="7"/>
  <c r="AI103" i="7"/>
  <c r="AJ51" i="7"/>
  <c r="AJ93" i="7"/>
  <c r="AI72" i="7"/>
  <c r="AJ104" i="7"/>
  <c r="AI11" i="7"/>
  <c r="AI54" i="7"/>
  <c r="AJ34" i="7"/>
  <c r="AJ66" i="7"/>
  <c r="AJ44" i="7"/>
  <c r="AJ52" i="7"/>
  <c r="AJ115" i="7"/>
  <c r="AI125" i="7"/>
  <c r="AI50" i="7"/>
  <c r="AI38" i="7"/>
  <c r="AK13" i="7"/>
  <c r="AI26" i="7"/>
  <c r="AI49" i="7"/>
  <c r="AI76" i="7"/>
  <c r="AI19" i="7"/>
  <c r="AI60" i="7"/>
  <c r="AI40" i="7"/>
  <c r="AI68" i="7"/>
  <c r="AJ48" i="7"/>
  <c r="AJ79" i="7"/>
  <c r="AI70" i="7"/>
  <c r="AI39" i="7"/>
  <c r="AI120" i="7"/>
  <c r="AI15" i="7"/>
  <c r="AJ83" i="7"/>
  <c r="AI53" i="7"/>
  <c r="AI17" i="7"/>
  <c r="AI107" i="7"/>
  <c r="AI124" i="7"/>
  <c r="AJ111" i="7"/>
  <c r="AI81" i="7"/>
  <c r="AJ69" i="7"/>
  <c r="AI24" i="7"/>
  <c r="AI73" i="7"/>
  <c r="AI95" i="7"/>
  <c r="AI67" i="7"/>
  <c r="AI98" i="7"/>
  <c r="AI23" i="7"/>
  <c r="AJ55" i="7"/>
  <c r="AI90" i="7"/>
  <c r="AI58" i="7"/>
  <c r="AI12" i="7"/>
  <c r="AI80" i="7"/>
  <c r="AI87" i="7"/>
  <c r="AJ123" i="7"/>
  <c r="AI21" i="7"/>
  <c r="AK25" i="7"/>
  <c r="AJ61" i="7"/>
  <c r="AI119" i="7"/>
  <c r="AI30" i="7"/>
  <c r="AJ27" i="7"/>
  <c r="AI126" i="7"/>
  <c r="Q116" i="8"/>
  <c r="Q7" i="8"/>
  <c r="Q9" i="8"/>
  <c r="Q8" i="8"/>
  <c r="Q5" i="8"/>
  <c r="Q96" i="8"/>
  <c r="Q65" i="8"/>
  <c r="Q88" i="8"/>
  <c r="Q25" i="8"/>
  <c r="Q47" i="8"/>
  <c r="Q13" i="8"/>
  <c r="Q83" i="8"/>
  <c r="Q77" i="8"/>
  <c r="Q75" i="8"/>
  <c r="Q51" i="8"/>
  <c r="Q10" i="8"/>
  <c r="Q93" i="8"/>
  <c r="Q112" i="8"/>
  <c r="Q57" i="8"/>
  <c r="Q110" i="8"/>
  <c r="Q85" i="8"/>
  <c r="Q35" i="8"/>
  <c r="Q89" i="8"/>
  <c r="Q115" i="8"/>
  <c r="Q71" i="8"/>
  <c r="Q113" i="8"/>
  <c r="Q41" i="8"/>
  <c r="Q61" i="8"/>
  <c r="Q69" i="8"/>
  <c r="Q92" i="8"/>
  <c r="Q79" i="8"/>
  <c r="Q31" i="8"/>
  <c r="Q66" i="8"/>
  <c r="Q111" i="8"/>
  <c r="Q123" i="8"/>
  <c r="Q102" i="8"/>
  <c r="Q44" i="8"/>
  <c r="Q33" i="8"/>
  <c r="Q55" i="8"/>
  <c r="Q56" i="8"/>
  <c r="Q27" i="8"/>
  <c r="Q48" i="8"/>
  <c r="Q34" i="8"/>
  <c r="Q43" i="8"/>
  <c r="Q52" i="8"/>
  <c r="Q106" i="8"/>
  <c r="Q6" i="8"/>
  <c r="Q104" i="8"/>
  <c r="Q45" i="8"/>
  <c r="Q100" i="8"/>
  <c r="Q109" i="8"/>
  <c r="Q118" i="8"/>
  <c r="Q122" i="8"/>
  <c r="Q97" i="8"/>
  <c r="Q76" i="8"/>
  <c r="Q81" i="8"/>
  <c r="Q80" i="8"/>
  <c r="Q101" i="8"/>
  <c r="Q46" i="8"/>
  <c r="Q74" i="8"/>
  <c r="Q103" i="8"/>
  <c r="Q107" i="8"/>
  <c r="Q12" i="8"/>
  <c r="Q86" i="8"/>
  <c r="Q105" i="8"/>
  <c r="Q28" i="8"/>
  <c r="Q67" i="8"/>
  <c r="Q36" i="8"/>
  <c r="Q29" i="8"/>
  <c r="Q119" i="8"/>
  <c r="Q95" i="8"/>
  <c r="Q17" i="8"/>
  <c r="Q91" i="8"/>
  <c r="Q125" i="8"/>
  <c r="Q120" i="8"/>
  <c r="Q62" i="8"/>
  <c r="Q60" i="8"/>
  <c r="Q108" i="8"/>
  <c r="Q50" i="8"/>
  <c r="Q124" i="8"/>
  <c r="Q24" i="8"/>
  <c r="Q38" i="8"/>
  <c r="Q114" i="8"/>
  <c r="Q32" i="8"/>
  <c r="Q16" i="8"/>
  <c r="Q53" i="8"/>
  <c r="Q94" i="8"/>
  <c r="Q39" i="8"/>
  <c r="Q26" i="8"/>
  <c r="Q121" i="8"/>
  <c r="Q18" i="8"/>
  <c r="Q37" i="8"/>
  <c r="Q49" i="8"/>
  <c r="Q72" i="8"/>
  <c r="Q68" i="8"/>
  <c r="Q90" i="8"/>
  <c r="Q42" i="8"/>
  <c r="Q73" i="8"/>
  <c r="Q30" i="8"/>
  <c r="Q63" i="8"/>
  <c r="Q19" i="8"/>
  <c r="Q40" i="8"/>
  <c r="Q23" i="8"/>
  <c r="Q21" i="8"/>
  <c r="Q15" i="8"/>
  <c r="Q11" i="8"/>
  <c r="Q59" i="8"/>
  <c r="Q20" i="8"/>
  <c r="Q64" i="8"/>
  <c r="Q78" i="8"/>
  <c r="Q84" i="8"/>
  <c r="Q14" i="8"/>
  <c r="Q70" i="8"/>
  <c r="Q82" i="8"/>
  <c r="Q54" i="8"/>
  <c r="Q99" i="8"/>
  <c r="Q117" i="8"/>
  <c r="Q126" i="8"/>
  <c r="Q58" i="8"/>
  <c r="Q87" i="8"/>
  <c r="Q22" i="8"/>
  <c r="Q98" i="8"/>
  <c r="Q4" i="8"/>
  <c r="R4" i="7"/>
  <c r="AJ41" i="7"/>
  <c r="AI100" i="7"/>
  <c r="AI45" i="7"/>
  <c r="AJ106" i="7"/>
  <c r="AI36" i="7"/>
  <c r="AI86" i="7"/>
  <c r="AI109" i="7"/>
  <c r="AJ77" i="7"/>
  <c r="AI114" i="7"/>
  <c r="AI62" i="7"/>
  <c r="AI82" i="7"/>
  <c r="AI121" i="7"/>
  <c r="AI122" i="7"/>
  <c r="AI37" i="7"/>
  <c r="AJ6" i="7"/>
  <c r="AI63" i="7"/>
  <c r="AJ31" i="7"/>
  <c r="AI16" i="7"/>
  <c r="AI20" i="7"/>
  <c r="AI32" i="7"/>
  <c r="AJ110" i="7"/>
  <c r="AJ102" i="7"/>
  <c r="AI74" i="7"/>
  <c r="AI117" i="7"/>
  <c r="AI22" i="7"/>
  <c r="AI64" i="7"/>
  <c r="AI84" i="7"/>
  <c r="AK65" i="7"/>
  <c r="AI18" i="7"/>
  <c r="AJ89" i="7"/>
  <c r="AX123" i="11"/>
  <c r="AX18" i="11"/>
  <c r="AX5" i="11"/>
  <c r="AX24" i="11"/>
  <c r="AX87" i="11"/>
  <c r="AX35" i="11"/>
  <c r="AX48" i="11"/>
  <c r="AX25" i="11"/>
  <c r="AX4" i="11"/>
  <c r="AX39" i="11"/>
  <c r="AX88" i="11"/>
  <c r="AX65" i="11"/>
  <c r="AX56" i="11"/>
  <c r="AX55" i="11"/>
  <c r="AX16" i="11"/>
  <c r="AX126" i="11"/>
  <c r="AX86" i="11"/>
  <c r="AX17" i="11"/>
  <c r="AX72" i="11"/>
  <c r="AX73" i="11"/>
  <c r="AX119" i="11"/>
  <c r="AX121" i="11"/>
  <c r="AX23" i="11"/>
  <c r="AX69" i="11"/>
  <c r="AX31" i="11"/>
  <c r="AX27" i="11"/>
  <c r="AX85" i="11"/>
  <c r="AX20" i="11"/>
  <c r="AX67" i="11"/>
  <c r="AX117" i="11"/>
  <c r="AX80" i="11"/>
  <c r="AX94" i="11"/>
  <c r="AX19" i="11"/>
  <c r="AX10" i="11"/>
  <c r="AX6" i="11"/>
  <c r="AX15" i="11"/>
  <c r="AX44" i="11"/>
  <c r="AX84" i="11"/>
  <c r="AX26" i="11"/>
  <c r="AX125" i="11"/>
  <c r="AX51" i="11"/>
  <c r="AX43" i="11"/>
  <c r="AX61" i="11"/>
  <c r="AX38" i="11"/>
  <c r="AX116" i="11"/>
  <c r="AX112" i="11"/>
  <c r="AX62" i="11"/>
  <c r="AX71" i="11"/>
  <c r="AX32" i="11"/>
  <c r="AX41" i="11"/>
  <c r="AX37" i="11"/>
  <c r="AX30" i="11"/>
  <c r="AX8" i="11"/>
  <c r="AX81" i="11"/>
  <c r="L60" i="12" s="1"/>
  <c r="AX46" i="11"/>
  <c r="AX49" i="11"/>
  <c r="AX75" i="11"/>
  <c r="AX91" i="11"/>
  <c r="AX9" i="11"/>
  <c r="AX92" i="11"/>
  <c r="AX114" i="11"/>
  <c r="AX59" i="11"/>
  <c r="AX11" i="11"/>
  <c r="AX36" i="11"/>
  <c r="AX40" i="11"/>
  <c r="AX113" i="11"/>
  <c r="L61" i="12" s="1"/>
  <c r="AX70" i="11"/>
  <c r="AX7" i="11"/>
  <c r="AX34" i="11"/>
  <c r="AX74" i="11"/>
  <c r="AX76" i="11"/>
  <c r="AX90" i="11"/>
  <c r="AX58" i="11"/>
  <c r="AX78" i="11"/>
  <c r="AX29" i="11"/>
  <c r="AX77" i="11"/>
  <c r="AX12" i="11"/>
  <c r="AX79" i="11"/>
  <c r="AX66" i="11"/>
  <c r="AX95" i="11"/>
  <c r="AX28" i="11"/>
  <c r="AX83" i="11"/>
  <c r="AX89" i="11"/>
  <c r="AX68" i="11"/>
  <c r="AX124" i="11"/>
  <c r="AN4" i="11"/>
  <c r="AX21" i="11"/>
  <c r="AX93" i="11"/>
  <c r="AX13" i="11"/>
  <c r="AX115" i="11"/>
  <c r="AX53" i="11"/>
  <c r="AX14" i="11"/>
  <c r="AX63" i="11"/>
  <c r="AX120" i="11"/>
  <c r="AX57" i="11"/>
  <c r="AX54" i="11"/>
  <c r="AX33" i="11"/>
  <c r="AX52" i="11"/>
  <c r="AX45" i="11"/>
  <c r="AX22" i="11"/>
  <c r="AX118" i="11"/>
  <c r="AX82" i="11"/>
  <c r="AX64" i="11"/>
  <c r="L20" i="12" s="1"/>
  <c r="AX47" i="11"/>
  <c r="AX50" i="11"/>
  <c r="AX42" i="11"/>
  <c r="AX60" i="11"/>
  <c r="L39" i="12"/>
  <c r="L22" i="12"/>
  <c r="M38" i="12"/>
  <c r="M40" i="12" s="1"/>
  <c r="M15" i="12"/>
  <c r="M14" i="12" s="1"/>
  <c r="L14" i="12"/>
  <c r="L16" i="12"/>
  <c r="AO86" i="11"/>
  <c r="AO17" i="11"/>
  <c r="AO72" i="11"/>
  <c r="AO73" i="11"/>
  <c r="AO119" i="11"/>
  <c r="AO121" i="11"/>
  <c r="AO23" i="11"/>
  <c r="AO69" i="11"/>
  <c r="AO31" i="11"/>
  <c r="AO27" i="11"/>
  <c r="AO85" i="11"/>
  <c r="AO20" i="11"/>
  <c r="AO67" i="11"/>
  <c r="AO117" i="11"/>
  <c r="AO80" i="11"/>
  <c r="AO94" i="11"/>
  <c r="AO19" i="11"/>
  <c r="AO10" i="11"/>
  <c r="AO6" i="11"/>
  <c r="AO15" i="11"/>
  <c r="AO44" i="11"/>
  <c r="AO84" i="11"/>
  <c r="AO16" i="11"/>
  <c r="AO34" i="11"/>
  <c r="AO74" i="11"/>
  <c r="AO76" i="11"/>
  <c r="AO90" i="11"/>
  <c r="AO58" i="11"/>
  <c r="AO78" i="11"/>
  <c r="AO29" i="11"/>
  <c r="AO77" i="11"/>
  <c r="AO12" i="11"/>
  <c r="AO79" i="11"/>
  <c r="AO66" i="11"/>
  <c r="AO95" i="11"/>
  <c r="AO28" i="11"/>
  <c r="AO83" i="11"/>
  <c r="AO89" i="11"/>
  <c r="AO68" i="11"/>
  <c r="AO26" i="11"/>
  <c r="AO39" i="11"/>
  <c r="AO88" i="11"/>
  <c r="AO65" i="11"/>
  <c r="AO56" i="11"/>
  <c r="AO55" i="11"/>
  <c r="AO25" i="11"/>
  <c r="AO40" i="11"/>
  <c r="AO113" i="11"/>
  <c r="AO70" i="11"/>
  <c r="AO7" i="11"/>
  <c r="AO51" i="11"/>
  <c r="AO43" i="11"/>
  <c r="AO61" i="11"/>
  <c r="AO38" i="11"/>
  <c r="AO116" i="11"/>
  <c r="AO112" i="11"/>
  <c r="AO62" i="11"/>
  <c r="AO71" i="11"/>
  <c r="AO32" i="11"/>
  <c r="AO41" i="11"/>
  <c r="AO37" i="11"/>
  <c r="AO30" i="11"/>
  <c r="AO8" i="11"/>
  <c r="AO81" i="11"/>
  <c r="AO46" i="11"/>
  <c r="AO49" i="11"/>
  <c r="AO75" i="11"/>
  <c r="AO91" i="11"/>
  <c r="AO9" i="11"/>
  <c r="AO92" i="11"/>
  <c r="AO114" i="11"/>
  <c r="AO59" i="11"/>
  <c r="AO11" i="11"/>
  <c r="AO36" i="11"/>
  <c r="AO115" i="11"/>
  <c r="AO53" i="11"/>
  <c r="AO14" i="11"/>
  <c r="AO63" i="11"/>
  <c r="AO120" i="11"/>
  <c r="AO57" i="11"/>
  <c r="AO54" i="11"/>
  <c r="AO33" i="11"/>
  <c r="AO52" i="11"/>
  <c r="AO45" i="11"/>
  <c r="AO22" i="11"/>
  <c r="AO118" i="11"/>
  <c r="AO82" i="11"/>
  <c r="AO64" i="11"/>
  <c r="AO47" i="11"/>
  <c r="AO50" i="11"/>
  <c r="AO42" i="11"/>
  <c r="AO60" i="11"/>
  <c r="AO5" i="11"/>
  <c r="AO87" i="11"/>
  <c r="AO18" i="11"/>
  <c r="AO48" i="11"/>
  <c r="AO24" i="11"/>
  <c r="AO35" i="11"/>
  <c r="AO21" i="11"/>
  <c r="AO93" i="11"/>
  <c r="AO13" i="11"/>
  <c r="L59" i="12" l="1"/>
  <c r="AY96" i="11"/>
  <c r="AY100" i="11"/>
  <c r="AY97" i="11"/>
  <c r="AY101" i="11"/>
  <c r="AY105" i="11"/>
  <c r="AY109" i="11"/>
  <c r="AY98" i="11"/>
  <c r="AY102" i="11"/>
  <c r="AY99" i="11"/>
  <c r="AY103" i="11"/>
  <c r="AY107" i="11"/>
  <c r="AY111" i="11"/>
  <c r="AY104" i="11"/>
  <c r="AY106" i="11"/>
  <c r="AY108" i="11"/>
  <c r="AY110" i="11"/>
  <c r="AJ18" i="7"/>
  <c r="AJ84" i="7"/>
  <c r="AJ22" i="7"/>
  <c r="AJ74" i="7"/>
  <c r="AK110" i="7"/>
  <c r="AJ20" i="7"/>
  <c r="AK31" i="7"/>
  <c r="AK6" i="7"/>
  <c r="AJ122" i="7"/>
  <c r="AJ82" i="7"/>
  <c r="AJ114" i="7"/>
  <c r="AJ109" i="7"/>
  <c r="AJ36" i="7"/>
  <c r="AJ45" i="7"/>
  <c r="AK41" i="7"/>
  <c r="AK27" i="7"/>
  <c r="AJ119" i="7"/>
  <c r="AL25" i="7"/>
  <c r="AK123" i="7"/>
  <c r="AJ80" i="7"/>
  <c r="AJ58" i="7"/>
  <c r="AK55" i="7"/>
  <c r="AJ98" i="7"/>
  <c r="AJ95" i="7"/>
  <c r="AJ24" i="7"/>
  <c r="AJ81" i="7"/>
  <c r="AJ124" i="7"/>
  <c r="AJ17" i="7"/>
  <c r="AK83" i="7"/>
  <c r="AJ120" i="7"/>
  <c r="R116" i="8"/>
  <c r="R9" i="8"/>
  <c r="R8" i="8"/>
  <c r="R5" i="8"/>
  <c r="R7" i="8"/>
  <c r="R96" i="8"/>
  <c r="R13" i="8"/>
  <c r="R47" i="8"/>
  <c r="R25" i="8"/>
  <c r="R88" i="8"/>
  <c r="R65" i="8"/>
  <c r="R10" i="8"/>
  <c r="R104" i="8"/>
  <c r="R41" i="8"/>
  <c r="R113" i="8"/>
  <c r="R106" i="8"/>
  <c r="R52" i="8"/>
  <c r="R34" i="8"/>
  <c r="R48" i="8"/>
  <c r="R56" i="8"/>
  <c r="R55" i="8"/>
  <c r="R44" i="8"/>
  <c r="R102" i="8"/>
  <c r="R123" i="8"/>
  <c r="R111" i="8"/>
  <c r="R79" i="8"/>
  <c r="R69" i="8"/>
  <c r="R115" i="8"/>
  <c r="R35" i="8"/>
  <c r="R110" i="8"/>
  <c r="R112" i="8"/>
  <c r="R27" i="8"/>
  <c r="R66" i="8"/>
  <c r="R93" i="8"/>
  <c r="R61" i="8"/>
  <c r="R6" i="8"/>
  <c r="R71" i="8"/>
  <c r="R43" i="8"/>
  <c r="R33" i="8"/>
  <c r="R31" i="8"/>
  <c r="R92" i="8"/>
  <c r="R75" i="8"/>
  <c r="R77" i="8"/>
  <c r="R83" i="8"/>
  <c r="R89" i="8"/>
  <c r="R85" i="8"/>
  <c r="R57" i="8"/>
  <c r="R51" i="8"/>
  <c r="R101" i="8"/>
  <c r="R26" i="8"/>
  <c r="R98" i="8"/>
  <c r="R94" i="8"/>
  <c r="R53" i="8"/>
  <c r="R16" i="8"/>
  <c r="R58" i="8"/>
  <c r="R126" i="8"/>
  <c r="R99" i="8"/>
  <c r="R82" i="8"/>
  <c r="R14" i="8"/>
  <c r="R78" i="8"/>
  <c r="R64" i="8"/>
  <c r="R59" i="8"/>
  <c r="R15" i="8"/>
  <c r="R23" i="8"/>
  <c r="R19" i="8"/>
  <c r="R73" i="8"/>
  <c r="R90" i="8"/>
  <c r="R49" i="8"/>
  <c r="R18" i="8"/>
  <c r="R114" i="8"/>
  <c r="R38" i="8"/>
  <c r="R24" i="8"/>
  <c r="R124" i="8"/>
  <c r="R50" i="8"/>
  <c r="R108" i="8"/>
  <c r="R62" i="8"/>
  <c r="R120" i="8"/>
  <c r="R91" i="8"/>
  <c r="R95" i="8"/>
  <c r="R29" i="8"/>
  <c r="R36" i="8"/>
  <c r="R105" i="8"/>
  <c r="R107" i="8"/>
  <c r="R80" i="8"/>
  <c r="R74" i="8"/>
  <c r="R81" i="8"/>
  <c r="R32" i="8"/>
  <c r="R39" i="8"/>
  <c r="R22" i="8"/>
  <c r="R87" i="8"/>
  <c r="R117" i="8"/>
  <c r="R54" i="8"/>
  <c r="R70" i="8"/>
  <c r="R84" i="8"/>
  <c r="R20" i="8"/>
  <c r="R11" i="8"/>
  <c r="R21" i="8"/>
  <c r="R40" i="8"/>
  <c r="R63" i="8"/>
  <c r="R30" i="8"/>
  <c r="R42" i="8"/>
  <c r="R68" i="8"/>
  <c r="R72" i="8"/>
  <c r="R37" i="8"/>
  <c r="R121" i="8"/>
  <c r="R45" i="8"/>
  <c r="R76" i="8"/>
  <c r="R97" i="8"/>
  <c r="R122" i="8"/>
  <c r="R118" i="8"/>
  <c r="R109" i="8"/>
  <c r="R100" i="8"/>
  <c r="R60" i="8"/>
  <c r="R125" i="8"/>
  <c r="R17" i="8"/>
  <c r="R119" i="8"/>
  <c r="R67" i="8"/>
  <c r="R28" i="8"/>
  <c r="R86" i="8"/>
  <c r="R12" i="8"/>
  <c r="R103" i="8"/>
  <c r="R46" i="8"/>
  <c r="S4" i="7"/>
  <c r="R4" i="8"/>
  <c r="AJ70" i="7"/>
  <c r="AK48" i="7"/>
  <c r="AJ40" i="7"/>
  <c r="AJ19" i="7"/>
  <c r="AJ49" i="7"/>
  <c r="AL13" i="7"/>
  <c r="AJ50" i="7"/>
  <c r="AK115" i="7"/>
  <c r="AK44" i="7"/>
  <c r="AK34" i="7"/>
  <c r="AJ11" i="7"/>
  <c r="AJ72" i="7"/>
  <c r="AK51" i="7"/>
  <c r="AJ105" i="7"/>
  <c r="AJ97" i="7"/>
  <c r="AK75" i="7"/>
  <c r="AK71" i="7"/>
  <c r="AJ118" i="7"/>
  <c r="AL88" i="7"/>
  <c r="AK85" i="7"/>
  <c r="AK113" i="7"/>
  <c r="AK43" i="7"/>
  <c r="AK56" i="7"/>
  <c r="AK35" i="7"/>
  <c r="AJ28" i="7"/>
  <c r="AJ101" i="7"/>
  <c r="AJ78" i="7"/>
  <c r="AK92" i="7"/>
  <c r="AK89" i="7"/>
  <c r="AL65" i="7"/>
  <c r="AJ64" i="7"/>
  <c r="AJ117" i="7"/>
  <c r="AK102" i="7"/>
  <c r="AJ32" i="7"/>
  <c r="AJ16" i="7"/>
  <c r="AJ63" i="7"/>
  <c r="AJ37" i="7"/>
  <c r="AJ121" i="7"/>
  <c r="AJ62" i="7"/>
  <c r="AK77" i="7"/>
  <c r="AJ86" i="7"/>
  <c r="AK106" i="7"/>
  <c r="AJ100" i="7"/>
  <c r="AJ126" i="7"/>
  <c r="AJ30" i="7"/>
  <c r="AK61" i="7"/>
  <c r="AJ21" i="7"/>
  <c r="AJ87" i="7"/>
  <c r="AJ12" i="7"/>
  <c r="AJ90" i="7"/>
  <c r="AJ23" i="7"/>
  <c r="AJ67" i="7"/>
  <c r="AJ73" i="7"/>
  <c r="AK69" i="7"/>
  <c r="AK111" i="7"/>
  <c r="AJ107" i="7"/>
  <c r="AJ53" i="7"/>
  <c r="AJ15" i="7"/>
  <c r="AJ39" i="7"/>
  <c r="AK79" i="7"/>
  <c r="AJ68" i="7"/>
  <c r="AJ60" i="7"/>
  <c r="AJ76" i="7"/>
  <c r="AJ26" i="7"/>
  <c r="AJ38" i="7"/>
  <c r="AJ125" i="7"/>
  <c r="AK52" i="7"/>
  <c r="AK66" i="7"/>
  <c r="AJ54" i="7"/>
  <c r="AK104" i="7"/>
  <c r="AK93" i="7"/>
  <c r="AJ103" i="7"/>
  <c r="AJ99" i="7"/>
  <c r="AJ42" i="7"/>
  <c r="AK112" i="7"/>
  <c r="AK33" i="7"/>
  <c r="AJ108" i="7"/>
  <c r="AJ59" i="7"/>
  <c r="AK10" i="7"/>
  <c r="AJ94" i="7"/>
  <c r="AL96" i="7"/>
  <c r="AL47" i="7"/>
  <c r="AJ91" i="7"/>
  <c r="AK57" i="7"/>
  <c r="AJ46" i="7"/>
  <c r="AJ29" i="7"/>
  <c r="AJ14" i="7"/>
  <c r="L21" i="12"/>
  <c r="L23" i="12" s="1"/>
  <c r="AY13" i="11"/>
  <c r="AY122" i="11"/>
  <c r="AY48" i="11"/>
  <c r="AY123" i="11"/>
  <c r="AY12" i="11"/>
  <c r="AY94" i="11"/>
  <c r="AY87" i="11"/>
  <c r="AY26" i="11"/>
  <c r="AY69" i="11"/>
  <c r="AY21" i="11"/>
  <c r="AY35" i="11"/>
  <c r="AY34" i="11"/>
  <c r="AY89" i="11"/>
  <c r="AY29" i="11"/>
  <c r="AY84" i="11"/>
  <c r="AY117" i="11"/>
  <c r="AY121" i="11"/>
  <c r="AY66" i="11"/>
  <c r="AY76" i="11"/>
  <c r="AY10" i="11"/>
  <c r="AY27" i="11"/>
  <c r="AY17" i="11"/>
  <c r="AY93" i="11"/>
  <c r="AY24" i="11"/>
  <c r="AY18" i="11"/>
  <c r="AY28" i="11"/>
  <c r="AY58" i="11"/>
  <c r="AY15" i="11"/>
  <c r="AY20" i="11"/>
  <c r="AY73" i="11"/>
  <c r="AY86" i="11"/>
  <c r="AY68" i="11"/>
  <c r="AY83" i="11"/>
  <c r="AY95" i="11"/>
  <c r="AY79" i="11"/>
  <c r="AY77" i="11"/>
  <c r="AY78" i="11"/>
  <c r="AY90" i="11"/>
  <c r="AY74" i="11"/>
  <c r="AY16" i="11"/>
  <c r="AY44" i="11"/>
  <c r="AY6" i="11"/>
  <c r="AY19" i="11"/>
  <c r="AY80" i="11"/>
  <c r="AY67" i="11"/>
  <c r="AY85" i="11"/>
  <c r="AY31" i="11"/>
  <c r="AY23" i="11"/>
  <c r="AY119" i="11"/>
  <c r="AY72" i="11"/>
  <c r="AY125" i="11"/>
  <c r="AY126" i="11"/>
  <c r="AY4" i="11"/>
  <c r="AY60" i="11"/>
  <c r="AY50" i="11"/>
  <c r="AY64" i="11"/>
  <c r="M20" i="12" s="1"/>
  <c r="AY118" i="11"/>
  <c r="AY45" i="11"/>
  <c r="AY33" i="11"/>
  <c r="AY57" i="11"/>
  <c r="AY63" i="11"/>
  <c r="AY53" i="11"/>
  <c r="AY36" i="11"/>
  <c r="AY59" i="11"/>
  <c r="AY92" i="11"/>
  <c r="AY91" i="11"/>
  <c r="AY49" i="11"/>
  <c r="AY81" i="11"/>
  <c r="M60" i="12" s="1"/>
  <c r="AY30" i="11"/>
  <c r="AY41" i="11"/>
  <c r="AY71" i="11"/>
  <c r="AY112" i="11"/>
  <c r="AY38" i="11"/>
  <c r="AY43" i="11"/>
  <c r="AY7" i="11"/>
  <c r="AY113" i="11"/>
  <c r="M61" i="12" s="1"/>
  <c r="AY25" i="11"/>
  <c r="AY56" i="11"/>
  <c r="AY88" i="11"/>
  <c r="AY5" i="11"/>
  <c r="M22" i="12" s="1"/>
  <c r="AY42" i="11"/>
  <c r="AY47" i="11"/>
  <c r="AY82" i="11"/>
  <c r="AY22" i="11"/>
  <c r="AY52" i="11"/>
  <c r="AY54" i="11"/>
  <c r="AY120" i="11"/>
  <c r="AY14" i="11"/>
  <c r="AY115" i="11"/>
  <c r="AY11" i="11"/>
  <c r="AY114" i="11"/>
  <c r="AY9" i="11"/>
  <c r="AY75" i="11"/>
  <c r="AY46" i="11"/>
  <c r="AY8" i="11"/>
  <c r="AY37" i="11"/>
  <c r="AY32" i="11"/>
  <c r="AY62" i="11"/>
  <c r="AY116" i="11"/>
  <c r="AY61" i="11"/>
  <c r="AY51" i="11"/>
  <c r="AY70" i="11"/>
  <c r="AY40" i="11"/>
  <c r="AY55" i="11"/>
  <c r="AY65" i="11"/>
  <c r="AY39" i="11"/>
  <c r="AY124" i="11"/>
  <c r="AO4" i="11"/>
  <c r="M59" i="12"/>
  <c r="M39" i="12"/>
  <c r="N38" i="12"/>
  <c r="N40" i="12" s="1"/>
  <c r="N15" i="12"/>
  <c r="N16" i="12" s="1"/>
  <c r="M17" i="12"/>
  <c r="M16" i="12"/>
  <c r="AP13" i="11"/>
  <c r="AP48" i="11"/>
  <c r="AP93" i="11"/>
  <c r="AP24" i="11"/>
  <c r="AP18" i="11"/>
  <c r="AP60" i="11"/>
  <c r="AP50" i="11"/>
  <c r="AP64" i="11"/>
  <c r="AP118" i="11"/>
  <c r="AP45" i="11"/>
  <c r="AP33" i="11"/>
  <c r="AP57" i="11"/>
  <c r="AP63" i="11"/>
  <c r="AP53" i="11"/>
  <c r="AP36" i="11"/>
  <c r="AP59" i="11"/>
  <c r="AP92" i="11"/>
  <c r="AP91" i="11"/>
  <c r="AP49" i="11"/>
  <c r="AP81" i="11"/>
  <c r="AP30" i="11"/>
  <c r="AP41" i="11"/>
  <c r="AP71" i="11"/>
  <c r="AP112" i="11"/>
  <c r="AP38" i="11"/>
  <c r="AP43" i="11"/>
  <c r="AP7" i="11"/>
  <c r="AP113" i="11"/>
  <c r="AP25" i="11"/>
  <c r="AP56" i="11"/>
  <c r="AP88" i="11"/>
  <c r="AP68" i="11"/>
  <c r="AP83" i="11"/>
  <c r="AP95" i="11"/>
  <c r="AP79" i="11"/>
  <c r="AP77" i="11"/>
  <c r="AP78" i="11"/>
  <c r="AP90" i="11"/>
  <c r="AP74" i="11"/>
  <c r="AP16" i="11"/>
  <c r="AP44" i="11"/>
  <c r="AP6" i="11"/>
  <c r="AP19" i="11"/>
  <c r="AP80" i="11"/>
  <c r="AP67" i="11"/>
  <c r="AP85" i="11"/>
  <c r="AP31" i="11"/>
  <c r="AP23" i="11"/>
  <c r="AP119" i="11"/>
  <c r="AP72" i="11"/>
  <c r="AP86" i="11"/>
  <c r="AP21" i="11"/>
  <c r="AP35" i="11"/>
  <c r="AP87" i="11"/>
  <c r="AP5" i="11"/>
  <c r="AP42" i="11"/>
  <c r="AP47" i="11"/>
  <c r="AP82" i="11"/>
  <c r="AP22" i="11"/>
  <c r="AP52" i="11"/>
  <c r="AP54" i="11"/>
  <c r="AP120" i="11"/>
  <c r="AP14" i="11"/>
  <c r="AP115" i="11"/>
  <c r="AP11" i="11"/>
  <c r="AP114" i="11"/>
  <c r="AP9" i="11"/>
  <c r="AP75" i="11"/>
  <c r="AP46" i="11"/>
  <c r="AP8" i="11"/>
  <c r="AP37" i="11"/>
  <c r="AP32" i="11"/>
  <c r="AP62" i="11"/>
  <c r="AP116" i="11"/>
  <c r="AP61" i="11"/>
  <c r="AP51" i="11"/>
  <c r="AP70" i="11"/>
  <c r="AP40" i="11"/>
  <c r="AP55" i="11"/>
  <c r="AP65" i="11"/>
  <c r="AP39" i="11"/>
  <c r="AP26" i="11"/>
  <c r="AP89" i="11"/>
  <c r="AP28" i="11"/>
  <c r="AP66" i="11"/>
  <c r="AP12" i="11"/>
  <c r="AP29" i="11"/>
  <c r="AP58" i="11"/>
  <c r="AP76" i="11"/>
  <c r="AP34" i="11"/>
  <c r="AP84" i="11"/>
  <c r="AP15" i="11"/>
  <c r="AP10" i="11"/>
  <c r="AP94" i="11"/>
  <c r="AP117" i="11"/>
  <c r="AP20" i="11"/>
  <c r="AP27" i="11"/>
  <c r="AP69" i="11"/>
  <c r="AP121" i="11"/>
  <c r="AP73" i="11"/>
  <c r="AP17" i="11"/>
  <c r="M21" i="12" l="1"/>
  <c r="M23" i="12" s="1"/>
  <c r="AZ97" i="11"/>
  <c r="AZ101" i="11"/>
  <c r="AZ105" i="11"/>
  <c r="AZ109" i="11"/>
  <c r="AZ99" i="11"/>
  <c r="AZ103" i="11"/>
  <c r="AZ107" i="11"/>
  <c r="AZ111" i="11"/>
  <c r="AZ96" i="11"/>
  <c r="AZ104" i="11"/>
  <c r="AZ98" i="11"/>
  <c r="AZ106" i="11"/>
  <c r="AZ100" i="11"/>
  <c r="AZ108" i="11"/>
  <c r="AZ102" i="11"/>
  <c r="AZ110" i="11"/>
  <c r="AK29" i="7"/>
  <c r="AL57" i="7"/>
  <c r="AM47" i="7"/>
  <c r="AK94" i="7"/>
  <c r="AK59" i="7"/>
  <c r="AL33" i="7"/>
  <c r="AK42" i="7"/>
  <c r="AK103" i="7"/>
  <c r="AL104" i="7"/>
  <c r="AL66" i="7"/>
  <c r="AK125" i="7"/>
  <c r="AK26" i="7"/>
  <c r="AK60" i="7"/>
  <c r="AL79" i="7"/>
  <c r="AK15" i="7"/>
  <c r="AK107" i="7"/>
  <c r="AL69" i="7"/>
  <c r="AK67" i="7"/>
  <c r="AK90" i="7"/>
  <c r="AK87" i="7"/>
  <c r="AL61" i="7"/>
  <c r="AK126" i="7"/>
  <c r="AL106" i="7"/>
  <c r="AL77" i="7"/>
  <c r="AK121" i="7"/>
  <c r="AK63" i="7"/>
  <c r="AK32" i="7"/>
  <c r="AK117" i="7"/>
  <c r="AM65" i="7"/>
  <c r="AL92" i="7"/>
  <c r="AK101" i="7"/>
  <c r="AL35" i="7"/>
  <c r="AL43" i="7"/>
  <c r="AL85" i="7"/>
  <c r="AK118" i="7"/>
  <c r="AL75" i="7"/>
  <c r="AK105" i="7"/>
  <c r="AK72" i="7"/>
  <c r="AL34" i="7"/>
  <c r="AL115" i="7"/>
  <c r="AM13" i="7"/>
  <c r="AK19" i="7"/>
  <c r="AL48" i="7"/>
  <c r="S116" i="8"/>
  <c r="S9" i="8"/>
  <c r="S8" i="8"/>
  <c r="S5" i="8"/>
  <c r="S7" i="8"/>
  <c r="S65" i="8"/>
  <c r="S88" i="8"/>
  <c r="S25" i="8"/>
  <c r="S47" i="8"/>
  <c r="S13" i="8"/>
  <c r="S96" i="8"/>
  <c r="S55" i="8"/>
  <c r="S48" i="8"/>
  <c r="S104" i="8"/>
  <c r="S66" i="8"/>
  <c r="S93" i="8"/>
  <c r="S89" i="8"/>
  <c r="S77" i="8"/>
  <c r="S92" i="8"/>
  <c r="S33" i="8"/>
  <c r="S43" i="8"/>
  <c r="S6" i="8"/>
  <c r="S61" i="8"/>
  <c r="S112" i="8"/>
  <c r="S110" i="8"/>
  <c r="S115" i="8"/>
  <c r="S79" i="8"/>
  <c r="S123" i="8"/>
  <c r="S44" i="8"/>
  <c r="S56" i="8"/>
  <c r="S52" i="8"/>
  <c r="S111" i="8"/>
  <c r="S34" i="8"/>
  <c r="S113" i="8"/>
  <c r="S27" i="8"/>
  <c r="S51" i="8"/>
  <c r="S57" i="8"/>
  <c r="S85" i="8"/>
  <c r="S83" i="8"/>
  <c r="S75" i="8"/>
  <c r="S31" i="8"/>
  <c r="S71" i="8"/>
  <c r="S10" i="8"/>
  <c r="S35" i="8"/>
  <c r="S69" i="8"/>
  <c r="S102" i="8"/>
  <c r="S106" i="8"/>
  <c r="S41" i="8"/>
  <c r="S68" i="8"/>
  <c r="S30" i="8"/>
  <c r="S19" i="8"/>
  <c r="S14" i="8"/>
  <c r="S126" i="8"/>
  <c r="S81" i="8"/>
  <c r="S74" i="8"/>
  <c r="S12" i="8"/>
  <c r="S28" i="8"/>
  <c r="S125" i="8"/>
  <c r="S100" i="8"/>
  <c r="S118" i="8"/>
  <c r="S97" i="8"/>
  <c r="S76" i="8"/>
  <c r="S121" i="8"/>
  <c r="S72" i="8"/>
  <c r="S40" i="8"/>
  <c r="S11" i="8"/>
  <c r="S20" i="8"/>
  <c r="S54" i="8"/>
  <c r="S87" i="8"/>
  <c r="S22" i="8"/>
  <c r="S32" i="8"/>
  <c r="S80" i="8"/>
  <c r="S107" i="8"/>
  <c r="S105" i="8"/>
  <c r="S36" i="8"/>
  <c r="S95" i="8"/>
  <c r="S91" i="8"/>
  <c r="S120" i="8"/>
  <c r="S108" i="8"/>
  <c r="S38" i="8"/>
  <c r="S49" i="8"/>
  <c r="S73" i="8"/>
  <c r="S15" i="8"/>
  <c r="S78" i="8"/>
  <c r="S82" i="8"/>
  <c r="S16" i="8"/>
  <c r="S98" i="8"/>
  <c r="S64" i="8"/>
  <c r="S58" i="8"/>
  <c r="S94" i="8"/>
  <c r="S46" i="8"/>
  <c r="S103" i="8"/>
  <c r="S86" i="8"/>
  <c r="S67" i="8"/>
  <c r="S119" i="8"/>
  <c r="S17" i="8"/>
  <c r="S60" i="8"/>
  <c r="S109" i="8"/>
  <c r="S122" i="8"/>
  <c r="S45" i="8"/>
  <c r="S37" i="8"/>
  <c r="S42" i="8"/>
  <c r="S63" i="8"/>
  <c r="S21" i="8"/>
  <c r="S84" i="8"/>
  <c r="S70" i="8"/>
  <c r="S117" i="8"/>
  <c r="S39" i="8"/>
  <c r="S101" i="8"/>
  <c r="S29" i="8"/>
  <c r="S62" i="8"/>
  <c r="S50" i="8"/>
  <c r="S124" i="8"/>
  <c r="S24" i="8"/>
  <c r="S114" i="8"/>
  <c r="S18" i="8"/>
  <c r="S90" i="8"/>
  <c r="S23" i="8"/>
  <c r="S59" i="8"/>
  <c r="S99" i="8"/>
  <c r="S53" i="8"/>
  <c r="S26" i="8"/>
  <c r="S4" i="8"/>
  <c r="T4" i="7"/>
  <c r="AK120" i="7"/>
  <c r="AK17" i="7"/>
  <c r="AK81" i="7"/>
  <c r="AK95" i="7"/>
  <c r="AL55" i="7"/>
  <c r="AK80" i="7"/>
  <c r="AM25" i="7"/>
  <c r="AL27" i="7"/>
  <c r="AK45" i="7"/>
  <c r="AK109" i="7"/>
  <c r="AK82" i="7"/>
  <c r="AL6" i="7"/>
  <c r="AK20" i="7"/>
  <c r="AK74" i="7"/>
  <c r="AK84" i="7"/>
  <c r="AK14" i="7"/>
  <c r="AK46" i="7"/>
  <c r="AK91" i="7"/>
  <c r="AM96" i="7"/>
  <c r="AL10" i="7"/>
  <c r="AK108" i="7"/>
  <c r="AL112" i="7"/>
  <c r="AK99" i="7"/>
  <c r="AL93" i="7"/>
  <c r="AK54" i="7"/>
  <c r="AL52" i="7"/>
  <c r="AK38" i="7"/>
  <c r="AK76" i="7"/>
  <c r="AK68" i="7"/>
  <c r="AK39" i="7"/>
  <c r="AK53" i="7"/>
  <c r="AL111" i="7"/>
  <c r="AK73" i="7"/>
  <c r="AK23" i="7"/>
  <c r="AK12" i="7"/>
  <c r="AK21" i="7"/>
  <c r="AK30" i="7"/>
  <c r="AK100" i="7"/>
  <c r="AK86" i="7"/>
  <c r="AK62" i="7"/>
  <c r="AK37" i="7"/>
  <c r="AK16" i="7"/>
  <c r="AL102" i="7"/>
  <c r="AK64" i="7"/>
  <c r="AL89" i="7"/>
  <c r="AK78" i="7"/>
  <c r="AK28" i="7"/>
  <c r="AL56" i="7"/>
  <c r="AL113" i="7"/>
  <c r="AM88" i="7"/>
  <c r="AL71" i="7"/>
  <c r="AK97" i="7"/>
  <c r="AL51" i="7"/>
  <c r="AK11" i="7"/>
  <c r="AL44" i="7"/>
  <c r="AK50" i="7"/>
  <c r="AK49" i="7"/>
  <c r="AK40" i="7"/>
  <c r="AK70" i="7"/>
  <c r="AL83" i="7"/>
  <c r="AK124" i="7"/>
  <c r="AK24" i="7"/>
  <c r="AK98" i="7"/>
  <c r="AK58" i="7"/>
  <c r="AL123" i="7"/>
  <c r="AK119" i="7"/>
  <c r="AL41" i="7"/>
  <c r="AK36" i="7"/>
  <c r="AK114" i="7"/>
  <c r="AK122" i="7"/>
  <c r="AL31" i="7"/>
  <c r="AL110" i="7"/>
  <c r="AK22" i="7"/>
  <c r="AK18" i="7"/>
  <c r="AZ88" i="11"/>
  <c r="AZ31" i="11"/>
  <c r="AZ36" i="11"/>
  <c r="AZ5" i="11"/>
  <c r="AZ71" i="11"/>
  <c r="AZ74" i="11"/>
  <c r="AZ50" i="11"/>
  <c r="AZ19" i="11"/>
  <c r="AZ7" i="11"/>
  <c r="AZ33" i="11"/>
  <c r="AZ86" i="11"/>
  <c r="AZ79" i="11"/>
  <c r="AZ49" i="11"/>
  <c r="AZ122" i="11"/>
  <c r="AZ123" i="11"/>
  <c r="AZ117" i="11"/>
  <c r="AZ35" i="11"/>
  <c r="AZ67" i="11"/>
  <c r="AZ78" i="11"/>
  <c r="AZ25" i="11"/>
  <c r="AZ30" i="11"/>
  <c r="AZ63" i="11"/>
  <c r="AZ119" i="11"/>
  <c r="AZ44" i="11"/>
  <c r="AZ83" i="11"/>
  <c r="AZ38" i="11"/>
  <c r="AZ92" i="11"/>
  <c r="AZ118" i="11"/>
  <c r="AZ13" i="11"/>
  <c r="AZ29" i="11"/>
  <c r="AZ48" i="11"/>
  <c r="AZ55" i="11"/>
  <c r="AZ4" i="11"/>
  <c r="AZ87" i="11"/>
  <c r="AZ21" i="11"/>
  <c r="AZ72" i="11"/>
  <c r="AZ23" i="11"/>
  <c r="AZ85" i="11"/>
  <c r="AZ80" i="11"/>
  <c r="AZ6" i="11"/>
  <c r="AZ16" i="11"/>
  <c r="AZ90" i="11"/>
  <c r="AZ77" i="11"/>
  <c r="AZ95" i="11"/>
  <c r="AZ68" i="11"/>
  <c r="AZ56" i="11"/>
  <c r="AZ113" i="11"/>
  <c r="N61" i="12" s="1"/>
  <c r="AZ43" i="11"/>
  <c r="AZ112" i="11"/>
  <c r="AZ41" i="11"/>
  <c r="AZ81" i="11"/>
  <c r="AZ91" i="11"/>
  <c r="AZ59" i="11"/>
  <c r="AZ53" i="11"/>
  <c r="AZ57" i="11"/>
  <c r="AZ45" i="11"/>
  <c r="AZ64" i="11"/>
  <c r="AZ60" i="11"/>
  <c r="AZ93" i="11"/>
  <c r="AZ84" i="11"/>
  <c r="AZ121" i="11"/>
  <c r="AZ89" i="11"/>
  <c r="AZ27" i="11"/>
  <c r="AZ76" i="11"/>
  <c r="AZ39" i="11"/>
  <c r="AZ17" i="11"/>
  <c r="AZ10" i="11"/>
  <c r="AZ66" i="11"/>
  <c r="AZ125" i="11"/>
  <c r="AZ126" i="11"/>
  <c r="AZ73" i="11"/>
  <c r="AZ69" i="11"/>
  <c r="AZ20" i="11"/>
  <c r="AZ94" i="11"/>
  <c r="AZ15" i="11"/>
  <c r="AZ34" i="11"/>
  <c r="AZ58" i="11"/>
  <c r="AZ12" i="11"/>
  <c r="AZ28" i="11"/>
  <c r="AZ26" i="11"/>
  <c r="AZ65" i="11"/>
  <c r="AZ40" i="11"/>
  <c r="AZ51" i="11"/>
  <c r="AZ116" i="11"/>
  <c r="AZ32" i="11"/>
  <c r="AZ8" i="11"/>
  <c r="AZ75" i="11"/>
  <c r="AZ114" i="11"/>
  <c r="AZ115" i="11"/>
  <c r="AZ120" i="11"/>
  <c r="AZ52" i="11"/>
  <c r="AZ82" i="11"/>
  <c r="AZ42" i="11"/>
  <c r="AZ18" i="11"/>
  <c r="AZ70" i="11"/>
  <c r="AZ61" i="11"/>
  <c r="AZ62" i="11"/>
  <c r="AZ37" i="11"/>
  <c r="AZ46" i="11"/>
  <c r="AZ9" i="11"/>
  <c r="AZ11" i="11"/>
  <c r="AZ14" i="11"/>
  <c r="AZ54" i="11"/>
  <c r="AZ22" i="11"/>
  <c r="AZ47" i="11"/>
  <c r="AZ24" i="11"/>
  <c r="AZ124" i="11"/>
  <c r="AP4" i="11"/>
  <c r="N39" i="12"/>
  <c r="N14" i="12"/>
  <c r="O38" i="12"/>
  <c r="O40" i="12" s="1"/>
  <c r="O15" i="12"/>
  <c r="O14" i="12" s="1"/>
  <c r="N17" i="12"/>
  <c r="N20" i="12" l="1"/>
  <c r="N21" i="12"/>
  <c r="N23" i="12" s="1"/>
  <c r="N22" i="12"/>
  <c r="N60" i="12"/>
  <c r="BA97" i="11"/>
  <c r="BA99" i="11"/>
  <c r="BA96" i="11"/>
  <c r="BA102" i="11"/>
  <c r="BA106" i="11"/>
  <c r="BA110" i="11"/>
  <c r="BA98" i="11"/>
  <c r="BA103" i="11"/>
  <c r="BA107" i="11"/>
  <c r="BA111" i="11"/>
  <c r="BA100" i="11"/>
  <c r="BA104" i="11"/>
  <c r="BA108" i="11"/>
  <c r="BA101" i="11"/>
  <c r="BA105" i="11"/>
  <c r="BA109" i="11"/>
  <c r="BA17" i="11"/>
  <c r="AL22" i="7"/>
  <c r="AM31" i="7"/>
  <c r="AL114" i="7"/>
  <c r="AM41" i="7"/>
  <c r="AM123" i="7"/>
  <c r="AL98" i="7"/>
  <c r="AL124" i="7"/>
  <c r="AL70" i="7"/>
  <c r="AL49" i="7"/>
  <c r="AM44" i="7"/>
  <c r="AM51" i="7"/>
  <c r="AM71" i="7"/>
  <c r="AM113" i="7"/>
  <c r="AL28" i="7"/>
  <c r="AM89" i="7"/>
  <c r="AM102" i="7"/>
  <c r="AL37" i="7"/>
  <c r="AL86" i="7"/>
  <c r="AL30" i="7"/>
  <c r="AL12" i="7"/>
  <c r="AL73" i="7"/>
  <c r="AL53" i="7"/>
  <c r="AL68" i="7"/>
  <c r="AL38" i="7"/>
  <c r="AL54" i="7"/>
  <c r="AL99" i="7"/>
  <c r="AL108" i="7"/>
  <c r="AN96" i="7"/>
  <c r="AL46" i="7"/>
  <c r="AL84" i="7"/>
  <c r="AL20" i="7"/>
  <c r="AL82" i="7"/>
  <c r="AL45" i="7"/>
  <c r="AN25" i="7"/>
  <c r="AM55" i="7"/>
  <c r="AL81" i="7"/>
  <c r="AL120" i="7"/>
  <c r="AL19" i="7"/>
  <c r="AM115" i="7"/>
  <c r="AL72" i="7"/>
  <c r="AM75" i="7"/>
  <c r="AM85" i="7"/>
  <c r="AM35" i="7"/>
  <c r="AM92" i="7"/>
  <c r="AL117" i="7"/>
  <c r="AL63" i="7"/>
  <c r="AM77" i="7"/>
  <c r="AL126" i="7"/>
  <c r="AL87" i="7"/>
  <c r="AL67" i="7"/>
  <c r="AL107" i="7"/>
  <c r="AM79" i="7"/>
  <c r="AL26" i="7"/>
  <c r="AM66" i="7"/>
  <c r="AL103" i="7"/>
  <c r="AM33" i="7"/>
  <c r="AL94" i="7"/>
  <c r="AM57" i="7"/>
  <c r="T116" i="8"/>
  <c r="T7" i="8"/>
  <c r="T5" i="8"/>
  <c r="T9" i="8"/>
  <c r="T8" i="8"/>
  <c r="T47" i="8"/>
  <c r="T88" i="8"/>
  <c r="T13" i="8"/>
  <c r="T96" i="8"/>
  <c r="T25" i="8"/>
  <c r="T65" i="8"/>
  <c r="T92" i="8"/>
  <c r="T93" i="8"/>
  <c r="T66" i="8"/>
  <c r="T113" i="8"/>
  <c r="T34" i="8"/>
  <c r="T111" i="8"/>
  <c r="T69" i="8"/>
  <c r="T35" i="8"/>
  <c r="T83" i="8"/>
  <c r="T51" i="8"/>
  <c r="T52" i="8"/>
  <c r="T56" i="8"/>
  <c r="T123" i="8"/>
  <c r="T110" i="8"/>
  <c r="T112" i="8"/>
  <c r="T61" i="8"/>
  <c r="T43" i="8"/>
  <c r="T33" i="8"/>
  <c r="T89" i="8"/>
  <c r="T41" i="8"/>
  <c r="T106" i="8"/>
  <c r="T102" i="8"/>
  <c r="T10" i="8"/>
  <c r="T71" i="8"/>
  <c r="T31" i="8"/>
  <c r="T75" i="8"/>
  <c r="T85" i="8"/>
  <c r="T57" i="8"/>
  <c r="T27" i="8"/>
  <c r="T104" i="8"/>
  <c r="T48" i="8"/>
  <c r="T55" i="8"/>
  <c r="T44" i="8"/>
  <c r="T79" i="8"/>
  <c r="T115" i="8"/>
  <c r="T6" i="8"/>
  <c r="T77" i="8"/>
  <c r="T29" i="8"/>
  <c r="T40" i="8"/>
  <c r="T97" i="8"/>
  <c r="T125" i="8"/>
  <c r="T74" i="8"/>
  <c r="T94" i="8"/>
  <c r="T58" i="8"/>
  <c r="T64" i="8"/>
  <c r="T23" i="8"/>
  <c r="T90" i="8"/>
  <c r="T18" i="8"/>
  <c r="T24" i="8"/>
  <c r="T50" i="8"/>
  <c r="T101" i="8"/>
  <c r="T117" i="8"/>
  <c r="T84" i="8"/>
  <c r="T63" i="8"/>
  <c r="T45" i="8"/>
  <c r="T122" i="8"/>
  <c r="T60" i="8"/>
  <c r="T17" i="8"/>
  <c r="T67" i="8"/>
  <c r="T46" i="8"/>
  <c r="T68" i="8"/>
  <c r="T98" i="8"/>
  <c r="T16" i="8"/>
  <c r="T82" i="8"/>
  <c r="T78" i="8"/>
  <c r="T15" i="8"/>
  <c r="T73" i="8"/>
  <c r="T49" i="8"/>
  <c r="T38" i="8"/>
  <c r="T120" i="8"/>
  <c r="T95" i="8"/>
  <c r="T105" i="8"/>
  <c r="T107" i="8"/>
  <c r="T32" i="8"/>
  <c r="T22" i="8"/>
  <c r="T20" i="8"/>
  <c r="T121" i="8"/>
  <c r="T100" i="8"/>
  <c r="T11" i="8"/>
  <c r="T76" i="8"/>
  <c r="T28" i="8"/>
  <c r="T26" i="8"/>
  <c r="T53" i="8"/>
  <c r="T99" i="8"/>
  <c r="T59" i="8"/>
  <c r="T114" i="8"/>
  <c r="T124" i="8"/>
  <c r="T62" i="8"/>
  <c r="T39" i="8"/>
  <c r="T70" i="8"/>
  <c r="T21" i="8"/>
  <c r="T42" i="8"/>
  <c r="T37" i="8"/>
  <c r="T109" i="8"/>
  <c r="T119" i="8"/>
  <c r="T86" i="8"/>
  <c r="T103" i="8"/>
  <c r="T30" i="8"/>
  <c r="T126" i="8"/>
  <c r="T14" i="8"/>
  <c r="T19" i="8"/>
  <c r="T108" i="8"/>
  <c r="T91" i="8"/>
  <c r="T36" i="8"/>
  <c r="T80" i="8"/>
  <c r="T87" i="8"/>
  <c r="T54" i="8"/>
  <c r="T72" i="8"/>
  <c r="T118" i="8"/>
  <c r="T12" i="8"/>
  <c r="T81" i="8"/>
  <c r="U4" i="7"/>
  <c r="T4" i="8"/>
  <c r="AL18" i="7"/>
  <c r="AM110" i="7"/>
  <c r="AL122" i="7"/>
  <c r="AL36" i="7"/>
  <c r="AL119" i="7"/>
  <c r="AL58" i="7"/>
  <c r="AL24" i="7"/>
  <c r="AM83" i="7"/>
  <c r="AL40" i="7"/>
  <c r="AL50" i="7"/>
  <c r="AL11" i="7"/>
  <c r="AL97" i="7"/>
  <c r="AN88" i="7"/>
  <c r="AM56" i="7"/>
  <c r="AL78" i="7"/>
  <c r="AL64" i="7"/>
  <c r="AL16" i="7"/>
  <c r="AL62" i="7"/>
  <c r="AL100" i="7"/>
  <c r="AL21" i="7"/>
  <c r="AL23" i="7"/>
  <c r="AM111" i="7"/>
  <c r="AL39" i="7"/>
  <c r="AL76" i="7"/>
  <c r="AM52" i="7"/>
  <c r="AM93" i="7"/>
  <c r="AM112" i="7"/>
  <c r="AM10" i="7"/>
  <c r="AL91" i="7"/>
  <c r="AL14" i="7"/>
  <c r="AL74" i="7"/>
  <c r="AM6" i="7"/>
  <c r="AL109" i="7"/>
  <c r="AM27" i="7"/>
  <c r="AL80" i="7"/>
  <c r="AL95" i="7"/>
  <c r="AL17" i="7"/>
  <c r="AM48" i="7"/>
  <c r="AN13" i="7"/>
  <c r="AM34" i="7"/>
  <c r="AL105" i="7"/>
  <c r="AL118" i="7"/>
  <c r="AM43" i="7"/>
  <c r="AL101" i="7"/>
  <c r="AN65" i="7"/>
  <c r="AL32" i="7"/>
  <c r="AL121" i="7"/>
  <c r="AM106" i="7"/>
  <c r="AM61" i="7"/>
  <c r="AL90" i="7"/>
  <c r="AM69" i="7"/>
  <c r="AL15" i="7"/>
  <c r="AL60" i="7"/>
  <c r="AL125" i="7"/>
  <c r="AM104" i="7"/>
  <c r="AL42" i="7"/>
  <c r="AL59" i="7"/>
  <c r="AN47" i="7"/>
  <c r="AL29" i="7"/>
  <c r="N59" i="12"/>
  <c r="BA70" i="11"/>
  <c r="BA122" i="11"/>
  <c r="BA45" i="11"/>
  <c r="BA123" i="11"/>
  <c r="BA5" i="11"/>
  <c r="BA44" i="11"/>
  <c r="BA94" i="11"/>
  <c r="BA87" i="11"/>
  <c r="BA10" i="11"/>
  <c r="BA63" i="11"/>
  <c r="BA8" i="11"/>
  <c r="BA41" i="11"/>
  <c r="BA54" i="11"/>
  <c r="BA25" i="11"/>
  <c r="BA40" i="11"/>
  <c r="BA90" i="11"/>
  <c r="BA92" i="11"/>
  <c r="BA119" i="11"/>
  <c r="BA116" i="11"/>
  <c r="BA13" i="11"/>
  <c r="BA95" i="11"/>
  <c r="BA39" i="11"/>
  <c r="BA118" i="11"/>
  <c r="BA83" i="11"/>
  <c r="BA82" i="11"/>
  <c r="BA34" i="11"/>
  <c r="BA91" i="11"/>
  <c r="BA6" i="11"/>
  <c r="BA46" i="11"/>
  <c r="BA27" i="11"/>
  <c r="BA38" i="11"/>
  <c r="BA67" i="11"/>
  <c r="BA120" i="11"/>
  <c r="BA12" i="11"/>
  <c r="BA60" i="11"/>
  <c r="BA43" i="11"/>
  <c r="BA72" i="11"/>
  <c r="BA11" i="11"/>
  <c r="BA66" i="11"/>
  <c r="BA48" i="11"/>
  <c r="BA126" i="11"/>
  <c r="BA24" i="11"/>
  <c r="BA30" i="11"/>
  <c r="BA78" i="11"/>
  <c r="BA35" i="11"/>
  <c r="BA114" i="11"/>
  <c r="BA26" i="11"/>
  <c r="BA69" i="11"/>
  <c r="BA53" i="11"/>
  <c r="BA56" i="11"/>
  <c r="BA85" i="11"/>
  <c r="BA47" i="11"/>
  <c r="BA62" i="11"/>
  <c r="BA76" i="11"/>
  <c r="BA50" i="11"/>
  <c r="BA36" i="11"/>
  <c r="BA71" i="11"/>
  <c r="BA88" i="11"/>
  <c r="BA74" i="11"/>
  <c r="BA31" i="11"/>
  <c r="BA4" i="11"/>
  <c r="O59" i="12" s="1"/>
  <c r="BA52" i="11"/>
  <c r="BA75" i="11"/>
  <c r="BA51" i="11"/>
  <c r="BA28" i="11"/>
  <c r="BA15" i="11"/>
  <c r="BA73" i="11"/>
  <c r="BA64" i="11"/>
  <c r="O20" i="12" s="1"/>
  <c r="BA59" i="11"/>
  <c r="BA112" i="11"/>
  <c r="BA68" i="11"/>
  <c r="BA16" i="11"/>
  <c r="BA23" i="11"/>
  <c r="BA14" i="11"/>
  <c r="BA37" i="11"/>
  <c r="BA55" i="11"/>
  <c r="BA29" i="11"/>
  <c r="BA117" i="11"/>
  <c r="BA124" i="11"/>
  <c r="BA125" i="11"/>
  <c r="BA33" i="11"/>
  <c r="BA49" i="11"/>
  <c r="BA7" i="11"/>
  <c r="BA79" i="11"/>
  <c r="BA19" i="11"/>
  <c r="BA86" i="11"/>
  <c r="BA42" i="11"/>
  <c r="BA115" i="11"/>
  <c r="BA32" i="11"/>
  <c r="BA65" i="11"/>
  <c r="BA58" i="11"/>
  <c r="BA20" i="11"/>
  <c r="BA18" i="11"/>
  <c r="BA57" i="11"/>
  <c r="BA81" i="11"/>
  <c r="O60" i="12" s="1"/>
  <c r="BA113" i="11"/>
  <c r="O61" i="12" s="1"/>
  <c r="BA77" i="11"/>
  <c r="BA80" i="11"/>
  <c r="BA21" i="11"/>
  <c r="BA22" i="11"/>
  <c r="BA9" i="11"/>
  <c r="BA61" i="11"/>
  <c r="BA89" i="11"/>
  <c r="BA84" i="11"/>
  <c r="BA121" i="11"/>
  <c r="BA93" i="11"/>
  <c r="O39" i="12"/>
  <c r="K29" i="12"/>
  <c r="F29" i="12"/>
  <c r="G29" i="12"/>
  <c r="O29" i="12"/>
  <c r="N29" i="12"/>
  <c r="J29" i="12"/>
  <c r="M29" i="12"/>
  <c r="E29" i="12"/>
  <c r="L29" i="12"/>
  <c r="H29" i="12"/>
  <c r="I29" i="12"/>
  <c r="O17" i="12"/>
  <c r="O16" i="12"/>
  <c r="O22" i="12" l="1"/>
  <c r="AO47" i="7"/>
  <c r="AM42" i="7"/>
  <c r="AM125" i="7"/>
  <c r="AM15" i="7"/>
  <c r="AM90" i="7"/>
  <c r="AN106" i="7"/>
  <c r="AM32" i="7"/>
  <c r="AM101" i="7"/>
  <c r="AM118" i="7"/>
  <c r="AN34" i="7"/>
  <c r="AN48" i="7"/>
  <c r="AM95" i="7"/>
  <c r="AN27" i="7"/>
  <c r="AN6" i="7"/>
  <c r="AM14" i="7"/>
  <c r="AN10" i="7"/>
  <c r="AN93" i="7"/>
  <c r="AM76" i="7"/>
  <c r="AN111" i="7"/>
  <c r="AM21" i="7"/>
  <c r="AM62" i="7"/>
  <c r="AM64" i="7"/>
  <c r="AN56" i="7"/>
  <c r="AM97" i="7"/>
  <c r="AM50" i="7"/>
  <c r="AN83" i="7"/>
  <c r="AM58" i="7"/>
  <c r="AM36" i="7"/>
  <c r="AN110" i="7"/>
  <c r="U116" i="8"/>
  <c r="U8" i="8"/>
  <c r="U5" i="8"/>
  <c r="U7" i="8"/>
  <c r="U9" i="8"/>
  <c r="U65" i="8"/>
  <c r="U96" i="8"/>
  <c r="U13" i="8"/>
  <c r="U47" i="8"/>
  <c r="U25" i="8"/>
  <c r="U88" i="8"/>
  <c r="U69" i="8"/>
  <c r="U89" i="8"/>
  <c r="U55" i="8"/>
  <c r="U27" i="8"/>
  <c r="U57" i="8"/>
  <c r="U31" i="8"/>
  <c r="U71" i="8"/>
  <c r="U102" i="8"/>
  <c r="U41" i="8"/>
  <c r="U110" i="8"/>
  <c r="U52" i="8"/>
  <c r="U83" i="8"/>
  <c r="U111" i="8"/>
  <c r="U113" i="8"/>
  <c r="U35" i="8"/>
  <c r="U34" i="8"/>
  <c r="U77" i="8"/>
  <c r="U33" i="8"/>
  <c r="U6" i="8"/>
  <c r="U115" i="8"/>
  <c r="U79" i="8"/>
  <c r="U44" i="8"/>
  <c r="U48" i="8"/>
  <c r="U104" i="8"/>
  <c r="U85" i="8"/>
  <c r="U75" i="8"/>
  <c r="U10" i="8"/>
  <c r="U106" i="8"/>
  <c r="U66" i="8"/>
  <c r="U93" i="8"/>
  <c r="U92" i="8"/>
  <c r="U43" i="8"/>
  <c r="U61" i="8"/>
  <c r="U112" i="8"/>
  <c r="U123" i="8"/>
  <c r="U56" i="8"/>
  <c r="U51" i="8"/>
  <c r="U45" i="8"/>
  <c r="U46" i="8"/>
  <c r="U60" i="8"/>
  <c r="U63" i="8"/>
  <c r="U18" i="8"/>
  <c r="U81" i="8"/>
  <c r="U12" i="8"/>
  <c r="U118" i="8"/>
  <c r="U72" i="8"/>
  <c r="U87" i="8"/>
  <c r="U80" i="8"/>
  <c r="U91" i="8"/>
  <c r="U126" i="8"/>
  <c r="U86" i="8"/>
  <c r="U42" i="8"/>
  <c r="U124" i="8"/>
  <c r="U59" i="8"/>
  <c r="U99" i="8"/>
  <c r="U26" i="8"/>
  <c r="U125" i="8"/>
  <c r="U97" i="8"/>
  <c r="U40" i="8"/>
  <c r="U22" i="8"/>
  <c r="U105" i="8"/>
  <c r="U120" i="8"/>
  <c r="U38" i="8"/>
  <c r="U73" i="8"/>
  <c r="U78" i="8"/>
  <c r="U16" i="8"/>
  <c r="U68" i="8"/>
  <c r="U67" i="8"/>
  <c r="U84" i="8"/>
  <c r="U101" i="8"/>
  <c r="U50" i="8"/>
  <c r="U23" i="8"/>
  <c r="U94" i="8"/>
  <c r="U98" i="8"/>
  <c r="U122" i="8"/>
  <c r="U90" i="8"/>
  <c r="U58" i="8"/>
  <c r="U28" i="8"/>
  <c r="U76" i="8"/>
  <c r="U11" i="8"/>
  <c r="U54" i="8"/>
  <c r="U36" i="8"/>
  <c r="U108" i="8"/>
  <c r="U19" i="8"/>
  <c r="U14" i="8"/>
  <c r="U30" i="8"/>
  <c r="U103" i="8"/>
  <c r="U119" i="8"/>
  <c r="U109" i="8"/>
  <c r="U37" i="8"/>
  <c r="U21" i="8"/>
  <c r="U70" i="8"/>
  <c r="U39" i="8"/>
  <c r="U62" i="8"/>
  <c r="U114" i="8"/>
  <c r="U53" i="8"/>
  <c r="U29" i="8"/>
  <c r="U74" i="8"/>
  <c r="U100" i="8"/>
  <c r="U121" i="8"/>
  <c r="U20" i="8"/>
  <c r="U32" i="8"/>
  <c r="U107" i="8"/>
  <c r="U95" i="8"/>
  <c r="U49" i="8"/>
  <c r="U15" i="8"/>
  <c r="U82" i="8"/>
  <c r="U17" i="8"/>
  <c r="U117" i="8"/>
  <c r="U24" i="8"/>
  <c r="U64" i="8"/>
  <c r="U4" i="8"/>
  <c r="V4" i="7"/>
  <c r="AN57" i="7"/>
  <c r="AN33" i="7"/>
  <c r="AN66" i="7"/>
  <c r="AN79" i="7"/>
  <c r="AM67" i="7"/>
  <c r="AM126" i="7"/>
  <c r="AM63" i="7"/>
  <c r="AN92" i="7"/>
  <c r="AN85" i="7"/>
  <c r="AM72" i="7"/>
  <c r="AM19" i="7"/>
  <c r="AM81" i="7"/>
  <c r="AO25" i="7"/>
  <c r="AM82" i="7"/>
  <c r="AM84" i="7"/>
  <c r="AO96" i="7"/>
  <c r="AM99" i="7"/>
  <c r="AM38" i="7"/>
  <c r="AM53" i="7"/>
  <c r="AM12" i="7"/>
  <c r="AM86" i="7"/>
  <c r="AN102" i="7"/>
  <c r="AM28" i="7"/>
  <c r="AN71" i="7"/>
  <c r="AN44" i="7"/>
  <c r="AM70" i="7"/>
  <c r="AM98" i="7"/>
  <c r="AN41" i="7"/>
  <c r="AN31" i="7"/>
  <c r="AM29" i="7"/>
  <c r="AM59" i="7"/>
  <c r="AN104" i="7"/>
  <c r="AM60" i="7"/>
  <c r="AN69" i="7"/>
  <c r="AN61" i="7"/>
  <c r="AM121" i="7"/>
  <c r="AO65" i="7"/>
  <c r="AN43" i="7"/>
  <c r="AM105" i="7"/>
  <c r="AO13" i="7"/>
  <c r="AM17" i="7"/>
  <c r="AM80" i="7"/>
  <c r="AM109" i="7"/>
  <c r="AM74" i="7"/>
  <c r="AM91" i="7"/>
  <c r="AN112" i="7"/>
  <c r="AN52" i="7"/>
  <c r="AM39" i="7"/>
  <c r="AM23" i="7"/>
  <c r="AM100" i="7"/>
  <c r="AM16" i="7"/>
  <c r="AM78" i="7"/>
  <c r="AO88" i="7"/>
  <c r="AM11" i="7"/>
  <c r="AM40" i="7"/>
  <c r="AM24" i="7"/>
  <c r="AM119" i="7"/>
  <c r="AM122" i="7"/>
  <c r="AM18" i="7"/>
  <c r="AM94" i="7"/>
  <c r="AM103" i="7"/>
  <c r="AM26" i="7"/>
  <c r="AM107" i="7"/>
  <c r="AM87" i="7"/>
  <c r="AN77" i="7"/>
  <c r="AM117" i="7"/>
  <c r="AN35" i="7"/>
  <c r="AN75" i="7"/>
  <c r="AN115" i="7"/>
  <c r="AM120" i="7"/>
  <c r="AN55" i="7"/>
  <c r="AM45" i="7"/>
  <c r="AM20" i="7"/>
  <c r="AM46" i="7"/>
  <c r="AM108" i="7"/>
  <c r="AM54" i="7"/>
  <c r="AM68" i="7"/>
  <c r="AM73" i="7"/>
  <c r="AM30" i="7"/>
  <c r="AM37" i="7"/>
  <c r="AN89" i="7"/>
  <c r="AN113" i="7"/>
  <c r="AN51" i="7"/>
  <c r="AM49" i="7"/>
  <c r="AM124" i="7"/>
  <c r="AN123" i="7"/>
  <c r="AM114" i="7"/>
  <c r="AM22" i="7"/>
  <c r="O21" i="12"/>
  <c r="O23" i="12" s="1"/>
  <c r="AN114" i="7" l="1"/>
  <c r="AN124" i="7"/>
  <c r="AO51" i="7"/>
  <c r="AO89" i="7"/>
  <c r="AN30" i="7"/>
  <c r="AN68" i="7"/>
  <c r="AN108" i="7"/>
  <c r="AN20" i="7"/>
  <c r="AO55" i="7"/>
  <c r="AO115" i="7"/>
  <c r="AO35" i="7"/>
  <c r="AO77" i="7"/>
  <c r="AN107" i="7"/>
  <c r="AN103" i="7"/>
  <c r="AN18" i="7"/>
  <c r="AN119" i="7"/>
  <c r="AN40" i="7"/>
  <c r="AP88" i="7"/>
  <c r="AN16" i="7"/>
  <c r="AN23" i="7"/>
  <c r="AO52" i="7"/>
  <c r="AN91" i="7"/>
  <c r="AN109" i="7"/>
  <c r="AN17" i="7"/>
  <c r="AN105" i="7"/>
  <c r="AP65" i="7"/>
  <c r="AO61" i="7"/>
  <c r="AN60" i="7"/>
  <c r="AN59" i="7"/>
  <c r="AO31" i="7"/>
  <c r="AN98" i="7"/>
  <c r="AO44" i="7"/>
  <c r="AN28" i="7"/>
  <c r="AN86" i="7"/>
  <c r="AN53" i="7"/>
  <c r="AN99" i="7"/>
  <c r="AN84" i="7"/>
  <c r="AP25" i="7"/>
  <c r="AN19" i="7"/>
  <c r="AO85" i="7"/>
  <c r="AN63" i="7"/>
  <c r="AN67" i="7"/>
  <c r="AO66" i="7"/>
  <c r="AO57" i="7"/>
  <c r="AN36" i="7"/>
  <c r="AO83" i="7"/>
  <c r="AN97" i="7"/>
  <c r="AN64" i="7"/>
  <c r="AN21" i="7"/>
  <c r="AN76" i="7"/>
  <c r="AO10" i="7"/>
  <c r="AO6" i="7"/>
  <c r="AN95" i="7"/>
  <c r="AO34" i="7"/>
  <c r="AN101" i="7"/>
  <c r="AO106" i="7"/>
  <c r="AN15" i="7"/>
  <c r="AN42" i="7"/>
  <c r="V116" i="8"/>
  <c r="V9" i="8"/>
  <c r="V8" i="8"/>
  <c r="V5" i="8"/>
  <c r="V7" i="8"/>
  <c r="V47" i="8"/>
  <c r="V88" i="8"/>
  <c r="V13" i="8"/>
  <c r="V25" i="8"/>
  <c r="V96" i="8"/>
  <c r="V65" i="8"/>
  <c r="V57" i="8"/>
  <c r="V89" i="8"/>
  <c r="V123" i="8"/>
  <c r="V112" i="8"/>
  <c r="V43" i="8"/>
  <c r="V92" i="8"/>
  <c r="V66" i="8"/>
  <c r="V106" i="8"/>
  <c r="V10" i="8"/>
  <c r="V75" i="8"/>
  <c r="V85" i="8"/>
  <c r="V104" i="8"/>
  <c r="V44" i="8"/>
  <c r="V115" i="8"/>
  <c r="V6" i="8"/>
  <c r="V113" i="8"/>
  <c r="V111" i="8"/>
  <c r="V83" i="8"/>
  <c r="V52" i="8"/>
  <c r="V27" i="8"/>
  <c r="V102" i="8"/>
  <c r="V31" i="8"/>
  <c r="V34" i="8"/>
  <c r="V35" i="8"/>
  <c r="V51" i="8"/>
  <c r="V56" i="8"/>
  <c r="V61" i="8"/>
  <c r="V93" i="8"/>
  <c r="V48" i="8"/>
  <c r="V79" i="8"/>
  <c r="V33" i="8"/>
  <c r="V77" i="8"/>
  <c r="V69" i="8"/>
  <c r="V110" i="8"/>
  <c r="V41" i="8"/>
  <c r="V71" i="8"/>
  <c r="V55" i="8"/>
  <c r="V59" i="8"/>
  <c r="V42" i="8"/>
  <c r="V80" i="8"/>
  <c r="V118" i="8"/>
  <c r="V58" i="8"/>
  <c r="V90" i="8"/>
  <c r="V117" i="8"/>
  <c r="V17" i="8"/>
  <c r="V82" i="8"/>
  <c r="V49" i="8"/>
  <c r="V95" i="8"/>
  <c r="V32" i="8"/>
  <c r="V20" i="8"/>
  <c r="V100" i="8"/>
  <c r="V74" i="8"/>
  <c r="V53" i="8"/>
  <c r="V62" i="8"/>
  <c r="V70" i="8"/>
  <c r="V37" i="8"/>
  <c r="V119" i="8"/>
  <c r="V30" i="8"/>
  <c r="V14" i="8"/>
  <c r="V36" i="8"/>
  <c r="V11" i="8"/>
  <c r="V94" i="8"/>
  <c r="V23" i="8"/>
  <c r="V50" i="8"/>
  <c r="V101" i="8"/>
  <c r="V84" i="8"/>
  <c r="V60" i="8"/>
  <c r="V46" i="8"/>
  <c r="V16" i="8"/>
  <c r="V73" i="8"/>
  <c r="V120" i="8"/>
  <c r="V97" i="8"/>
  <c r="V26" i="8"/>
  <c r="V124" i="8"/>
  <c r="V126" i="8"/>
  <c r="V91" i="8"/>
  <c r="V12" i="8"/>
  <c r="V86" i="8"/>
  <c r="V72" i="8"/>
  <c r="V64" i="8"/>
  <c r="V24" i="8"/>
  <c r="V122" i="8"/>
  <c r="V98" i="8"/>
  <c r="V15" i="8"/>
  <c r="V107" i="8"/>
  <c r="V121" i="8"/>
  <c r="V29" i="8"/>
  <c r="V114" i="8"/>
  <c r="V39" i="8"/>
  <c r="V21" i="8"/>
  <c r="V109" i="8"/>
  <c r="V103" i="8"/>
  <c r="V19" i="8"/>
  <c r="V108" i="8"/>
  <c r="V54" i="8"/>
  <c r="V76" i="8"/>
  <c r="V28" i="8"/>
  <c r="V45" i="8"/>
  <c r="V18" i="8"/>
  <c r="V63" i="8"/>
  <c r="V67" i="8"/>
  <c r="V68" i="8"/>
  <c r="V78" i="8"/>
  <c r="V38" i="8"/>
  <c r="V105" i="8"/>
  <c r="V22" i="8"/>
  <c r="V40" i="8"/>
  <c r="V125" i="8"/>
  <c r="V99" i="8"/>
  <c r="V87" i="8"/>
  <c r="V81" i="8"/>
  <c r="V4" i="8"/>
  <c r="W4" i="7"/>
  <c r="AN22" i="7"/>
  <c r="AO123" i="7"/>
  <c r="AN49" i="7"/>
  <c r="AO113" i="7"/>
  <c r="AN37" i="7"/>
  <c r="AN73" i="7"/>
  <c r="AN54" i="7"/>
  <c r="AN46" i="7"/>
  <c r="AN45" i="7"/>
  <c r="AN120" i="7"/>
  <c r="AO75" i="7"/>
  <c r="AN117" i="7"/>
  <c r="AN87" i="7"/>
  <c r="AN26" i="7"/>
  <c r="AN94" i="7"/>
  <c r="AN122" i="7"/>
  <c r="AN24" i="7"/>
  <c r="AN11" i="7"/>
  <c r="AN78" i="7"/>
  <c r="AN100" i="7"/>
  <c r="AN39" i="7"/>
  <c r="AO112" i="7"/>
  <c r="AN74" i="7"/>
  <c r="AN80" i="7"/>
  <c r="AP13" i="7"/>
  <c r="AO43" i="7"/>
  <c r="AN121" i="7"/>
  <c r="AO69" i="7"/>
  <c r="AO104" i="7"/>
  <c r="AN29" i="7"/>
  <c r="AO41" i="7"/>
  <c r="AN70" i="7"/>
  <c r="AO71" i="7"/>
  <c r="AO102" i="7"/>
  <c r="AN12" i="7"/>
  <c r="AN38" i="7"/>
  <c r="AP96" i="7"/>
  <c r="AN82" i="7"/>
  <c r="AN81" i="7"/>
  <c r="AN72" i="7"/>
  <c r="AO92" i="7"/>
  <c r="AN126" i="7"/>
  <c r="AO79" i="7"/>
  <c r="AO33" i="7"/>
  <c r="AO110" i="7"/>
  <c r="AN58" i="7"/>
  <c r="AN50" i="7"/>
  <c r="AO56" i="7"/>
  <c r="AN62" i="7"/>
  <c r="AO111" i="7"/>
  <c r="AO93" i="7"/>
  <c r="AN14" i="7"/>
  <c r="AO27" i="7"/>
  <c r="AO48" i="7"/>
  <c r="AN118" i="7"/>
  <c r="AN32" i="7"/>
  <c r="AN90" i="7"/>
  <c r="AN125" i="7"/>
  <c r="AP47" i="7"/>
  <c r="W116" i="8" l="1"/>
  <c r="W9" i="8"/>
  <c r="W8" i="8"/>
  <c r="W5" i="8"/>
  <c r="W7" i="8"/>
  <c r="W65" i="8"/>
  <c r="W96" i="8"/>
  <c r="W25" i="8"/>
  <c r="W47" i="8"/>
  <c r="W88" i="8"/>
  <c r="W13" i="8"/>
  <c r="W111" i="8"/>
  <c r="W44" i="8"/>
  <c r="W106" i="8"/>
  <c r="W43" i="8"/>
  <c r="W71" i="8"/>
  <c r="W41" i="8"/>
  <c r="W33" i="8"/>
  <c r="W48" i="8"/>
  <c r="W61" i="8"/>
  <c r="W51" i="8"/>
  <c r="W35" i="8"/>
  <c r="W34" i="8"/>
  <c r="W52" i="8"/>
  <c r="W83" i="8"/>
  <c r="W85" i="8"/>
  <c r="W113" i="8"/>
  <c r="W115" i="8"/>
  <c r="W75" i="8"/>
  <c r="W92" i="8"/>
  <c r="W123" i="8"/>
  <c r="W27" i="8"/>
  <c r="W55" i="8"/>
  <c r="W31" i="8"/>
  <c r="W102" i="8"/>
  <c r="W110" i="8"/>
  <c r="W69" i="8"/>
  <c r="W77" i="8"/>
  <c r="W79" i="8"/>
  <c r="W93" i="8"/>
  <c r="W56" i="8"/>
  <c r="W89" i="8"/>
  <c r="W57" i="8"/>
  <c r="W6" i="8"/>
  <c r="W104" i="8"/>
  <c r="W10" i="8"/>
  <c r="W66" i="8"/>
  <c r="W112" i="8"/>
  <c r="W119" i="8"/>
  <c r="W62" i="8"/>
  <c r="W100" i="8"/>
  <c r="W49" i="8"/>
  <c r="W58" i="8"/>
  <c r="W81" i="8"/>
  <c r="W72" i="8"/>
  <c r="W86" i="8"/>
  <c r="W99" i="8"/>
  <c r="W125" i="8"/>
  <c r="W22" i="8"/>
  <c r="W38" i="8"/>
  <c r="W68" i="8"/>
  <c r="W63" i="8"/>
  <c r="W28" i="8"/>
  <c r="W54" i="8"/>
  <c r="W108" i="8"/>
  <c r="W109" i="8"/>
  <c r="W39" i="8"/>
  <c r="W114" i="8"/>
  <c r="W29" i="8"/>
  <c r="W121" i="8"/>
  <c r="W107" i="8"/>
  <c r="W15" i="8"/>
  <c r="W24" i="8"/>
  <c r="W118" i="8"/>
  <c r="W80" i="8"/>
  <c r="W42" i="8"/>
  <c r="W59" i="8"/>
  <c r="W120" i="8"/>
  <c r="W16" i="8"/>
  <c r="W60" i="8"/>
  <c r="W101" i="8"/>
  <c r="W23" i="8"/>
  <c r="W11" i="8"/>
  <c r="W36" i="8"/>
  <c r="W14" i="8"/>
  <c r="W70" i="8"/>
  <c r="W53" i="8"/>
  <c r="W32" i="8"/>
  <c r="W30" i="8"/>
  <c r="W20" i="8"/>
  <c r="W82" i="8"/>
  <c r="W117" i="8"/>
  <c r="W87" i="8"/>
  <c r="W40" i="8"/>
  <c r="W105" i="8"/>
  <c r="W78" i="8"/>
  <c r="W67" i="8"/>
  <c r="W18" i="8"/>
  <c r="W45" i="8"/>
  <c r="W76" i="8"/>
  <c r="W19" i="8"/>
  <c r="W103" i="8"/>
  <c r="W21" i="8"/>
  <c r="W98" i="8"/>
  <c r="W122" i="8"/>
  <c r="W64" i="8"/>
  <c r="W12" i="8"/>
  <c r="W91" i="8"/>
  <c r="W126" i="8"/>
  <c r="W124" i="8"/>
  <c r="W26" i="8"/>
  <c r="W97" i="8"/>
  <c r="W73" i="8"/>
  <c r="W46" i="8"/>
  <c r="W84" i="8"/>
  <c r="W50" i="8"/>
  <c r="W94" i="8"/>
  <c r="W37" i="8"/>
  <c r="W74" i="8"/>
  <c r="W95" i="8"/>
  <c r="W17" i="8"/>
  <c r="W90" i="8"/>
  <c r="W4" i="8"/>
  <c r="X4" i="7"/>
  <c r="AO125" i="7"/>
  <c r="AO32" i="7"/>
  <c r="AP48" i="7"/>
  <c r="AO14" i="7"/>
  <c r="AP111" i="7"/>
  <c r="AP56" i="7"/>
  <c r="AO58" i="7"/>
  <c r="AP33" i="7"/>
  <c r="AO126" i="7"/>
  <c r="AP126" i="7" s="1"/>
  <c r="AQ126" i="7" s="1"/>
  <c r="AR126" i="7" s="1"/>
  <c r="AS126" i="7" s="1"/>
  <c r="AT126" i="7" s="1"/>
  <c r="AU126" i="7" s="1"/>
  <c r="AV126" i="7" s="1"/>
  <c r="AW126" i="7" s="1"/>
  <c r="AX126" i="7" s="1"/>
  <c r="AY126" i="7" s="1"/>
  <c r="AZ126" i="7" s="1"/>
  <c r="BA126" i="7" s="1"/>
  <c r="BB126" i="7" s="1"/>
  <c r="BC126" i="7" s="1"/>
  <c r="BD126" i="7" s="1"/>
  <c r="AO72" i="7"/>
  <c r="AO82" i="7"/>
  <c r="AO38" i="7"/>
  <c r="AP102" i="7"/>
  <c r="AO70" i="7"/>
  <c r="AO29" i="7"/>
  <c r="AP69" i="7"/>
  <c r="AP43" i="7"/>
  <c r="AO80" i="7"/>
  <c r="AP112" i="7"/>
  <c r="AO100" i="7"/>
  <c r="AO11" i="7"/>
  <c r="AO122" i="7"/>
  <c r="AO26" i="7"/>
  <c r="AO117" i="7"/>
  <c r="AO120" i="7"/>
  <c r="AO46" i="7"/>
  <c r="AO73" i="7"/>
  <c r="AP113" i="7"/>
  <c r="AP123" i="7"/>
  <c r="AO42" i="7"/>
  <c r="AP106" i="7"/>
  <c r="AP34" i="7"/>
  <c r="AP6" i="7"/>
  <c r="AO76" i="7"/>
  <c r="AO64" i="7"/>
  <c r="AP83" i="7"/>
  <c r="AP57" i="7"/>
  <c r="AO67" i="7"/>
  <c r="AP85" i="7"/>
  <c r="AQ25" i="7"/>
  <c r="AO99" i="7"/>
  <c r="AO86" i="7"/>
  <c r="AP44" i="7"/>
  <c r="AP31" i="7"/>
  <c r="AO60" i="7"/>
  <c r="AQ65" i="7"/>
  <c r="AO17" i="7"/>
  <c r="AO91" i="7"/>
  <c r="AO23" i="7"/>
  <c r="AQ88" i="7"/>
  <c r="AO119" i="7"/>
  <c r="AO103" i="7"/>
  <c r="AP77" i="7"/>
  <c r="AP115" i="7"/>
  <c r="AO20" i="7"/>
  <c r="AO68" i="7"/>
  <c r="AP89" i="7"/>
  <c r="AO124" i="7"/>
  <c r="AQ47" i="7"/>
  <c r="AO90" i="7"/>
  <c r="AO118" i="7"/>
  <c r="AP27" i="7"/>
  <c r="AP93" i="7"/>
  <c r="AO62" i="7"/>
  <c r="AO50" i="7"/>
  <c r="AP110" i="7"/>
  <c r="AP79" i="7"/>
  <c r="AP92" i="7"/>
  <c r="AO81" i="7"/>
  <c r="AQ96" i="7"/>
  <c r="AO12" i="7"/>
  <c r="AP71" i="7"/>
  <c r="AP41" i="7"/>
  <c r="AP104" i="7"/>
  <c r="AO121" i="7"/>
  <c r="AQ13" i="7"/>
  <c r="AO74" i="7"/>
  <c r="AO39" i="7"/>
  <c r="AO78" i="7"/>
  <c r="AO24" i="7"/>
  <c r="AO94" i="7"/>
  <c r="AO87" i="7"/>
  <c r="AP75" i="7"/>
  <c r="AO45" i="7"/>
  <c r="AO54" i="7"/>
  <c r="AO37" i="7"/>
  <c r="AO49" i="7"/>
  <c r="AO22" i="7"/>
  <c r="AO15" i="7"/>
  <c r="AO101" i="7"/>
  <c r="AO95" i="7"/>
  <c r="AP10" i="7"/>
  <c r="AO21" i="7"/>
  <c r="AO97" i="7"/>
  <c r="AO36" i="7"/>
  <c r="AP66" i="7"/>
  <c r="AO63" i="7"/>
  <c r="AO19" i="7"/>
  <c r="AO84" i="7"/>
  <c r="AO53" i="7"/>
  <c r="AO28" i="7"/>
  <c r="AO98" i="7"/>
  <c r="AO59" i="7"/>
  <c r="AP61" i="7"/>
  <c r="AO105" i="7"/>
  <c r="AO109" i="7"/>
  <c r="AP52" i="7"/>
  <c r="AO16" i="7"/>
  <c r="AO40" i="7"/>
  <c r="AO18" i="7"/>
  <c r="AO107" i="7"/>
  <c r="AP35" i="7"/>
  <c r="AP55" i="7"/>
  <c r="AO108" i="7"/>
  <c r="AO30" i="7"/>
  <c r="AP51" i="7"/>
  <c r="AO114" i="7"/>
  <c r="AP30" i="7" l="1"/>
  <c r="AP40" i="7"/>
  <c r="AP59" i="7"/>
  <c r="X116" i="8"/>
  <c r="X8" i="8"/>
  <c r="X7" i="8"/>
  <c r="X5" i="8"/>
  <c r="X9" i="8"/>
  <c r="X65" i="8"/>
  <c r="X47" i="8"/>
  <c r="X88" i="8"/>
  <c r="X25" i="8"/>
  <c r="X96" i="8"/>
  <c r="X13" i="8"/>
  <c r="X71" i="8"/>
  <c r="X123" i="8"/>
  <c r="X92" i="8"/>
  <c r="X75" i="8"/>
  <c r="X115" i="8"/>
  <c r="X89" i="8"/>
  <c r="X93" i="8"/>
  <c r="X102" i="8"/>
  <c r="X31" i="8"/>
  <c r="X27" i="8"/>
  <c r="X43" i="8"/>
  <c r="X106" i="8"/>
  <c r="X44" i="8"/>
  <c r="X111" i="8"/>
  <c r="X83" i="8"/>
  <c r="X34" i="8"/>
  <c r="X41" i="8"/>
  <c r="X69" i="8"/>
  <c r="X33" i="8"/>
  <c r="X112" i="8"/>
  <c r="X66" i="8"/>
  <c r="X10" i="8"/>
  <c r="X104" i="8"/>
  <c r="X6" i="8"/>
  <c r="X113" i="8"/>
  <c r="X57" i="8"/>
  <c r="X56" i="8"/>
  <c r="X79" i="8"/>
  <c r="X77" i="8"/>
  <c r="X110" i="8"/>
  <c r="X55" i="8"/>
  <c r="X85" i="8"/>
  <c r="X52" i="8"/>
  <c r="X35" i="8"/>
  <c r="X51" i="8"/>
  <c r="X61" i="8"/>
  <c r="X48" i="8"/>
  <c r="X121" i="8"/>
  <c r="X108" i="8"/>
  <c r="X22" i="8"/>
  <c r="X72" i="8"/>
  <c r="X30" i="8"/>
  <c r="X117" i="8"/>
  <c r="X82" i="8"/>
  <c r="X20" i="8"/>
  <c r="X37" i="8"/>
  <c r="X94" i="8"/>
  <c r="X84" i="8"/>
  <c r="X73" i="8"/>
  <c r="X97" i="8"/>
  <c r="X124" i="8"/>
  <c r="X91" i="8"/>
  <c r="X12" i="8"/>
  <c r="X98" i="8"/>
  <c r="X103" i="8"/>
  <c r="X45" i="8"/>
  <c r="X78" i="8"/>
  <c r="X40" i="8"/>
  <c r="X32" i="8"/>
  <c r="X53" i="8"/>
  <c r="X70" i="8"/>
  <c r="X14" i="8"/>
  <c r="X11" i="8"/>
  <c r="X23" i="8"/>
  <c r="X60" i="8"/>
  <c r="X120" i="8"/>
  <c r="X80" i="8"/>
  <c r="X15" i="8"/>
  <c r="X114" i="8"/>
  <c r="X109" i="8"/>
  <c r="X28" i="8"/>
  <c r="X68" i="8"/>
  <c r="X99" i="8"/>
  <c r="X29" i="8"/>
  <c r="X38" i="8"/>
  <c r="X90" i="8"/>
  <c r="X17" i="8"/>
  <c r="X95" i="8"/>
  <c r="X74" i="8"/>
  <c r="X50" i="8"/>
  <c r="X46" i="8"/>
  <c r="X26" i="8"/>
  <c r="X126" i="8"/>
  <c r="X64" i="8"/>
  <c r="X122" i="8"/>
  <c r="X21" i="8"/>
  <c r="X19" i="8"/>
  <c r="X76" i="8"/>
  <c r="X18" i="8"/>
  <c r="X67" i="8"/>
  <c r="X105" i="8"/>
  <c r="X87" i="8"/>
  <c r="X58" i="8"/>
  <c r="X49" i="8"/>
  <c r="X100" i="8"/>
  <c r="X62" i="8"/>
  <c r="X119" i="8"/>
  <c r="X36" i="8"/>
  <c r="X101" i="8"/>
  <c r="X16" i="8"/>
  <c r="X59" i="8"/>
  <c r="X42" i="8"/>
  <c r="X118" i="8"/>
  <c r="X24" i="8"/>
  <c r="X107" i="8"/>
  <c r="X39" i="8"/>
  <c r="X54" i="8"/>
  <c r="X63" i="8"/>
  <c r="X125" i="8"/>
  <c r="X86" i="8"/>
  <c r="X81" i="8"/>
  <c r="Y4" i="7"/>
  <c r="X4" i="8"/>
  <c r="AP114" i="7"/>
  <c r="AP107" i="7"/>
  <c r="AP105" i="7"/>
  <c r="AP84" i="7"/>
  <c r="AQ51" i="7"/>
  <c r="AP108" i="7"/>
  <c r="AQ35" i="7"/>
  <c r="AP18" i="7"/>
  <c r="AP16" i="7"/>
  <c r="AP109" i="7"/>
  <c r="AQ61" i="7"/>
  <c r="AP98" i="7"/>
  <c r="AP53" i="7"/>
  <c r="AP19" i="7"/>
  <c r="AQ66" i="7"/>
  <c r="AP97" i="7"/>
  <c r="AQ10" i="7"/>
  <c r="AP101" i="7"/>
  <c r="AP22" i="7"/>
  <c r="AP37" i="7"/>
  <c r="AP45" i="7"/>
  <c r="AP87" i="7"/>
  <c r="AP24" i="7"/>
  <c r="AP39" i="7"/>
  <c r="AR13" i="7"/>
  <c r="AQ104" i="7"/>
  <c r="AQ71" i="7"/>
  <c r="AR96" i="7"/>
  <c r="AQ92" i="7"/>
  <c r="AQ110" i="7"/>
  <c r="AP62" i="7"/>
  <c r="AQ27" i="7"/>
  <c r="AP90" i="7"/>
  <c r="AP124" i="7"/>
  <c r="AP68" i="7"/>
  <c r="AQ115" i="7"/>
  <c r="AP103" i="7"/>
  <c r="AR88" i="7"/>
  <c r="AP91" i="7"/>
  <c r="AR65" i="7"/>
  <c r="AQ31" i="7"/>
  <c r="AP86" i="7"/>
  <c r="AR25" i="7"/>
  <c r="AP67" i="7"/>
  <c r="AQ83" i="7"/>
  <c r="AP76" i="7"/>
  <c r="AQ34" i="7"/>
  <c r="AP42" i="7"/>
  <c r="AQ113" i="7"/>
  <c r="AP46" i="7"/>
  <c r="AP117" i="7"/>
  <c r="AP122" i="7"/>
  <c r="AP100" i="7"/>
  <c r="AP80" i="7"/>
  <c r="AQ69" i="7"/>
  <c r="AP70" i="7"/>
  <c r="AP38" i="7"/>
  <c r="AP72" i="7"/>
  <c r="AQ33" i="7"/>
  <c r="AQ56" i="7"/>
  <c r="AP14" i="7"/>
  <c r="AP32" i="7"/>
  <c r="AQ55" i="7"/>
  <c r="AQ52" i="7"/>
  <c r="AP28" i="7"/>
  <c r="AP63" i="7"/>
  <c r="AP36" i="7"/>
  <c r="AP21" i="7"/>
  <c r="AP95" i="7"/>
  <c r="AP15" i="7"/>
  <c r="AP49" i="7"/>
  <c r="AP54" i="7"/>
  <c r="AQ75" i="7"/>
  <c r="AP94" i="7"/>
  <c r="AP78" i="7"/>
  <c r="AP74" i="7"/>
  <c r="AP121" i="7"/>
  <c r="AQ41" i="7"/>
  <c r="AP12" i="7"/>
  <c r="AP81" i="7"/>
  <c r="AQ79" i="7"/>
  <c r="AP50" i="7"/>
  <c r="AQ93" i="7"/>
  <c r="AP118" i="7"/>
  <c r="AR47" i="7"/>
  <c r="AQ89" i="7"/>
  <c r="AP20" i="7"/>
  <c r="AQ77" i="7"/>
  <c r="AP119" i="7"/>
  <c r="AP23" i="7"/>
  <c r="AP17" i="7"/>
  <c r="AP60" i="7"/>
  <c r="AQ44" i="7"/>
  <c r="AP99" i="7"/>
  <c r="AQ85" i="7"/>
  <c r="AQ57" i="7"/>
  <c r="AP64" i="7"/>
  <c r="AQ6" i="7"/>
  <c r="AQ106" i="7"/>
  <c r="AQ123" i="7"/>
  <c r="AP73" i="7"/>
  <c r="AP120" i="7"/>
  <c r="AP26" i="7"/>
  <c r="AP11" i="7"/>
  <c r="AQ112" i="7"/>
  <c r="AQ43" i="7"/>
  <c r="AP29" i="7"/>
  <c r="AQ102" i="7"/>
  <c r="AP82" i="7"/>
  <c r="AP58" i="7"/>
  <c r="AQ111" i="7"/>
  <c r="AQ48" i="7"/>
  <c r="AP125" i="7"/>
  <c r="AQ125" i="7" l="1"/>
  <c r="AR111" i="7"/>
  <c r="AQ82" i="7"/>
  <c r="AQ29" i="7"/>
  <c r="AR112" i="7"/>
  <c r="AQ26" i="7"/>
  <c r="AQ73" i="7"/>
  <c r="AR106" i="7"/>
  <c r="AQ64" i="7"/>
  <c r="AR85" i="7"/>
  <c r="AR44" i="7"/>
  <c r="AQ17" i="7"/>
  <c r="AQ119" i="7"/>
  <c r="AQ20" i="7"/>
  <c r="AS47" i="7"/>
  <c r="AR93" i="7"/>
  <c r="AR79" i="7"/>
  <c r="AQ12" i="7"/>
  <c r="AQ121" i="7"/>
  <c r="AQ78" i="7"/>
  <c r="AR75" i="7"/>
  <c r="AQ49" i="7"/>
  <c r="AQ95" i="7"/>
  <c r="AQ36" i="7"/>
  <c r="AQ28" i="7"/>
  <c r="AR55" i="7"/>
  <c r="AQ14" i="7"/>
  <c r="AR33" i="7"/>
  <c r="AQ38" i="7"/>
  <c r="AR69" i="7"/>
  <c r="AQ100" i="7"/>
  <c r="AQ117" i="7"/>
  <c r="AR113" i="7"/>
  <c r="AR34" i="7"/>
  <c r="AR83" i="7"/>
  <c r="AS25" i="7"/>
  <c r="AR31" i="7"/>
  <c r="AQ91" i="7"/>
  <c r="AQ103" i="7"/>
  <c r="AQ68" i="7"/>
  <c r="AQ90" i="7"/>
  <c r="AQ62" i="7"/>
  <c r="AR92" i="7"/>
  <c r="AR71" i="7"/>
  <c r="AS13" i="7"/>
  <c r="AQ24" i="7"/>
  <c r="AQ45" i="7"/>
  <c r="AQ22" i="7"/>
  <c r="AR10" i="7"/>
  <c r="AR66" i="7"/>
  <c r="AQ53" i="7"/>
  <c r="AR61" i="7"/>
  <c r="AQ16" i="7"/>
  <c r="AR35" i="7"/>
  <c r="AR51" i="7"/>
  <c r="AQ105" i="7"/>
  <c r="AQ114" i="7"/>
  <c r="AQ40" i="7"/>
  <c r="AR48" i="7"/>
  <c r="AQ58" i="7"/>
  <c r="AR102" i="7"/>
  <c r="AR43" i="7"/>
  <c r="AQ11" i="7"/>
  <c r="AQ120" i="7"/>
  <c r="AR123" i="7"/>
  <c r="AR6" i="7"/>
  <c r="AR57" i="7"/>
  <c r="AQ99" i="7"/>
  <c r="AQ60" i="7"/>
  <c r="AQ23" i="7"/>
  <c r="AR77" i="7"/>
  <c r="AR89" i="7"/>
  <c r="AQ118" i="7"/>
  <c r="AQ50" i="7"/>
  <c r="AQ81" i="7"/>
  <c r="AR41" i="7"/>
  <c r="AQ74" i="7"/>
  <c r="AQ94" i="7"/>
  <c r="AQ54" i="7"/>
  <c r="AQ15" i="7"/>
  <c r="AQ21" i="7"/>
  <c r="AQ63" i="7"/>
  <c r="AR52" i="7"/>
  <c r="AQ32" i="7"/>
  <c r="AR56" i="7"/>
  <c r="AQ72" i="7"/>
  <c r="AQ70" i="7"/>
  <c r="AQ80" i="7"/>
  <c r="AQ122" i="7"/>
  <c r="AQ46" i="7"/>
  <c r="AQ42" i="7"/>
  <c r="AQ76" i="7"/>
  <c r="AQ67" i="7"/>
  <c r="AQ86" i="7"/>
  <c r="AS65" i="7"/>
  <c r="AS88" i="7"/>
  <c r="AR115" i="7"/>
  <c r="AQ124" i="7"/>
  <c r="AR27" i="7"/>
  <c r="AR110" i="7"/>
  <c r="AS96" i="7"/>
  <c r="AR104" i="7"/>
  <c r="AQ39" i="7"/>
  <c r="AQ87" i="7"/>
  <c r="AQ37" i="7"/>
  <c r="AQ101" i="7"/>
  <c r="AQ97" i="7"/>
  <c r="AQ19" i="7"/>
  <c r="AQ98" i="7"/>
  <c r="AQ109" i="7"/>
  <c r="AQ18" i="7"/>
  <c r="AQ108" i="7"/>
  <c r="AQ84" i="7"/>
  <c r="AQ107" i="7"/>
  <c r="Y116" i="8"/>
  <c r="Y8" i="8"/>
  <c r="Y5" i="8"/>
  <c r="Y7" i="8"/>
  <c r="Y9" i="8"/>
  <c r="Y88" i="8"/>
  <c r="Y47" i="8"/>
  <c r="Y65" i="8"/>
  <c r="Y13" i="8"/>
  <c r="Y96" i="8"/>
  <c r="Y25" i="8"/>
  <c r="Y75" i="8"/>
  <c r="Y33" i="8"/>
  <c r="Y51" i="8"/>
  <c r="Y55" i="8"/>
  <c r="Y79" i="8"/>
  <c r="Y56" i="8"/>
  <c r="Y57" i="8"/>
  <c r="Y6" i="8"/>
  <c r="Y10" i="8"/>
  <c r="Y112" i="8"/>
  <c r="Y41" i="8"/>
  <c r="Y111" i="8"/>
  <c r="Y44" i="8"/>
  <c r="Y106" i="8"/>
  <c r="Y27" i="8"/>
  <c r="Y31" i="8"/>
  <c r="Y92" i="8"/>
  <c r="Y93" i="8"/>
  <c r="Y89" i="8"/>
  <c r="Y115" i="8"/>
  <c r="Y123" i="8"/>
  <c r="Y69" i="8"/>
  <c r="Y48" i="8"/>
  <c r="Y61" i="8"/>
  <c r="Y35" i="8"/>
  <c r="Y52" i="8"/>
  <c r="Y85" i="8"/>
  <c r="Y110" i="8"/>
  <c r="Y77" i="8"/>
  <c r="Y113" i="8"/>
  <c r="Y104" i="8"/>
  <c r="Y66" i="8"/>
  <c r="Y71" i="8"/>
  <c r="Y34" i="8"/>
  <c r="Y83" i="8"/>
  <c r="Y43" i="8"/>
  <c r="Y102" i="8"/>
  <c r="Y29" i="8"/>
  <c r="Y38" i="8"/>
  <c r="Y107" i="8"/>
  <c r="Y24" i="8"/>
  <c r="Y59" i="8"/>
  <c r="Y16" i="8"/>
  <c r="Y119" i="8"/>
  <c r="Y100" i="8"/>
  <c r="Y87" i="8"/>
  <c r="Y105" i="8"/>
  <c r="Y18" i="8"/>
  <c r="Y19" i="8"/>
  <c r="Y122" i="8"/>
  <c r="Y50" i="8"/>
  <c r="Y74" i="8"/>
  <c r="Y17" i="8"/>
  <c r="Y99" i="8"/>
  <c r="Y68" i="8"/>
  <c r="Y28" i="8"/>
  <c r="Y109" i="8"/>
  <c r="Y121" i="8"/>
  <c r="Y80" i="8"/>
  <c r="Y120" i="8"/>
  <c r="Y23" i="8"/>
  <c r="Y14" i="8"/>
  <c r="Y53" i="8"/>
  <c r="Y40" i="8"/>
  <c r="Y98" i="8"/>
  <c r="Y12" i="8"/>
  <c r="Y97" i="8"/>
  <c r="Y84" i="8"/>
  <c r="Y82" i="8"/>
  <c r="Y81" i="8"/>
  <c r="Y86" i="8"/>
  <c r="Y125" i="8"/>
  <c r="Y63" i="8"/>
  <c r="Y54" i="8"/>
  <c r="Y39" i="8"/>
  <c r="Y118" i="8"/>
  <c r="Y42" i="8"/>
  <c r="Y101" i="8"/>
  <c r="Y36" i="8"/>
  <c r="Y62" i="8"/>
  <c r="Y49" i="8"/>
  <c r="Y58" i="8"/>
  <c r="Y67" i="8"/>
  <c r="Y76" i="8"/>
  <c r="Y21" i="8"/>
  <c r="Y64" i="8"/>
  <c r="Y126" i="8"/>
  <c r="Y26" i="8"/>
  <c r="Y46" i="8"/>
  <c r="Y95" i="8"/>
  <c r="Y90" i="8"/>
  <c r="Y72" i="8"/>
  <c r="Y22" i="8"/>
  <c r="Y108" i="8"/>
  <c r="Y114" i="8"/>
  <c r="Y15" i="8"/>
  <c r="Y60" i="8"/>
  <c r="Y11" i="8"/>
  <c r="Y70" i="8"/>
  <c r="Y32" i="8"/>
  <c r="Y78" i="8"/>
  <c r="Y45" i="8"/>
  <c r="Y103" i="8"/>
  <c r="Y91" i="8"/>
  <c r="Y124" i="8"/>
  <c r="Y73" i="8"/>
  <c r="Y94" i="8"/>
  <c r="Y37" i="8"/>
  <c r="Y20" i="8"/>
  <c r="Y117" i="8"/>
  <c r="Y30" i="8"/>
  <c r="Y4" i="8"/>
  <c r="Z4" i="7"/>
  <c r="AQ59" i="7"/>
  <c r="AQ30" i="7"/>
  <c r="Z116" i="8" l="1"/>
  <c r="Z5" i="8"/>
  <c r="Z7" i="8"/>
  <c r="Z9" i="8"/>
  <c r="Z8" i="8"/>
  <c r="Z47" i="8"/>
  <c r="Z25" i="8"/>
  <c r="Z13" i="8"/>
  <c r="Z65" i="8"/>
  <c r="Z88" i="8"/>
  <c r="Z96" i="8"/>
  <c r="Z123" i="8"/>
  <c r="Z115" i="8"/>
  <c r="Z89" i="8"/>
  <c r="Z93" i="8"/>
  <c r="Z43" i="8"/>
  <c r="Z34" i="8"/>
  <c r="Z71" i="8"/>
  <c r="Z104" i="8"/>
  <c r="Z77" i="8"/>
  <c r="Z85" i="8"/>
  <c r="Z52" i="8"/>
  <c r="Z61" i="8"/>
  <c r="Z69" i="8"/>
  <c r="Z92" i="8"/>
  <c r="Z31" i="8"/>
  <c r="Z44" i="8"/>
  <c r="Z41" i="8"/>
  <c r="Z10" i="8"/>
  <c r="Z57" i="8"/>
  <c r="Z56" i="8"/>
  <c r="Z79" i="8"/>
  <c r="Z51" i="8"/>
  <c r="Z33" i="8"/>
  <c r="Z102" i="8"/>
  <c r="Z83" i="8"/>
  <c r="Z66" i="8"/>
  <c r="Z113" i="8"/>
  <c r="Z110" i="8"/>
  <c r="Z35" i="8"/>
  <c r="Z48" i="8"/>
  <c r="Z75" i="8"/>
  <c r="Z27" i="8"/>
  <c r="Z106" i="8"/>
  <c r="Z111" i="8"/>
  <c r="Z112" i="8"/>
  <c r="Z6" i="8"/>
  <c r="Z55" i="8"/>
  <c r="Z30" i="8"/>
  <c r="Z20" i="8"/>
  <c r="Z94" i="8"/>
  <c r="Z124" i="8"/>
  <c r="Z103" i="8"/>
  <c r="Z78" i="8"/>
  <c r="Z32" i="8"/>
  <c r="Z11" i="8"/>
  <c r="Z114" i="8"/>
  <c r="Z90" i="8"/>
  <c r="Z46" i="8"/>
  <c r="Z126" i="8"/>
  <c r="Z76" i="8"/>
  <c r="Z58" i="8"/>
  <c r="Z62" i="8"/>
  <c r="Z101" i="8"/>
  <c r="Z42" i="8"/>
  <c r="Z54" i="8"/>
  <c r="Z125" i="8"/>
  <c r="Z81" i="8"/>
  <c r="Z82" i="8"/>
  <c r="Z97" i="8"/>
  <c r="Z12" i="8"/>
  <c r="Z14" i="8"/>
  <c r="Z120" i="8"/>
  <c r="Z80" i="8"/>
  <c r="Z121" i="8"/>
  <c r="Z28" i="8"/>
  <c r="Z99" i="8"/>
  <c r="Z74" i="8"/>
  <c r="Z50" i="8"/>
  <c r="Z122" i="8"/>
  <c r="Z19" i="8"/>
  <c r="Z105" i="8"/>
  <c r="Z87" i="8"/>
  <c r="Z100" i="8"/>
  <c r="Z59" i="8"/>
  <c r="Z24" i="8"/>
  <c r="Z38" i="8"/>
  <c r="Z117" i="8"/>
  <c r="Z37" i="8"/>
  <c r="Z73" i="8"/>
  <c r="Z91" i="8"/>
  <c r="Z45" i="8"/>
  <c r="Z70" i="8"/>
  <c r="Z60" i="8"/>
  <c r="Z15" i="8"/>
  <c r="Z108" i="8"/>
  <c r="Z22" i="8"/>
  <c r="Z72" i="8"/>
  <c r="Z95" i="8"/>
  <c r="Z26" i="8"/>
  <c r="Z64" i="8"/>
  <c r="Z21" i="8"/>
  <c r="Z67" i="8"/>
  <c r="Z49" i="8"/>
  <c r="Z36" i="8"/>
  <c r="Z118" i="8"/>
  <c r="Z39" i="8"/>
  <c r="Z63" i="8"/>
  <c r="Z86" i="8"/>
  <c r="Z84" i="8"/>
  <c r="Z98" i="8"/>
  <c r="Z40" i="8"/>
  <c r="Z53" i="8"/>
  <c r="Z23" i="8"/>
  <c r="Z109" i="8"/>
  <c r="Z68" i="8"/>
  <c r="Z17" i="8"/>
  <c r="Z18" i="8"/>
  <c r="Z119" i="8"/>
  <c r="Z16" i="8"/>
  <c r="Z107" i="8"/>
  <c r="Z29" i="8"/>
  <c r="Z4" i="8"/>
  <c r="AA4" i="7"/>
  <c r="AR30" i="7"/>
  <c r="AR107" i="7"/>
  <c r="AR108" i="7"/>
  <c r="AR109" i="7"/>
  <c r="AR19" i="7"/>
  <c r="AR101" i="7"/>
  <c r="AR87" i="7"/>
  <c r="AS104" i="7"/>
  <c r="AS110" i="7"/>
  <c r="AR124" i="7"/>
  <c r="AT88" i="7"/>
  <c r="AR86" i="7"/>
  <c r="AR76" i="7"/>
  <c r="AR46" i="7"/>
  <c r="AR80" i="7"/>
  <c r="AR72" i="7"/>
  <c r="AR32" i="7"/>
  <c r="AR63" i="7"/>
  <c r="AR15" i="7"/>
  <c r="AR94" i="7"/>
  <c r="AS41" i="7"/>
  <c r="AR50" i="7"/>
  <c r="AS89" i="7"/>
  <c r="AR23" i="7"/>
  <c r="AR99" i="7"/>
  <c r="AS6" i="7"/>
  <c r="AR120" i="7"/>
  <c r="AS43" i="7"/>
  <c r="AR58" i="7"/>
  <c r="AR40" i="7"/>
  <c r="AR105" i="7"/>
  <c r="AS35" i="7"/>
  <c r="AS61" i="7"/>
  <c r="AS66" i="7"/>
  <c r="AR22" i="7"/>
  <c r="AR24" i="7"/>
  <c r="AS71" i="7"/>
  <c r="AR62" i="7"/>
  <c r="AR68" i="7"/>
  <c r="AR91" i="7"/>
  <c r="AT25" i="7"/>
  <c r="AS34" i="7"/>
  <c r="AR117" i="7"/>
  <c r="AS69" i="7"/>
  <c r="AS33" i="7"/>
  <c r="AS55" i="7"/>
  <c r="AR36" i="7"/>
  <c r="AR49" i="7"/>
  <c r="AR78" i="7"/>
  <c r="AR12" i="7"/>
  <c r="AS93" i="7"/>
  <c r="AR20" i="7"/>
  <c r="AR17" i="7"/>
  <c r="AS85" i="7"/>
  <c r="AS106" i="7"/>
  <c r="AR26" i="7"/>
  <c r="AR29" i="7"/>
  <c r="AS111" i="7"/>
  <c r="AR59" i="7"/>
  <c r="AR84" i="7"/>
  <c r="AR18" i="7"/>
  <c r="AR98" i="7"/>
  <c r="AR97" i="7"/>
  <c r="AR37" i="7"/>
  <c r="AR39" i="7"/>
  <c r="AT96" i="7"/>
  <c r="AS27" i="7"/>
  <c r="AS115" i="7"/>
  <c r="AT65" i="7"/>
  <c r="AR67" i="7"/>
  <c r="AR42" i="7"/>
  <c r="AR122" i="7"/>
  <c r="AR70" i="7"/>
  <c r="AS56" i="7"/>
  <c r="AS52" i="7"/>
  <c r="AR21" i="7"/>
  <c r="AR54" i="7"/>
  <c r="AR74" i="7"/>
  <c r="AR81" i="7"/>
  <c r="AR118" i="7"/>
  <c r="AS77" i="7"/>
  <c r="AR60" i="7"/>
  <c r="AS57" i="7"/>
  <c r="AS123" i="7"/>
  <c r="AR11" i="7"/>
  <c r="AS102" i="7"/>
  <c r="AS48" i="7"/>
  <c r="AR114" i="7"/>
  <c r="AS51" i="7"/>
  <c r="AR16" i="7"/>
  <c r="AR53" i="7"/>
  <c r="AS10" i="7"/>
  <c r="AR45" i="7"/>
  <c r="AT13" i="7"/>
  <c r="AS92" i="7"/>
  <c r="AR90" i="7"/>
  <c r="AR103" i="7"/>
  <c r="AS31" i="7"/>
  <c r="AS83" i="7"/>
  <c r="AS113" i="7"/>
  <c r="AR100" i="7"/>
  <c r="AR38" i="7"/>
  <c r="AR14" i="7"/>
  <c r="AR28" i="7"/>
  <c r="AR95" i="7"/>
  <c r="AS75" i="7"/>
  <c r="AR121" i="7"/>
  <c r="AS79" i="7"/>
  <c r="AT47" i="7"/>
  <c r="AR119" i="7"/>
  <c r="AS44" i="7"/>
  <c r="AR64" i="7"/>
  <c r="AR73" i="7"/>
  <c r="AS112" i="7"/>
  <c r="AR82" i="7"/>
  <c r="AR125" i="7"/>
  <c r="AS82" i="7" l="1"/>
  <c r="AA116" i="8"/>
  <c r="AA8" i="8"/>
  <c r="AA5" i="8"/>
  <c r="AA7" i="8"/>
  <c r="AA9" i="8"/>
  <c r="AA96" i="8"/>
  <c r="AA65" i="8"/>
  <c r="AA25" i="8"/>
  <c r="AA47" i="8"/>
  <c r="AA88" i="8"/>
  <c r="AA13" i="8"/>
  <c r="AA55" i="8"/>
  <c r="AA112" i="8"/>
  <c r="AA111" i="8"/>
  <c r="AA27" i="8"/>
  <c r="AA75" i="8"/>
  <c r="AA48" i="8"/>
  <c r="AA110" i="8"/>
  <c r="AA113" i="8"/>
  <c r="AA102" i="8"/>
  <c r="AA51" i="8"/>
  <c r="AA79" i="8"/>
  <c r="AA57" i="8"/>
  <c r="AA10" i="8"/>
  <c r="AA41" i="8"/>
  <c r="AA69" i="8"/>
  <c r="AA85" i="8"/>
  <c r="AA34" i="8"/>
  <c r="AA93" i="8"/>
  <c r="AA123" i="8"/>
  <c r="AA6" i="8"/>
  <c r="AA106" i="8"/>
  <c r="AA35" i="8"/>
  <c r="AA66" i="8"/>
  <c r="AA83" i="8"/>
  <c r="AA33" i="8"/>
  <c r="AA56" i="8"/>
  <c r="AA44" i="8"/>
  <c r="AA31" i="8"/>
  <c r="AA92" i="8"/>
  <c r="AA61" i="8"/>
  <c r="AA52" i="8"/>
  <c r="AA77" i="8"/>
  <c r="AA104" i="8"/>
  <c r="AA71" i="8"/>
  <c r="AA43" i="8"/>
  <c r="AA89" i="8"/>
  <c r="AA115" i="8"/>
  <c r="AA68" i="8"/>
  <c r="AA30" i="8"/>
  <c r="AA20" i="8"/>
  <c r="AA29" i="8"/>
  <c r="AA119" i="8"/>
  <c r="AA17" i="8"/>
  <c r="AA23" i="8"/>
  <c r="AA86" i="8"/>
  <c r="AA39" i="8"/>
  <c r="AA49" i="8"/>
  <c r="AA67" i="8"/>
  <c r="AA64" i="8"/>
  <c r="AA72" i="8"/>
  <c r="AA108" i="8"/>
  <c r="AA70" i="8"/>
  <c r="AA73" i="8"/>
  <c r="AA117" i="8"/>
  <c r="AA59" i="8"/>
  <c r="AA100" i="8"/>
  <c r="AA105" i="8"/>
  <c r="AA122" i="8"/>
  <c r="AA50" i="8"/>
  <c r="AA28" i="8"/>
  <c r="AA80" i="8"/>
  <c r="AA14" i="8"/>
  <c r="AA97" i="8"/>
  <c r="AA82" i="8"/>
  <c r="AA125" i="8"/>
  <c r="AA101" i="8"/>
  <c r="AA58" i="8"/>
  <c r="AA76" i="8"/>
  <c r="AA126" i="8"/>
  <c r="AA114" i="8"/>
  <c r="AA32" i="8"/>
  <c r="AA78" i="8"/>
  <c r="AA94" i="8"/>
  <c r="AA103" i="8"/>
  <c r="AA107" i="8"/>
  <c r="AA16" i="8"/>
  <c r="AA18" i="8"/>
  <c r="AA109" i="8"/>
  <c r="AA53" i="8"/>
  <c r="AA40" i="8"/>
  <c r="AA98" i="8"/>
  <c r="AA84" i="8"/>
  <c r="AA63" i="8"/>
  <c r="AA118" i="8"/>
  <c r="AA36" i="8"/>
  <c r="AA21" i="8"/>
  <c r="AA26" i="8"/>
  <c r="AA95" i="8"/>
  <c r="AA22" i="8"/>
  <c r="AA15" i="8"/>
  <c r="AA60" i="8"/>
  <c r="AA45" i="8"/>
  <c r="AA91" i="8"/>
  <c r="AA37" i="8"/>
  <c r="AA38" i="8"/>
  <c r="AA24" i="8"/>
  <c r="AA87" i="8"/>
  <c r="AA19" i="8"/>
  <c r="AA74" i="8"/>
  <c r="AA99" i="8"/>
  <c r="AA121" i="8"/>
  <c r="AA120" i="8"/>
  <c r="AA12" i="8"/>
  <c r="AA81" i="8"/>
  <c r="AA54" i="8"/>
  <c r="AA42" i="8"/>
  <c r="AA62" i="8"/>
  <c r="AA46" i="8"/>
  <c r="AA90" i="8"/>
  <c r="AA11" i="8"/>
  <c r="AA124" i="8"/>
  <c r="AB4" i="7"/>
  <c r="AA4" i="8"/>
  <c r="AS125" i="7"/>
  <c r="AT112" i="7"/>
  <c r="AS64" i="7"/>
  <c r="AS119" i="7"/>
  <c r="AT79" i="7"/>
  <c r="AT75" i="7"/>
  <c r="AS28" i="7"/>
  <c r="AS38" i="7"/>
  <c r="AT113" i="7"/>
  <c r="AT31" i="7"/>
  <c r="AS90" i="7"/>
  <c r="AU13" i="7"/>
  <c r="AT10" i="7"/>
  <c r="AS16" i="7"/>
  <c r="AS114" i="7"/>
  <c r="AT102" i="7"/>
  <c r="AT123" i="7"/>
  <c r="AS60" i="7"/>
  <c r="AS118" i="7"/>
  <c r="AS74" i="7"/>
  <c r="AS21" i="7"/>
  <c r="AT56" i="7"/>
  <c r="AS122" i="7"/>
  <c r="AS67" i="7"/>
  <c r="AT115" i="7"/>
  <c r="AU96" i="7"/>
  <c r="AS37" i="7"/>
  <c r="AS98" i="7"/>
  <c r="AS84" i="7"/>
  <c r="AT111" i="7"/>
  <c r="AS26" i="7"/>
  <c r="AT85" i="7"/>
  <c r="AS20" i="7"/>
  <c r="AS12" i="7"/>
  <c r="AS49" i="7"/>
  <c r="AT55" i="7"/>
  <c r="AT69" i="7"/>
  <c r="AT34" i="7"/>
  <c r="AS91" i="7"/>
  <c r="AS62" i="7"/>
  <c r="AS24" i="7"/>
  <c r="AT66" i="7"/>
  <c r="AT35" i="7"/>
  <c r="AS40" i="7"/>
  <c r="AT43" i="7"/>
  <c r="AT6" i="7"/>
  <c r="AS23" i="7"/>
  <c r="AS50" i="7"/>
  <c r="AS94" i="7"/>
  <c r="AS63" i="7"/>
  <c r="AS72" i="7"/>
  <c r="AS46" i="7"/>
  <c r="AS86" i="7"/>
  <c r="AS124" i="7"/>
  <c r="AT104" i="7"/>
  <c r="AS101" i="7"/>
  <c r="AS109" i="7"/>
  <c r="AS107" i="7"/>
  <c r="AS73" i="7"/>
  <c r="AT44" i="7"/>
  <c r="AU47" i="7"/>
  <c r="AS121" i="7"/>
  <c r="AS95" i="7"/>
  <c r="AS14" i="7"/>
  <c r="AS100" i="7"/>
  <c r="AT83" i="7"/>
  <c r="AS103" i="7"/>
  <c r="AT92" i="7"/>
  <c r="AS45" i="7"/>
  <c r="AS53" i="7"/>
  <c r="AT51" i="7"/>
  <c r="AT48" i="7"/>
  <c r="AS11" i="7"/>
  <c r="AT57" i="7"/>
  <c r="AT77" i="7"/>
  <c r="AS81" i="7"/>
  <c r="AS54" i="7"/>
  <c r="AT52" i="7"/>
  <c r="AS70" i="7"/>
  <c r="AS42" i="7"/>
  <c r="AU65" i="7"/>
  <c r="AT27" i="7"/>
  <c r="AS39" i="7"/>
  <c r="AS97" i="7"/>
  <c r="AS18" i="7"/>
  <c r="AS59" i="7"/>
  <c r="AS29" i="7"/>
  <c r="AT106" i="7"/>
  <c r="AS17" i="7"/>
  <c r="AT93" i="7"/>
  <c r="AS78" i="7"/>
  <c r="AS36" i="7"/>
  <c r="AT33" i="7"/>
  <c r="AS117" i="7"/>
  <c r="AU25" i="7"/>
  <c r="AS68" i="7"/>
  <c r="AT71" i="7"/>
  <c r="AS22" i="7"/>
  <c r="AT61" i="7"/>
  <c r="AS105" i="7"/>
  <c r="AS58" i="7"/>
  <c r="AS120" i="7"/>
  <c r="AS99" i="7"/>
  <c r="AT89" i="7"/>
  <c r="AT41" i="7"/>
  <c r="AS15" i="7"/>
  <c r="AS32" i="7"/>
  <c r="AS80" i="7"/>
  <c r="AS76" i="7"/>
  <c r="AU88" i="7"/>
  <c r="AT110" i="7"/>
  <c r="AS87" i="7"/>
  <c r="AS19" i="7"/>
  <c r="AS108" i="7"/>
  <c r="AS30" i="7"/>
  <c r="AT30" i="7" l="1"/>
  <c r="AT19" i="7"/>
  <c r="AU110" i="7"/>
  <c r="AT76" i="7"/>
  <c r="AT32" i="7"/>
  <c r="AU41" i="7"/>
  <c r="AT99" i="7"/>
  <c r="AT58" i="7"/>
  <c r="AU61" i="7"/>
  <c r="AU71" i="7"/>
  <c r="AV25" i="7"/>
  <c r="AU33" i="7"/>
  <c r="AT78" i="7"/>
  <c r="AT17" i="7"/>
  <c r="AT29" i="7"/>
  <c r="AT18" i="7"/>
  <c r="AT39" i="7"/>
  <c r="AV65" i="7"/>
  <c r="AT70" i="7"/>
  <c r="AT54" i="7"/>
  <c r="AU77" i="7"/>
  <c r="AT11" i="7"/>
  <c r="AU51" i="7"/>
  <c r="AT45" i="7"/>
  <c r="AT103" i="7"/>
  <c r="AT100" i="7"/>
  <c r="AT95" i="7"/>
  <c r="AV47" i="7"/>
  <c r="AT73" i="7"/>
  <c r="AT109" i="7"/>
  <c r="AU104" i="7"/>
  <c r="AT86" i="7"/>
  <c r="AT72" i="7"/>
  <c r="AT94" i="7"/>
  <c r="AT23" i="7"/>
  <c r="AU43" i="7"/>
  <c r="AU35" i="7"/>
  <c r="AT24" i="7"/>
  <c r="AT91" i="7"/>
  <c r="AU69" i="7"/>
  <c r="AT49" i="7"/>
  <c r="AT20" i="7"/>
  <c r="AT26" i="7"/>
  <c r="AT84" i="7"/>
  <c r="AT37" i="7"/>
  <c r="AU115" i="7"/>
  <c r="AT122" i="7"/>
  <c r="AT21" i="7"/>
  <c r="AT118" i="7"/>
  <c r="AU123" i="7"/>
  <c r="AT114" i="7"/>
  <c r="AU10" i="7"/>
  <c r="AT90" i="7"/>
  <c r="AU113" i="7"/>
  <c r="AT28" i="7"/>
  <c r="AU79" i="7"/>
  <c r="AT64" i="7"/>
  <c r="AT125" i="7"/>
  <c r="AT108" i="7"/>
  <c r="AT87" i="7"/>
  <c r="AV88" i="7"/>
  <c r="AT80" i="7"/>
  <c r="AT15" i="7"/>
  <c r="AU89" i="7"/>
  <c r="AT120" i="7"/>
  <c r="AT105" i="7"/>
  <c r="AT22" i="7"/>
  <c r="AT68" i="7"/>
  <c r="AT117" i="7"/>
  <c r="AT36" i="7"/>
  <c r="AU93" i="7"/>
  <c r="AU106" i="7"/>
  <c r="AT59" i="7"/>
  <c r="AT97" i="7"/>
  <c r="AU27" i="7"/>
  <c r="AT42" i="7"/>
  <c r="AU52" i="7"/>
  <c r="AT81" i="7"/>
  <c r="AU57" i="7"/>
  <c r="AU48" i="7"/>
  <c r="AT53" i="7"/>
  <c r="AU92" i="7"/>
  <c r="AU83" i="7"/>
  <c r="AT14" i="7"/>
  <c r="AT121" i="7"/>
  <c r="AU44" i="7"/>
  <c r="AT107" i="7"/>
  <c r="AT101" i="7"/>
  <c r="AT124" i="7"/>
  <c r="AT46" i="7"/>
  <c r="AT63" i="7"/>
  <c r="AT50" i="7"/>
  <c r="AU6" i="7"/>
  <c r="AT40" i="7"/>
  <c r="AU66" i="7"/>
  <c r="AT62" i="7"/>
  <c r="AU34" i="7"/>
  <c r="AU55" i="7"/>
  <c r="AT12" i="7"/>
  <c r="AU85" i="7"/>
  <c r="AU111" i="7"/>
  <c r="AT98" i="7"/>
  <c r="AV96" i="7"/>
  <c r="AT67" i="7"/>
  <c r="AU56" i="7"/>
  <c r="AT74" i="7"/>
  <c r="AT60" i="7"/>
  <c r="AU102" i="7"/>
  <c r="AT16" i="7"/>
  <c r="AV13" i="7"/>
  <c r="AU31" i="7"/>
  <c r="AT38" i="7"/>
  <c r="AU75" i="7"/>
  <c r="AT119" i="7"/>
  <c r="AU112" i="7"/>
  <c r="AB116" i="8"/>
  <c r="AB9" i="8"/>
  <c r="AB8" i="8"/>
  <c r="AB7" i="8"/>
  <c r="AB5" i="8"/>
  <c r="AB13" i="8"/>
  <c r="AB88" i="8"/>
  <c r="AB47" i="8"/>
  <c r="AB25" i="8"/>
  <c r="AB65" i="8"/>
  <c r="AB96" i="8"/>
  <c r="AB89" i="8"/>
  <c r="AB43" i="8"/>
  <c r="AB104" i="8"/>
  <c r="AB77" i="8"/>
  <c r="AB52" i="8"/>
  <c r="AB31" i="8"/>
  <c r="AB56" i="8"/>
  <c r="AB33" i="8"/>
  <c r="AB83" i="8"/>
  <c r="AB35" i="8"/>
  <c r="AB106" i="8"/>
  <c r="AB6" i="8"/>
  <c r="AB123" i="8"/>
  <c r="AB93" i="8"/>
  <c r="AB69" i="8"/>
  <c r="AB10" i="8"/>
  <c r="AB79" i="8"/>
  <c r="AB102" i="8"/>
  <c r="AB48" i="8"/>
  <c r="AB75" i="8"/>
  <c r="AB111" i="8"/>
  <c r="AB55" i="8"/>
  <c r="AB115" i="8"/>
  <c r="AB71" i="8"/>
  <c r="AB61" i="8"/>
  <c r="AB92" i="8"/>
  <c r="AB44" i="8"/>
  <c r="AB66" i="8"/>
  <c r="AB34" i="8"/>
  <c r="AB85" i="8"/>
  <c r="AB41" i="8"/>
  <c r="AB57" i="8"/>
  <c r="AB51" i="8"/>
  <c r="AB113" i="8"/>
  <c r="AB110" i="8"/>
  <c r="AB27" i="8"/>
  <c r="AB112" i="8"/>
  <c r="AB68" i="8"/>
  <c r="AB94" i="8"/>
  <c r="AB78" i="8"/>
  <c r="AB126" i="8"/>
  <c r="AB58" i="8"/>
  <c r="AB82" i="8"/>
  <c r="AB14" i="8"/>
  <c r="AB28" i="8"/>
  <c r="AB50" i="8"/>
  <c r="AB105" i="8"/>
  <c r="AB59" i="8"/>
  <c r="AB73" i="8"/>
  <c r="AB72" i="8"/>
  <c r="AB64" i="8"/>
  <c r="AB49" i="8"/>
  <c r="AB39" i="8"/>
  <c r="AB23" i="8"/>
  <c r="AB17" i="8"/>
  <c r="AB119" i="8"/>
  <c r="AB20" i="8"/>
  <c r="AB103" i="8"/>
  <c r="AB11" i="8"/>
  <c r="AB46" i="8"/>
  <c r="AB42" i="8"/>
  <c r="AB81" i="8"/>
  <c r="AB12" i="8"/>
  <c r="AB121" i="8"/>
  <c r="AB74" i="8"/>
  <c r="AB19" i="8"/>
  <c r="AB38" i="8"/>
  <c r="AB91" i="8"/>
  <c r="AB15" i="8"/>
  <c r="AB95" i="8"/>
  <c r="AB21" i="8"/>
  <c r="AB36" i="8"/>
  <c r="AB63" i="8"/>
  <c r="AB84" i="8"/>
  <c r="AB40" i="8"/>
  <c r="AB107" i="8"/>
  <c r="AB30" i="8"/>
  <c r="AB32" i="8"/>
  <c r="AB114" i="8"/>
  <c r="AB76" i="8"/>
  <c r="AB101" i="8"/>
  <c r="AB125" i="8"/>
  <c r="AB97" i="8"/>
  <c r="AB80" i="8"/>
  <c r="AB122" i="8"/>
  <c r="AB100" i="8"/>
  <c r="AB117" i="8"/>
  <c r="AB70" i="8"/>
  <c r="AB108" i="8"/>
  <c r="AB67" i="8"/>
  <c r="AB86" i="8"/>
  <c r="AB29" i="8"/>
  <c r="AB124" i="8"/>
  <c r="AB90" i="8"/>
  <c r="AB62" i="8"/>
  <c r="AB54" i="8"/>
  <c r="AB120" i="8"/>
  <c r="AB99" i="8"/>
  <c r="AB87" i="8"/>
  <c r="AB24" i="8"/>
  <c r="AB37" i="8"/>
  <c r="AB45" i="8"/>
  <c r="AB60" i="8"/>
  <c r="AB22" i="8"/>
  <c r="AB26" i="8"/>
  <c r="AB118" i="8"/>
  <c r="AB98" i="8"/>
  <c r="AB53" i="8"/>
  <c r="AB109" i="8"/>
  <c r="AB18" i="8"/>
  <c r="AB16" i="8"/>
  <c r="AC4" i="7"/>
  <c r="AB4" i="8"/>
  <c r="AT82" i="7"/>
  <c r="AU82" i="7" l="1"/>
  <c r="AU119" i="7"/>
  <c r="AU38" i="7"/>
  <c r="AW13" i="7"/>
  <c r="AV102" i="7"/>
  <c r="AU74" i="7"/>
  <c r="AU67" i="7"/>
  <c r="AU98" i="7"/>
  <c r="AV85" i="7"/>
  <c r="AV55" i="7"/>
  <c r="AU62" i="7"/>
  <c r="AU40" i="7"/>
  <c r="AU50" i="7"/>
  <c r="AU46" i="7"/>
  <c r="AU101" i="7"/>
  <c r="AV44" i="7"/>
  <c r="AU14" i="7"/>
  <c r="AV92" i="7"/>
  <c r="AV48" i="7"/>
  <c r="AU81" i="7"/>
  <c r="AU42" i="7"/>
  <c r="AU97" i="7"/>
  <c r="AV106" i="7"/>
  <c r="AU36" i="7"/>
  <c r="AU68" i="7"/>
  <c r="AU105" i="7"/>
  <c r="AV89" i="7"/>
  <c r="AU80" i="7"/>
  <c r="AU87" i="7"/>
  <c r="AU125" i="7"/>
  <c r="AV79" i="7"/>
  <c r="AV113" i="7"/>
  <c r="AV10" i="7"/>
  <c r="AV123" i="7"/>
  <c r="AU21" i="7"/>
  <c r="AV115" i="7"/>
  <c r="AU84" i="7"/>
  <c r="AU20" i="7"/>
  <c r="AV69" i="7"/>
  <c r="AU24" i="7"/>
  <c r="AV43" i="7"/>
  <c r="AU94" i="7"/>
  <c r="AU86" i="7"/>
  <c r="AU109" i="7"/>
  <c r="AW47" i="7"/>
  <c r="AU100" i="7"/>
  <c r="AU45" i="7"/>
  <c r="AU11" i="7"/>
  <c r="AU54" i="7"/>
  <c r="AW65" i="7"/>
  <c r="AU18" i="7"/>
  <c r="AU17" i="7"/>
  <c r="AV33" i="7"/>
  <c r="AV71" i="7"/>
  <c r="AU58" i="7"/>
  <c r="AV41" i="7"/>
  <c r="AU76" i="7"/>
  <c r="AU19" i="7"/>
  <c r="AC116" i="8"/>
  <c r="AC9" i="8"/>
  <c r="AC8" i="8"/>
  <c r="AC5" i="8"/>
  <c r="AC7" i="8"/>
  <c r="AC65" i="8"/>
  <c r="AC25" i="8"/>
  <c r="AC13" i="8"/>
  <c r="AC96" i="8"/>
  <c r="AC47" i="8"/>
  <c r="AC88" i="8"/>
  <c r="AC111" i="8"/>
  <c r="AC75" i="8"/>
  <c r="AC102" i="8"/>
  <c r="AC79" i="8"/>
  <c r="AC123" i="8"/>
  <c r="AC6" i="8"/>
  <c r="AC106" i="8"/>
  <c r="AC33" i="8"/>
  <c r="AC56" i="8"/>
  <c r="AC77" i="8"/>
  <c r="AC113" i="8"/>
  <c r="AC41" i="8"/>
  <c r="AC34" i="8"/>
  <c r="AC44" i="8"/>
  <c r="AC92" i="8"/>
  <c r="AC71" i="8"/>
  <c r="AC55" i="8"/>
  <c r="AC48" i="8"/>
  <c r="AC10" i="8"/>
  <c r="AC69" i="8"/>
  <c r="AC93" i="8"/>
  <c r="AC35" i="8"/>
  <c r="AC83" i="8"/>
  <c r="AC31" i="8"/>
  <c r="AC52" i="8"/>
  <c r="AC104" i="8"/>
  <c r="AC43" i="8"/>
  <c r="AC112" i="8"/>
  <c r="AC27" i="8"/>
  <c r="AC110" i="8"/>
  <c r="AC51" i="8"/>
  <c r="AC57" i="8"/>
  <c r="AC85" i="8"/>
  <c r="AC66" i="8"/>
  <c r="AC61" i="8"/>
  <c r="AC115" i="8"/>
  <c r="AC89" i="8"/>
  <c r="AC40" i="8"/>
  <c r="AC63" i="8"/>
  <c r="AC21" i="8"/>
  <c r="AC15" i="8"/>
  <c r="AC91" i="8"/>
  <c r="AC74" i="8"/>
  <c r="AC81" i="8"/>
  <c r="AC103" i="8"/>
  <c r="AC23" i="8"/>
  <c r="AC49" i="8"/>
  <c r="AC72" i="8"/>
  <c r="AC105" i="8"/>
  <c r="AC28" i="8"/>
  <c r="AC126" i="8"/>
  <c r="AC94" i="8"/>
  <c r="AC18" i="8"/>
  <c r="AC109" i="8"/>
  <c r="AC98" i="8"/>
  <c r="AC118" i="8"/>
  <c r="AC26" i="8"/>
  <c r="AC60" i="8"/>
  <c r="AC37" i="8"/>
  <c r="AC87" i="8"/>
  <c r="AC99" i="8"/>
  <c r="AC54" i="8"/>
  <c r="AC124" i="8"/>
  <c r="AC86" i="8"/>
  <c r="AC67" i="8"/>
  <c r="AC108" i="8"/>
  <c r="AC122" i="8"/>
  <c r="AC80" i="8"/>
  <c r="AC97" i="8"/>
  <c r="AC101" i="8"/>
  <c r="AC32" i="8"/>
  <c r="AC30" i="8"/>
  <c r="AC107" i="8"/>
  <c r="AC84" i="8"/>
  <c r="AC36" i="8"/>
  <c r="AC95" i="8"/>
  <c r="AC38" i="8"/>
  <c r="AC19" i="8"/>
  <c r="AC121" i="8"/>
  <c r="AC12" i="8"/>
  <c r="AC42" i="8"/>
  <c r="AC46" i="8"/>
  <c r="AC11" i="8"/>
  <c r="AC20" i="8"/>
  <c r="AC119" i="8"/>
  <c r="AC17" i="8"/>
  <c r="AC39" i="8"/>
  <c r="AC64" i="8"/>
  <c r="AC73" i="8"/>
  <c r="AC59" i="8"/>
  <c r="AC50" i="8"/>
  <c r="AC14" i="8"/>
  <c r="AC82" i="8"/>
  <c r="AC58" i="8"/>
  <c r="AC78" i="8"/>
  <c r="AC68" i="8"/>
  <c r="AC16" i="8"/>
  <c r="AC53" i="8"/>
  <c r="AC22" i="8"/>
  <c r="AC45" i="8"/>
  <c r="AC24" i="8"/>
  <c r="AC120" i="8"/>
  <c r="AC62" i="8"/>
  <c r="AC90" i="8"/>
  <c r="AC29" i="8"/>
  <c r="AC70" i="8"/>
  <c r="AC117" i="8"/>
  <c r="AC100" i="8"/>
  <c r="AC125" i="8"/>
  <c r="AC76" i="8"/>
  <c r="AC114" i="8"/>
  <c r="AC4" i="8"/>
  <c r="AD4" i="7"/>
  <c r="AV112" i="7"/>
  <c r="AV75" i="7"/>
  <c r="AV31" i="7"/>
  <c r="AU16" i="7"/>
  <c r="AU60" i="7"/>
  <c r="AV56" i="7"/>
  <c r="AW96" i="7"/>
  <c r="AV111" i="7"/>
  <c r="AU12" i="7"/>
  <c r="AV34" i="7"/>
  <c r="AV66" i="7"/>
  <c r="AV6" i="7"/>
  <c r="AU63" i="7"/>
  <c r="AU124" i="7"/>
  <c r="AU107" i="7"/>
  <c r="AU121" i="7"/>
  <c r="AV83" i="7"/>
  <c r="AU53" i="7"/>
  <c r="AV57" i="7"/>
  <c r="AV52" i="7"/>
  <c r="AV27" i="7"/>
  <c r="AU59" i="7"/>
  <c r="AV93" i="7"/>
  <c r="AU117" i="7"/>
  <c r="AU22" i="7"/>
  <c r="AU120" i="7"/>
  <c r="AU15" i="7"/>
  <c r="AW88" i="7"/>
  <c r="AU108" i="7"/>
  <c r="AU64" i="7"/>
  <c r="AU28" i="7"/>
  <c r="AU90" i="7"/>
  <c r="AU114" i="7"/>
  <c r="AU118" i="7"/>
  <c r="AU122" i="7"/>
  <c r="AU37" i="7"/>
  <c r="AU26" i="7"/>
  <c r="AU49" i="7"/>
  <c r="AU91" i="7"/>
  <c r="AV35" i="7"/>
  <c r="AU23" i="7"/>
  <c r="AU72" i="7"/>
  <c r="AV104" i="7"/>
  <c r="AU73" i="7"/>
  <c r="AU95" i="7"/>
  <c r="AU103" i="7"/>
  <c r="AV51" i="7"/>
  <c r="AV77" i="7"/>
  <c r="AU70" i="7"/>
  <c r="AU39" i="7"/>
  <c r="AU29" i="7"/>
  <c r="AU78" i="7"/>
  <c r="AW25" i="7"/>
  <c r="AV61" i="7"/>
  <c r="AU99" i="7"/>
  <c r="AU32" i="7"/>
  <c r="AV110" i="7"/>
  <c r="AU30" i="7"/>
  <c r="AD116" i="8" l="1"/>
  <c r="AD5" i="8"/>
  <c r="AD7" i="8"/>
  <c r="AD9" i="8"/>
  <c r="AD8" i="8"/>
  <c r="AD88" i="8"/>
  <c r="AD96" i="8"/>
  <c r="AD13" i="8"/>
  <c r="AD25" i="8"/>
  <c r="AD65" i="8"/>
  <c r="AD47" i="8"/>
  <c r="AD71" i="8"/>
  <c r="AD92" i="8"/>
  <c r="AD34" i="8"/>
  <c r="AD41" i="8"/>
  <c r="AD113" i="8"/>
  <c r="AD89" i="8"/>
  <c r="AD77" i="8"/>
  <c r="AD33" i="8"/>
  <c r="AD6" i="8"/>
  <c r="AD123" i="8"/>
  <c r="AD79" i="8"/>
  <c r="AD102" i="8"/>
  <c r="AD111" i="8"/>
  <c r="AD115" i="8"/>
  <c r="AD57" i="8"/>
  <c r="AD110" i="8"/>
  <c r="AD27" i="8"/>
  <c r="AD43" i="8"/>
  <c r="AD52" i="8"/>
  <c r="AD93" i="8"/>
  <c r="AD48" i="8"/>
  <c r="AD44" i="8"/>
  <c r="AD56" i="8"/>
  <c r="AD106" i="8"/>
  <c r="AD75" i="8"/>
  <c r="AD61" i="8"/>
  <c r="AD66" i="8"/>
  <c r="AD85" i="8"/>
  <c r="AD51" i="8"/>
  <c r="AD112" i="8"/>
  <c r="AD104" i="8"/>
  <c r="AD31" i="8"/>
  <c r="AD83" i="8"/>
  <c r="AD35" i="8"/>
  <c r="AD69" i="8"/>
  <c r="AD10" i="8"/>
  <c r="AD55" i="8"/>
  <c r="AD124" i="8"/>
  <c r="AD87" i="8"/>
  <c r="AD118" i="8"/>
  <c r="AD109" i="8"/>
  <c r="AD28" i="8"/>
  <c r="AD72" i="8"/>
  <c r="AD103" i="8"/>
  <c r="AD15" i="8"/>
  <c r="AD63" i="8"/>
  <c r="AD76" i="8"/>
  <c r="AD100" i="8"/>
  <c r="AD70" i="8"/>
  <c r="AD29" i="8"/>
  <c r="AD90" i="8"/>
  <c r="AD45" i="8"/>
  <c r="AD53" i="8"/>
  <c r="AD16" i="8"/>
  <c r="AD78" i="8"/>
  <c r="AD58" i="8"/>
  <c r="AD14" i="8"/>
  <c r="AD59" i="8"/>
  <c r="AD39" i="8"/>
  <c r="AD17" i="8"/>
  <c r="AD20" i="8"/>
  <c r="AD46" i="8"/>
  <c r="AD12" i="8"/>
  <c r="AD19" i="8"/>
  <c r="AD36" i="8"/>
  <c r="AD107" i="8"/>
  <c r="AD32" i="8"/>
  <c r="AD101" i="8"/>
  <c r="AD80" i="8"/>
  <c r="AD108" i="8"/>
  <c r="AD86" i="8"/>
  <c r="AD60" i="8"/>
  <c r="AD99" i="8"/>
  <c r="AD26" i="8"/>
  <c r="AD18" i="8"/>
  <c r="AD126" i="8"/>
  <c r="AD105" i="8"/>
  <c r="AD49" i="8"/>
  <c r="AD23" i="8"/>
  <c r="AD81" i="8"/>
  <c r="AD74" i="8"/>
  <c r="AD91" i="8"/>
  <c r="AD21" i="8"/>
  <c r="AD40" i="8"/>
  <c r="AD114" i="8"/>
  <c r="AD125" i="8"/>
  <c r="AD117" i="8"/>
  <c r="AD62" i="8"/>
  <c r="AD120" i="8"/>
  <c r="AD24" i="8"/>
  <c r="AD22" i="8"/>
  <c r="AD68" i="8"/>
  <c r="AD82" i="8"/>
  <c r="AD50" i="8"/>
  <c r="AD73" i="8"/>
  <c r="AD64" i="8"/>
  <c r="AD119" i="8"/>
  <c r="AD11" i="8"/>
  <c r="AD42" i="8"/>
  <c r="AD121" i="8"/>
  <c r="AD38" i="8"/>
  <c r="AD95" i="8"/>
  <c r="AD84" i="8"/>
  <c r="AD30" i="8"/>
  <c r="AD97" i="8"/>
  <c r="AD122" i="8"/>
  <c r="AD67" i="8"/>
  <c r="AD54" i="8"/>
  <c r="AD37" i="8"/>
  <c r="AD98" i="8"/>
  <c r="AD94" i="8"/>
  <c r="AD4" i="8"/>
  <c r="AE4" i="7"/>
  <c r="AV30" i="7"/>
  <c r="AV32" i="7"/>
  <c r="AW61" i="7"/>
  <c r="AV78" i="7"/>
  <c r="AV39" i="7"/>
  <c r="AW77" i="7"/>
  <c r="AV103" i="7"/>
  <c r="AV73" i="7"/>
  <c r="AV72" i="7"/>
  <c r="AW35" i="7"/>
  <c r="AV49" i="7"/>
  <c r="AV37" i="7"/>
  <c r="AV118" i="7"/>
  <c r="AV90" i="7"/>
  <c r="AV64" i="7"/>
  <c r="AX88" i="7"/>
  <c r="AV120" i="7"/>
  <c r="AV117" i="7"/>
  <c r="AV59" i="7"/>
  <c r="AW52" i="7"/>
  <c r="AV53" i="7"/>
  <c r="AV121" i="7"/>
  <c r="AV124" i="7"/>
  <c r="AW6" i="7"/>
  <c r="AW34" i="7"/>
  <c r="AW111" i="7"/>
  <c r="AW56" i="7"/>
  <c r="AV16" i="7"/>
  <c r="AW75" i="7"/>
  <c r="AV19" i="7"/>
  <c r="AW41" i="7"/>
  <c r="AW71" i="7"/>
  <c r="AV17" i="7"/>
  <c r="AX65" i="7"/>
  <c r="AV11" i="7"/>
  <c r="AV100" i="7"/>
  <c r="AV109" i="7"/>
  <c r="AV94" i="7"/>
  <c r="AV24" i="7"/>
  <c r="AV20" i="7"/>
  <c r="AW115" i="7"/>
  <c r="AW123" i="7"/>
  <c r="AW113" i="7"/>
  <c r="AV125" i="7"/>
  <c r="AV80" i="7"/>
  <c r="AV105" i="7"/>
  <c r="AV36" i="7"/>
  <c r="AV97" i="7"/>
  <c r="AV81" i="7"/>
  <c r="AW92" i="7"/>
  <c r="AW44" i="7"/>
  <c r="AV46" i="7"/>
  <c r="AV40" i="7"/>
  <c r="AW55" i="7"/>
  <c r="AV98" i="7"/>
  <c r="AV74" i="7"/>
  <c r="AX13" i="7"/>
  <c r="AV119" i="7"/>
  <c r="AW110" i="7"/>
  <c r="AV99" i="7"/>
  <c r="AX25" i="7"/>
  <c r="AV29" i="7"/>
  <c r="AV70" i="7"/>
  <c r="AW51" i="7"/>
  <c r="AV95" i="7"/>
  <c r="AW104" i="7"/>
  <c r="AV23" i="7"/>
  <c r="AV91" i="7"/>
  <c r="AV26" i="7"/>
  <c r="AV122" i="7"/>
  <c r="AV114" i="7"/>
  <c r="AV28" i="7"/>
  <c r="AV108" i="7"/>
  <c r="AV15" i="7"/>
  <c r="AV22" i="7"/>
  <c r="AW93" i="7"/>
  <c r="AW27" i="7"/>
  <c r="AW57" i="7"/>
  <c r="AW83" i="7"/>
  <c r="AV107" i="7"/>
  <c r="AV63" i="7"/>
  <c r="AW66" i="7"/>
  <c r="AV12" i="7"/>
  <c r="AX96" i="7"/>
  <c r="AV60" i="7"/>
  <c r="AW31" i="7"/>
  <c r="AW112" i="7"/>
  <c r="AV76" i="7"/>
  <c r="AV58" i="7"/>
  <c r="AW33" i="7"/>
  <c r="AV18" i="7"/>
  <c r="AV54" i="7"/>
  <c r="AV45" i="7"/>
  <c r="AX47" i="7"/>
  <c r="AV86" i="7"/>
  <c r="AW43" i="7"/>
  <c r="AW69" i="7"/>
  <c r="AV84" i="7"/>
  <c r="AV21" i="7"/>
  <c r="AW10" i="7"/>
  <c r="AW79" i="7"/>
  <c r="AV87" i="7"/>
  <c r="AW89" i="7"/>
  <c r="AV68" i="7"/>
  <c r="AW106" i="7"/>
  <c r="AV42" i="7"/>
  <c r="AW48" i="7"/>
  <c r="AV14" i="7"/>
  <c r="AV101" i="7"/>
  <c r="AV50" i="7"/>
  <c r="AV62" i="7"/>
  <c r="AW85" i="7"/>
  <c r="AV67" i="7"/>
  <c r="AW102" i="7"/>
  <c r="AV38" i="7"/>
  <c r="AV82" i="7"/>
  <c r="AE116" i="8" l="1"/>
  <c r="AE9" i="8"/>
  <c r="AE8" i="8"/>
  <c r="AE5" i="8"/>
  <c r="AE7" i="8"/>
  <c r="AE65" i="8"/>
  <c r="AE13" i="8"/>
  <c r="AE96" i="8"/>
  <c r="AE88" i="8"/>
  <c r="AE47" i="8"/>
  <c r="AE25" i="8"/>
  <c r="AE111" i="8"/>
  <c r="AE77" i="8"/>
  <c r="AE113" i="8"/>
  <c r="AE41" i="8"/>
  <c r="AE34" i="8"/>
  <c r="AE92" i="8"/>
  <c r="AE55" i="8"/>
  <c r="AE10" i="8"/>
  <c r="AE83" i="8"/>
  <c r="AE31" i="8"/>
  <c r="AE51" i="8"/>
  <c r="AE85" i="8"/>
  <c r="AE66" i="8"/>
  <c r="AE106" i="8"/>
  <c r="AE44" i="8"/>
  <c r="AE93" i="8"/>
  <c r="AE52" i="8"/>
  <c r="AE110" i="8"/>
  <c r="AE57" i="8"/>
  <c r="AE115" i="8"/>
  <c r="AE102" i="8"/>
  <c r="AE123" i="8"/>
  <c r="AE33" i="8"/>
  <c r="AE43" i="8"/>
  <c r="AE71" i="8"/>
  <c r="AE69" i="8"/>
  <c r="AE35" i="8"/>
  <c r="AE104" i="8"/>
  <c r="AE112" i="8"/>
  <c r="AE61" i="8"/>
  <c r="AE75" i="8"/>
  <c r="AE56" i="8"/>
  <c r="AE48" i="8"/>
  <c r="AE27" i="8"/>
  <c r="AE79" i="8"/>
  <c r="AE6" i="8"/>
  <c r="AE89" i="8"/>
  <c r="AE49" i="8"/>
  <c r="AE105" i="8"/>
  <c r="AE126" i="8"/>
  <c r="AE18" i="8"/>
  <c r="AE26" i="8"/>
  <c r="AE99" i="8"/>
  <c r="AE97" i="8"/>
  <c r="AE30" i="8"/>
  <c r="AE84" i="8"/>
  <c r="AE38" i="8"/>
  <c r="AE42" i="8"/>
  <c r="AE119" i="8"/>
  <c r="AE64" i="8"/>
  <c r="AE50" i="8"/>
  <c r="AE22" i="8"/>
  <c r="AE120" i="8"/>
  <c r="AE117" i="8"/>
  <c r="AE125" i="8"/>
  <c r="AE21" i="8"/>
  <c r="AE74" i="8"/>
  <c r="AE118" i="8"/>
  <c r="AE87" i="8"/>
  <c r="AE108" i="8"/>
  <c r="AE80" i="8"/>
  <c r="AE32" i="8"/>
  <c r="AE12" i="8"/>
  <c r="AE20" i="8"/>
  <c r="AE39" i="8"/>
  <c r="AE59" i="8"/>
  <c r="AE58" i="8"/>
  <c r="AE16" i="8"/>
  <c r="AE90" i="8"/>
  <c r="AE70" i="8"/>
  <c r="AE23" i="8"/>
  <c r="AE94" i="8"/>
  <c r="AE98" i="8"/>
  <c r="AE37" i="8"/>
  <c r="AE54" i="8"/>
  <c r="AE67" i="8"/>
  <c r="AE122" i="8"/>
  <c r="AE95" i="8"/>
  <c r="AE121" i="8"/>
  <c r="AE11" i="8"/>
  <c r="AE73" i="8"/>
  <c r="AE82" i="8"/>
  <c r="AE68" i="8"/>
  <c r="AE24" i="8"/>
  <c r="AE62" i="8"/>
  <c r="AE114" i="8"/>
  <c r="AE40" i="8"/>
  <c r="AE91" i="8"/>
  <c r="AE81" i="8"/>
  <c r="AE72" i="8"/>
  <c r="AE28" i="8"/>
  <c r="AE109" i="8"/>
  <c r="AE60" i="8"/>
  <c r="AE124" i="8"/>
  <c r="AE86" i="8"/>
  <c r="AE101" i="8"/>
  <c r="AE107" i="8"/>
  <c r="AE36" i="8"/>
  <c r="AE19" i="8"/>
  <c r="AE46" i="8"/>
  <c r="AE17" i="8"/>
  <c r="AE14" i="8"/>
  <c r="AE78" i="8"/>
  <c r="AE53" i="8"/>
  <c r="AE45" i="8"/>
  <c r="AE29" i="8"/>
  <c r="AE100" i="8"/>
  <c r="AE76" i="8"/>
  <c r="AE15" i="8"/>
  <c r="AE103" i="8"/>
  <c r="AE63" i="8"/>
  <c r="AF4" i="7"/>
  <c r="AE4" i="8"/>
  <c r="AW82" i="7"/>
  <c r="AX102" i="7"/>
  <c r="AX85" i="7"/>
  <c r="AW50" i="7"/>
  <c r="AW14" i="7"/>
  <c r="AW42" i="7"/>
  <c r="AW68" i="7"/>
  <c r="AW87" i="7"/>
  <c r="AX10" i="7"/>
  <c r="AW84" i="7"/>
  <c r="AX43" i="7"/>
  <c r="AY47" i="7"/>
  <c r="AW54" i="7"/>
  <c r="AX33" i="7"/>
  <c r="AW76" i="7"/>
  <c r="AX31" i="7"/>
  <c r="AY96" i="7"/>
  <c r="AX66" i="7"/>
  <c r="AW107" i="7"/>
  <c r="AX57" i="7"/>
  <c r="AX93" i="7"/>
  <c r="AW15" i="7"/>
  <c r="AW28" i="7"/>
  <c r="AW122" i="7"/>
  <c r="AW91" i="7"/>
  <c r="AX104" i="7"/>
  <c r="AX51" i="7"/>
  <c r="AW29" i="7"/>
  <c r="AW99" i="7"/>
  <c r="AW119" i="7"/>
  <c r="AW74" i="7"/>
  <c r="AX55" i="7"/>
  <c r="AW46" i="7"/>
  <c r="AX92" i="7"/>
  <c r="AW97" i="7"/>
  <c r="AW105" i="7"/>
  <c r="AW125" i="7"/>
  <c r="AX123" i="7"/>
  <c r="AW20" i="7"/>
  <c r="AW94" i="7"/>
  <c r="AW100" i="7"/>
  <c r="AY65" i="7"/>
  <c r="AX71" i="7"/>
  <c r="AW19" i="7"/>
  <c r="AW16" i="7"/>
  <c r="AX111" i="7"/>
  <c r="AX6" i="7"/>
  <c r="AW121" i="7"/>
  <c r="AX52" i="7"/>
  <c r="AW117" i="7"/>
  <c r="AY88" i="7"/>
  <c r="AW90" i="7"/>
  <c r="AW37" i="7"/>
  <c r="AX35" i="7"/>
  <c r="AW73" i="7"/>
  <c r="AX77" i="7"/>
  <c r="AW78" i="7"/>
  <c r="AW32" i="7"/>
  <c r="AW38" i="7"/>
  <c r="AW67" i="7"/>
  <c r="AW62" i="7"/>
  <c r="AW101" i="7"/>
  <c r="AX48" i="7"/>
  <c r="AX106" i="7"/>
  <c r="AX89" i="7"/>
  <c r="AX79" i="7"/>
  <c r="AW21" i="7"/>
  <c r="AX69" i="7"/>
  <c r="AW86" i="7"/>
  <c r="AW45" i="7"/>
  <c r="AW18" i="7"/>
  <c r="AW58" i="7"/>
  <c r="AX112" i="7"/>
  <c r="AW60" i="7"/>
  <c r="AW12" i="7"/>
  <c r="AW63" i="7"/>
  <c r="AX83" i="7"/>
  <c r="AX27" i="7"/>
  <c r="AW22" i="7"/>
  <c r="AW108" i="7"/>
  <c r="AW114" i="7"/>
  <c r="AW26" i="7"/>
  <c r="AW23" i="7"/>
  <c r="AW95" i="7"/>
  <c r="AW70" i="7"/>
  <c r="AY25" i="7"/>
  <c r="AX110" i="7"/>
  <c r="AY13" i="7"/>
  <c r="AW98" i="7"/>
  <c r="AW40" i="7"/>
  <c r="AX44" i="7"/>
  <c r="AW81" i="7"/>
  <c r="AW36" i="7"/>
  <c r="AW80" i="7"/>
  <c r="AX113" i="7"/>
  <c r="AX115" i="7"/>
  <c r="AW24" i="7"/>
  <c r="AW109" i="7"/>
  <c r="AW11" i="7"/>
  <c r="AW17" i="7"/>
  <c r="AX41" i="7"/>
  <c r="AX75" i="7"/>
  <c r="AX56" i="7"/>
  <c r="AX34" i="7"/>
  <c r="AW124" i="7"/>
  <c r="AW53" i="7"/>
  <c r="AW59" i="7"/>
  <c r="AW120" i="7"/>
  <c r="AW64" i="7"/>
  <c r="AW118" i="7"/>
  <c r="AW49" i="7"/>
  <c r="AW72" i="7"/>
  <c r="AW103" i="7"/>
  <c r="AW39" i="7"/>
  <c r="AX61" i="7"/>
  <c r="AW30" i="7"/>
  <c r="AX30" i="7" l="1"/>
  <c r="AX39" i="7"/>
  <c r="AX72" i="7"/>
  <c r="AX118" i="7"/>
  <c r="AX120" i="7"/>
  <c r="AX53" i="7"/>
  <c r="AY34" i="7"/>
  <c r="AY75" i="7"/>
  <c r="AX17" i="7"/>
  <c r="AX109" i="7"/>
  <c r="AY115" i="7"/>
  <c r="AX80" i="7"/>
  <c r="AX81" i="7"/>
  <c r="AX40" i="7"/>
  <c r="AZ13" i="7"/>
  <c r="AZ25" i="7"/>
  <c r="AX95" i="7"/>
  <c r="AX26" i="7"/>
  <c r="AX108" i="7"/>
  <c r="AY27" i="7"/>
  <c r="AX63" i="7"/>
  <c r="AX60" i="7"/>
  <c r="AX58" i="7"/>
  <c r="AX45" i="7"/>
  <c r="AY69" i="7"/>
  <c r="AY79" i="7"/>
  <c r="AY106" i="7"/>
  <c r="AX101" i="7"/>
  <c r="AX67" i="7"/>
  <c r="AX32" i="7"/>
  <c r="AY77" i="7"/>
  <c r="AY35" i="7"/>
  <c r="AX90" i="7"/>
  <c r="AX117" i="7"/>
  <c r="AX121" i="7"/>
  <c r="AY111" i="7"/>
  <c r="AX19" i="7"/>
  <c r="AZ65" i="7"/>
  <c r="AX94" i="7"/>
  <c r="AY123" i="7"/>
  <c r="AX105" i="7"/>
  <c r="AY92" i="7"/>
  <c r="AY55" i="7"/>
  <c r="AX119" i="7"/>
  <c r="AX29" i="7"/>
  <c r="AY104" i="7"/>
  <c r="AX122" i="7"/>
  <c r="AX15" i="7"/>
  <c r="AY57" i="7"/>
  <c r="AY66" i="7"/>
  <c r="AY31" i="7"/>
  <c r="AY33" i="7"/>
  <c r="AZ47" i="7"/>
  <c r="AX84" i="7"/>
  <c r="AX87" i="7"/>
  <c r="AX42" i="7"/>
  <c r="AX50" i="7"/>
  <c r="AY102" i="7"/>
  <c r="AF116" i="8"/>
  <c r="AF9" i="8"/>
  <c r="AF8" i="8"/>
  <c r="AF7" i="8"/>
  <c r="AF5" i="8"/>
  <c r="AF88" i="8"/>
  <c r="AF25" i="8"/>
  <c r="AF47" i="8"/>
  <c r="AF96" i="8"/>
  <c r="AF13" i="8"/>
  <c r="AF65" i="8"/>
  <c r="AF113" i="8"/>
  <c r="AF89" i="8"/>
  <c r="AF27" i="8"/>
  <c r="AF75" i="8"/>
  <c r="AF61" i="8"/>
  <c r="AF112" i="8"/>
  <c r="AF71" i="8"/>
  <c r="AF33" i="8"/>
  <c r="AF123" i="8"/>
  <c r="AF102" i="8"/>
  <c r="AF115" i="8"/>
  <c r="AF110" i="8"/>
  <c r="AF52" i="8"/>
  <c r="AF44" i="8"/>
  <c r="AF66" i="8"/>
  <c r="AF85" i="8"/>
  <c r="AF31" i="8"/>
  <c r="AF10" i="8"/>
  <c r="AF55" i="8"/>
  <c r="AF41" i="8"/>
  <c r="AF34" i="8"/>
  <c r="AF6" i="8"/>
  <c r="AF79" i="8"/>
  <c r="AF43" i="8"/>
  <c r="AF48" i="8"/>
  <c r="AF56" i="8"/>
  <c r="AF104" i="8"/>
  <c r="AF35" i="8"/>
  <c r="AF69" i="8"/>
  <c r="AF77" i="8"/>
  <c r="AF111" i="8"/>
  <c r="AF57" i="8"/>
  <c r="AF93" i="8"/>
  <c r="AF106" i="8"/>
  <c r="AF51" i="8"/>
  <c r="AF83" i="8"/>
  <c r="AF92" i="8"/>
  <c r="AF125" i="8"/>
  <c r="AF119" i="8"/>
  <c r="AF30" i="8"/>
  <c r="AF26" i="8"/>
  <c r="AF49" i="8"/>
  <c r="AF103" i="8"/>
  <c r="AF15" i="8"/>
  <c r="AF76" i="8"/>
  <c r="AF53" i="8"/>
  <c r="AF14" i="8"/>
  <c r="AF17" i="8"/>
  <c r="AF19" i="8"/>
  <c r="AF107" i="8"/>
  <c r="AF124" i="8"/>
  <c r="AF60" i="8"/>
  <c r="AF72" i="8"/>
  <c r="AF81" i="8"/>
  <c r="AF40" i="8"/>
  <c r="AF24" i="8"/>
  <c r="AF68" i="8"/>
  <c r="AF73" i="8"/>
  <c r="AF11" i="8"/>
  <c r="AF95" i="8"/>
  <c r="AF67" i="8"/>
  <c r="AF54" i="8"/>
  <c r="AF98" i="8"/>
  <c r="AF23" i="8"/>
  <c r="AF70" i="8"/>
  <c r="AF90" i="8"/>
  <c r="AF58" i="8"/>
  <c r="AF39" i="8"/>
  <c r="AF12" i="8"/>
  <c r="AF80" i="8"/>
  <c r="AF87" i="8"/>
  <c r="AF21" i="8"/>
  <c r="AF120" i="8"/>
  <c r="AF50" i="8"/>
  <c r="AF38" i="8"/>
  <c r="AF126" i="8"/>
  <c r="AF74" i="8"/>
  <c r="AF117" i="8"/>
  <c r="AF22" i="8"/>
  <c r="AF64" i="8"/>
  <c r="AF84" i="8"/>
  <c r="AF99" i="8"/>
  <c r="AF105" i="8"/>
  <c r="AF100" i="8"/>
  <c r="AF29" i="8"/>
  <c r="AF45" i="8"/>
  <c r="AF78" i="8"/>
  <c r="AF46" i="8"/>
  <c r="AF36" i="8"/>
  <c r="AF101" i="8"/>
  <c r="AF86" i="8"/>
  <c r="AF109" i="8"/>
  <c r="AF28" i="8"/>
  <c r="AF91" i="8"/>
  <c r="AF114" i="8"/>
  <c r="AF62" i="8"/>
  <c r="AF82" i="8"/>
  <c r="AF121" i="8"/>
  <c r="AF122" i="8"/>
  <c r="AF37" i="8"/>
  <c r="AF94" i="8"/>
  <c r="AF63" i="8"/>
  <c r="AF16" i="8"/>
  <c r="AF59" i="8"/>
  <c r="AF20" i="8"/>
  <c r="AF32" i="8"/>
  <c r="AF108" i="8"/>
  <c r="AF118" i="8"/>
  <c r="AF42" i="8"/>
  <c r="AF97" i="8"/>
  <c r="AF18" i="8"/>
  <c r="AG4" i="7"/>
  <c r="AF4" i="8"/>
  <c r="AY61" i="7"/>
  <c r="AX103" i="7"/>
  <c r="AX49" i="7"/>
  <c r="AX64" i="7"/>
  <c r="AX59" i="7"/>
  <c r="AX124" i="7"/>
  <c r="AY56" i="7"/>
  <c r="AY41" i="7"/>
  <c r="AX11" i="7"/>
  <c r="AX24" i="7"/>
  <c r="AY113" i="7"/>
  <c r="AX36" i="7"/>
  <c r="AY44" i="7"/>
  <c r="AX98" i="7"/>
  <c r="AY110" i="7"/>
  <c r="AX70" i="7"/>
  <c r="AX23" i="7"/>
  <c r="AX114" i="7"/>
  <c r="AX22" i="7"/>
  <c r="AY83" i="7"/>
  <c r="AX12" i="7"/>
  <c r="AY112" i="7"/>
  <c r="AX18" i="7"/>
  <c r="AX86" i="7"/>
  <c r="AX21" i="7"/>
  <c r="AY89" i="7"/>
  <c r="AY48" i="7"/>
  <c r="AX62" i="7"/>
  <c r="AX38" i="7"/>
  <c r="AX78" i="7"/>
  <c r="AX73" i="7"/>
  <c r="AX37" i="7"/>
  <c r="AZ88" i="7"/>
  <c r="AY52" i="7"/>
  <c r="AY6" i="7"/>
  <c r="AX16" i="7"/>
  <c r="AY71" i="7"/>
  <c r="AX100" i="7"/>
  <c r="AX20" i="7"/>
  <c r="AX125" i="7"/>
  <c r="AX97" i="7"/>
  <c r="AX46" i="7"/>
  <c r="AX74" i="7"/>
  <c r="AX99" i="7"/>
  <c r="AY51" i="7"/>
  <c r="AX91" i="7"/>
  <c r="AX28" i="7"/>
  <c r="AY93" i="7"/>
  <c r="AX107" i="7"/>
  <c r="AZ96" i="7"/>
  <c r="AX76" i="7"/>
  <c r="AX54" i="7"/>
  <c r="AY43" i="7"/>
  <c r="AY10" i="7"/>
  <c r="AX68" i="7"/>
  <c r="AX14" i="7"/>
  <c r="AY85" i="7"/>
  <c r="AX82" i="7"/>
  <c r="AY82" i="7" l="1"/>
  <c r="AY14" i="7"/>
  <c r="AZ10" i="7"/>
  <c r="AY54" i="7"/>
  <c r="BA96" i="7"/>
  <c r="AZ93" i="7"/>
  <c r="AY91" i="7"/>
  <c r="AY99" i="7"/>
  <c r="AY46" i="7"/>
  <c r="AY125" i="7"/>
  <c r="AY100" i="7"/>
  <c r="AY16" i="7"/>
  <c r="AZ52" i="7"/>
  <c r="AY37" i="7"/>
  <c r="AY78" i="7"/>
  <c r="AY62" i="7"/>
  <c r="AZ89" i="7"/>
  <c r="AY86" i="7"/>
  <c r="AZ112" i="7"/>
  <c r="AZ83" i="7"/>
  <c r="AY114" i="7"/>
  <c r="AY70" i="7"/>
  <c r="AY98" i="7"/>
  <c r="AY36" i="7"/>
  <c r="AY24" i="7"/>
  <c r="AZ41" i="7"/>
  <c r="AY124" i="7"/>
  <c r="AY64" i="7"/>
  <c r="AY103" i="7"/>
  <c r="AG116" i="8"/>
  <c r="AG7" i="8"/>
  <c r="AG9" i="8"/>
  <c r="AG8" i="8"/>
  <c r="AG5" i="8"/>
  <c r="AG65" i="8"/>
  <c r="AG13" i="8"/>
  <c r="AG25" i="8"/>
  <c r="AG88" i="8"/>
  <c r="AG96" i="8"/>
  <c r="AG47" i="8"/>
  <c r="AG61" i="8"/>
  <c r="AG27" i="8"/>
  <c r="AG83" i="8"/>
  <c r="AG51" i="8"/>
  <c r="AG93" i="8"/>
  <c r="AG111" i="8"/>
  <c r="AG69" i="8"/>
  <c r="AG104" i="8"/>
  <c r="AG48" i="8"/>
  <c r="AG79" i="8"/>
  <c r="AG34" i="8"/>
  <c r="AG55" i="8"/>
  <c r="AG66" i="8"/>
  <c r="AG44" i="8"/>
  <c r="AG52" i="8"/>
  <c r="AG115" i="8"/>
  <c r="AG123" i="8"/>
  <c r="AG110" i="8"/>
  <c r="AG41" i="8"/>
  <c r="AG92" i="8"/>
  <c r="AG106" i="8"/>
  <c r="AG57" i="8"/>
  <c r="AG77" i="8"/>
  <c r="AG35" i="8"/>
  <c r="AG56" i="8"/>
  <c r="AG43" i="8"/>
  <c r="AG6" i="8"/>
  <c r="AG113" i="8"/>
  <c r="AG10" i="8"/>
  <c r="AG31" i="8"/>
  <c r="AG85" i="8"/>
  <c r="AG102" i="8"/>
  <c r="AG33" i="8"/>
  <c r="AG71" i="8"/>
  <c r="AG112" i="8"/>
  <c r="AG75" i="8"/>
  <c r="AG89" i="8"/>
  <c r="AG99" i="8"/>
  <c r="AG42" i="8"/>
  <c r="AG91" i="8"/>
  <c r="AG29" i="8"/>
  <c r="AG125" i="8"/>
  <c r="AG70" i="8"/>
  <c r="AG18" i="8"/>
  <c r="AG84" i="8"/>
  <c r="AG64" i="8"/>
  <c r="AG22" i="8"/>
  <c r="AG117" i="8"/>
  <c r="AG74" i="8"/>
  <c r="AG32" i="8"/>
  <c r="AG20" i="8"/>
  <c r="AG16" i="8"/>
  <c r="AG63" i="8"/>
  <c r="AG37" i="8"/>
  <c r="AG122" i="8"/>
  <c r="AG121" i="8"/>
  <c r="AG82" i="8"/>
  <c r="AG62" i="8"/>
  <c r="AG114" i="8"/>
  <c r="AG109" i="8"/>
  <c r="AG86" i="8"/>
  <c r="AG36" i="8"/>
  <c r="AG45" i="8"/>
  <c r="AG100" i="8"/>
  <c r="AG126" i="8"/>
  <c r="AG30" i="8"/>
  <c r="AG119" i="8"/>
  <c r="AG21" i="8"/>
  <c r="AG87" i="8"/>
  <c r="AG80" i="8"/>
  <c r="AG12" i="8"/>
  <c r="AG58" i="8"/>
  <c r="AG90" i="8"/>
  <c r="AG23" i="8"/>
  <c r="AG98" i="8"/>
  <c r="AG67" i="8"/>
  <c r="AG95" i="8"/>
  <c r="AG73" i="8"/>
  <c r="AG24" i="8"/>
  <c r="AG81" i="8"/>
  <c r="AG124" i="8"/>
  <c r="AG107" i="8"/>
  <c r="AG17" i="8"/>
  <c r="AG53" i="8"/>
  <c r="AG15" i="8"/>
  <c r="AG97" i="8"/>
  <c r="AG108" i="8"/>
  <c r="AG59" i="8"/>
  <c r="AG94" i="8"/>
  <c r="AG28" i="8"/>
  <c r="AG101" i="8"/>
  <c r="AG46" i="8"/>
  <c r="AG78" i="8"/>
  <c r="AG38" i="8"/>
  <c r="AG120" i="8"/>
  <c r="AG54" i="8"/>
  <c r="AG68" i="8"/>
  <c r="AG60" i="8"/>
  <c r="AG76" i="8"/>
  <c r="AG118" i="8"/>
  <c r="AG49" i="8"/>
  <c r="AG26" i="8"/>
  <c r="AG50" i="8"/>
  <c r="AG39" i="8"/>
  <c r="AG40" i="8"/>
  <c r="AG19" i="8"/>
  <c r="AG103" i="8"/>
  <c r="AG105" i="8"/>
  <c r="AG11" i="8"/>
  <c r="AG72" i="8"/>
  <c r="AG14" i="8"/>
  <c r="AG4" i="8"/>
  <c r="AH4" i="7"/>
  <c r="AZ102" i="7"/>
  <c r="AY42" i="7"/>
  <c r="AY84" i="7"/>
  <c r="AZ33" i="7"/>
  <c r="AZ66" i="7"/>
  <c r="AY15" i="7"/>
  <c r="AZ104" i="7"/>
  <c r="AY119" i="7"/>
  <c r="AZ92" i="7"/>
  <c r="AZ123" i="7"/>
  <c r="BA65" i="7"/>
  <c r="AZ111" i="7"/>
  <c r="AY117" i="7"/>
  <c r="AZ35" i="7"/>
  <c r="AY32" i="7"/>
  <c r="AY101" i="7"/>
  <c r="AZ79" i="7"/>
  <c r="AY45" i="7"/>
  <c r="AY60" i="7"/>
  <c r="AZ27" i="7"/>
  <c r="AY26" i="7"/>
  <c r="BA25" i="7"/>
  <c r="AY40" i="7"/>
  <c r="AY80" i="7"/>
  <c r="AY109" i="7"/>
  <c r="AZ75" i="7"/>
  <c r="AY53" i="7"/>
  <c r="AY118" i="7"/>
  <c r="AY39" i="7"/>
  <c r="AZ85" i="7"/>
  <c r="AY68" i="7"/>
  <c r="AZ43" i="7"/>
  <c r="AY76" i="7"/>
  <c r="AY107" i="7"/>
  <c r="AY28" i="7"/>
  <c r="AZ51" i="7"/>
  <c r="AY74" i="7"/>
  <c r="AY97" i="7"/>
  <c r="AY20" i="7"/>
  <c r="AZ71" i="7"/>
  <c r="AZ6" i="7"/>
  <c r="BA88" i="7"/>
  <c r="AY73" i="7"/>
  <c r="AY38" i="7"/>
  <c r="AZ48" i="7"/>
  <c r="AY21" i="7"/>
  <c r="AY18" i="7"/>
  <c r="AY12" i="7"/>
  <c r="AY22" i="7"/>
  <c r="AY23" i="7"/>
  <c r="AZ110" i="7"/>
  <c r="AZ44" i="7"/>
  <c r="AZ113" i="7"/>
  <c r="AY11" i="7"/>
  <c r="AZ56" i="7"/>
  <c r="AY59" i="7"/>
  <c r="AY49" i="7"/>
  <c r="AZ61" i="7"/>
  <c r="AY50" i="7"/>
  <c r="AY87" i="7"/>
  <c r="BA47" i="7"/>
  <c r="AZ31" i="7"/>
  <c r="AZ57" i="7"/>
  <c r="AY122" i="7"/>
  <c r="AY29" i="7"/>
  <c r="AZ55" i="7"/>
  <c r="AY105" i="7"/>
  <c r="AY94" i="7"/>
  <c r="AY19" i="7"/>
  <c r="AY121" i="7"/>
  <c r="AY90" i="7"/>
  <c r="AZ77" i="7"/>
  <c r="AY67" i="7"/>
  <c r="AZ106" i="7"/>
  <c r="AZ69" i="7"/>
  <c r="AY58" i="7"/>
  <c r="AY63" i="7"/>
  <c r="AY108" i="7"/>
  <c r="AY95" i="7"/>
  <c r="BA13" i="7"/>
  <c r="AY81" i="7"/>
  <c r="AZ115" i="7"/>
  <c r="AY17" i="7"/>
  <c r="AZ34" i="7"/>
  <c r="AY120" i="7"/>
  <c r="AY72" i="7"/>
  <c r="AY30" i="7"/>
  <c r="AZ30" i="7" l="1"/>
  <c r="AZ120" i="7"/>
  <c r="AZ17" i="7"/>
  <c r="AZ81" i="7"/>
  <c r="AZ95" i="7"/>
  <c r="AZ63" i="7"/>
  <c r="BA69" i="7"/>
  <c r="AZ67" i="7"/>
  <c r="AZ90" i="7"/>
  <c r="AZ19" i="7"/>
  <c r="AZ105" i="7"/>
  <c r="AZ29" i="7"/>
  <c r="BA57" i="7"/>
  <c r="BB47" i="7"/>
  <c r="AZ50" i="7"/>
  <c r="AZ49" i="7"/>
  <c r="BA56" i="7"/>
  <c r="BA113" i="7"/>
  <c r="BA110" i="7"/>
  <c r="AZ22" i="7"/>
  <c r="AZ18" i="7"/>
  <c r="BA48" i="7"/>
  <c r="AZ73" i="7"/>
  <c r="BA6" i="7"/>
  <c r="AZ20" i="7"/>
  <c r="AZ74" i="7"/>
  <c r="AZ28" i="7"/>
  <c r="AZ76" i="7"/>
  <c r="AZ68" i="7"/>
  <c r="AZ39" i="7"/>
  <c r="AZ53" i="7"/>
  <c r="AZ109" i="7"/>
  <c r="AZ40" i="7"/>
  <c r="AZ26" i="7"/>
  <c r="AZ60" i="7"/>
  <c r="BA79" i="7"/>
  <c r="AZ32" i="7"/>
  <c r="AZ117" i="7"/>
  <c r="BB65" i="7"/>
  <c r="BA92" i="7"/>
  <c r="BA104" i="7"/>
  <c r="BA66" i="7"/>
  <c r="AZ84" i="7"/>
  <c r="BA102" i="7"/>
  <c r="AZ64" i="7"/>
  <c r="BA41" i="7"/>
  <c r="AZ36" i="7"/>
  <c r="AZ70" i="7"/>
  <c r="BA83" i="7"/>
  <c r="AZ86" i="7"/>
  <c r="AZ62" i="7"/>
  <c r="AZ37" i="7"/>
  <c r="AZ16" i="7"/>
  <c r="AZ125" i="7"/>
  <c r="AZ99" i="7"/>
  <c r="BA93" i="7"/>
  <c r="AZ54" i="7"/>
  <c r="AZ14" i="7"/>
  <c r="AH116" i="8"/>
  <c r="AH9" i="8"/>
  <c r="AH8" i="8"/>
  <c r="AH5" i="8"/>
  <c r="AH7" i="8"/>
  <c r="AH25" i="8"/>
  <c r="AH13" i="8"/>
  <c r="AH65" i="8"/>
  <c r="AH47" i="8"/>
  <c r="AH96" i="8"/>
  <c r="AH88" i="8"/>
  <c r="AH71" i="8"/>
  <c r="AH33" i="8"/>
  <c r="AH85" i="8"/>
  <c r="AH113" i="8"/>
  <c r="AH43" i="8"/>
  <c r="AH56" i="8"/>
  <c r="AH44" i="8"/>
  <c r="AH48" i="8"/>
  <c r="AH104" i="8"/>
  <c r="AH93" i="8"/>
  <c r="AH51" i="8"/>
  <c r="AH89" i="8"/>
  <c r="AH102" i="8"/>
  <c r="AH110" i="8"/>
  <c r="AH31" i="8"/>
  <c r="AH6" i="8"/>
  <c r="AH77" i="8"/>
  <c r="AH106" i="8"/>
  <c r="AH41" i="8"/>
  <c r="AH27" i="8"/>
  <c r="AH61" i="8"/>
  <c r="AH123" i="8"/>
  <c r="AH55" i="8"/>
  <c r="AH69" i="8"/>
  <c r="AH111" i="8"/>
  <c r="AH83" i="8"/>
  <c r="AH75" i="8"/>
  <c r="AH112" i="8"/>
  <c r="AH10" i="8"/>
  <c r="AH35" i="8"/>
  <c r="AH57" i="8"/>
  <c r="AH92" i="8"/>
  <c r="AH115" i="8"/>
  <c r="AH66" i="8"/>
  <c r="AH79" i="8"/>
  <c r="AH52" i="8"/>
  <c r="AH34" i="8"/>
  <c r="AH120" i="8"/>
  <c r="AH17" i="8"/>
  <c r="AH124" i="8"/>
  <c r="AH81" i="8"/>
  <c r="AH24" i="8"/>
  <c r="AH95" i="8"/>
  <c r="AH98" i="8"/>
  <c r="AH58" i="8"/>
  <c r="AH80" i="8"/>
  <c r="AH119" i="8"/>
  <c r="AH45" i="8"/>
  <c r="AH36" i="8"/>
  <c r="AH109" i="8"/>
  <c r="AH114" i="8"/>
  <c r="AH82" i="8"/>
  <c r="AH122" i="8"/>
  <c r="AH74" i="8"/>
  <c r="AH18" i="8"/>
  <c r="AH14" i="8"/>
  <c r="AH29" i="8"/>
  <c r="AH46" i="8"/>
  <c r="AH91" i="8"/>
  <c r="AH94" i="8"/>
  <c r="AH59" i="8"/>
  <c r="AH108" i="8"/>
  <c r="AH42" i="8"/>
  <c r="AH99" i="8"/>
  <c r="AH103" i="8"/>
  <c r="AH54" i="8"/>
  <c r="AH125" i="8"/>
  <c r="AH38" i="8"/>
  <c r="AH26" i="8"/>
  <c r="AH76" i="8"/>
  <c r="AH60" i="8"/>
  <c r="AH68" i="8"/>
  <c r="AH39" i="8"/>
  <c r="AH15" i="8"/>
  <c r="AH53" i="8"/>
  <c r="AH107" i="8"/>
  <c r="AH73" i="8"/>
  <c r="AH67" i="8"/>
  <c r="AH23" i="8"/>
  <c r="AH90" i="8"/>
  <c r="AH12" i="8"/>
  <c r="AH87" i="8"/>
  <c r="AH21" i="8"/>
  <c r="AH30" i="8"/>
  <c r="AH126" i="8"/>
  <c r="AH100" i="8"/>
  <c r="AH86" i="8"/>
  <c r="AH62" i="8"/>
  <c r="AH121" i="8"/>
  <c r="AH37" i="8"/>
  <c r="AH63" i="8"/>
  <c r="AH16" i="8"/>
  <c r="AH32" i="8"/>
  <c r="AH117" i="8"/>
  <c r="AH64" i="8"/>
  <c r="AH22" i="8"/>
  <c r="AH78" i="8"/>
  <c r="AH101" i="8"/>
  <c r="AH28" i="8"/>
  <c r="AH118" i="8"/>
  <c r="AH97" i="8"/>
  <c r="AH105" i="8"/>
  <c r="AH72" i="8"/>
  <c r="AH11" i="8"/>
  <c r="AH50" i="8"/>
  <c r="AH49" i="8"/>
  <c r="AH19" i="8"/>
  <c r="AH40" i="8"/>
  <c r="AH70" i="8"/>
  <c r="AH20" i="8"/>
  <c r="AH84" i="8"/>
  <c r="AH4" i="8"/>
  <c r="AI4" i="7"/>
  <c r="AZ72" i="7"/>
  <c r="BA34" i="7"/>
  <c r="BA115" i="7"/>
  <c r="BB13" i="7"/>
  <c r="AZ108" i="7"/>
  <c r="AZ58" i="7"/>
  <c r="BA106" i="7"/>
  <c r="BA77" i="7"/>
  <c r="AZ121" i="7"/>
  <c r="AZ94" i="7"/>
  <c r="BA55" i="7"/>
  <c r="AZ122" i="7"/>
  <c r="BA31" i="7"/>
  <c r="AZ87" i="7"/>
  <c r="BA61" i="7"/>
  <c r="AZ59" i="7"/>
  <c r="AZ11" i="7"/>
  <c r="BA44" i="7"/>
  <c r="AZ23" i="7"/>
  <c r="AZ12" i="7"/>
  <c r="AZ21" i="7"/>
  <c r="AZ38" i="7"/>
  <c r="BB88" i="7"/>
  <c r="BA71" i="7"/>
  <c r="AZ97" i="7"/>
  <c r="BA51" i="7"/>
  <c r="AZ107" i="7"/>
  <c r="BA43" i="7"/>
  <c r="BA85" i="7"/>
  <c r="AZ118" i="7"/>
  <c r="BA75" i="7"/>
  <c r="AZ80" i="7"/>
  <c r="BB25" i="7"/>
  <c r="BA27" i="7"/>
  <c r="AZ45" i="7"/>
  <c r="AZ101" i="7"/>
  <c r="BA35" i="7"/>
  <c r="BA111" i="7"/>
  <c r="BA123" i="7"/>
  <c r="AZ119" i="7"/>
  <c r="AZ15" i="7"/>
  <c r="BA33" i="7"/>
  <c r="AZ42" i="7"/>
  <c r="AZ103" i="7"/>
  <c r="AZ124" i="7"/>
  <c r="AZ24" i="7"/>
  <c r="AZ98" i="7"/>
  <c r="AZ114" i="7"/>
  <c r="BA112" i="7"/>
  <c r="BA89" i="7"/>
  <c r="AZ78" i="7"/>
  <c r="BA52" i="7"/>
  <c r="AZ100" i="7"/>
  <c r="AZ46" i="7"/>
  <c r="AZ91" i="7"/>
  <c r="BB96" i="7"/>
  <c r="BA10" i="7"/>
  <c r="AZ82" i="7"/>
  <c r="BA82" i="7" l="1"/>
  <c r="BC96" i="7"/>
  <c r="BA46" i="7"/>
  <c r="BB52" i="7"/>
  <c r="BB89" i="7"/>
  <c r="BA114" i="7"/>
  <c r="BA24" i="7"/>
  <c r="BA103" i="7"/>
  <c r="BB33" i="7"/>
  <c r="BA119" i="7"/>
  <c r="BB111" i="7"/>
  <c r="BA101" i="7"/>
  <c r="BB27" i="7"/>
  <c r="BA80" i="7"/>
  <c r="BA118" i="7"/>
  <c r="BB43" i="7"/>
  <c r="BB51" i="7"/>
  <c r="BB71" i="7"/>
  <c r="BA38" i="7"/>
  <c r="BA12" i="7"/>
  <c r="BB44" i="7"/>
  <c r="BA59" i="7"/>
  <c r="BA87" i="7"/>
  <c r="BA122" i="7"/>
  <c r="BA94" i="7"/>
  <c r="BB77" i="7"/>
  <c r="BA58" i="7"/>
  <c r="BC13" i="7"/>
  <c r="BB34" i="7"/>
  <c r="BA14" i="7"/>
  <c r="BB93" i="7"/>
  <c r="BA125" i="7"/>
  <c r="BA37" i="7"/>
  <c r="BA86" i="7"/>
  <c r="BA70" i="7"/>
  <c r="BB41" i="7"/>
  <c r="BB102" i="7"/>
  <c r="BB66" i="7"/>
  <c r="BB92" i="7"/>
  <c r="BA117" i="7"/>
  <c r="BB79" i="7"/>
  <c r="BA26" i="7"/>
  <c r="BA109" i="7"/>
  <c r="BA39" i="7"/>
  <c r="BA76" i="7"/>
  <c r="BA74" i="7"/>
  <c r="BB6" i="7"/>
  <c r="BB48" i="7"/>
  <c r="BA22" i="7"/>
  <c r="BB113" i="7"/>
  <c r="BA49" i="7"/>
  <c r="BC47" i="7"/>
  <c r="BA29" i="7"/>
  <c r="BA19" i="7"/>
  <c r="BA67" i="7"/>
  <c r="BA63" i="7"/>
  <c r="BA81" i="7"/>
  <c r="BA120" i="7"/>
  <c r="AI116" i="8"/>
  <c r="AI9" i="8"/>
  <c r="AI8" i="8"/>
  <c r="AI5" i="8"/>
  <c r="AI7" i="8"/>
  <c r="AI88" i="8"/>
  <c r="AI13" i="8"/>
  <c r="AI65" i="8"/>
  <c r="AI25" i="8"/>
  <c r="AI96" i="8"/>
  <c r="AI47" i="8"/>
  <c r="AI83" i="8"/>
  <c r="AI55" i="8"/>
  <c r="AI123" i="8"/>
  <c r="AI27" i="8"/>
  <c r="AI41" i="8"/>
  <c r="AI6" i="8"/>
  <c r="AI110" i="8"/>
  <c r="AI57" i="8"/>
  <c r="AI10" i="8"/>
  <c r="AI33" i="8"/>
  <c r="AI112" i="8"/>
  <c r="AI93" i="8"/>
  <c r="AI104" i="8"/>
  <c r="AI66" i="8"/>
  <c r="AI52" i="8"/>
  <c r="AI79" i="8"/>
  <c r="AI111" i="8"/>
  <c r="AI69" i="8"/>
  <c r="AI61" i="8"/>
  <c r="AI106" i="8"/>
  <c r="AI77" i="8"/>
  <c r="AI102" i="8"/>
  <c r="AI89" i="8"/>
  <c r="AI31" i="8"/>
  <c r="AI92" i="8"/>
  <c r="AI35" i="8"/>
  <c r="AI56" i="8"/>
  <c r="AI43" i="8"/>
  <c r="AI113" i="8"/>
  <c r="AI85" i="8"/>
  <c r="AI71" i="8"/>
  <c r="AI75" i="8"/>
  <c r="AI51" i="8"/>
  <c r="AI34" i="8"/>
  <c r="AI44" i="8"/>
  <c r="AI115" i="8"/>
  <c r="AI48" i="8"/>
  <c r="AI38" i="8"/>
  <c r="AI91" i="8"/>
  <c r="AI14" i="8"/>
  <c r="AI18" i="8"/>
  <c r="AI22" i="8"/>
  <c r="AI122" i="8"/>
  <c r="AI114" i="8"/>
  <c r="AI36" i="8"/>
  <c r="AI119" i="8"/>
  <c r="AI58" i="8"/>
  <c r="AI98" i="8"/>
  <c r="AI24" i="8"/>
  <c r="AI124" i="8"/>
  <c r="AI70" i="8"/>
  <c r="AI40" i="8"/>
  <c r="AI49" i="8"/>
  <c r="AI50" i="8"/>
  <c r="AI11" i="8"/>
  <c r="AI97" i="8"/>
  <c r="AI28" i="8"/>
  <c r="AI78" i="8"/>
  <c r="AI64" i="8"/>
  <c r="AI16" i="8"/>
  <c r="AI37" i="8"/>
  <c r="AI62" i="8"/>
  <c r="AI86" i="8"/>
  <c r="AI100" i="8"/>
  <c r="AI30" i="8"/>
  <c r="AI21" i="8"/>
  <c r="AI12" i="8"/>
  <c r="AI23" i="8"/>
  <c r="AI73" i="8"/>
  <c r="AI53" i="8"/>
  <c r="AI39" i="8"/>
  <c r="AI68" i="8"/>
  <c r="AI76" i="8"/>
  <c r="AI54" i="8"/>
  <c r="AI99" i="8"/>
  <c r="AI108" i="8"/>
  <c r="AI46" i="8"/>
  <c r="AI125" i="8"/>
  <c r="AI42" i="8"/>
  <c r="AI59" i="8"/>
  <c r="AI94" i="8"/>
  <c r="AI84" i="8"/>
  <c r="AI74" i="8"/>
  <c r="AI20" i="8"/>
  <c r="AI82" i="8"/>
  <c r="AI109" i="8"/>
  <c r="AI45" i="8"/>
  <c r="AI80" i="8"/>
  <c r="AI95" i="8"/>
  <c r="AI81" i="8"/>
  <c r="AI17" i="8"/>
  <c r="AI120" i="8"/>
  <c r="AI19" i="8"/>
  <c r="AI72" i="8"/>
  <c r="AI105" i="8"/>
  <c r="AI118" i="8"/>
  <c r="AI101" i="8"/>
  <c r="AI117" i="8"/>
  <c r="AI32" i="8"/>
  <c r="AI63" i="8"/>
  <c r="AI121" i="8"/>
  <c r="AI126" i="8"/>
  <c r="AI87" i="8"/>
  <c r="AI90" i="8"/>
  <c r="AI67" i="8"/>
  <c r="AI107" i="8"/>
  <c r="AI15" i="8"/>
  <c r="AI60" i="8"/>
  <c r="AI26" i="8"/>
  <c r="AI103" i="8"/>
  <c r="AI29" i="8"/>
  <c r="AJ4" i="7"/>
  <c r="AI4" i="8"/>
  <c r="BB10" i="7"/>
  <c r="BA91" i="7"/>
  <c r="BA100" i="7"/>
  <c r="BA78" i="7"/>
  <c r="BB112" i="7"/>
  <c r="BA98" i="7"/>
  <c r="BA124" i="7"/>
  <c r="BA42" i="7"/>
  <c r="BA15" i="7"/>
  <c r="BB123" i="7"/>
  <c r="BB35" i="7"/>
  <c r="BA45" i="7"/>
  <c r="BC25" i="7"/>
  <c r="BB75" i="7"/>
  <c r="BB85" i="7"/>
  <c r="BA107" i="7"/>
  <c r="BA97" i="7"/>
  <c r="BC88" i="7"/>
  <c r="BA21" i="7"/>
  <c r="BA23" i="7"/>
  <c r="BA11" i="7"/>
  <c r="BB61" i="7"/>
  <c r="BB31" i="7"/>
  <c r="BB55" i="7"/>
  <c r="BA121" i="7"/>
  <c r="BB106" i="7"/>
  <c r="BA108" i="7"/>
  <c r="BB115" i="7"/>
  <c r="BA72" i="7"/>
  <c r="BA54" i="7"/>
  <c r="BA99" i="7"/>
  <c r="BA16" i="7"/>
  <c r="BA62" i="7"/>
  <c r="BB83" i="7"/>
  <c r="BA36" i="7"/>
  <c r="BA64" i="7"/>
  <c r="BA84" i="7"/>
  <c r="BB104" i="7"/>
  <c r="BC65" i="7"/>
  <c r="BA32" i="7"/>
  <c r="BA60" i="7"/>
  <c r="BA40" i="7"/>
  <c r="BA53" i="7"/>
  <c r="BA68" i="7"/>
  <c r="BA28" i="7"/>
  <c r="BA20" i="7"/>
  <c r="BA73" i="7"/>
  <c r="BA18" i="7"/>
  <c r="BB110" i="7"/>
  <c r="BB56" i="7"/>
  <c r="BA50" i="7"/>
  <c r="BB57" i="7"/>
  <c r="BA105" i="7"/>
  <c r="BA90" i="7"/>
  <c r="BB69" i="7"/>
  <c r="BA95" i="7"/>
  <c r="BA17" i="7"/>
  <c r="BA30" i="7"/>
  <c r="BB30" i="7" l="1"/>
  <c r="BB95" i="7"/>
  <c r="BB90" i="7"/>
  <c r="BC57" i="7"/>
  <c r="BC56" i="7"/>
  <c r="BB18" i="7"/>
  <c r="BB20" i="7"/>
  <c r="BB68" i="7"/>
  <c r="BB40" i="7"/>
  <c r="BB32" i="7"/>
  <c r="BC104" i="7"/>
  <c r="BB64" i="7"/>
  <c r="BC83" i="7"/>
  <c r="BB16" i="7"/>
  <c r="BB54" i="7"/>
  <c r="BC115" i="7"/>
  <c r="BC106" i="7"/>
  <c r="BC55" i="7"/>
  <c r="BC61" i="7"/>
  <c r="BB23" i="7"/>
  <c r="BD88" i="7"/>
  <c r="BB107" i="7"/>
  <c r="BC75" i="7"/>
  <c r="BB45" i="7"/>
  <c r="BC123" i="7"/>
  <c r="BB42" i="7"/>
  <c r="BB98" i="7"/>
  <c r="BB78" i="7"/>
  <c r="BB91" i="7"/>
  <c r="AJ116" i="8"/>
  <c r="AJ7" i="8"/>
  <c r="AJ5" i="8"/>
  <c r="AJ9" i="8"/>
  <c r="AJ8" i="8"/>
  <c r="AJ25" i="8"/>
  <c r="AJ47" i="8"/>
  <c r="AJ96" i="8"/>
  <c r="AJ65" i="8"/>
  <c r="AJ88" i="8"/>
  <c r="AJ13" i="8"/>
  <c r="AJ93" i="8"/>
  <c r="AJ112" i="8"/>
  <c r="AJ10" i="8"/>
  <c r="AJ110" i="8"/>
  <c r="AJ31" i="8"/>
  <c r="AJ41" i="8"/>
  <c r="AJ123" i="8"/>
  <c r="AJ83" i="8"/>
  <c r="AJ44" i="8"/>
  <c r="AJ51" i="8"/>
  <c r="AJ71" i="8"/>
  <c r="AJ113" i="8"/>
  <c r="AJ56" i="8"/>
  <c r="AJ89" i="8"/>
  <c r="AJ102" i="8"/>
  <c r="AJ111" i="8"/>
  <c r="AJ52" i="8"/>
  <c r="AJ79" i="8"/>
  <c r="AJ104" i="8"/>
  <c r="AJ57" i="8"/>
  <c r="AJ6" i="8"/>
  <c r="AJ27" i="8"/>
  <c r="AJ55" i="8"/>
  <c r="AJ48" i="8"/>
  <c r="AJ115" i="8"/>
  <c r="AJ34" i="8"/>
  <c r="AJ75" i="8"/>
  <c r="AJ85" i="8"/>
  <c r="AJ43" i="8"/>
  <c r="AJ35" i="8"/>
  <c r="AJ92" i="8"/>
  <c r="AJ77" i="8"/>
  <c r="AJ106" i="8"/>
  <c r="AJ61" i="8"/>
  <c r="AJ69" i="8"/>
  <c r="AJ66" i="8"/>
  <c r="AJ33" i="8"/>
  <c r="AJ11" i="8"/>
  <c r="AJ58" i="8"/>
  <c r="AJ36" i="8"/>
  <c r="AJ29" i="8"/>
  <c r="AJ59" i="8"/>
  <c r="AJ42" i="8"/>
  <c r="AJ125" i="8"/>
  <c r="AJ60" i="8"/>
  <c r="AJ15" i="8"/>
  <c r="AJ90" i="8"/>
  <c r="AJ121" i="8"/>
  <c r="AJ32" i="8"/>
  <c r="AJ101" i="8"/>
  <c r="AJ118" i="8"/>
  <c r="AJ105" i="8"/>
  <c r="AJ17" i="8"/>
  <c r="AJ95" i="8"/>
  <c r="AJ80" i="8"/>
  <c r="AJ109" i="8"/>
  <c r="AJ74" i="8"/>
  <c r="AJ14" i="8"/>
  <c r="AJ91" i="8"/>
  <c r="AJ76" i="8"/>
  <c r="AJ39" i="8"/>
  <c r="AJ23" i="8"/>
  <c r="AJ21" i="8"/>
  <c r="AJ100" i="8"/>
  <c r="AJ62" i="8"/>
  <c r="AJ16" i="8"/>
  <c r="AJ64" i="8"/>
  <c r="AJ78" i="8"/>
  <c r="AJ97" i="8"/>
  <c r="AJ50" i="8"/>
  <c r="AJ40" i="8"/>
  <c r="AJ24" i="8"/>
  <c r="AJ119" i="8"/>
  <c r="AJ122" i="8"/>
  <c r="AJ18" i="8"/>
  <c r="AJ70" i="8"/>
  <c r="AJ114" i="8"/>
  <c r="AJ94" i="8"/>
  <c r="AJ103" i="8"/>
  <c r="AJ26" i="8"/>
  <c r="AJ107" i="8"/>
  <c r="AJ67" i="8"/>
  <c r="AJ87" i="8"/>
  <c r="AJ126" i="8"/>
  <c r="AJ63" i="8"/>
  <c r="AJ117" i="8"/>
  <c r="AJ72" i="8"/>
  <c r="AJ19" i="8"/>
  <c r="AJ120" i="8"/>
  <c r="AJ81" i="8"/>
  <c r="AJ45" i="8"/>
  <c r="AJ82" i="8"/>
  <c r="AJ20" i="8"/>
  <c r="AJ84" i="8"/>
  <c r="AJ46" i="8"/>
  <c r="AJ108" i="8"/>
  <c r="AJ99" i="8"/>
  <c r="AJ54" i="8"/>
  <c r="AJ38" i="8"/>
  <c r="AJ68" i="8"/>
  <c r="AJ53" i="8"/>
  <c r="AJ73" i="8"/>
  <c r="AJ12" i="8"/>
  <c r="AJ30" i="8"/>
  <c r="AJ86" i="8"/>
  <c r="AJ37" i="8"/>
  <c r="AJ28" i="8"/>
  <c r="AJ49" i="8"/>
  <c r="AJ124" i="8"/>
  <c r="AJ98" i="8"/>
  <c r="AJ22" i="8"/>
  <c r="AK4" i="7"/>
  <c r="AJ4" i="8"/>
  <c r="BB120" i="7"/>
  <c r="BB63" i="7"/>
  <c r="BB19" i="7"/>
  <c r="BD47" i="7"/>
  <c r="BC113" i="7"/>
  <c r="BC48" i="7"/>
  <c r="BB74" i="7"/>
  <c r="BB39" i="7"/>
  <c r="BB26" i="7"/>
  <c r="BB117" i="7"/>
  <c r="BC66" i="7"/>
  <c r="BC41" i="7"/>
  <c r="BB86" i="7"/>
  <c r="BB125" i="7"/>
  <c r="BB14" i="7"/>
  <c r="BD13" i="7"/>
  <c r="BC77" i="7"/>
  <c r="BB122" i="7"/>
  <c r="BB59" i="7"/>
  <c r="BB12" i="7"/>
  <c r="BC71" i="7"/>
  <c r="BC43" i="7"/>
  <c r="BB80" i="7"/>
  <c r="BB101" i="7"/>
  <c r="BB119" i="7"/>
  <c r="BB103" i="7"/>
  <c r="BB114" i="7"/>
  <c r="BC52" i="7"/>
  <c r="BD96" i="7"/>
  <c r="BB17" i="7"/>
  <c r="BC69" i="7"/>
  <c r="BB105" i="7"/>
  <c r="BB50" i="7"/>
  <c r="BC110" i="7"/>
  <c r="BB73" i="7"/>
  <c r="BB28" i="7"/>
  <c r="BB53" i="7"/>
  <c r="BB60" i="7"/>
  <c r="BD65" i="7"/>
  <c r="BB84" i="7"/>
  <c r="BB36" i="7"/>
  <c r="BB62" i="7"/>
  <c r="BB99" i="7"/>
  <c r="BB72" i="7"/>
  <c r="BB108" i="7"/>
  <c r="BB121" i="7"/>
  <c r="BC31" i="7"/>
  <c r="BB11" i="7"/>
  <c r="BB21" i="7"/>
  <c r="BB97" i="7"/>
  <c r="BC85" i="7"/>
  <c r="BD25" i="7"/>
  <c r="BC35" i="7"/>
  <c r="BB15" i="7"/>
  <c r="BB124" i="7"/>
  <c r="BC112" i="7"/>
  <c r="BB100" i="7"/>
  <c r="BC10" i="7"/>
  <c r="BB81" i="7"/>
  <c r="BB67" i="7"/>
  <c r="BB29" i="7"/>
  <c r="BB49" i="7"/>
  <c r="BB22" i="7"/>
  <c r="BC6" i="7"/>
  <c r="BB76" i="7"/>
  <c r="BB109" i="7"/>
  <c r="BC79" i="7"/>
  <c r="BC92" i="7"/>
  <c r="BC102" i="7"/>
  <c r="BB70" i="7"/>
  <c r="BB37" i="7"/>
  <c r="BC93" i="7"/>
  <c r="BC34" i="7"/>
  <c r="BB58" i="7"/>
  <c r="BB94" i="7"/>
  <c r="BB87" i="7"/>
  <c r="BC44" i="7"/>
  <c r="BB38" i="7"/>
  <c r="BC51" i="7"/>
  <c r="BB118" i="7"/>
  <c r="BC27" i="7"/>
  <c r="BC111" i="7"/>
  <c r="BC33" i="7"/>
  <c r="BB24" i="7"/>
  <c r="BC89" i="7"/>
  <c r="BB46" i="7"/>
  <c r="BB82" i="7"/>
  <c r="BC82" i="7" l="1"/>
  <c r="BD89" i="7"/>
  <c r="BD33" i="7"/>
  <c r="BD27" i="7"/>
  <c r="BD51" i="7"/>
  <c r="BD44" i="7"/>
  <c r="BC94" i="7"/>
  <c r="BD34" i="7"/>
  <c r="BC37" i="7"/>
  <c r="BD102" i="7"/>
  <c r="BD79" i="7"/>
  <c r="BC76" i="7"/>
  <c r="BC22" i="7"/>
  <c r="BC29" i="7"/>
  <c r="BC81" i="7"/>
  <c r="BC100" i="7"/>
  <c r="BC124" i="7"/>
  <c r="BD35" i="7"/>
  <c r="BD85" i="7"/>
  <c r="BC21" i="7"/>
  <c r="BD31" i="7"/>
  <c r="BC108" i="7"/>
  <c r="BC99" i="7"/>
  <c r="BC36" i="7"/>
  <c r="BE65" i="7"/>
  <c r="BC53" i="7"/>
  <c r="BC73" i="7"/>
  <c r="BC50" i="7"/>
  <c r="BD69" i="7"/>
  <c r="BE96" i="7"/>
  <c r="BC114" i="7"/>
  <c r="BC119" i="7"/>
  <c r="BC80" i="7"/>
  <c r="BD71" i="7"/>
  <c r="BC59" i="7"/>
  <c r="BD77" i="7"/>
  <c r="BC14" i="7"/>
  <c r="BC86" i="7"/>
  <c r="BD66" i="7"/>
  <c r="BC26" i="7"/>
  <c r="BC74" i="7"/>
  <c r="BD113" i="7"/>
  <c r="BC19" i="7"/>
  <c r="BC120" i="7"/>
  <c r="BC78" i="7"/>
  <c r="BC42" i="7"/>
  <c r="BC45" i="7"/>
  <c r="BC107" i="7"/>
  <c r="BC23" i="7"/>
  <c r="BD55" i="7"/>
  <c r="BD115" i="7"/>
  <c r="BC16" i="7"/>
  <c r="BC64" i="7"/>
  <c r="BC32" i="7"/>
  <c r="BC68" i="7"/>
  <c r="BC18" i="7"/>
  <c r="BD57" i="7"/>
  <c r="BC95" i="7"/>
  <c r="BC46" i="7"/>
  <c r="BC24" i="7"/>
  <c r="BD111" i="7"/>
  <c r="BC118" i="7"/>
  <c r="BC38" i="7"/>
  <c r="BC87" i="7"/>
  <c r="BC58" i="7"/>
  <c r="BD93" i="7"/>
  <c r="BC70" i="7"/>
  <c r="BD92" i="7"/>
  <c r="BC109" i="7"/>
  <c r="BD6" i="7"/>
  <c r="BC49" i="7"/>
  <c r="BC67" i="7"/>
  <c r="BD10" i="7"/>
  <c r="BD112" i="7"/>
  <c r="BC15" i="7"/>
  <c r="BE25" i="7"/>
  <c r="BC97" i="7"/>
  <c r="BC11" i="7"/>
  <c r="BC121" i="7"/>
  <c r="BC72" i="7"/>
  <c r="BC62" i="7"/>
  <c r="BC84" i="7"/>
  <c r="BC60" i="7"/>
  <c r="BC28" i="7"/>
  <c r="BD110" i="7"/>
  <c r="BC105" i="7"/>
  <c r="BC17" i="7"/>
  <c r="BD52" i="7"/>
  <c r="BC103" i="7"/>
  <c r="BC101" i="7"/>
  <c r="BD43" i="7"/>
  <c r="BC12" i="7"/>
  <c r="BC122" i="7"/>
  <c r="BE13" i="7"/>
  <c r="BC125" i="7"/>
  <c r="BD41" i="7"/>
  <c r="BC117" i="7"/>
  <c r="BC39" i="7"/>
  <c r="BD48" i="7"/>
  <c r="BE47" i="7"/>
  <c r="BC63" i="7"/>
  <c r="AK116" i="8"/>
  <c r="AK8" i="8"/>
  <c r="AK5" i="8"/>
  <c r="AK7" i="8"/>
  <c r="AK9" i="8"/>
  <c r="AK88" i="8"/>
  <c r="AK96" i="8"/>
  <c r="AK25" i="8"/>
  <c r="AK13" i="8"/>
  <c r="AK65" i="8"/>
  <c r="AK47" i="8"/>
  <c r="AK83" i="8"/>
  <c r="AK110" i="8"/>
  <c r="AK104" i="8"/>
  <c r="AK69" i="8"/>
  <c r="AK61" i="8"/>
  <c r="AK106" i="8"/>
  <c r="AK43" i="8"/>
  <c r="AK34" i="8"/>
  <c r="AK48" i="8"/>
  <c r="AK27" i="8"/>
  <c r="AK6" i="8"/>
  <c r="AK10" i="8"/>
  <c r="AK112" i="8"/>
  <c r="AK93" i="8"/>
  <c r="AK52" i="8"/>
  <c r="AK111" i="8"/>
  <c r="AK56" i="8"/>
  <c r="AK71" i="8"/>
  <c r="AK44" i="8"/>
  <c r="AK123" i="8"/>
  <c r="AK31" i="8"/>
  <c r="AK57" i="8"/>
  <c r="AK33" i="8"/>
  <c r="AK66" i="8"/>
  <c r="AK79" i="8"/>
  <c r="AK77" i="8"/>
  <c r="AK92" i="8"/>
  <c r="AK35" i="8"/>
  <c r="AK85" i="8"/>
  <c r="AK75" i="8"/>
  <c r="AK115" i="8"/>
  <c r="AK55" i="8"/>
  <c r="AK102" i="8"/>
  <c r="AK89" i="8"/>
  <c r="AK113" i="8"/>
  <c r="AK51" i="8"/>
  <c r="AK41" i="8"/>
  <c r="AK109" i="8"/>
  <c r="AK17" i="8"/>
  <c r="AK105" i="8"/>
  <c r="AK60" i="8"/>
  <c r="AK59" i="8"/>
  <c r="AK22" i="8"/>
  <c r="AK114" i="8"/>
  <c r="AK124" i="8"/>
  <c r="AK49" i="8"/>
  <c r="AK37" i="8"/>
  <c r="AK30" i="8"/>
  <c r="AK73" i="8"/>
  <c r="AK68" i="8"/>
  <c r="AK54" i="8"/>
  <c r="AK108" i="8"/>
  <c r="AK46" i="8"/>
  <c r="AK20" i="8"/>
  <c r="AK45" i="8"/>
  <c r="AK120" i="8"/>
  <c r="AK117" i="8"/>
  <c r="AK87" i="8"/>
  <c r="AK107" i="8"/>
  <c r="AK26" i="8"/>
  <c r="AK103" i="8"/>
  <c r="AK94" i="8"/>
  <c r="AK18" i="8"/>
  <c r="AK122" i="8"/>
  <c r="AK119" i="8"/>
  <c r="AK24" i="8"/>
  <c r="AK40" i="8"/>
  <c r="AK11" i="8"/>
  <c r="AK78" i="8"/>
  <c r="AK16" i="8"/>
  <c r="AK100" i="8"/>
  <c r="AK23" i="8"/>
  <c r="AK39" i="8"/>
  <c r="AK91" i="8"/>
  <c r="AK74" i="8"/>
  <c r="AK80" i="8"/>
  <c r="AK121" i="8"/>
  <c r="AK29" i="8"/>
  <c r="AK118" i="8"/>
  <c r="AK32" i="8"/>
  <c r="AK90" i="8"/>
  <c r="AK125" i="8"/>
  <c r="AK98" i="8"/>
  <c r="AK70" i="8"/>
  <c r="AK28" i="8"/>
  <c r="AK86" i="8"/>
  <c r="AK12" i="8"/>
  <c r="AK53" i="8"/>
  <c r="AK38" i="8"/>
  <c r="AK99" i="8"/>
  <c r="AK84" i="8"/>
  <c r="AK82" i="8"/>
  <c r="AK81" i="8"/>
  <c r="AK19" i="8"/>
  <c r="AK72" i="8"/>
  <c r="AK63" i="8"/>
  <c r="AK126" i="8"/>
  <c r="AK67" i="8"/>
  <c r="AK36" i="8"/>
  <c r="AK58" i="8"/>
  <c r="AK50" i="8"/>
  <c r="AK97" i="8"/>
  <c r="AK64" i="8"/>
  <c r="AK62" i="8"/>
  <c r="AK21" i="8"/>
  <c r="AK76" i="8"/>
  <c r="AK14" i="8"/>
  <c r="AK95" i="8"/>
  <c r="AK101" i="8"/>
  <c r="AK15" i="8"/>
  <c r="AK42" i="8"/>
  <c r="AK4" i="8"/>
  <c r="AL4" i="7"/>
  <c r="BC91" i="7"/>
  <c r="BC98" i="7"/>
  <c r="BD123" i="7"/>
  <c r="BD75" i="7"/>
  <c r="BE88" i="7"/>
  <c r="BD61" i="7"/>
  <c r="BD106" i="7"/>
  <c r="BC54" i="7"/>
  <c r="BD83" i="7"/>
  <c r="BD104" i="7"/>
  <c r="BC40" i="7"/>
  <c r="BC20" i="7"/>
  <c r="BD56" i="7"/>
  <c r="BC90" i="7"/>
  <c r="BC30" i="7"/>
  <c r="BD30" i="7" l="1"/>
  <c r="BE56" i="7"/>
  <c r="BD40" i="7"/>
  <c r="BE83" i="7"/>
  <c r="BE106" i="7"/>
  <c r="BF88" i="7"/>
  <c r="BE123" i="7"/>
  <c r="BD91" i="7"/>
  <c r="BF47" i="7"/>
  <c r="BD39" i="7"/>
  <c r="BE41" i="7"/>
  <c r="BF13" i="7"/>
  <c r="BD12" i="7"/>
  <c r="BD101" i="7"/>
  <c r="BE52" i="7"/>
  <c r="BD105" i="7"/>
  <c r="BD28" i="7"/>
  <c r="BD84" i="7"/>
  <c r="BD72" i="7"/>
  <c r="BD11" i="7"/>
  <c r="BF25" i="7"/>
  <c r="BE112" i="7"/>
  <c r="BD67" i="7"/>
  <c r="BE6" i="7"/>
  <c r="BE92" i="7"/>
  <c r="BE93" i="7"/>
  <c r="BD87" i="7"/>
  <c r="BD118" i="7"/>
  <c r="BD24" i="7"/>
  <c r="BD95" i="7"/>
  <c r="BD18" i="7"/>
  <c r="BD32" i="7"/>
  <c r="BD16" i="7"/>
  <c r="BE55" i="7"/>
  <c r="BD107" i="7"/>
  <c r="BD42" i="7"/>
  <c r="BD120" i="7"/>
  <c r="BE113" i="7"/>
  <c r="BD26" i="7"/>
  <c r="BD86" i="7"/>
  <c r="BE77" i="7"/>
  <c r="BE71" i="7"/>
  <c r="BD119" i="7"/>
  <c r="BF96" i="7"/>
  <c r="BD50" i="7"/>
  <c r="BD53" i="7"/>
  <c r="BD36" i="7"/>
  <c r="BD108" i="7"/>
  <c r="BD21" i="7"/>
  <c r="BE35" i="7"/>
  <c r="BD100" i="7"/>
  <c r="BD29" i="7"/>
  <c r="BD76" i="7"/>
  <c r="BE102" i="7"/>
  <c r="BE34" i="7"/>
  <c r="BE44" i="7"/>
  <c r="BE27" i="7"/>
  <c r="BE89" i="7"/>
  <c r="AL116" i="8"/>
  <c r="AL9" i="8"/>
  <c r="AL8" i="8"/>
  <c r="AL5" i="8"/>
  <c r="AL7" i="8"/>
  <c r="AL47" i="8"/>
  <c r="AL65" i="8"/>
  <c r="AL13" i="8"/>
  <c r="AL88" i="8"/>
  <c r="AL25" i="8"/>
  <c r="AL96" i="8"/>
  <c r="AL61" i="8"/>
  <c r="AL123" i="8"/>
  <c r="AL51" i="8"/>
  <c r="AL113" i="8"/>
  <c r="AL89" i="8"/>
  <c r="AL55" i="8"/>
  <c r="AL115" i="8"/>
  <c r="AL75" i="8"/>
  <c r="AL35" i="8"/>
  <c r="AL77" i="8"/>
  <c r="AL52" i="8"/>
  <c r="AL112" i="8"/>
  <c r="AL43" i="8"/>
  <c r="AL69" i="8"/>
  <c r="AL104" i="8"/>
  <c r="AL27" i="8"/>
  <c r="AL48" i="8"/>
  <c r="AL31" i="8"/>
  <c r="AL41" i="8"/>
  <c r="AL44" i="8"/>
  <c r="AL71" i="8"/>
  <c r="AL102" i="8"/>
  <c r="AL85" i="8"/>
  <c r="AL92" i="8"/>
  <c r="AL79" i="8"/>
  <c r="AL66" i="8"/>
  <c r="AL33" i="8"/>
  <c r="AL57" i="8"/>
  <c r="AL110" i="8"/>
  <c r="AL83" i="8"/>
  <c r="AL56" i="8"/>
  <c r="AL111" i="8"/>
  <c r="AL93" i="8"/>
  <c r="AL10" i="8"/>
  <c r="AL6" i="8"/>
  <c r="AL34" i="8"/>
  <c r="AL106" i="8"/>
  <c r="AL26" i="8"/>
  <c r="AL45" i="8"/>
  <c r="AL54" i="8"/>
  <c r="AL73" i="8"/>
  <c r="AL125" i="8"/>
  <c r="AL90" i="8"/>
  <c r="AL32" i="8"/>
  <c r="AL118" i="8"/>
  <c r="AL14" i="8"/>
  <c r="AL62" i="8"/>
  <c r="AL50" i="8"/>
  <c r="AL58" i="8"/>
  <c r="AL126" i="8"/>
  <c r="AL72" i="8"/>
  <c r="AL81" i="8"/>
  <c r="AL82" i="8"/>
  <c r="AL38" i="8"/>
  <c r="AL12" i="8"/>
  <c r="AL70" i="8"/>
  <c r="AL29" i="8"/>
  <c r="AL121" i="8"/>
  <c r="AL80" i="8"/>
  <c r="AL74" i="8"/>
  <c r="AL39" i="8"/>
  <c r="AL100" i="8"/>
  <c r="AL78" i="8"/>
  <c r="AL11" i="8"/>
  <c r="AL24" i="8"/>
  <c r="AL122" i="8"/>
  <c r="AL94" i="8"/>
  <c r="AL87" i="8"/>
  <c r="AL117" i="8"/>
  <c r="AL120" i="8"/>
  <c r="AL46" i="8"/>
  <c r="AL37" i="8"/>
  <c r="AL49" i="8"/>
  <c r="AL22" i="8"/>
  <c r="AL18" i="8"/>
  <c r="AL20" i="8"/>
  <c r="AL108" i="8"/>
  <c r="AL30" i="8"/>
  <c r="AL114" i="8"/>
  <c r="AL42" i="8"/>
  <c r="AL15" i="8"/>
  <c r="AL101" i="8"/>
  <c r="AL95" i="8"/>
  <c r="AL76" i="8"/>
  <c r="AL21" i="8"/>
  <c r="AL64" i="8"/>
  <c r="AL97" i="8"/>
  <c r="AL36" i="8"/>
  <c r="AL67" i="8"/>
  <c r="AL63" i="8"/>
  <c r="AL19" i="8"/>
  <c r="AL84" i="8"/>
  <c r="AL99" i="8"/>
  <c r="AL53" i="8"/>
  <c r="AL86" i="8"/>
  <c r="AL28" i="8"/>
  <c r="AL98" i="8"/>
  <c r="AL59" i="8"/>
  <c r="AL60" i="8"/>
  <c r="AL105" i="8"/>
  <c r="AL17" i="8"/>
  <c r="AL109" i="8"/>
  <c r="AL91" i="8"/>
  <c r="AL23" i="8"/>
  <c r="AL16" i="8"/>
  <c r="AL40" i="8"/>
  <c r="AL119" i="8"/>
  <c r="AL103" i="8"/>
  <c r="AL107" i="8"/>
  <c r="AL68" i="8"/>
  <c r="AL124" i="8"/>
  <c r="AL4" i="8"/>
  <c r="AM4" i="7"/>
  <c r="BD90" i="7"/>
  <c r="BD20" i="7"/>
  <c r="BE104" i="7"/>
  <c r="BD54" i="7"/>
  <c r="BE61" i="7"/>
  <c r="BE75" i="7"/>
  <c r="BD98" i="7"/>
  <c r="BD63" i="7"/>
  <c r="BE48" i="7"/>
  <c r="BD117" i="7"/>
  <c r="BD125" i="7"/>
  <c r="BD122" i="7"/>
  <c r="BE43" i="7"/>
  <c r="BD103" i="7"/>
  <c r="BD17" i="7"/>
  <c r="BE110" i="7"/>
  <c r="BD60" i="7"/>
  <c r="BD62" i="7"/>
  <c r="BD121" i="7"/>
  <c r="BD97" i="7"/>
  <c r="BD15" i="7"/>
  <c r="BE10" i="7"/>
  <c r="BD49" i="7"/>
  <c r="BD109" i="7"/>
  <c r="BD70" i="7"/>
  <c r="BD58" i="7"/>
  <c r="BD38" i="7"/>
  <c r="BE111" i="7"/>
  <c r="BD46" i="7"/>
  <c r="BE57" i="7"/>
  <c r="BD68" i="7"/>
  <c r="BD64" i="7"/>
  <c r="BE115" i="7"/>
  <c r="BD23" i="7"/>
  <c r="BD45" i="7"/>
  <c r="BD78" i="7"/>
  <c r="BD19" i="7"/>
  <c r="BD74" i="7"/>
  <c r="BE66" i="7"/>
  <c r="BD14" i="7"/>
  <c r="BD59" i="7"/>
  <c r="BD80" i="7"/>
  <c r="BD114" i="7"/>
  <c r="BE69" i="7"/>
  <c r="BD73" i="7"/>
  <c r="BF65" i="7"/>
  <c r="BD99" i="7"/>
  <c r="BE31" i="7"/>
  <c r="BE85" i="7"/>
  <c r="BD124" i="7"/>
  <c r="BD81" i="7"/>
  <c r="BD22" i="7"/>
  <c r="BE79" i="7"/>
  <c r="BD37" i="7"/>
  <c r="BD94" i="7"/>
  <c r="BE51" i="7"/>
  <c r="BE33" i="7"/>
  <c r="BD82" i="7"/>
  <c r="AM116" i="8" l="1"/>
  <c r="AM9" i="8"/>
  <c r="AM8" i="8"/>
  <c r="AM5" i="8"/>
  <c r="AM7" i="8"/>
  <c r="AM65" i="8"/>
  <c r="AM88" i="8"/>
  <c r="AM13" i="8"/>
  <c r="AM47" i="8"/>
  <c r="AM96" i="8"/>
  <c r="AM25" i="8"/>
  <c r="AM75" i="8"/>
  <c r="AM113" i="8"/>
  <c r="AM123" i="8"/>
  <c r="AM48" i="8"/>
  <c r="AM27" i="8"/>
  <c r="AM93" i="8"/>
  <c r="AM111" i="8"/>
  <c r="AM56" i="8"/>
  <c r="AM110" i="8"/>
  <c r="AM33" i="8"/>
  <c r="AM79" i="8"/>
  <c r="AM92" i="8"/>
  <c r="AM102" i="8"/>
  <c r="AM71" i="8"/>
  <c r="AM41" i="8"/>
  <c r="AM104" i="8"/>
  <c r="AM69" i="8"/>
  <c r="AM43" i="8"/>
  <c r="AM112" i="8"/>
  <c r="AM77" i="8"/>
  <c r="AM115" i="8"/>
  <c r="AM51" i="8"/>
  <c r="AM106" i="8"/>
  <c r="AM34" i="8"/>
  <c r="AM6" i="8"/>
  <c r="AM10" i="8"/>
  <c r="AM83" i="8"/>
  <c r="AM57" i="8"/>
  <c r="AM66" i="8"/>
  <c r="AM85" i="8"/>
  <c r="AM44" i="8"/>
  <c r="AM31" i="8"/>
  <c r="AM61" i="8"/>
  <c r="AM52" i="8"/>
  <c r="AM35" i="8"/>
  <c r="AM55" i="8"/>
  <c r="AM89" i="8"/>
  <c r="AM121" i="8"/>
  <c r="AM62" i="8"/>
  <c r="AM90" i="8"/>
  <c r="AM114" i="8"/>
  <c r="AM30" i="8"/>
  <c r="AM108" i="8"/>
  <c r="AM107" i="8"/>
  <c r="AM18" i="8"/>
  <c r="AM40" i="8"/>
  <c r="AM16" i="8"/>
  <c r="AM109" i="8"/>
  <c r="AM105" i="8"/>
  <c r="AM59" i="8"/>
  <c r="AM98" i="8"/>
  <c r="AM28" i="8"/>
  <c r="AM53" i="8"/>
  <c r="AM84" i="8"/>
  <c r="AM19" i="8"/>
  <c r="AM63" i="8"/>
  <c r="AM36" i="8"/>
  <c r="AM97" i="8"/>
  <c r="AM21" i="8"/>
  <c r="AM95" i="8"/>
  <c r="AM101" i="8"/>
  <c r="AM15" i="8"/>
  <c r="AM22" i="8"/>
  <c r="AM49" i="8"/>
  <c r="AM37" i="8"/>
  <c r="AM54" i="8"/>
  <c r="AM45" i="8"/>
  <c r="AM87" i="8"/>
  <c r="AM94" i="8"/>
  <c r="AM24" i="8"/>
  <c r="AM78" i="8"/>
  <c r="AM39" i="8"/>
  <c r="AM74" i="8"/>
  <c r="AM12" i="8"/>
  <c r="AM81" i="8"/>
  <c r="AM50" i="8"/>
  <c r="AM118" i="8"/>
  <c r="AM70" i="8"/>
  <c r="AM38" i="8"/>
  <c r="AM72" i="8"/>
  <c r="AM14" i="8"/>
  <c r="AM32" i="8"/>
  <c r="AM124" i="8"/>
  <c r="AM68" i="8"/>
  <c r="AM20" i="8"/>
  <c r="AM103" i="8"/>
  <c r="AM119" i="8"/>
  <c r="AM23" i="8"/>
  <c r="AM91" i="8"/>
  <c r="AM17" i="8"/>
  <c r="AM60" i="8"/>
  <c r="AM86" i="8"/>
  <c r="AM99" i="8"/>
  <c r="AM67" i="8"/>
  <c r="AM64" i="8"/>
  <c r="AM76" i="8"/>
  <c r="AM42" i="8"/>
  <c r="AM73" i="8"/>
  <c r="AM46" i="8"/>
  <c r="AM120" i="8"/>
  <c r="AM117" i="8"/>
  <c r="AM26" i="8"/>
  <c r="AM122" i="8"/>
  <c r="AM11" i="8"/>
  <c r="AM100" i="8"/>
  <c r="AM80" i="8"/>
  <c r="AM29" i="8"/>
  <c r="AM82" i="8"/>
  <c r="AM126" i="8"/>
  <c r="AM58" i="8"/>
  <c r="AM125" i="8"/>
  <c r="AN4" i="7"/>
  <c r="AM4" i="8"/>
  <c r="BE82" i="7"/>
  <c r="BF51" i="7"/>
  <c r="BE37" i="7"/>
  <c r="BE22" i="7"/>
  <c r="BE124" i="7"/>
  <c r="BF31" i="7"/>
  <c r="BG65" i="7"/>
  <c r="BF69" i="7"/>
  <c r="BE80" i="7"/>
  <c r="BE14" i="7"/>
  <c r="BE74" i="7"/>
  <c r="BE78" i="7"/>
  <c r="BE23" i="7"/>
  <c r="BE64" i="7"/>
  <c r="BF57" i="7"/>
  <c r="BF111" i="7"/>
  <c r="BE58" i="7"/>
  <c r="BE109" i="7"/>
  <c r="BF10" i="7"/>
  <c r="BE97" i="7"/>
  <c r="BE62" i="7"/>
  <c r="BF110" i="7"/>
  <c r="BE103" i="7"/>
  <c r="BE122" i="7"/>
  <c r="BE117" i="7"/>
  <c r="BE63" i="7"/>
  <c r="BF75" i="7"/>
  <c r="BE54" i="7"/>
  <c r="BE20" i="7"/>
  <c r="BF89" i="7"/>
  <c r="BF44" i="7"/>
  <c r="BF102" i="7"/>
  <c r="BE29" i="7"/>
  <c r="BF35" i="7"/>
  <c r="BE108" i="7"/>
  <c r="BE53" i="7"/>
  <c r="BG96" i="7"/>
  <c r="BF71" i="7"/>
  <c r="BE86" i="7"/>
  <c r="BF113" i="7"/>
  <c r="BE42" i="7"/>
  <c r="BF55" i="7"/>
  <c r="BE32" i="7"/>
  <c r="BE95" i="7"/>
  <c r="BE118" i="7"/>
  <c r="BF93" i="7"/>
  <c r="BF6" i="7"/>
  <c r="BF112" i="7"/>
  <c r="BE11" i="7"/>
  <c r="BE84" i="7"/>
  <c r="BE105" i="7"/>
  <c r="BE101" i="7"/>
  <c r="BG13" i="7"/>
  <c r="BE39" i="7"/>
  <c r="BE91" i="7"/>
  <c r="BG88" i="7"/>
  <c r="BF83" i="7"/>
  <c r="BF56" i="7"/>
  <c r="BF33" i="7"/>
  <c r="BE94" i="7"/>
  <c r="BF79" i="7"/>
  <c r="BE81" i="7"/>
  <c r="BF85" i="7"/>
  <c r="BE99" i="7"/>
  <c r="BE73" i="7"/>
  <c r="BE114" i="7"/>
  <c r="BE59" i="7"/>
  <c r="BF66" i="7"/>
  <c r="BE19" i="7"/>
  <c r="BE45" i="7"/>
  <c r="BF115" i="7"/>
  <c r="BE68" i="7"/>
  <c r="BE46" i="7"/>
  <c r="BE38" i="7"/>
  <c r="BE70" i="7"/>
  <c r="BE49" i="7"/>
  <c r="BE15" i="7"/>
  <c r="BE121" i="7"/>
  <c r="BE60" i="7"/>
  <c r="BE17" i="7"/>
  <c r="BF43" i="7"/>
  <c r="BE125" i="7"/>
  <c r="BF125" i="7" s="1"/>
  <c r="BF48" i="7"/>
  <c r="BE98" i="7"/>
  <c r="BF61" i="7"/>
  <c r="BF104" i="7"/>
  <c r="BE90" i="7"/>
  <c r="BF27" i="7"/>
  <c r="BF34" i="7"/>
  <c r="BE76" i="7"/>
  <c r="BE100" i="7"/>
  <c r="BE21" i="7"/>
  <c r="BE36" i="7"/>
  <c r="BE50" i="7"/>
  <c r="BE119" i="7"/>
  <c r="BF77" i="7"/>
  <c r="BE26" i="7"/>
  <c r="BE120" i="7"/>
  <c r="BE107" i="7"/>
  <c r="BE16" i="7"/>
  <c r="BE18" i="7"/>
  <c r="BE24" i="7"/>
  <c r="BE87" i="7"/>
  <c r="BF92" i="7"/>
  <c r="BE67" i="7"/>
  <c r="BG25" i="7"/>
  <c r="BE72" i="7"/>
  <c r="BE28" i="7"/>
  <c r="BF52" i="7"/>
  <c r="BE12" i="7"/>
  <c r="BF41" i="7"/>
  <c r="BG47" i="7"/>
  <c r="BF123" i="7"/>
  <c r="BF106" i="7"/>
  <c r="BE40" i="7"/>
  <c r="BE30" i="7"/>
  <c r="BF30" i="7" l="1"/>
  <c r="BG106" i="7"/>
  <c r="BH47" i="7"/>
  <c r="BF12" i="7"/>
  <c r="BF28" i="7"/>
  <c r="BH25" i="7"/>
  <c r="BG92" i="7"/>
  <c r="BF24" i="7"/>
  <c r="BF16" i="7"/>
  <c r="BF120" i="7"/>
  <c r="BG77" i="7"/>
  <c r="BF50" i="7"/>
  <c r="BF21" i="7"/>
  <c r="BF76" i="7"/>
  <c r="BG27" i="7"/>
  <c r="BG104" i="7"/>
  <c r="BF98" i="7"/>
  <c r="BF17" i="7"/>
  <c r="BF121" i="7"/>
  <c r="BF49" i="7"/>
  <c r="BF38" i="7"/>
  <c r="BF68" i="7"/>
  <c r="BF45" i="7"/>
  <c r="BG66" i="7"/>
  <c r="BF114" i="7"/>
  <c r="BF99" i="7"/>
  <c r="BF81" i="7"/>
  <c r="BF94" i="7"/>
  <c r="BG56" i="7"/>
  <c r="BH88" i="7"/>
  <c r="BF39" i="7"/>
  <c r="BF101" i="7"/>
  <c r="BF84" i="7"/>
  <c r="BG112" i="7"/>
  <c r="BG93" i="7"/>
  <c r="BF95" i="7"/>
  <c r="BG55" i="7"/>
  <c r="BG113" i="7"/>
  <c r="BG71" i="7"/>
  <c r="BF53" i="7"/>
  <c r="BG35" i="7"/>
  <c r="BG102" i="7"/>
  <c r="BG89" i="7"/>
  <c r="BF54" i="7"/>
  <c r="BF63" i="7"/>
  <c r="BF122" i="7"/>
  <c r="BG110" i="7"/>
  <c r="BF97" i="7"/>
  <c r="BF109" i="7"/>
  <c r="BG111" i="7"/>
  <c r="BF64" i="7"/>
  <c r="BF78" i="7"/>
  <c r="BF14" i="7"/>
  <c r="BG69" i="7"/>
  <c r="BG31" i="7"/>
  <c r="BF22" i="7"/>
  <c r="BG51" i="7"/>
  <c r="AN116" i="8"/>
  <c r="AN8" i="8"/>
  <c r="AN7" i="8"/>
  <c r="AN5" i="8"/>
  <c r="AN9" i="8"/>
  <c r="AN47" i="8"/>
  <c r="AN96" i="8"/>
  <c r="AN13" i="8"/>
  <c r="AN25" i="8"/>
  <c r="AN65" i="8"/>
  <c r="AN88" i="8"/>
  <c r="AN71" i="8"/>
  <c r="AN92" i="8"/>
  <c r="AN110" i="8"/>
  <c r="AN27" i="8"/>
  <c r="AN51" i="8"/>
  <c r="AN55" i="8"/>
  <c r="AN35" i="8"/>
  <c r="AN52" i="8"/>
  <c r="AN61" i="8"/>
  <c r="AN66" i="8"/>
  <c r="AN10" i="8"/>
  <c r="AN75" i="8"/>
  <c r="AN104" i="8"/>
  <c r="AN41" i="8"/>
  <c r="AN79" i="8"/>
  <c r="AN93" i="8"/>
  <c r="AN33" i="8"/>
  <c r="AN56" i="8"/>
  <c r="AN89" i="8"/>
  <c r="AN115" i="8"/>
  <c r="AN77" i="8"/>
  <c r="AN31" i="8"/>
  <c r="AN44" i="8"/>
  <c r="AN85" i="8"/>
  <c r="AN57" i="8"/>
  <c r="AN83" i="8"/>
  <c r="AN6" i="8"/>
  <c r="AN34" i="8"/>
  <c r="AN106" i="8"/>
  <c r="AN123" i="8"/>
  <c r="AN113" i="8"/>
  <c r="AN112" i="8"/>
  <c r="AN43" i="8"/>
  <c r="AN69" i="8"/>
  <c r="AN102" i="8"/>
  <c r="AN111" i="8"/>
  <c r="AN48" i="8"/>
  <c r="AN105" i="8"/>
  <c r="AN30" i="8"/>
  <c r="AN125" i="8"/>
  <c r="AN58" i="8"/>
  <c r="AN126" i="8"/>
  <c r="AN82" i="8"/>
  <c r="AN29" i="8"/>
  <c r="AN11" i="8"/>
  <c r="AN26" i="8"/>
  <c r="AN120" i="8"/>
  <c r="AN73" i="8"/>
  <c r="AN64" i="8"/>
  <c r="AN99" i="8"/>
  <c r="AN60" i="8"/>
  <c r="AN17" i="8"/>
  <c r="AN23" i="8"/>
  <c r="AN119" i="8"/>
  <c r="AN20" i="8"/>
  <c r="AN118" i="8"/>
  <c r="AN50" i="8"/>
  <c r="AN81" i="8"/>
  <c r="AN12" i="8"/>
  <c r="AN121" i="8"/>
  <c r="AN74" i="8"/>
  <c r="AN78" i="8"/>
  <c r="AN94" i="8"/>
  <c r="AN54" i="8"/>
  <c r="AN49" i="8"/>
  <c r="AN15" i="8"/>
  <c r="AN95" i="8"/>
  <c r="AN21" i="8"/>
  <c r="AN36" i="8"/>
  <c r="AN63" i="8"/>
  <c r="AN84" i="8"/>
  <c r="AN28" i="8"/>
  <c r="AN59" i="8"/>
  <c r="AN107" i="8"/>
  <c r="AN22" i="8"/>
  <c r="AN53" i="8"/>
  <c r="AN16" i="8"/>
  <c r="AN40" i="8"/>
  <c r="AN114" i="8"/>
  <c r="AN32" i="8"/>
  <c r="AN14" i="8"/>
  <c r="AN72" i="8"/>
  <c r="AN38" i="8"/>
  <c r="AN70" i="8"/>
  <c r="AN80" i="8"/>
  <c r="AN100" i="8"/>
  <c r="AN122" i="8"/>
  <c r="AN117" i="8"/>
  <c r="AN46" i="8"/>
  <c r="AN42" i="8"/>
  <c r="AN76" i="8"/>
  <c r="AN67" i="8"/>
  <c r="AN86" i="8"/>
  <c r="AN91" i="8"/>
  <c r="AN103" i="8"/>
  <c r="AN68" i="8"/>
  <c r="AN124" i="8"/>
  <c r="AN90" i="8"/>
  <c r="AN62" i="8"/>
  <c r="AN39" i="8"/>
  <c r="AN24" i="8"/>
  <c r="AN87" i="8"/>
  <c r="AN45" i="8"/>
  <c r="AN37" i="8"/>
  <c r="AN101" i="8"/>
  <c r="AN97" i="8"/>
  <c r="AN19" i="8"/>
  <c r="AN98" i="8"/>
  <c r="AN109" i="8"/>
  <c r="AN18" i="8"/>
  <c r="AN108" i="8"/>
  <c r="AO4" i="7"/>
  <c r="AN4" i="8"/>
  <c r="BF40" i="7"/>
  <c r="BG123" i="7"/>
  <c r="BG41" i="7"/>
  <c r="BG52" i="7"/>
  <c r="BF72" i="7"/>
  <c r="BF67" i="7"/>
  <c r="BF87" i="7"/>
  <c r="BF18" i="7"/>
  <c r="BF107" i="7"/>
  <c r="BF26" i="7"/>
  <c r="BF119" i="7"/>
  <c r="BF36" i="7"/>
  <c r="BF100" i="7"/>
  <c r="BG34" i="7"/>
  <c r="BF90" i="7"/>
  <c r="BG61" i="7"/>
  <c r="BG48" i="7"/>
  <c r="BG43" i="7"/>
  <c r="BF60" i="7"/>
  <c r="BF15" i="7"/>
  <c r="BF70" i="7"/>
  <c r="BF46" i="7"/>
  <c r="BG115" i="7"/>
  <c r="BF19" i="7"/>
  <c r="BF59" i="7"/>
  <c r="BF73" i="7"/>
  <c r="BG85" i="7"/>
  <c r="BG79" i="7"/>
  <c r="BG33" i="7"/>
  <c r="BG83" i="7"/>
  <c r="BF91" i="7"/>
  <c r="BH13" i="7"/>
  <c r="BF105" i="7"/>
  <c r="BF11" i="7"/>
  <c r="BG6" i="7"/>
  <c r="BF118" i="7"/>
  <c r="BF32" i="7"/>
  <c r="BF42" i="7"/>
  <c r="BF86" i="7"/>
  <c r="BH96" i="7"/>
  <c r="BF108" i="7"/>
  <c r="BF29" i="7"/>
  <c r="BG44" i="7"/>
  <c r="BF20" i="7"/>
  <c r="BG75" i="7"/>
  <c r="BF117" i="7"/>
  <c r="BF103" i="7"/>
  <c r="BF62" i="7"/>
  <c r="BG10" i="7"/>
  <c r="BF58" i="7"/>
  <c r="BG57" i="7"/>
  <c r="BF23" i="7"/>
  <c r="BF74" i="7"/>
  <c r="BF80" i="7"/>
  <c r="BH65" i="7"/>
  <c r="BF124" i="7"/>
  <c r="BF37" i="7"/>
  <c r="BF82" i="7"/>
  <c r="BG37" i="7" l="1"/>
  <c r="BI65" i="7"/>
  <c r="BG74" i="7"/>
  <c r="BH57" i="7"/>
  <c r="BH10" i="7"/>
  <c r="BG103" i="7"/>
  <c r="BH75" i="7"/>
  <c r="BH44" i="7"/>
  <c r="BG108" i="7"/>
  <c r="BG86" i="7"/>
  <c r="BG32" i="7"/>
  <c r="BH6" i="7"/>
  <c r="BG105" i="7"/>
  <c r="BG91" i="7"/>
  <c r="BH33" i="7"/>
  <c r="BH85" i="7"/>
  <c r="BG59" i="7"/>
  <c r="BH115" i="7"/>
  <c r="BG70" i="7"/>
  <c r="BG60" i="7"/>
  <c r="BH48" i="7"/>
  <c r="BG90" i="7"/>
  <c r="BG100" i="7"/>
  <c r="BG119" i="7"/>
  <c r="BG107" i="7"/>
  <c r="BG87" i="7"/>
  <c r="BG72" i="7"/>
  <c r="BH41" i="7"/>
  <c r="BG40" i="7"/>
  <c r="BG22" i="7"/>
  <c r="BH69" i="7"/>
  <c r="BG78" i="7"/>
  <c r="BH111" i="7"/>
  <c r="BG97" i="7"/>
  <c r="BG122" i="7"/>
  <c r="BG54" i="7"/>
  <c r="BH102" i="7"/>
  <c r="BG53" i="7"/>
  <c r="BH113" i="7"/>
  <c r="BG95" i="7"/>
  <c r="BH112" i="7"/>
  <c r="BG101" i="7"/>
  <c r="BI88" i="7"/>
  <c r="BG94" i="7"/>
  <c r="BG99" i="7"/>
  <c r="BH66" i="7"/>
  <c r="BG68" i="7"/>
  <c r="BG49" i="7"/>
  <c r="BG17" i="7"/>
  <c r="BH104" i="7"/>
  <c r="BG76" i="7"/>
  <c r="BG50" i="7"/>
  <c r="BG120" i="7"/>
  <c r="BG24" i="7"/>
  <c r="BI25" i="7"/>
  <c r="BG12" i="7"/>
  <c r="BH106" i="7"/>
  <c r="BG82" i="7"/>
  <c r="BG124" i="7"/>
  <c r="BH124" i="7" s="1"/>
  <c r="BI124" i="7" s="1"/>
  <c r="BJ124" i="7" s="1"/>
  <c r="BK124" i="7" s="1"/>
  <c r="BL124" i="7" s="1"/>
  <c r="BM124" i="7" s="1"/>
  <c r="BN124" i="7" s="1"/>
  <c r="BO124" i="7" s="1"/>
  <c r="BP124" i="7" s="1"/>
  <c r="BQ124" i="7" s="1"/>
  <c r="BG80" i="7"/>
  <c r="BG23" i="7"/>
  <c r="BG58" i="7"/>
  <c r="BG62" i="7"/>
  <c r="BG117" i="7"/>
  <c r="BG20" i="7"/>
  <c r="BG29" i="7"/>
  <c r="BI96" i="7"/>
  <c r="BG42" i="7"/>
  <c r="BG118" i="7"/>
  <c r="BG11" i="7"/>
  <c r="BI13" i="7"/>
  <c r="BH83" i="7"/>
  <c r="BH79" i="7"/>
  <c r="BG73" i="7"/>
  <c r="BG19" i="7"/>
  <c r="BG46" i="7"/>
  <c r="BG15" i="7"/>
  <c r="BH43" i="7"/>
  <c r="BH61" i="7"/>
  <c r="BH34" i="7"/>
  <c r="BG36" i="7"/>
  <c r="BG26" i="7"/>
  <c r="BG18" i="7"/>
  <c r="BG67" i="7"/>
  <c r="BH52" i="7"/>
  <c r="BH123" i="7"/>
  <c r="AO116" i="8"/>
  <c r="AO8" i="8"/>
  <c r="AO5" i="8"/>
  <c r="AO7" i="8"/>
  <c r="AO9" i="8"/>
  <c r="AO96" i="8"/>
  <c r="AO13" i="8"/>
  <c r="AO47" i="8"/>
  <c r="AO88" i="8"/>
  <c r="AO65" i="8"/>
  <c r="AO25" i="8"/>
  <c r="AO48" i="8"/>
  <c r="AO111" i="8"/>
  <c r="AO102" i="8"/>
  <c r="AO43" i="8"/>
  <c r="AO112" i="8"/>
  <c r="AO123" i="8"/>
  <c r="AO106" i="8"/>
  <c r="AO6" i="8"/>
  <c r="AO57" i="8"/>
  <c r="AO85" i="8"/>
  <c r="AO44" i="8"/>
  <c r="AO77" i="8"/>
  <c r="AO89" i="8"/>
  <c r="AO93" i="8"/>
  <c r="AO79" i="8"/>
  <c r="AO41" i="8"/>
  <c r="AO75" i="8"/>
  <c r="AO10" i="8"/>
  <c r="AO66" i="8"/>
  <c r="AO61" i="8"/>
  <c r="AO35" i="8"/>
  <c r="AO51" i="8"/>
  <c r="AO56" i="8"/>
  <c r="AO33" i="8"/>
  <c r="AO69" i="8"/>
  <c r="AO113" i="8"/>
  <c r="AO34" i="8"/>
  <c r="AO83" i="8"/>
  <c r="AO31" i="8"/>
  <c r="AO115" i="8"/>
  <c r="AO27" i="8"/>
  <c r="AO110" i="8"/>
  <c r="AO92" i="8"/>
  <c r="AO71" i="8"/>
  <c r="AO104" i="8"/>
  <c r="AO52" i="8"/>
  <c r="AO55" i="8"/>
  <c r="AO74" i="8"/>
  <c r="AO50" i="8"/>
  <c r="AO23" i="8"/>
  <c r="AO99" i="8"/>
  <c r="AO120" i="8"/>
  <c r="AO11" i="8"/>
  <c r="AO30" i="8"/>
  <c r="AO59" i="8"/>
  <c r="AO107" i="8"/>
  <c r="AO84" i="8"/>
  <c r="AO108" i="8"/>
  <c r="AO18" i="8"/>
  <c r="AO109" i="8"/>
  <c r="AO98" i="8"/>
  <c r="AO19" i="8"/>
  <c r="AO97" i="8"/>
  <c r="AO101" i="8"/>
  <c r="AO37" i="8"/>
  <c r="AO87" i="8"/>
  <c r="AO39" i="8"/>
  <c r="AO124" i="8"/>
  <c r="AO86" i="8"/>
  <c r="AO67" i="8"/>
  <c r="AO76" i="8"/>
  <c r="AO42" i="8"/>
  <c r="AO46" i="8"/>
  <c r="AO122" i="8"/>
  <c r="AO80" i="8"/>
  <c r="AO70" i="8"/>
  <c r="AO72" i="8"/>
  <c r="AO32" i="8"/>
  <c r="AO63" i="8"/>
  <c r="AO21" i="8"/>
  <c r="AO15" i="8"/>
  <c r="AO54" i="8"/>
  <c r="AO94" i="8"/>
  <c r="AO81" i="8"/>
  <c r="AO118" i="8"/>
  <c r="AO60" i="8"/>
  <c r="AO58" i="8"/>
  <c r="AO12" i="8"/>
  <c r="AO20" i="8"/>
  <c r="AO17" i="8"/>
  <c r="AO73" i="8"/>
  <c r="AO82" i="8"/>
  <c r="AO125" i="8"/>
  <c r="AO40" i="8"/>
  <c r="AO114" i="8"/>
  <c r="AO105" i="8"/>
  <c r="AO16" i="8"/>
  <c r="AO53" i="8"/>
  <c r="AO22" i="8"/>
  <c r="AO45" i="8"/>
  <c r="AO24" i="8"/>
  <c r="AO62" i="8"/>
  <c r="AO90" i="8"/>
  <c r="AO68" i="8"/>
  <c r="AO103" i="8"/>
  <c r="AO91" i="8"/>
  <c r="AO117" i="8"/>
  <c r="AO100" i="8"/>
  <c r="AO38" i="8"/>
  <c r="AO14" i="8"/>
  <c r="AO28" i="8"/>
  <c r="AO36" i="8"/>
  <c r="AO95" i="8"/>
  <c r="AO49" i="8"/>
  <c r="AO78" i="8"/>
  <c r="AO121" i="8"/>
  <c r="AO119" i="8"/>
  <c r="AO64" i="8"/>
  <c r="AO26" i="8"/>
  <c r="AO29" i="8"/>
  <c r="AO4" i="8"/>
  <c r="AP4" i="7"/>
  <c r="BH51" i="7"/>
  <c r="BH31" i="7"/>
  <c r="BG14" i="7"/>
  <c r="BG64" i="7"/>
  <c r="BG109" i="7"/>
  <c r="BH110" i="7"/>
  <c r="BG63" i="7"/>
  <c r="BH89" i="7"/>
  <c r="BH35" i="7"/>
  <c r="BH71" i="7"/>
  <c r="BH55" i="7"/>
  <c r="BH93" i="7"/>
  <c r="BG84" i="7"/>
  <c r="BG39" i="7"/>
  <c r="BH56" i="7"/>
  <c r="BG81" i="7"/>
  <c r="BG114" i="7"/>
  <c r="BG45" i="7"/>
  <c r="BG38" i="7"/>
  <c r="BG121" i="7"/>
  <c r="BG98" i="7"/>
  <c r="BH27" i="7"/>
  <c r="BG21" i="7"/>
  <c r="BH77" i="7"/>
  <c r="BG16" i="7"/>
  <c r="BH92" i="7"/>
  <c r="BG28" i="7"/>
  <c r="BI47" i="7"/>
  <c r="BG30" i="7"/>
  <c r="BH30" i="7" l="1"/>
  <c r="BH28" i="7"/>
  <c r="BH16" i="7"/>
  <c r="BH21" i="7"/>
  <c r="BH98" i="7"/>
  <c r="BH38" i="7"/>
  <c r="BH114" i="7"/>
  <c r="BI56" i="7"/>
  <c r="BH84" i="7"/>
  <c r="BI55" i="7"/>
  <c r="BI35" i="7"/>
  <c r="BH63" i="7"/>
  <c r="BH109" i="7"/>
  <c r="BH14" i="7"/>
  <c r="BI51" i="7"/>
  <c r="AP116" i="8"/>
  <c r="AP5" i="8"/>
  <c r="AP7" i="8"/>
  <c r="AP9" i="8"/>
  <c r="AP8" i="8"/>
  <c r="AP47" i="8"/>
  <c r="AP25" i="8"/>
  <c r="AP65" i="8"/>
  <c r="AP88" i="8"/>
  <c r="AP96" i="8"/>
  <c r="AP13" i="8"/>
  <c r="AP89" i="8"/>
  <c r="AP6" i="8"/>
  <c r="AP102" i="8"/>
  <c r="AP48" i="8"/>
  <c r="AP104" i="8"/>
  <c r="AP110" i="8"/>
  <c r="AP27" i="8"/>
  <c r="AP115" i="8"/>
  <c r="AP56" i="8"/>
  <c r="AP52" i="8"/>
  <c r="AP41" i="8"/>
  <c r="AP77" i="8"/>
  <c r="AP57" i="8"/>
  <c r="AP123" i="8"/>
  <c r="AP43" i="8"/>
  <c r="AP93" i="8"/>
  <c r="AP85" i="8"/>
  <c r="AP106" i="8"/>
  <c r="AP112" i="8"/>
  <c r="AP51" i="8"/>
  <c r="AP35" i="8"/>
  <c r="AP61" i="8"/>
  <c r="AP66" i="8"/>
  <c r="AP10" i="8"/>
  <c r="AP71" i="8"/>
  <c r="AP92" i="8"/>
  <c r="AP31" i="8"/>
  <c r="AP83" i="8"/>
  <c r="AP34" i="8"/>
  <c r="AP113" i="8"/>
  <c r="AP69" i="8"/>
  <c r="AP33" i="8"/>
  <c r="AP55" i="8"/>
  <c r="AP75" i="8"/>
  <c r="AP79" i="8"/>
  <c r="AP44" i="8"/>
  <c r="AP111" i="8"/>
  <c r="AP125" i="8"/>
  <c r="AP82" i="8"/>
  <c r="AP73" i="8"/>
  <c r="AP64" i="8"/>
  <c r="AP119" i="8"/>
  <c r="AP121" i="8"/>
  <c r="AP95" i="8"/>
  <c r="AP28" i="8"/>
  <c r="AP14" i="8"/>
  <c r="AP38" i="8"/>
  <c r="AP100" i="8"/>
  <c r="AP103" i="8"/>
  <c r="AP90" i="8"/>
  <c r="AP45" i="8"/>
  <c r="AP53" i="8"/>
  <c r="AP16" i="8"/>
  <c r="AP114" i="8"/>
  <c r="AP11" i="8"/>
  <c r="AP60" i="8"/>
  <c r="AP118" i="8"/>
  <c r="AP81" i="8"/>
  <c r="AP74" i="8"/>
  <c r="AP54" i="8"/>
  <c r="AP21" i="8"/>
  <c r="AP70" i="8"/>
  <c r="AP122" i="8"/>
  <c r="AP42" i="8"/>
  <c r="AP67" i="8"/>
  <c r="AP39" i="8"/>
  <c r="AP37" i="8"/>
  <c r="AP97" i="8"/>
  <c r="AP98" i="8"/>
  <c r="AP18" i="8"/>
  <c r="AP84" i="8"/>
  <c r="AP29" i="8"/>
  <c r="AP26" i="8"/>
  <c r="AP17" i="8"/>
  <c r="AP20" i="8"/>
  <c r="AP12" i="8"/>
  <c r="AP78" i="8"/>
  <c r="AP49" i="8"/>
  <c r="AP36" i="8"/>
  <c r="AP117" i="8"/>
  <c r="AP91" i="8"/>
  <c r="AP68" i="8"/>
  <c r="AP62" i="8"/>
  <c r="AP24" i="8"/>
  <c r="AP22" i="8"/>
  <c r="AP105" i="8"/>
  <c r="AP40" i="8"/>
  <c r="AP58" i="8"/>
  <c r="AP120" i="8"/>
  <c r="AP99" i="8"/>
  <c r="AP23" i="8"/>
  <c r="AP50" i="8"/>
  <c r="AP94" i="8"/>
  <c r="AP15" i="8"/>
  <c r="AP63" i="8"/>
  <c r="AP32" i="8"/>
  <c r="AP72" i="8"/>
  <c r="AP80" i="8"/>
  <c r="AP46" i="8"/>
  <c r="AP76" i="8"/>
  <c r="AP86" i="8"/>
  <c r="AP124" i="8"/>
  <c r="AP87" i="8"/>
  <c r="AP101" i="8"/>
  <c r="AP19" i="8"/>
  <c r="AP109" i="8"/>
  <c r="AP108" i="8"/>
  <c r="AP107" i="8"/>
  <c r="AP30" i="8"/>
  <c r="AP59" i="8"/>
  <c r="AQ4" i="7"/>
  <c r="AP4" i="8"/>
  <c r="BI123" i="7"/>
  <c r="BH67" i="7"/>
  <c r="BH26" i="7"/>
  <c r="BI34" i="7"/>
  <c r="BI43" i="7"/>
  <c r="BH46" i="7"/>
  <c r="BH73" i="7"/>
  <c r="BI83" i="7"/>
  <c r="BH11" i="7"/>
  <c r="BH42" i="7"/>
  <c r="BH29" i="7"/>
  <c r="BH117" i="7"/>
  <c r="BH58" i="7"/>
  <c r="BH80" i="7"/>
  <c r="BH82" i="7"/>
  <c r="BH12" i="7"/>
  <c r="BH24" i="7"/>
  <c r="BH50" i="7"/>
  <c r="BI104" i="7"/>
  <c r="BH49" i="7"/>
  <c r="BI66" i="7"/>
  <c r="BH94" i="7"/>
  <c r="BH101" i="7"/>
  <c r="BH95" i="7"/>
  <c r="BH53" i="7"/>
  <c r="BH54" i="7"/>
  <c r="BH97" i="7"/>
  <c r="BH78" i="7"/>
  <c r="BH22" i="7"/>
  <c r="BI41" i="7"/>
  <c r="BH87" i="7"/>
  <c r="BH119" i="7"/>
  <c r="BH90" i="7"/>
  <c r="BH60" i="7"/>
  <c r="BI115" i="7"/>
  <c r="BI85" i="7"/>
  <c r="BH91" i="7"/>
  <c r="BI6" i="7"/>
  <c r="BH86" i="7"/>
  <c r="BI44" i="7"/>
  <c r="BH103" i="7"/>
  <c r="BI57" i="7"/>
  <c r="BJ65" i="7"/>
  <c r="BJ47" i="7"/>
  <c r="BI92" i="7"/>
  <c r="BI77" i="7"/>
  <c r="BI27" i="7"/>
  <c r="BH121" i="7"/>
  <c r="BH45" i="7"/>
  <c r="BH81" i="7"/>
  <c r="BH39" i="7"/>
  <c r="BI93" i="7"/>
  <c r="BI71" i="7"/>
  <c r="BI89" i="7"/>
  <c r="BI110" i="7"/>
  <c r="BH64" i="7"/>
  <c r="BI31" i="7"/>
  <c r="BI52" i="7"/>
  <c r="BH18" i="7"/>
  <c r="BH36" i="7"/>
  <c r="BI61" i="7"/>
  <c r="BH15" i="7"/>
  <c r="BH19" i="7"/>
  <c r="BI79" i="7"/>
  <c r="BJ13" i="7"/>
  <c r="BH118" i="7"/>
  <c r="BJ96" i="7"/>
  <c r="BH20" i="7"/>
  <c r="BH62" i="7"/>
  <c r="BH23" i="7"/>
  <c r="BI106" i="7"/>
  <c r="BJ25" i="7"/>
  <c r="BH120" i="7"/>
  <c r="BH76" i="7"/>
  <c r="BH17" i="7"/>
  <c r="BH68" i="7"/>
  <c r="BH99" i="7"/>
  <c r="BJ88" i="7"/>
  <c r="BI112" i="7"/>
  <c r="BI113" i="7"/>
  <c r="BI102" i="7"/>
  <c r="BH122" i="7"/>
  <c r="BI111" i="7"/>
  <c r="BI69" i="7"/>
  <c r="BH40" i="7"/>
  <c r="BH72" i="7"/>
  <c r="BH107" i="7"/>
  <c r="BH100" i="7"/>
  <c r="BI48" i="7"/>
  <c r="BH70" i="7"/>
  <c r="BH59" i="7"/>
  <c r="BI33" i="7"/>
  <c r="BH105" i="7"/>
  <c r="BH32" i="7"/>
  <c r="BH108" i="7"/>
  <c r="BI75" i="7"/>
  <c r="BI10" i="7"/>
  <c r="BH74" i="7"/>
  <c r="BH37" i="7"/>
  <c r="BI74" i="7" l="1"/>
  <c r="BJ75" i="7"/>
  <c r="BI32" i="7"/>
  <c r="BJ33" i="7"/>
  <c r="BI70" i="7"/>
  <c r="BI100" i="7"/>
  <c r="BI72" i="7"/>
  <c r="BJ69" i="7"/>
  <c r="BI122" i="7"/>
  <c r="BJ113" i="7"/>
  <c r="BK88" i="7"/>
  <c r="BI68" i="7"/>
  <c r="BI76" i="7"/>
  <c r="BK25" i="7"/>
  <c r="BI23" i="7"/>
  <c r="BI20" i="7"/>
  <c r="BI118" i="7"/>
  <c r="BJ79" i="7"/>
  <c r="BI15" i="7"/>
  <c r="BI36" i="7"/>
  <c r="BJ52" i="7"/>
  <c r="BI64" i="7"/>
  <c r="BJ89" i="7"/>
  <c r="BJ93" i="7"/>
  <c r="BI81" i="7"/>
  <c r="BI121" i="7"/>
  <c r="BJ77" i="7"/>
  <c r="BK47" i="7"/>
  <c r="BJ57" i="7"/>
  <c r="BJ44" i="7"/>
  <c r="BJ6" i="7"/>
  <c r="BJ85" i="7"/>
  <c r="BI60" i="7"/>
  <c r="BI119" i="7"/>
  <c r="BJ41" i="7"/>
  <c r="BI78" i="7"/>
  <c r="BI54" i="7"/>
  <c r="BI95" i="7"/>
  <c r="BI94" i="7"/>
  <c r="BI49" i="7"/>
  <c r="BI50" i="7"/>
  <c r="BI12" i="7"/>
  <c r="BI80" i="7"/>
  <c r="BI117" i="7"/>
  <c r="BI42" i="7"/>
  <c r="BJ83" i="7"/>
  <c r="BI46" i="7"/>
  <c r="BJ34" i="7"/>
  <c r="BI67" i="7"/>
  <c r="AQ116" i="8"/>
  <c r="AQ8" i="8"/>
  <c r="AQ5" i="8"/>
  <c r="AQ7" i="8"/>
  <c r="AQ9" i="8"/>
  <c r="AQ96" i="8"/>
  <c r="AQ88" i="8"/>
  <c r="AQ65" i="8"/>
  <c r="AQ13" i="8"/>
  <c r="AQ25" i="8"/>
  <c r="AQ47" i="8"/>
  <c r="AQ112" i="8"/>
  <c r="AQ44" i="8"/>
  <c r="AQ79" i="8"/>
  <c r="AQ75" i="8"/>
  <c r="AQ113" i="8"/>
  <c r="AQ83" i="8"/>
  <c r="AQ31" i="8"/>
  <c r="AQ92" i="8"/>
  <c r="AQ10" i="8"/>
  <c r="AQ51" i="8"/>
  <c r="AQ48" i="8"/>
  <c r="AQ102" i="8"/>
  <c r="AQ123" i="8"/>
  <c r="AQ57" i="8"/>
  <c r="AQ77" i="8"/>
  <c r="AQ52" i="8"/>
  <c r="AQ56" i="8"/>
  <c r="AQ115" i="8"/>
  <c r="AQ27" i="8"/>
  <c r="AQ111" i="8"/>
  <c r="AQ106" i="8"/>
  <c r="AQ85" i="8"/>
  <c r="AQ93" i="8"/>
  <c r="AQ55" i="8"/>
  <c r="AQ33" i="8"/>
  <c r="AQ69" i="8"/>
  <c r="AQ34" i="8"/>
  <c r="AQ71" i="8"/>
  <c r="AQ66" i="8"/>
  <c r="AQ61" i="8"/>
  <c r="AQ35" i="8"/>
  <c r="AQ43" i="8"/>
  <c r="AQ6" i="8"/>
  <c r="AQ89" i="8"/>
  <c r="AQ41" i="8"/>
  <c r="AQ110" i="8"/>
  <c r="AQ104" i="8"/>
  <c r="AQ30" i="8"/>
  <c r="AQ108" i="8"/>
  <c r="AQ19" i="8"/>
  <c r="AQ87" i="8"/>
  <c r="AQ76" i="8"/>
  <c r="AQ80" i="8"/>
  <c r="AQ32" i="8"/>
  <c r="AQ15" i="8"/>
  <c r="AQ99" i="8"/>
  <c r="AQ120" i="8"/>
  <c r="AQ58" i="8"/>
  <c r="AQ105" i="8"/>
  <c r="AQ22" i="8"/>
  <c r="AQ68" i="8"/>
  <c r="AQ117" i="8"/>
  <c r="AQ36" i="8"/>
  <c r="AQ78" i="8"/>
  <c r="AQ17" i="8"/>
  <c r="AQ29" i="8"/>
  <c r="AQ59" i="8"/>
  <c r="AQ18" i="8"/>
  <c r="AQ97" i="8"/>
  <c r="AQ39" i="8"/>
  <c r="AQ42" i="8"/>
  <c r="AQ70" i="8"/>
  <c r="AQ54" i="8"/>
  <c r="AQ81" i="8"/>
  <c r="AQ11" i="8"/>
  <c r="AQ53" i="8"/>
  <c r="AQ45" i="8"/>
  <c r="AQ103" i="8"/>
  <c r="AQ100" i="8"/>
  <c r="AQ14" i="8"/>
  <c r="AQ95" i="8"/>
  <c r="AQ121" i="8"/>
  <c r="AQ73" i="8"/>
  <c r="AQ107" i="8"/>
  <c r="AQ109" i="8"/>
  <c r="AQ101" i="8"/>
  <c r="AQ124" i="8"/>
  <c r="AQ86" i="8"/>
  <c r="AQ46" i="8"/>
  <c r="AQ72" i="8"/>
  <c r="AQ63" i="8"/>
  <c r="AQ94" i="8"/>
  <c r="AQ50" i="8"/>
  <c r="AQ23" i="8"/>
  <c r="AQ40" i="8"/>
  <c r="AQ24" i="8"/>
  <c r="AQ62" i="8"/>
  <c r="AQ91" i="8"/>
  <c r="AQ49" i="8"/>
  <c r="AQ12" i="8"/>
  <c r="AQ20" i="8"/>
  <c r="AQ26" i="8"/>
  <c r="AQ84" i="8"/>
  <c r="AQ98" i="8"/>
  <c r="AQ37" i="8"/>
  <c r="AQ67" i="8"/>
  <c r="AQ122" i="8"/>
  <c r="AQ21" i="8"/>
  <c r="AQ74" i="8"/>
  <c r="AQ118" i="8"/>
  <c r="AQ60" i="8"/>
  <c r="AQ114" i="8"/>
  <c r="AQ16" i="8"/>
  <c r="AQ90" i="8"/>
  <c r="AQ38" i="8"/>
  <c r="AQ28" i="8"/>
  <c r="AQ119" i="8"/>
  <c r="AQ64" i="8"/>
  <c r="AQ125" i="8"/>
  <c r="AQ82" i="8"/>
  <c r="AR4" i="7"/>
  <c r="AQ4" i="8"/>
  <c r="BI14" i="7"/>
  <c r="BI63" i="7"/>
  <c r="BJ55" i="7"/>
  <c r="BJ56" i="7"/>
  <c r="BI38" i="7"/>
  <c r="BI21" i="7"/>
  <c r="BI28" i="7"/>
  <c r="BI37" i="7"/>
  <c r="BJ10" i="7"/>
  <c r="BI108" i="7"/>
  <c r="BI105" i="7"/>
  <c r="BI59" i="7"/>
  <c r="BJ48" i="7"/>
  <c r="BI107" i="7"/>
  <c r="BI40" i="7"/>
  <c r="BJ111" i="7"/>
  <c r="BJ102" i="7"/>
  <c r="BJ112" i="7"/>
  <c r="BI99" i="7"/>
  <c r="BI17" i="7"/>
  <c r="BI120" i="7"/>
  <c r="BJ106" i="7"/>
  <c r="BI62" i="7"/>
  <c r="BK96" i="7"/>
  <c r="BK13" i="7"/>
  <c r="BI19" i="7"/>
  <c r="BJ61" i="7"/>
  <c r="BI18" i="7"/>
  <c r="BJ31" i="7"/>
  <c r="BJ110" i="7"/>
  <c r="BJ71" i="7"/>
  <c r="BI39" i="7"/>
  <c r="BI45" i="7"/>
  <c r="BJ27" i="7"/>
  <c r="BJ92" i="7"/>
  <c r="BK65" i="7"/>
  <c r="BI103" i="7"/>
  <c r="BI86" i="7"/>
  <c r="BI91" i="7"/>
  <c r="BJ115" i="7"/>
  <c r="BI90" i="7"/>
  <c r="BI87" i="7"/>
  <c r="BI22" i="7"/>
  <c r="BI97" i="7"/>
  <c r="BI53" i="7"/>
  <c r="BI101" i="7"/>
  <c r="BJ66" i="7"/>
  <c r="BJ104" i="7"/>
  <c r="BI24" i="7"/>
  <c r="BI82" i="7"/>
  <c r="BI58" i="7"/>
  <c r="BI29" i="7"/>
  <c r="BI11" i="7"/>
  <c r="BI73" i="7"/>
  <c r="BJ43" i="7"/>
  <c r="BI26" i="7"/>
  <c r="BJ123" i="7"/>
  <c r="BJ51" i="7"/>
  <c r="BI109" i="7"/>
  <c r="BJ35" i="7"/>
  <c r="BI84" i="7"/>
  <c r="BI114" i="7"/>
  <c r="BI98" i="7"/>
  <c r="BI16" i="7"/>
  <c r="BI30" i="7"/>
  <c r="BJ16" i="7" l="1"/>
  <c r="BJ114" i="7"/>
  <c r="BK35" i="7"/>
  <c r="BK51" i="7"/>
  <c r="BJ26" i="7"/>
  <c r="BJ73" i="7"/>
  <c r="BJ29" i="7"/>
  <c r="BJ82" i="7"/>
  <c r="BK104" i="7"/>
  <c r="BJ101" i="7"/>
  <c r="BJ97" i="7"/>
  <c r="BJ87" i="7"/>
  <c r="BK115" i="7"/>
  <c r="BJ86" i="7"/>
  <c r="BL65" i="7"/>
  <c r="BK27" i="7"/>
  <c r="BJ39" i="7"/>
  <c r="BK110" i="7"/>
  <c r="BJ18" i="7"/>
  <c r="BJ19" i="7"/>
  <c r="BL96" i="7"/>
  <c r="BK106" i="7"/>
  <c r="BJ17" i="7"/>
  <c r="BK112" i="7"/>
  <c r="BK111" i="7"/>
  <c r="BJ107" i="7"/>
  <c r="BJ59" i="7"/>
  <c r="BJ108" i="7"/>
  <c r="BJ37" i="7"/>
  <c r="BJ21" i="7"/>
  <c r="BK56" i="7"/>
  <c r="BJ63" i="7"/>
  <c r="AR116" i="8"/>
  <c r="AR9" i="8"/>
  <c r="AR8" i="8"/>
  <c r="AR7" i="8"/>
  <c r="AR5" i="8"/>
  <c r="AR47" i="8"/>
  <c r="AR13" i="8"/>
  <c r="AR65" i="8"/>
  <c r="AR96" i="8"/>
  <c r="AR25" i="8"/>
  <c r="AR88" i="8"/>
  <c r="AR110" i="8"/>
  <c r="AR41" i="8"/>
  <c r="AR89" i="8"/>
  <c r="AR61" i="8"/>
  <c r="AR71" i="8"/>
  <c r="AR33" i="8"/>
  <c r="AR93" i="8"/>
  <c r="AR106" i="8"/>
  <c r="AR27" i="8"/>
  <c r="AR52" i="8"/>
  <c r="AR77" i="8"/>
  <c r="AR57" i="8"/>
  <c r="AR48" i="8"/>
  <c r="AR51" i="8"/>
  <c r="AR92" i="8"/>
  <c r="AR83" i="8"/>
  <c r="AR44" i="8"/>
  <c r="AR104" i="8"/>
  <c r="AR6" i="8"/>
  <c r="AR43" i="8"/>
  <c r="AR35" i="8"/>
  <c r="AR66" i="8"/>
  <c r="AR34" i="8"/>
  <c r="AR69" i="8"/>
  <c r="AR55" i="8"/>
  <c r="AR85" i="8"/>
  <c r="AR111" i="8"/>
  <c r="AR115" i="8"/>
  <c r="AR56" i="8"/>
  <c r="AR123" i="8"/>
  <c r="AR102" i="8"/>
  <c r="AR10" i="8"/>
  <c r="AR31" i="8"/>
  <c r="AR113" i="8"/>
  <c r="AR75" i="8"/>
  <c r="AR79" i="8"/>
  <c r="AR112" i="8"/>
  <c r="AR81" i="8"/>
  <c r="AR42" i="8"/>
  <c r="AR97" i="8"/>
  <c r="AR36" i="8"/>
  <c r="AR68" i="8"/>
  <c r="AR105" i="8"/>
  <c r="AR80" i="8"/>
  <c r="AR108" i="8"/>
  <c r="AR82" i="8"/>
  <c r="AR119" i="8"/>
  <c r="AR38" i="8"/>
  <c r="AR16" i="8"/>
  <c r="AR60" i="8"/>
  <c r="AR74" i="8"/>
  <c r="AR67" i="8"/>
  <c r="AR98" i="8"/>
  <c r="AR12" i="8"/>
  <c r="AR62" i="8"/>
  <c r="AR40" i="8"/>
  <c r="AR50" i="8"/>
  <c r="AR63" i="8"/>
  <c r="AR46" i="8"/>
  <c r="AR124" i="8"/>
  <c r="AR101" i="8"/>
  <c r="AR107" i="8"/>
  <c r="AR121" i="8"/>
  <c r="AR14" i="8"/>
  <c r="AR53" i="8"/>
  <c r="AR59" i="8"/>
  <c r="AR117" i="8"/>
  <c r="AR22" i="8"/>
  <c r="AR120" i="8"/>
  <c r="AR15" i="8"/>
  <c r="AR87" i="8"/>
  <c r="AR70" i="8"/>
  <c r="AR39" i="8"/>
  <c r="AR29" i="8"/>
  <c r="AR78" i="8"/>
  <c r="AR99" i="8"/>
  <c r="AR32" i="8"/>
  <c r="AR30" i="8"/>
  <c r="AR125" i="8"/>
  <c r="AR64" i="8"/>
  <c r="AR28" i="8"/>
  <c r="AR90" i="8"/>
  <c r="AR114" i="8"/>
  <c r="AR118" i="8"/>
  <c r="AR21" i="8"/>
  <c r="AR122" i="8"/>
  <c r="AR37" i="8"/>
  <c r="AR84" i="8"/>
  <c r="AR26" i="8"/>
  <c r="AR20" i="8"/>
  <c r="AR49" i="8"/>
  <c r="AR91" i="8"/>
  <c r="AR24" i="8"/>
  <c r="AR23" i="8"/>
  <c r="AR94" i="8"/>
  <c r="AR72" i="8"/>
  <c r="AR86" i="8"/>
  <c r="AR109" i="8"/>
  <c r="AR73" i="8"/>
  <c r="AR95" i="8"/>
  <c r="AR100" i="8"/>
  <c r="AR103" i="8"/>
  <c r="AR45" i="8"/>
  <c r="AR11" i="8"/>
  <c r="AR54" i="8"/>
  <c r="AR18" i="8"/>
  <c r="AR17" i="8"/>
  <c r="AR58" i="8"/>
  <c r="AR76" i="8"/>
  <c r="AR19" i="8"/>
  <c r="AS4" i="7"/>
  <c r="AR4" i="8"/>
  <c r="BK34" i="7"/>
  <c r="BK83" i="7"/>
  <c r="BJ117" i="7"/>
  <c r="BJ12" i="7"/>
  <c r="BJ49" i="7"/>
  <c r="BJ95" i="7"/>
  <c r="BJ78" i="7"/>
  <c r="BJ119" i="7"/>
  <c r="BK85" i="7"/>
  <c r="BK44" i="7"/>
  <c r="BL47" i="7"/>
  <c r="BJ121" i="7"/>
  <c r="BK93" i="7"/>
  <c r="BJ64" i="7"/>
  <c r="BJ36" i="7"/>
  <c r="BK79" i="7"/>
  <c r="BJ20" i="7"/>
  <c r="BL25" i="7"/>
  <c r="BJ68" i="7"/>
  <c r="BK113" i="7"/>
  <c r="BK69" i="7"/>
  <c r="BJ100" i="7"/>
  <c r="BK33" i="7"/>
  <c r="BK75" i="7"/>
  <c r="BJ30" i="7"/>
  <c r="BJ98" i="7"/>
  <c r="BJ84" i="7"/>
  <c r="BJ109" i="7"/>
  <c r="BK123" i="7"/>
  <c r="BK43" i="7"/>
  <c r="BJ11" i="7"/>
  <c r="BJ58" i="7"/>
  <c r="BJ24" i="7"/>
  <c r="BK66" i="7"/>
  <c r="BJ53" i="7"/>
  <c r="BJ22" i="7"/>
  <c r="BJ90" i="7"/>
  <c r="BJ91" i="7"/>
  <c r="BJ103" i="7"/>
  <c r="BK92" i="7"/>
  <c r="BJ45" i="7"/>
  <c r="BK71" i="7"/>
  <c r="BK31" i="7"/>
  <c r="BK61" i="7"/>
  <c r="BL13" i="7"/>
  <c r="BJ62" i="7"/>
  <c r="BJ120" i="7"/>
  <c r="BJ99" i="7"/>
  <c r="BK102" i="7"/>
  <c r="BJ40" i="7"/>
  <c r="BK48" i="7"/>
  <c r="BJ105" i="7"/>
  <c r="BK10" i="7"/>
  <c r="BJ28" i="7"/>
  <c r="BJ38" i="7"/>
  <c r="BK55" i="7"/>
  <c r="BJ14" i="7"/>
  <c r="BJ67" i="7"/>
  <c r="BJ46" i="7"/>
  <c r="BJ42" i="7"/>
  <c r="BJ80" i="7"/>
  <c r="BJ50" i="7"/>
  <c r="BJ94" i="7"/>
  <c r="BJ54" i="7"/>
  <c r="BK41" i="7"/>
  <c r="BJ60" i="7"/>
  <c r="BK6" i="7"/>
  <c r="BK57" i="7"/>
  <c r="BK77" i="7"/>
  <c r="BJ81" i="7"/>
  <c r="BK89" i="7"/>
  <c r="BK52" i="7"/>
  <c r="BJ15" i="7"/>
  <c r="BJ118" i="7"/>
  <c r="BJ23" i="7"/>
  <c r="BJ76" i="7"/>
  <c r="BL88" i="7"/>
  <c r="BJ122" i="7"/>
  <c r="BJ72" i="7"/>
  <c r="BJ70" i="7"/>
  <c r="BJ32" i="7"/>
  <c r="BJ74" i="7"/>
  <c r="BK32" i="7" l="1"/>
  <c r="BK72" i="7"/>
  <c r="BM88" i="7"/>
  <c r="BK23" i="7"/>
  <c r="BK15" i="7"/>
  <c r="BL89" i="7"/>
  <c r="BL77" i="7"/>
  <c r="BL6" i="7"/>
  <c r="BL41" i="7"/>
  <c r="BK94" i="7"/>
  <c r="BK80" i="7"/>
  <c r="BK46" i="7"/>
  <c r="BK14" i="7"/>
  <c r="BK38" i="7"/>
  <c r="BL10" i="7"/>
  <c r="BL48" i="7"/>
  <c r="BL102" i="7"/>
  <c r="BK120" i="7"/>
  <c r="BM13" i="7"/>
  <c r="BL31" i="7"/>
  <c r="BK45" i="7"/>
  <c r="BK103" i="7"/>
  <c r="BK90" i="7"/>
  <c r="BK53" i="7"/>
  <c r="BK24" i="7"/>
  <c r="BK11" i="7"/>
  <c r="BL123" i="7"/>
  <c r="BK84" i="7"/>
  <c r="BK30" i="7"/>
  <c r="BL33" i="7"/>
  <c r="BL69" i="7"/>
  <c r="BK68" i="7"/>
  <c r="BK20" i="7"/>
  <c r="BK36" i="7"/>
  <c r="BL93" i="7"/>
  <c r="BM47" i="7"/>
  <c r="BL85" i="7"/>
  <c r="BK78" i="7"/>
  <c r="BK49" i="7"/>
  <c r="BK117" i="7"/>
  <c r="BL34" i="7"/>
  <c r="BK63" i="7"/>
  <c r="BK21" i="7"/>
  <c r="BK108" i="7"/>
  <c r="BK107" i="7"/>
  <c r="BL112" i="7"/>
  <c r="BL106" i="7"/>
  <c r="BK19" i="7"/>
  <c r="BL110" i="7"/>
  <c r="BL27" i="7"/>
  <c r="BK86" i="7"/>
  <c r="BK87" i="7"/>
  <c r="BK101" i="7"/>
  <c r="BK82" i="7"/>
  <c r="BK73" i="7"/>
  <c r="BL51" i="7"/>
  <c r="BK114" i="7"/>
  <c r="BK74" i="7"/>
  <c r="BK70" i="7"/>
  <c r="BK122" i="7"/>
  <c r="BK76" i="7"/>
  <c r="BK118" i="7"/>
  <c r="BL52" i="7"/>
  <c r="BK81" i="7"/>
  <c r="BL57" i="7"/>
  <c r="BK60" i="7"/>
  <c r="BK54" i="7"/>
  <c r="BK50" i="7"/>
  <c r="BK42" i="7"/>
  <c r="BK67" i="7"/>
  <c r="BL55" i="7"/>
  <c r="BK28" i="7"/>
  <c r="BK105" i="7"/>
  <c r="BK40" i="7"/>
  <c r="BK99" i="7"/>
  <c r="BK62" i="7"/>
  <c r="BL61" i="7"/>
  <c r="BL71" i="7"/>
  <c r="BL92" i="7"/>
  <c r="BK91" i="7"/>
  <c r="BK22" i="7"/>
  <c r="BL66" i="7"/>
  <c r="BK58" i="7"/>
  <c r="BL43" i="7"/>
  <c r="BK109" i="7"/>
  <c r="BK98" i="7"/>
  <c r="BL75" i="7"/>
  <c r="BK100" i="7"/>
  <c r="BL113" i="7"/>
  <c r="BM25" i="7"/>
  <c r="BL79" i="7"/>
  <c r="BK64" i="7"/>
  <c r="BK121" i="7"/>
  <c r="BL44" i="7"/>
  <c r="BK119" i="7"/>
  <c r="BK95" i="7"/>
  <c r="BK12" i="7"/>
  <c r="BL83" i="7"/>
  <c r="AS116" i="8"/>
  <c r="AS8" i="8"/>
  <c r="AS5" i="8"/>
  <c r="AS7" i="8"/>
  <c r="AS9" i="8"/>
  <c r="AS88" i="8"/>
  <c r="AS25" i="8"/>
  <c r="AS65" i="8"/>
  <c r="AS47" i="8"/>
  <c r="AS96" i="8"/>
  <c r="AS13" i="8"/>
  <c r="AS106" i="8"/>
  <c r="AS89" i="8"/>
  <c r="AS112" i="8"/>
  <c r="AS75" i="8"/>
  <c r="AS31" i="8"/>
  <c r="AS102" i="8"/>
  <c r="AS56" i="8"/>
  <c r="AS111" i="8"/>
  <c r="AS85" i="8"/>
  <c r="AS55" i="8"/>
  <c r="AS34" i="8"/>
  <c r="AS66" i="8"/>
  <c r="AS6" i="8"/>
  <c r="AS44" i="8"/>
  <c r="AS83" i="8"/>
  <c r="AS92" i="8"/>
  <c r="AS48" i="8"/>
  <c r="AS57" i="8"/>
  <c r="AS52" i="8"/>
  <c r="AS27" i="8"/>
  <c r="AS93" i="8"/>
  <c r="AS61" i="8"/>
  <c r="AS110" i="8"/>
  <c r="AS79" i="8"/>
  <c r="AS113" i="8"/>
  <c r="AS10" i="8"/>
  <c r="AS123" i="8"/>
  <c r="AS115" i="8"/>
  <c r="AS69" i="8"/>
  <c r="AS35" i="8"/>
  <c r="AS43" i="8"/>
  <c r="AS104" i="8"/>
  <c r="AS51" i="8"/>
  <c r="AS77" i="8"/>
  <c r="AS33" i="8"/>
  <c r="AS71" i="8"/>
  <c r="AS41" i="8"/>
  <c r="AS82" i="8"/>
  <c r="AS30" i="8"/>
  <c r="AS32" i="8"/>
  <c r="AS99" i="8"/>
  <c r="AS78" i="8"/>
  <c r="AS29" i="8"/>
  <c r="AS39" i="8"/>
  <c r="AS70" i="8"/>
  <c r="AS103" i="8"/>
  <c r="AS95" i="8"/>
  <c r="AS73" i="8"/>
  <c r="AS72" i="8"/>
  <c r="AS23" i="8"/>
  <c r="AS91" i="8"/>
  <c r="AS49" i="8"/>
  <c r="AS26" i="8"/>
  <c r="AS37" i="8"/>
  <c r="AS122" i="8"/>
  <c r="AS118" i="8"/>
  <c r="AS114" i="8"/>
  <c r="AS90" i="8"/>
  <c r="AS28" i="8"/>
  <c r="AS64" i="8"/>
  <c r="AS108" i="8"/>
  <c r="AS15" i="8"/>
  <c r="AS120" i="8"/>
  <c r="AS22" i="8"/>
  <c r="AS117" i="8"/>
  <c r="AS59" i="8"/>
  <c r="AS53" i="8"/>
  <c r="AS121" i="8"/>
  <c r="AS107" i="8"/>
  <c r="AS124" i="8"/>
  <c r="AS63" i="8"/>
  <c r="AS12" i="8"/>
  <c r="AS60" i="8"/>
  <c r="AS16" i="8"/>
  <c r="AS19" i="8"/>
  <c r="AS76" i="8"/>
  <c r="AS58" i="8"/>
  <c r="AS17" i="8"/>
  <c r="AS18" i="8"/>
  <c r="AS54" i="8"/>
  <c r="AS11" i="8"/>
  <c r="AS45" i="8"/>
  <c r="AS100" i="8"/>
  <c r="AS109" i="8"/>
  <c r="AS86" i="8"/>
  <c r="AS94" i="8"/>
  <c r="AS24" i="8"/>
  <c r="AS20" i="8"/>
  <c r="AS84" i="8"/>
  <c r="AS21" i="8"/>
  <c r="AS125" i="8"/>
  <c r="AS87" i="8"/>
  <c r="AS80" i="8"/>
  <c r="AS105" i="8"/>
  <c r="AS68" i="8"/>
  <c r="AS36" i="8"/>
  <c r="AS97" i="8"/>
  <c r="AS42" i="8"/>
  <c r="AS81" i="8"/>
  <c r="AS14" i="8"/>
  <c r="AS101" i="8"/>
  <c r="AS46" i="8"/>
  <c r="AS50" i="8"/>
  <c r="AS40" i="8"/>
  <c r="AS62" i="8"/>
  <c r="AS98" i="8"/>
  <c r="AS67" i="8"/>
  <c r="AS74" i="8"/>
  <c r="AS38" i="8"/>
  <c r="AS119" i="8"/>
  <c r="AS4" i="8"/>
  <c r="AT4" i="7"/>
  <c r="BL56" i="7"/>
  <c r="BK37" i="7"/>
  <c r="BK59" i="7"/>
  <c r="BL111" i="7"/>
  <c r="BK17" i="7"/>
  <c r="BM96" i="7"/>
  <c r="BK18" i="7"/>
  <c r="BK39" i="7"/>
  <c r="BM65" i="7"/>
  <c r="BL115" i="7"/>
  <c r="BK97" i="7"/>
  <c r="BL104" i="7"/>
  <c r="BK29" i="7"/>
  <c r="BK26" i="7"/>
  <c r="BL35" i="7"/>
  <c r="BK16" i="7"/>
  <c r="BM35" i="7" l="1"/>
  <c r="BL97" i="7"/>
  <c r="BL17" i="7"/>
  <c r="AT116" i="8"/>
  <c r="AT5" i="8"/>
  <c r="AT7" i="8"/>
  <c r="AT9" i="8"/>
  <c r="AT8" i="8"/>
  <c r="AT88" i="8"/>
  <c r="AT13" i="8"/>
  <c r="AT96" i="8"/>
  <c r="AT25" i="8"/>
  <c r="AT47" i="8"/>
  <c r="AT65" i="8"/>
  <c r="AT110" i="8"/>
  <c r="AT61" i="8"/>
  <c r="AT77" i="8"/>
  <c r="AT51" i="8"/>
  <c r="AT104" i="8"/>
  <c r="AT35" i="8"/>
  <c r="AT93" i="8"/>
  <c r="AT27" i="8"/>
  <c r="AT52" i="8"/>
  <c r="AT57" i="8"/>
  <c r="AT83" i="8"/>
  <c r="AT6" i="8"/>
  <c r="AT66" i="8"/>
  <c r="AT34" i="8"/>
  <c r="AT111" i="8"/>
  <c r="AT56" i="8"/>
  <c r="AT31" i="8"/>
  <c r="AT75" i="8"/>
  <c r="AT112" i="8"/>
  <c r="AT41" i="8"/>
  <c r="AT71" i="8"/>
  <c r="AT33" i="8"/>
  <c r="AT43" i="8"/>
  <c r="AT69" i="8"/>
  <c r="AT115" i="8"/>
  <c r="AT123" i="8"/>
  <c r="AT10" i="8"/>
  <c r="AT113" i="8"/>
  <c r="AT79" i="8"/>
  <c r="AT89" i="8"/>
  <c r="AT106" i="8"/>
  <c r="AT48" i="8"/>
  <c r="AT92" i="8"/>
  <c r="AT44" i="8"/>
  <c r="AT55" i="8"/>
  <c r="AT85" i="8"/>
  <c r="AT102" i="8"/>
  <c r="AT108" i="8"/>
  <c r="AT114" i="8"/>
  <c r="AT26" i="8"/>
  <c r="AT23" i="8"/>
  <c r="AT95" i="8"/>
  <c r="AT70" i="8"/>
  <c r="AT82" i="8"/>
  <c r="AT38" i="8"/>
  <c r="AT67" i="8"/>
  <c r="AT62" i="8"/>
  <c r="AT50" i="8"/>
  <c r="AT101" i="8"/>
  <c r="AT14" i="8"/>
  <c r="AT42" i="8"/>
  <c r="AT68" i="8"/>
  <c r="AT87" i="8"/>
  <c r="AT21" i="8"/>
  <c r="AT84" i="8"/>
  <c r="AT86" i="8"/>
  <c r="AT45" i="8"/>
  <c r="AT54" i="8"/>
  <c r="AT18" i="8"/>
  <c r="AT58" i="8"/>
  <c r="AT76" i="8"/>
  <c r="AT60" i="8"/>
  <c r="AT12" i="8"/>
  <c r="AT63" i="8"/>
  <c r="AT107" i="8"/>
  <c r="AT22" i="8"/>
  <c r="AT15" i="8"/>
  <c r="AT28" i="8"/>
  <c r="AT122" i="8"/>
  <c r="AT91" i="8"/>
  <c r="AT29" i="8"/>
  <c r="AT99" i="8"/>
  <c r="AT118" i="8"/>
  <c r="AT49" i="8"/>
  <c r="AT72" i="8"/>
  <c r="AT103" i="8"/>
  <c r="AT39" i="8"/>
  <c r="AT30" i="8"/>
  <c r="AT119" i="8"/>
  <c r="AT74" i="8"/>
  <c r="AT98" i="8"/>
  <c r="AT40" i="8"/>
  <c r="AT46" i="8"/>
  <c r="AT81" i="8"/>
  <c r="AT97" i="8"/>
  <c r="AT36" i="8"/>
  <c r="AT105" i="8"/>
  <c r="AT80" i="8"/>
  <c r="AT125" i="8"/>
  <c r="AT20" i="8"/>
  <c r="AT24" i="8"/>
  <c r="AT94" i="8"/>
  <c r="AT109" i="8"/>
  <c r="AT100" i="8"/>
  <c r="AT11" i="8"/>
  <c r="AT17" i="8"/>
  <c r="AT19" i="8"/>
  <c r="AT16" i="8"/>
  <c r="AT124" i="8"/>
  <c r="AT121" i="8"/>
  <c r="AT53" i="8"/>
  <c r="AT59" i="8"/>
  <c r="AT117" i="8"/>
  <c r="AT120" i="8"/>
  <c r="AT64" i="8"/>
  <c r="AT90" i="8"/>
  <c r="AT37" i="8"/>
  <c r="AT73" i="8"/>
  <c r="AT78" i="8"/>
  <c r="AT32" i="8"/>
  <c r="AU4" i="7"/>
  <c r="AT4" i="8"/>
  <c r="BM83" i="7"/>
  <c r="BL95" i="7"/>
  <c r="BM44" i="7"/>
  <c r="BL64" i="7"/>
  <c r="BN25" i="7"/>
  <c r="BL100" i="7"/>
  <c r="BL98" i="7"/>
  <c r="BM43" i="7"/>
  <c r="BM66" i="7"/>
  <c r="BL91" i="7"/>
  <c r="BM71" i="7"/>
  <c r="BL62" i="7"/>
  <c r="BL40" i="7"/>
  <c r="BL28" i="7"/>
  <c r="BL67" i="7"/>
  <c r="BL50" i="7"/>
  <c r="BL60" i="7"/>
  <c r="BL81" i="7"/>
  <c r="BL118" i="7"/>
  <c r="BL122" i="7"/>
  <c r="BL74" i="7"/>
  <c r="BM51" i="7"/>
  <c r="BL82" i="7"/>
  <c r="BL87" i="7"/>
  <c r="BM27" i="7"/>
  <c r="BL19" i="7"/>
  <c r="BM112" i="7"/>
  <c r="BL108" i="7"/>
  <c r="BL63" i="7"/>
  <c r="BL117" i="7"/>
  <c r="BL78" i="7"/>
  <c r="BN47" i="7"/>
  <c r="BL36" i="7"/>
  <c r="BL68" i="7"/>
  <c r="BM33" i="7"/>
  <c r="BL84" i="7"/>
  <c r="BL11" i="7"/>
  <c r="BL53" i="7"/>
  <c r="BL103" i="7"/>
  <c r="BM31" i="7"/>
  <c r="BL120" i="7"/>
  <c r="BM48" i="7"/>
  <c r="BL38" i="7"/>
  <c r="BL46" i="7"/>
  <c r="BL94" i="7"/>
  <c r="BM6" i="7"/>
  <c r="BM89" i="7"/>
  <c r="BL23" i="7"/>
  <c r="BL72" i="7"/>
  <c r="BL29" i="7"/>
  <c r="BN65" i="7"/>
  <c r="BL18" i="7"/>
  <c r="BL59" i="7"/>
  <c r="BM56" i="7"/>
  <c r="BM104" i="7"/>
  <c r="BL39" i="7"/>
  <c r="BN96" i="7"/>
  <c r="BM111" i="7"/>
  <c r="BL37" i="7"/>
  <c r="BL16" i="7"/>
  <c r="BL26" i="7"/>
  <c r="BM115" i="7"/>
  <c r="BL12" i="7"/>
  <c r="BL119" i="7"/>
  <c r="BL121" i="7"/>
  <c r="BM79" i="7"/>
  <c r="BM113" i="7"/>
  <c r="BM75" i="7"/>
  <c r="BL109" i="7"/>
  <c r="BL58" i="7"/>
  <c r="BL22" i="7"/>
  <c r="BM92" i="7"/>
  <c r="BM61" i="7"/>
  <c r="BL99" i="7"/>
  <c r="BL105" i="7"/>
  <c r="BM55" i="7"/>
  <c r="BL42" i="7"/>
  <c r="BL54" i="7"/>
  <c r="BM57" i="7"/>
  <c r="BM52" i="7"/>
  <c r="BL76" i="7"/>
  <c r="BL70" i="7"/>
  <c r="BL114" i="7"/>
  <c r="BL73" i="7"/>
  <c r="BL101" i="7"/>
  <c r="BL86" i="7"/>
  <c r="BM110" i="7"/>
  <c r="BM106" i="7"/>
  <c r="BL107" i="7"/>
  <c r="BL21" i="7"/>
  <c r="BM34" i="7"/>
  <c r="BL49" i="7"/>
  <c r="BM85" i="7"/>
  <c r="BM93" i="7"/>
  <c r="BL20" i="7"/>
  <c r="BM69" i="7"/>
  <c r="BL30" i="7"/>
  <c r="BM123" i="7"/>
  <c r="BL24" i="7"/>
  <c r="BL90" i="7"/>
  <c r="BL45" i="7"/>
  <c r="BN13" i="7"/>
  <c r="BM102" i="7"/>
  <c r="BM10" i="7"/>
  <c r="BL14" i="7"/>
  <c r="BL80" i="7"/>
  <c r="BM41" i="7"/>
  <c r="BM77" i="7"/>
  <c r="BL15" i="7"/>
  <c r="BN88" i="7"/>
  <c r="BL32" i="7"/>
  <c r="BO88" i="7" l="1"/>
  <c r="BN77" i="7"/>
  <c r="BM80" i="7"/>
  <c r="BN10" i="7"/>
  <c r="BO13" i="7"/>
  <c r="BM90" i="7"/>
  <c r="BN123" i="7"/>
  <c r="BN69" i="7"/>
  <c r="BN93" i="7"/>
  <c r="BM49" i="7"/>
  <c r="BM21" i="7"/>
  <c r="BN106" i="7"/>
  <c r="BM86" i="7"/>
  <c r="BM73" i="7"/>
  <c r="BM70" i="7"/>
  <c r="BN52" i="7"/>
  <c r="BM54" i="7"/>
  <c r="BN55" i="7"/>
  <c r="BM99" i="7"/>
  <c r="BN92" i="7"/>
  <c r="BM58" i="7"/>
  <c r="BN75" i="7"/>
  <c r="BN79" i="7"/>
  <c r="BM119" i="7"/>
  <c r="BN115" i="7"/>
  <c r="BM16" i="7"/>
  <c r="BN111" i="7"/>
  <c r="BM39" i="7"/>
  <c r="BN56" i="7"/>
  <c r="BM18" i="7"/>
  <c r="BM29" i="7"/>
  <c r="BM23" i="7"/>
  <c r="BN6" i="7"/>
  <c r="BM46" i="7"/>
  <c r="BN48" i="7"/>
  <c r="BN31" i="7"/>
  <c r="BM53" i="7"/>
  <c r="BM84" i="7"/>
  <c r="BM68" i="7"/>
  <c r="BO47" i="7"/>
  <c r="BM117" i="7"/>
  <c r="BM108" i="7"/>
  <c r="BM19" i="7"/>
  <c r="BM87" i="7"/>
  <c r="BN51" i="7"/>
  <c r="BM122" i="7"/>
  <c r="BM81" i="7"/>
  <c r="BM50" i="7"/>
  <c r="BM28" i="7"/>
  <c r="BM62" i="7"/>
  <c r="BM91" i="7"/>
  <c r="BN43" i="7"/>
  <c r="BM100" i="7"/>
  <c r="BM64" i="7"/>
  <c r="BM95" i="7"/>
  <c r="AU116" i="8"/>
  <c r="AU9" i="8"/>
  <c r="AU8" i="8"/>
  <c r="AU5" i="8"/>
  <c r="AU7" i="8"/>
  <c r="AU25" i="8"/>
  <c r="AU88" i="8"/>
  <c r="AU96" i="8"/>
  <c r="AU65" i="8"/>
  <c r="AU47" i="8"/>
  <c r="AU13" i="8"/>
  <c r="AU102" i="8"/>
  <c r="AU85" i="8"/>
  <c r="AU48" i="8"/>
  <c r="AU106" i="8"/>
  <c r="AU89" i="8"/>
  <c r="AU79" i="8"/>
  <c r="AU10" i="8"/>
  <c r="AU69" i="8"/>
  <c r="AU43" i="8"/>
  <c r="AU33" i="8"/>
  <c r="AU112" i="8"/>
  <c r="AU31" i="8"/>
  <c r="AU66" i="8"/>
  <c r="AU83" i="8"/>
  <c r="AU57" i="8"/>
  <c r="AU27" i="8"/>
  <c r="AU93" i="8"/>
  <c r="AU104" i="8"/>
  <c r="AU51" i="8"/>
  <c r="AU61" i="8"/>
  <c r="AU55" i="8"/>
  <c r="AU44" i="8"/>
  <c r="AU92" i="8"/>
  <c r="AU113" i="8"/>
  <c r="AU123" i="8"/>
  <c r="AU115" i="8"/>
  <c r="AU71" i="8"/>
  <c r="AU41" i="8"/>
  <c r="AU75" i="8"/>
  <c r="AU56" i="8"/>
  <c r="AU111" i="8"/>
  <c r="AU34" i="8"/>
  <c r="AU6" i="8"/>
  <c r="AU52" i="8"/>
  <c r="AU35" i="8"/>
  <c r="AU77" i="8"/>
  <c r="AU110" i="8"/>
  <c r="AU60" i="8"/>
  <c r="AU58" i="8"/>
  <c r="AU45" i="8"/>
  <c r="AU101" i="8"/>
  <c r="AU67" i="8"/>
  <c r="AU30" i="8"/>
  <c r="AU39" i="8"/>
  <c r="AU103" i="8"/>
  <c r="AU72" i="8"/>
  <c r="AU49" i="8"/>
  <c r="AU118" i="8"/>
  <c r="AU64" i="8"/>
  <c r="AU120" i="8"/>
  <c r="AU59" i="8"/>
  <c r="AU53" i="8"/>
  <c r="AU124" i="8"/>
  <c r="AU17" i="8"/>
  <c r="AU11" i="8"/>
  <c r="AU109" i="8"/>
  <c r="AU24" i="8"/>
  <c r="AU80" i="8"/>
  <c r="AU36" i="8"/>
  <c r="AU81" i="8"/>
  <c r="AU40" i="8"/>
  <c r="AU98" i="8"/>
  <c r="AU70" i="8"/>
  <c r="AU95" i="8"/>
  <c r="AU23" i="8"/>
  <c r="AU26" i="8"/>
  <c r="AU114" i="8"/>
  <c r="AU108" i="8"/>
  <c r="AU22" i="8"/>
  <c r="AU63" i="8"/>
  <c r="AU12" i="8"/>
  <c r="AU18" i="8"/>
  <c r="AU86" i="8"/>
  <c r="AU21" i="8"/>
  <c r="AU62" i="8"/>
  <c r="AU38" i="8"/>
  <c r="AU54" i="8"/>
  <c r="AU87" i="8"/>
  <c r="AU42" i="8"/>
  <c r="AU50" i="8"/>
  <c r="AU32" i="8"/>
  <c r="AU78" i="8"/>
  <c r="AU73" i="8"/>
  <c r="AU37" i="8"/>
  <c r="AU90" i="8"/>
  <c r="AU117" i="8"/>
  <c r="AU121" i="8"/>
  <c r="AU16" i="8"/>
  <c r="AU19" i="8"/>
  <c r="AU100" i="8"/>
  <c r="AU94" i="8"/>
  <c r="AU20" i="8"/>
  <c r="AU125" i="8"/>
  <c r="AU105" i="8"/>
  <c r="AU97" i="8"/>
  <c r="AU46" i="8"/>
  <c r="AU74" i="8"/>
  <c r="AU119" i="8"/>
  <c r="AU99" i="8"/>
  <c r="AU29" i="8"/>
  <c r="AU91" i="8"/>
  <c r="AU122" i="8"/>
  <c r="AU28" i="8"/>
  <c r="AU15" i="8"/>
  <c r="AU107" i="8"/>
  <c r="AU76" i="8"/>
  <c r="AU84" i="8"/>
  <c r="AU68" i="8"/>
  <c r="AU14" i="8"/>
  <c r="AU82" i="8"/>
  <c r="AV4" i="7"/>
  <c r="AU4" i="8"/>
  <c r="BM97" i="7"/>
  <c r="BM32" i="7"/>
  <c r="BM15" i="7"/>
  <c r="BN41" i="7"/>
  <c r="BM14" i="7"/>
  <c r="BN102" i="7"/>
  <c r="BM45" i="7"/>
  <c r="BM24" i="7"/>
  <c r="BM30" i="7"/>
  <c r="BM20" i="7"/>
  <c r="BN85" i="7"/>
  <c r="BN34" i="7"/>
  <c r="BM107" i="7"/>
  <c r="BN110" i="7"/>
  <c r="BM101" i="7"/>
  <c r="BM114" i="7"/>
  <c r="BM76" i="7"/>
  <c r="BN57" i="7"/>
  <c r="BM42" i="7"/>
  <c r="BM105" i="7"/>
  <c r="BN61" i="7"/>
  <c r="BM22" i="7"/>
  <c r="BM109" i="7"/>
  <c r="BN113" i="7"/>
  <c r="BM121" i="7"/>
  <c r="BM12" i="7"/>
  <c r="BM26" i="7"/>
  <c r="BM37" i="7"/>
  <c r="BO96" i="7"/>
  <c r="BN104" i="7"/>
  <c r="BM59" i="7"/>
  <c r="BO65" i="7"/>
  <c r="BM72" i="7"/>
  <c r="BN89" i="7"/>
  <c r="BM94" i="7"/>
  <c r="BM38" i="7"/>
  <c r="BM120" i="7"/>
  <c r="BM103" i="7"/>
  <c r="BM11" i="7"/>
  <c r="BN33" i="7"/>
  <c r="BM36" i="7"/>
  <c r="BM78" i="7"/>
  <c r="BM63" i="7"/>
  <c r="BN112" i="7"/>
  <c r="BN27" i="7"/>
  <c r="BM82" i="7"/>
  <c r="BM74" i="7"/>
  <c r="BM118" i="7"/>
  <c r="BM60" i="7"/>
  <c r="BM67" i="7"/>
  <c r="BM40" i="7"/>
  <c r="BN71" i="7"/>
  <c r="BN66" i="7"/>
  <c r="BM98" i="7"/>
  <c r="BO25" i="7"/>
  <c r="BN44" i="7"/>
  <c r="BN83" i="7"/>
  <c r="BM17" i="7"/>
  <c r="BN35" i="7"/>
  <c r="BN17" i="7" l="1"/>
  <c r="BO44" i="7"/>
  <c r="BN98" i="7"/>
  <c r="BO71" i="7"/>
  <c r="BN67" i="7"/>
  <c r="BN118" i="7"/>
  <c r="BN82" i="7"/>
  <c r="BO112" i="7"/>
  <c r="BN78" i="7"/>
  <c r="BO33" i="7"/>
  <c r="BN103" i="7"/>
  <c r="BN38" i="7"/>
  <c r="BO89" i="7"/>
  <c r="BP65" i="7"/>
  <c r="BO104" i="7"/>
  <c r="BN37" i="7"/>
  <c r="BN12" i="7"/>
  <c r="BO113" i="7"/>
  <c r="BN22" i="7"/>
  <c r="BN105" i="7"/>
  <c r="BO57" i="7"/>
  <c r="BN114" i="7"/>
  <c r="BO110" i="7"/>
  <c r="BO34" i="7"/>
  <c r="BN20" i="7"/>
  <c r="BN24" i="7"/>
  <c r="BO102" i="7"/>
  <c r="BO41" i="7"/>
  <c r="BN32" i="7"/>
  <c r="AV116" i="8"/>
  <c r="AV9" i="8"/>
  <c r="AV8" i="8"/>
  <c r="AV7" i="8"/>
  <c r="AV5" i="8"/>
  <c r="AV25" i="8"/>
  <c r="AV47" i="8"/>
  <c r="AV96" i="8"/>
  <c r="AV13" i="8"/>
  <c r="AV65" i="8"/>
  <c r="AV88" i="8"/>
  <c r="AV69" i="8"/>
  <c r="AV79" i="8"/>
  <c r="AV106" i="8"/>
  <c r="AV61" i="8"/>
  <c r="AV34" i="8"/>
  <c r="AV56" i="8"/>
  <c r="AV75" i="8"/>
  <c r="AV41" i="8"/>
  <c r="AV115" i="8"/>
  <c r="AV113" i="8"/>
  <c r="AV44" i="8"/>
  <c r="AV110" i="8"/>
  <c r="AV27" i="8"/>
  <c r="AV83" i="8"/>
  <c r="AV112" i="8"/>
  <c r="AV89" i="8"/>
  <c r="AV48" i="8"/>
  <c r="AV31" i="8"/>
  <c r="AV43" i="8"/>
  <c r="AV10" i="8"/>
  <c r="AV102" i="8"/>
  <c r="AV77" i="8"/>
  <c r="AV35" i="8"/>
  <c r="AV52" i="8"/>
  <c r="AV6" i="8"/>
  <c r="AV111" i="8"/>
  <c r="AV71" i="8"/>
  <c r="AV123" i="8"/>
  <c r="AV92" i="8"/>
  <c r="AV55" i="8"/>
  <c r="AV51" i="8"/>
  <c r="AV104" i="8"/>
  <c r="AV93" i="8"/>
  <c r="AV57" i="8"/>
  <c r="AV66" i="8"/>
  <c r="AV33" i="8"/>
  <c r="AV85" i="8"/>
  <c r="AV103" i="8"/>
  <c r="AV82" i="8"/>
  <c r="AV14" i="8"/>
  <c r="AV68" i="8"/>
  <c r="AV54" i="8"/>
  <c r="AV76" i="8"/>
  <c r="AV107" i="8"/>
  <c r="AV28" i="8"/>
  <c r="AV91" i="8"/>
  <c r="AV99" i="8"/>
  <c r="AV74" i="8"/>
  <c r="AV46" i="8"/>
  <c r="AV97" i="8"/>
  <c r="AV125" i="8"/>
  <c r="AV20" i="8"/>
  <c r="AV100" i="8"/>
  <c r="AV16" i="8"/>
  <c r="AV37" i="8"/>
  <c r="AV73" i="8"/>
  <c r="AV78" i="8"/>
  <c r="AV38" i="8"/>
  <c r="AV62" i="8"/>
  <c r="AV21" i="8"/>
  <c r="AV86" i="8"/>
  <c r="AV18" i="8"/>
  <c r="AV12" i="8"/>
  <c r="AV22" i="8"/>
  <c r="AV114" i="8"/>
  <c r="AV23" i="8"/>
  <c r="AV70" i="8"/>
  <c r="AV98" i="8"/>
  <c r="AV36" i="8"/>
  <c r="AV24" i="8"/>
  <c r="AV11" i="8"/>
  <c r="AV124" i="8"/>
  <c r="AV59" i="8"/>
  <c r="AV64" i="8"/>
  <c r="AV49" i="8"/>
  <c r="AV72" i="8"/>
  <c r="AV30" i="8"/>
  <c r="AV50" i="8"/>
  <c r="AV42" i="8"/>
  <c r="AV87" i="8"/>
  <c r="AV84" i="8"/>
  <c r="AV15" i="8"/>
  <c r="AV122" i="8"/>
  <c r="AV29" i="8"/>
  <c r="AV119" i="8"/>
  <c r="AV105" i="8"/>
  <c r="AV94" i="8"/>
  <c r="AV19" i="8"/>
  <c r="AV121" i="8"/>
  <c r="AV117" i="8"/>
  <c r="AV90" i="8"/>
  <c r="AV32" i="8"/>
  <c r="AV67" i="8"/>
  <c r="AV101" i="8"/>
  <c r="AV45" i="8"/>
  <c r="AV58" i="8"/>
  <c r="AV60" i="8"/>
  <c r="AV63" i="8"/>
  <c r="AV108" i="8"/>
  <c r="AV26" i="8"/>
  <c r="AV95" i="8"/>
  <c r="AV40" i="8"/>
  <c r="AV81" i="8"/>
  <c r="AV80" i="8"/>
  <c r="AV109" i="8"/>
  <c r="AV17" i="8"/>
  <c r="AV53" i="8"/>
  <c r="AV120" i="8"/>
  <c r="AV118" i="8"/>
  <c r="AV39" i="8"/>
  <c r="AW4" i="7"/>
  <c r="AV4" i="8"/>
  <c r="BN64" i="7"/>
  <c r="BO43" i="7"/>
  <c r="BN62" i="7"/>
  <c r="BN50" i="7"/>
  <c r="BN122" i="7"/>
  <c r="BN87" i="7"/>
  <c r="BN108" i="7"/>
  <c r="BP47" i="7"/>
  <c r="BN84" i="7"/>
  <c r="BO31" i="7"/>
  <c r="BN46" i="7"/>
  <c r="BN23" i="7"/>
  <c r="BN18" i="7"/>
  <c r="BN39" i="7"/>
  <c r="BN16" i="7"/>
  <c r="BN119" i="7"/>
  <c r="BO75" i="7"/>
  <c r="BO92" i="7"/>
  <c r="BO55" i="7"/>
  <c r="BO52" i="7"/>
  <c r="BN73" i="7"/>
  <c r="BO106" i="7"/>
  <c r="BN49" i="7"/>
  <c r="BO69" i="7"/>
  <c r="BN90" i="7"/>
  <c r="BO10" i="7"/>
  <c r="BO77" i="7"/>
  <c r="BO35" i="7"/>
  <c r="BO83" i="7"/>
  <c r="BP25" i="7"/>
  <c r="BO66" i="7"/>
  <c r="BN40" i="7"/>
  <c r="BN60" i="7"/>
  <c r="BN74" i="7"/>
  <c r="BO27" i="7"/>
  <c r="BN63" i="7"/>
  <c r="BN36" i="7"/>
  <c r="BN11" i="7"/>
  <c r="BN120" i="7"/>
  <c r="BN94" i="7"/>
  <c r="BN72" i="7"/>
  <c r="BN59" i="7"/>
  <c r="BP96" i="7"/>
  <c r="BN26" i="7"/>
  <c r="BN121" i="7"/>
  <c r="BN109" i="7"/>
  <c r="BO61" i="7"/>
  <c r="BN42" i="7"/>
  <c r="BN76" i="7"/>
  <c r="BN101" i="7"/>
  <c r="BN107" i="7"/>
  <c r="BO85" i="7"/>
  <c r="BN30" i="7"/>
  <c r="BN45" i="7"/>
  <c r="BN14" i="7"/>
  <c r="BN15" i="7"/>
  <c r="BN97" i="7"/>
  <c r="BN95" i="7"/>
  <c r="BN100" i="7"/>
  <c r="BN91" i="7"/>
  <c r="BN28" i="7"/>
  <c r="BN81" i="7"/>
  <c r="BO51" i="7"/>
  <c r="BN19" i="7"/>
  <c r="BN117" i="7"/>
  <c r="BN68" i="7"/>
  <c r="BN53" i="7"/>
  <c r="BO48" i="7"/>
  <c r="BO6" i="7"/>
  <c r="BN29" i="7"/>
  <c r="BO56" i="7"/>
  <c r="BO111" i="7"/>
  <c r="BO115" i="7"/>
  <c r="BO79" i="7"/>
  <c r="BN58" i="7"/>
  <c r="BN99" i="7"/>
  <c r="BN54" i="7"/>
  <c r="BN70" i="7"/>
  <c r="BN86" i="7"/>
  <c r="BN21" i="7"/>
  <c r="BO93" i="7"/>
  <c r="BO123" i="7"/>
  <c r="BP13" i="7"/>
  <c r="BN80" i="7"/>
  <c r="BP88" i="7"/>
  <c r="BO80" i="7" l="1"/>
  <c r="BP123" i="7"/>
  <c r="BO21" i="7"/>
  <c r="BO70" i="7"/>
  <c r="BO99" i="7"/>
  <c r="BP79" i="7"/>
  <c r="BP111" i="7"/>
  <c r="BO29" i="7"/>
  <c r="BP48" i="7"/>
  <c r="BO68" i="7"/>
  <c r="BO19" i="7"/>
  <c r="BO81" i="7"/>
  <c r="BO91" i="7"/>
  <c r="BO95" i="7"/>
  <c r="BO15" i="7"/>
  <c r="BO45" i="7"/>
  <c r="BP85" i="7"/>
  <c r="BO101" i="7"/>
  <c r="BO42" i="7"/>
  <c r="BO109" i="7"/>
  <c r="BO26" i="7"/>
  <c r="BO59" i="7"/>
  <c r="BO94" i="7"/>
  <c r="BO11" i="7"/>
  <c r="BO63" i="7"/>
  <c r="BO74" i="7"/>
  <c r="BO40" i="7"/>
  <c r="BQ25" i="7"/>
  <c r="BP35" i="7"/>
  <c r="BP10" i="7"/>
  <c r="BP69" i="7"/>
  <c r="BP106" i="7"/>
  <c r="BP52" i="7"/>
  <c r="BP92" i="7"/>
  <c r="BO119" i="7"/>
  <c r="BO39" i="7"/>
  <c r="BO23" i="7"/>
  <c r="BP31" i="7"/>
  <c r="BQ47" i="7"/>
  <c r="BO87" i="7"/>
  <c r="BO50" i="7"/>
  <c r="BP43" i="7"/>
  <c r="AW116" i="8"/>
  <c r="AW7" i="8"/>
  <c r="AW9" i="8"/>
  <c r="AW8" i="8"/>
  <c r="AW5" i="8"/>
  <c r="AW13" i="8"/>
  <c r="AW25" i="8"/>
  <c r="AW88" i="8"/>
  <c r="AW65" i="8"/>
  <c r="AW96" i="8"/>
  <c r="AW47" i="8"/>
  <c r="AW85" i="8"/>
  <c r="AW10" i="8"/>
  <c r="AW43" i="8"/>
  <c r="AW93" i="8"/>
  <c r="AW51" i="8"/>
  <c r="AW71" i="8"/>
  <c r="AW6" i="8"/>
  <c r="AW52" i="8"/>
  <c r="AW48" i="8"/>
  <c r="AW89" i="8"/>
  <c r="AW112" i="8"/>
  <c r="AW83" i="8"/>
  <c r="AW110" i="8"/>
  <c r="AW44" i="8"/>
  <c r="AW113" i="8"/>
  <c r="AW41" i="8"/>
  <c r="AW56" i="8"/>
  <c r="AW61" i="8"/>
  <c r="AW102" i="8"/>
  <c r="AW33" i="8"/>
  <c r="AW31" i="8"/>
  <c r="AW66" i="8"/>
  <c r="AW57" i="8"/>
  <c r="AW104" i="8"/>
  <c r="AW55" i="8"/>
  <c r="AW92" i="8"/>
  <c r="AW123" i="8"/>
  <c r="AW111" i="8"/>
  <c r="AW35" i="8"/>
  <c r="AW77" i="8"/>
  <c r="AW106" i="8"/>
  <c r="AW79" i="8"/>
  <c r="AW69" i="8"/>
  <c r="AW27" i="8"/>
  <c r="AW115" i="8"/>
  <c r="AW75" i="8"/>
  <c r="AW34" i="8"/>
  <c r="AW21" i="8"/>
  <c r="AW38" i="8"/>
  <c r="AW97" i="8"/>
  <c r="AW107" i="8"/>
  <c r="AW76" i="8"/>
  <c r="AW68" i="8"/>
  <c r="AW30" i="8"/>
  <c r="AW72" i="8"/>
  <c r="AW120" i="8"/>
  <c r="AW17" i="8"/>
  <c r="AW81" i="8"/>
  <c r="AW95" i="8"/>
  <c r="AW108" i="8"/>
  <c r="AW63" i="8"/>
  <c r="AW58" i="8"/>
  <c r="AW67" i="8"/>
  <c r="AW90" i="8"/>
  <c r="AW121" i="8"/>
  <c r="AW19" i="8"/>
  <c r="AW94" i="8"/>
  <c r="AW105" i="8"/>
  <c r="AW29" i="8"/>
  <c r="AW122" i="8"/>
  <c r="AW87" i="8"/>
  <c r="AW50" i="8"/>
  <c r="AW49" i="8"/>
  <c r="AW59" i="8"/>
  <c r="AW11" i="8"/>
  <c r="AW23" i="8"/>
  <c r="AW22" i="8"/>
  <c r="AW12" i="8"/>
  <c r="AW18" i="8"/>
  <c r="AW73" i="8"/>
  <c r="AW20" i="8"/>
  <c r="AW74" i="8"/>
  <c r="AW28" i="8"/>
  <c r="AW86" i="8"/>
  <c r="AW62" i="8"/>
  <c r="AW37" i="8"/>
  <c r="AW16" i="8"/>
  <c r="AW125" i="8"/>
  <c r="AW99" i="8"/>
  <c r="AW82" i="8"/>
  <c r="AW39" i="8"/>
  <c r="AW118" i="8"/>
  <c r="AW53" i="8"/>
  <c r="AW109" i="8"/>
  <c r="AW80" i="8"/>
  <c r="AW40" i="8"/>
  <c r="AW26" i="8"/>
  <c r="AW60" i="8"/>
  <c r="AW45" i="8"/>
  <c r="AW101" i="8"/>
  <c r="AW32" i="8"/>
  <c r="AW117" i="8"/>
  <c r="AW119" i="8"/>
  <c r="AW15" i="8"/>
  <c r="AW84" i="8"/>
  <c r="AW42" i="8"/>
  <c r="AW103" i="8"/>
  <c r="AW64" i="8"/>
  <c r="AW124" i="8"/>
  <c r="AW24" i="8"/>
  <c r="AW36" i="8"/>
  <c r="AW98" i="8"/>
  <c r="AW70" i="8"/>
  <c r="AW114" i="8"/>
  <c r="AW78" i="8"/>
  <c r="AW100" i="8"/>
  <c r="AW46" i="8"/>
  <c r="AW91" i="8"/>
  <c r="AW54" i="8"/>
  <c r="AW14" i="8"/>
  <c r="AW4" i="8"/>
  <c r="AX4" i="7"/>
  <c r="BP41" i="7"/>
  <c r="BO24" i="7"/>
  <c r="BP34" i="7"/>
  <c r="BO114" i="7"/>
  <c r="BO105" i="7"/>
  <c r="BP113" i="7"/>
  <c r="BO37" i="7"/>
  <c r="BQ65" i="7"/>
  <c r="BO38" i="7"/>
  <c r="BP33" i="7"/>
  <c r="BP112" i="7"/>
  <c r="BO118" i="7"/>
  <c r="BP71" i="7"/>
  <c r="BP44" i="7"/>
  <c r="BQ88" i="7"/>
  <c r="BQ13" i="7"/>
  <c r="BP93" i="7"/>
  <c r="BO86" i="7"/>
  <c r="BO54" i="7"/>
  <c r="BO58" i="7"/>
  <c r="BP115" i="7"/>
  <c r="BP56" i="7"/>
  <c r="BP6" i="7"/>
  <c r="BO53" i="7"/>
  <c r="BO117" i="7"/>
  <c r="BP51" i="7"/>
  <c r="BO28" i="7"/>
  <c r="BO100" i="7"/>
  <c r="BO97" i="7"/>
  <c r="BO14" i="7"/>
  <c r="BO30" i="7"/>
  <c r="BO107" i="7"/>
  <c r="BO76" i="7"/>
  <c r="BP61" i="7"/>
  <c r="BO121" i="7"/>
  <c r="BQ96" i="7"/>
  <c r="BO72" i="7"/>
  <c r="BO120" i="7"/>
  <c r="BO36" i="7"/>
  <c r="BP27" i="7"/>
  <c r="BO60" i="7"/>
  <c r="BP66" i="7"/>
  <c r="BP83" i="7"/>
  <c r="BP77" i="7"/>
  <c r="BO90" i="7"/>
  <c r="BO49" i="7"/>
  <c r="BO73" i="7"/>
  <c r="BP55" i="7"/>
  <c r="BP75" i="7"/>
  <c r="BO16" i="7"/>
  <c r="BO18" i="7"/>
  <c r="BO46" i="7"/>
  <c r="BO84" i="7"/>
  <c r="BO108" i="7"/>
  <c r="BO122" i="7"/>
  <c r="BO62" i="7"/>
  <c r="BO64" i="7"/>
  <c r="BO32" i="7"/>
  <c r="BP102" i="7"/>
  <c r="BO20" i="7"/>
  <c r="BP110" i="7"/>
  <c r="BP57" i="7"/>
  <c r="BO22" i="7"/>
  <c r="BO12" i="7"/>
  <c r="BP104" i="7"/>
  <c r="BP89" i="7"/>
  <c r="BO103" i="7"/>
  <c r="BO78" i="7"/>
  <c r="BO82" i="7"/>
  <c r="BO67" i="7"/>
  <c r="BO98" i="7"/>
  <c r="BO17" i="7"/>
  <c r="BP98" i="7" l="1"/>
  <c r="BP82" i="7"/>
  <c r="BP103" i="7"/>
  <c r="BQ104" i="7"/>
  <c r="BP22" i="7"/>
  <c r="BQ110" i="7"/>
  <c r="BQ102" i="7"/>
  <c r="BP64" i="7"/>
  <c r="BP122" i="7"/>
  <c r="BP84" i="7"/>
  <c r="BP18" i="7"/>
  <c r="BQ75" i="7"/>
  <c r="BP73" i="7"/>
  <c r="BP90" i="7"/>
  <c r="BQ83" i="7"/>
  <c r="BP60" i="7"/>
  <c r="BP36" i="7"/>
  <c r="BP72" i="7"/>
  <c r="BP121" i="7"/>
  <c r="BP76" i="7"/>
  <c r="BP30" i="7"/>
  <c r="BP97" i="7"/>
  <c r="BP28" i="7"/>
  <c r="BP117" i="7"/>
  <c r="BQ6" i="7"/>
  <c r="BQ115" i="7"/>
  <c r="BP54" i="7"/>
  <c r="BQ93" i="7"/>
  <c r="BR88" i="7"/>
  <c r="BQ71" i="7"/>
  <c r="BQ112" i="7"/>
  <c r="BP38" i="7"/>
  <c r="BP37" i="7"/>
  <c r="BP105" i="7"/>
  <c r="BQ34" i="7"/>
  <c r="BQ41" i="7"/>
  <c r="AX116" i="8"/>
  <c r="AX9" i="8"/>
  <c r="AX8" i="8"/>
  <c r="AX5" i="8"/>
  <c r="AX7" i="8"/>
  <c r="AX96" i="8"/>
  <c r="AX88" i="8"/>
  <c r="AX47" i="8"/>
  <c r="AX65" i="8"/>
  <c r="AX25" i="8"/>
  <c r="AX13" i="8"/>
  <c r="AX71" i="8"/>
  <c r="AX51" i="8"/>
  <c r="AX34" i="8"/>
  <c r="AX115" i="8"/>
  <c r="AX69" i="8"/>
  <c r="AX106" i="8"/>
  <c r="AX77" i="8"/>
  <c r="AX55" i="8"/>
  <c r="AX57" i="8"/>
  <c r="AX31" i="8"/>
  <c r="AX61" i="8"/>
  <c r="AX56" i="8"/>
  <c r="AX113" i="8"/>
  <c r="AX44" i="8"/>
  <c r="AX110" i="8"/>
  <c r="AX48" i="8"/>
  <c r="AX6" i="8"/>
  <c r="AX43" i="8"/>
  <c r="AX83" i="8"/>
  <c r="AX93" i="8"/>
  <c r="AX10" i="8"/>
  <c r="AX75" i="8"/>
  <c r="AX27" i="8"/>
  <c r="AX79" i="8"/>
  <c r="AX35" i="8"/>
  <c r="AX111" i="8"/>
  <c r="AX123" i="8"/>
  <c r="AX92" i="8"/>
  <c r="AX104" i="8"/>
  <c r="AX66" i="8"/>
  <c r="AX33" i="8"/>
  <c r="AX102" i="8"/>
  <c r="AX41" i="8"/>
  <c r="AX112" i="8"/>
  <c r="AX89" i="8"/>
  <c r="AX52" i="8"/>
  <c r="AX85" i="8"/>
  <c r="AX82" i="8"/>
  <c r="AX91" i="8"/>
  <c r="AX46" i="8"/>
  <c r="AX100" i="8"/>
  <c r="AX78" i="8"/>
  <c r="AX114" i="8"/>
  <c r="AX98" i="8"/>
  <c r="AX24" i="8"/>
  <c r="AX124" i="8"/>
  <c r="AX103" i="8"/>
  <c r="AX42" i="8"/>
  <c r="AX15" i="8"/>
  <c r="AX119" i="8"/>
  <c r="AX101" i="8"/>
  <c r="AX45" i="8"/>
  <c r="AX80" i="8"/>
  <c r="AX118" i="8"/>
  <c r="AX107" i="8"/>
  <c r="AX97" i="8"/>
  <c r="AX38" i="8"/>
  <c r="AX21" i="8"/>
  <c r="AX12" i="8"/>
  <c r="AX23" i="8"/>
  <c r="AX11" i="8"/>
  <c r="AX59" i="8"/>
  <c r="AX87" i="8"/>
  <c r="AX122" i="8"/>
  <c r="AX94" i="8"/>
  <c r="AX121" i="8"/>
  <c r="AX58" i="8"/>
  <c r="AX108" i="8"/>
  <c r="AX72" i="8"/>
  <c r="AX120" i="8"/>
  <c r="AX81" i="8"/>
  <c r="AX30" i="8"/>
  <c r="AX14" i="8"/>
  <c r="AX54" i="8"/>
  <c r="AX99" i="8"/>
  <c r="AX125" i="8"/>
  <c r="AX16" i="8"/>
  <c r="AX37" i="8"/>
  <c r="AX62" i="8"/>
  <c r="AX86" i="8"/>
  <c r="AX70" i="8"/>
  <c r="AX36" i="8"/>
  <c r="AX64" i="8"/>
  <c r="AX84" i="8"/>
  <c r="AX117" i="8"/>
  <c r="AX32" i="8"/>
  <c r="AX60" i="8"/>
  <c r="AX26" i="8"/>
  <c r="AX40" i="8"/>
  <c r="AX109" i="8"/>
  <c r="AX53" i="8"/>
  <c r="AX39" i="8"/>
  <c r="AX68" i="8"/>
  <c r="AX76" i="8"/>
  <c r="AX28" i="8"/>
  <c r="AX74" i="8"/>
  <c r="AX20" i="8"/>
  <c r="AX73" i="8"/>
  <c r="AX18" i="8"/>
  <c r="AX22" i="8"/>
  <c r="AX49" i="8"/>
  <c r="AX50" i="8"/>
  <c r="AX29" i="8"/>
  <c r="AX105" i="8"/>
  <c r="AX19" i="8"/>
  <c r="AX90" i="8"/>
  <c r="AX67" i="8"/>
  <c r="AX63" i="8"/>
  <c r="AX95" i="8"/>
  <c r="AX17" i="8"/>
  <c r="AY4" i="7"/>
  <c r="AX4" i="8"/>
  <c r="BQ43" i="7"/>
  <c r="BP87" i="7"/>
  <c r="BQ31" i="7"/>
  <c r="BP39" i="7"/>
  <c r="BQ92" i="7"/>
  <c r="BQ106" i="7"/>
  <c r="BQ10" i="7"/>
  <c r="BR25" i="7"/>
  <c r="BP74" i="7"/>
  <c r="BP11" i="7"/>
  <c r="BP59" i="7"/>
  <c r="BP109" i="7"/>
  <c r="BP101" i="7"/>
  <c r="BP45" i="7"/>
  <c r="BP95" i="7"/>
  <c r="BP81" i="7"/>
  <c r="BP68" i="7"/>
  <c r="BP29" i="7"/>
  <c r="BQ79" i="7"/>
  <c r="BP70" i="7"/>
  <c r="BQ123" i="7"/>
  <c r="BP17" i="7"/>
  <c r="BP67" i="7"/>
  <c r="BP78" i="7"/>
  <c r="BQ89" i="7"/>
  <c r="BP12" i="7"/>
  <c r="BQ57" i="7"/>
  <c r="BP20" i="7"/>
  <c r="BP32" i="7"/>
  <c r="BP62" i="7"/>
  <c r="BP108" i="7"/>
  <c r="BP46" i="7"/>
  <c r="BP16" i="7"/>
  <c r="BQ55" i="7"/>
  <c r="BP49" i="7"/>
  <c r="BQ77" i="7"/>
  <c r="BQ66" i="7"/>
  <c r="BQ27" i="7"/>
  <c r="BP120" i="7"/>
  <c r="BR96" i="7"/>
  <c r="BQ61" i="7"/>
  <c r="BP107" i="7"/>
  <c r="BP14" i="7"/>
  <c r="BP100" i="7"/>
  <c r="BQ51" i="7"/>
  <c r="BP53" i="7"/>
  <c r="BQ56" i="7"/>
  <c r="BP58" i="7"/>
  <c r="BP86" i="7"/>
  <c r="BR13" i="7"/>
  <c r="BQ44" i="7"/>
  <c r="BP118" i="7"/>
  <c r="BQ33" i="7"/>
  <c r="BR65" i="7"/>
  <c r="BQ113" i="7"/>
  <c r="BP114" i="7"/>
  <c r="BP24" i="7"/>
  <c r="BP50" i="7"/>
  <c r="BR47" i="7"/>
  <c r="BP23" i="7"/>
  <c r="BP119" i="7"/>
  <c r="BQ52" i="7"/>
  <c r="BQ69" i="7"/>
  <c r="BQ35" i="7"/>
  <c r="BP40" i="7"/>
  <c r="BP63" i="7"/>
  <c r="BP94" i="7"/>
  <c r="BP26" i="7"/>
  <c r="BP42" i="7"/>
  <c r="BQ85" i="7"/>
  <c r="BP15" i="7"/>
  <c r="BP91" i="7"/>
  <c r="BP19" i="7"/>
  <c r="BQ48" i="7"/>
  <c r="BQ111" i="7"/>
  <c r="BP99" i="7"/>
  <c r="BP21" i="7"/>
  <c r="BP80" i="7"/>
  <c r="BQ21" i="7" l="1"/>
  <c r="BR111" i="7"/>
  <c r="BQ19" i="7"/>
  <c r="BQ15" i="7"/>
  <c r="BQ42" i="7"/>
  <c r="BQ94" i="7"/>
  <c r="BQ40" i="7"/>
  <c r="BR69" i="7"/>
  <c r="BQ119" i="7"/>
  <c r="BS47" i="7"/>
  <c r="BQ24" i="7"/>
  <c r="BR113" i="7"/>
  <c r="BR33" i="7"/>
  <c r="BR44" i="7"/>
  <c r="BQ86" i="7"/>
  <c r="BR56" i="7"/>
  <c r="BR51" i="7"/>
  <c r="BQ14" i="7"/>
  <c r="BR61" i="7"/>
  <c r="BQ120" i="7"/>
  <c r="BR66" i="7"/>
  <c r="BQ49" i="7"/>
  <c r="BQ16" i="7"/>
  <c r="BQ108" i="7"/>
  <c r="BQ32" i="7"/>
  <c r="BR57" i="7"/>
  <c r="BR89" i="7"/>
  <c r="BQ67" i="7"/>
  <c r="BR123" i="7"/>
  <c r="BS123" i="7" s="1"/>
  <c r="BT123" i="7" s="1"/>
  <c r="BU123" i="7" s="1"/>
  <c r="BV123" i="7" s="1"/>
  <c r="BW123" i="7" s="1"/>
  <c r="BX123" i="7" s="1"/>
  <c r="BR79" i="7"/>
  <c r="BQ68" i="7"/>
  <c r="BQ95" i="7"/>
  <c r="BQ101" i="7"/>
  <c r="BQ59" i="7"/>
  <c r="BQ74" i="7"/>
  <c r="BR10" i="7"/>
  <c r="BR92" i="7"/>
  <c r="BR31" i="7"/>
  <c r="BR43" i="7"/>
  <c r="BR41" i="7"/>
  <c r="BQ105" i="7"/>
  <c r="BQ38" i="7"/>
  <c r="BR71" i="7"/>
  <c r="BR93" i="7"/>
  <c r="BR115" i="7"/>
  <c r="BQ117" i="7"/>
  <c r="BQ97" i="7"/>
  <c r="BQ76" i="7"/>
  <c r="BQ72" i="7"/>
  <c r="BQ60" i="7"/>
  <c r="BQ90" i="7"/>
  <c r="BR75" i="7"/>
  <c r="BQ84" i="7"/>
  <c r="BQ64" i="7"/>
  <c r="BR110" i="7"/>
  <c r="BR104" i="7"/>
  <c r="BQ82" i="7"/>
  <c r="BQ80" i="7"/>
  <c r="BQ99" i="7"/>
  <c r="BR48" i="7"/>
  <c r="BQ91" i="7"/>
  <c r="BR85" i="7"/>
  <c r="BQ26" i="7"/>
  <c r="BQ63" i="7"/>
  <c r="BR35" i="7"/>
  <c r="BR52" i="7"/>
  <c r="BQ23" i="7"/>
  <c r="BQ50" i="7"/>
  <c r="BQ114" i="7"/>
  <c r="BS65" i="7"/>
  <c r="BQ118" i="7"/>
  <c r="BS13" i="7"/>
  <c r="BQ58" i="7"/>
  <c r="BQ53" i="7"/>
  <c r="BQ100" i="7"/>
  <c r="BQ107" i="7"/>
  <c r="BS96" i="7"/>
  <c r="BR27" i="7"/>
  <c r="BR77" i="7"/>
  <c r="BR55" i="7"/>
  <c r="BQ46" i="7"/>
  <c r="BQ62" i="7"/>
  <c r="BQ20" i="7"/>
  <c r="BQ12" i="7"/>
  <c r="BQ78" i="7"/>
  <c r="BQ17" i="7"/>
  <c r="BQ70" i="7"/>
  <c r="BQ29" i="7"/>
  <c r="BQ81" i="7"/>
  <c r="BQ45" i="7"/>
  <c r="BQ109" i="7"/>
  <c r="BQ11" i="7"/>
  <c r="BS25" i="7"/>
  <c r="BR106" i="7"/>
  <c r="BQ39" i="7"/>
  <c r="BQ87" i="7"/>
  <c r="AY116" i="8"/>
  <c r="AY9" i="8"/>
  <c r="AY8" i="8"/>
  <c r="AY5" i="8"/>
  <c r="AY7" i="8"/>
  <c r="AY88" i="8"/>
  <c r="AY13" i="8"/>
  <c r="AY47" i="8"/>
  <c r="AY96" i="8"/>
  <c r="AY25" i="8"/>
  <c r="AY65" i="8"/>
  <c r="AY10" i="8"/>
  <c r="AY52" i="8"/>
  <c r="AY89" i="8"/>
  <c r="AY112" i="8"/>
  <c r="AY33" i="8"/>
  <c r="AY123" i="8"/>
  <c r="AY111" i="8"/>
  <c r="AY35" i="8"/>
  <c r="AY27" i="8"/>
  <c r="AY75" i="8"/>
  <c r="AY85" i="8"/>
  <c r="AY43" i="8"/>
  <c r="AY51" i="8"/>
  <c r="AY71" i="8"/>
  <c r="AY44" i="8"/>
  <c r="AY61" i="8"/>
  <c r="AY31" i="8"/>
  <c r="AY55" i="8"/>
  <c r="AY77" i="8"/>
  <c r="AY106" i="8"/>
  <c r="AY115" i="8"/>
  <c r="AY34" i="8"/>
  <c r="AY93" i="8"/>
  <c r="AY83" i="8"/>
  <c r="AY41" i="8"/>
  <c r="AY102" i="8"/>
  <c r="AY66" i="8"/>
  <c r="AY104" i="8"/>
  <c r="AY92" i="8"/>
  <c r="AY79" i="8"/>
  <c r="AY6" i="8"/>
  <c r="AY48" i="8"/>
  <c r="AY110" i="8"/>
  <c r="AY113" i="8"/>
  <c r="AY56" i="8"/>
  <c r="AY57" i="8"/>
  <c r="AY69" i="8"/>
  <c r="AY121" i="8"/>
  <c r="AY23" i="8"/>
  <c r="AY107" i="8"/>
  <c r="AY45" i="8"/>
  <c r="AY15" i="8"/>
  <c r="AY124" i="8"/>
  <c r="AY100" i="8"/>
  <c r="AY39" i="8"/>
  <c r="AY86" i="8"/>
  <c r="AY122" i="8"/>
  <c r="AY118" i="8"/>
  <c r="AY101" i="8"/>
  <c r="AY114" i="8"/>
  <c r="AY46" i="8"/>
  <c r="AY30" i="8"/>
  <c r="AY17" i="8"/>
  <c r="AY95" i="8"/>
  <c r="AY90" i="8"/>
  <c r="AY105" i="8"/>
  <c r="AY50" i="8"/>
  <c r="AY18" i="8"/>
  <c r="AY73" i="8"/>
  <c r="AY20" i="8"/>
  <c r="AY28" i="8"/>
  <c r="AY68" i="8"/>
  <c r="AY53" i="8"/>
  <c r="AY40" i="8"/>
  <c r="AY60" i="8"/>
  <c r="AY32" i="8"/>
  <c r="AY84" i="8"/>
  <c r="AY64" i="8"/>
  <c r="AY36" i="8"/>
  <c r="AY62" i="8"/>
  <c r="AY16" i="8"/>
  <c r="AY99" i="8"/>
  <c r="AY54" i="8"/>
  <c r="AY72" i="8"/>
  <c r="AY108" i="8"/>
  <c r="AY11" i="8"/>
  <c r="AY21" i="8"/>
  <c r="AY97" i="8"/>
  <c r="AY42" i="8"/>
  <c r="AY98" i="8"/>
  <c r="AY78" i="8"/>
  <c r="AY91" i="8"/>
  <c r="AY26" i="8"/>
  <c r="AY37" i="8"/>
  <c r="AY14" i="8"/>
  <c r="AY87" i="8"/>
  <c r="AY12" i="8"/>
  <c r="AY80" i="8"/>
  <c r="AY103" i="8"/>
  <c r="AY120" i="8"/>
  <c r="AY81" i="8"/>
  <c r="AY63" i="8"/>
  <c r="AY67" i="8"/>
  <c r="AY19" i="8"/>
  <c r="AY29" i="8"/>
  <c r="AY49" i="8"/>
  <c r="AY22" i="8"/>
  <c r="AY74" i="8"/>
  <c r="AY76" i="8"/>
  <c r="AY109" i="8"/>
  <c r="AY117" i="8"/>
  <c r="AY70" i="8"/>
  <c r="AY125" i="8"/>
  <c r="AY58" i="8"/>
  <c r="AY94" i="8"/>
  <c r="AY59" i="8"/>
  <c r="AY38" i="8"/>
  <c r="AY119" i="8"/>
  <c r="AY24" i="8"/>
  <c r="AY82" i="8"/>
  <c r="AY4" i="8"/>
  <c r="AZ4" i="7"/>
  <c r="BR34" i="7"/>
  <c r="BQ37" i="7"/>
  <c r="BR112" i="7"/>
  <c r="BS88" i="7"/>
  <c r="BQ54" i="7"/>
  <c r="BR6" i="7"/>
  <c r="BQ28" i="7"/>
  <c r="BQ30" i="7"/>
  <c r="BQ121" i="7"/>
  <c r="BQ36" i="7"/>
  <c r="BR83" i="7"/>
  <c r="BQ73" i="7"/>
  <c r="BQ18" i="7"/>
  <c r="BQ122" i="7"/>
  <c r="BR102" i="7"/>
  <c r="BQ22" i="7"/>
  <c r="BQ103" i="7"/>
  <c r="BQ98" i="7"/>
  <c r="BR122" i="7" l="1"/>
  <c r="BS6" i="7"/>
  <c r="BR103" i="7"/>
  <c r="BR18" i="7"/>
  <c r="BR121" i="7"/>
  <c r="BR28" i="7"/>
  <c r="BR54" i="7"/>
  <c r="BS112" i="7"/>
  <c r="BS34" i="7"/>
  <c r="BR22" i="7"/>
  <c r="BR36" i="7"/>
  <c r="BS102" i="7"/>
  <c r="BS83" i="7"/>
  <c r="AZ116" i="8"/>
  <c r="AZ7" i="8"/>
  <c r="AZ5" i="8"/>
  <c r="AZ9" i="8"/>
  <c r="AZ8" i="8"/>
  <c r="AZ96" i="8"/>
  <c r="AZ25" i="8"/>
  <c r="AZ88" i="8"/>
  <c r="AZ13" i="8"/>
  <c r="AZ65" i="8"/>
  <c r="AZ47" i="8"/>
  <c r="AZ61" i="8"/>
  <c r="AZ75" i="8"/>
  <c r="AZ35" i="8"/>
  <c r="AZ112" i="8"/>
  <c r="AZ10" i="8"/>
  <c r="AZ92" i="8"/>
  <c r="AZ102" i="8"/>
  <c r="AZ93" i="8"/>
  <c r="AZ44" i="8"/>
  <c r="AZ71" i="8"/>
  <c r="AZ33" i="8"/>
  <c r="AZ69" i="8"/>
  <c r="AZ57" i="8"/>
  <c r="AZ56" i="8"/>
  <c r="AZ110" i="8"/>
  <c r="AZ104" i="8"/>
  <c r="AZ83" i="8"/>
  <c r="AZ115" i="8"/>
  <c r="AZ106" i="8"/>
  <c r="AZ55" i="8"/>
  <c r="AZ31" i="8"/>
  <c r="AZ85" i="8"/>
  <c r="AZ123" i="8"/>
  <c r="AZ41" i="8"/>
  <c r="AZ34" i="8"/>
  <c r="AZ77" i="8"/>
  <c r="AZ51" i="8"/>
  <c r="AZ111" i="8"/>
  <c r="AZ89" i="8"/>
  <c r="AZ113" i="8"/>
  <c r="AZ48" i="8"/>
  <c r="AZ6" i="8"/>
  <c r="AZ79" i="8"/>
  <c r="AZ66" i="8"/>
  <c r="AZ43" i="8"/>
  <c r="AZ27" i="8"/>
  <c r="AZ52" i="8"/>
  <c r="AZ21" i="8"/>
  <c r="AZ108" i="8"/>
  <c r="AZ72" i="8"/>
  <c r="AZ62" i="8"/>
  <c r="AZ84" i="8"/>
  <c r="AZ60" i="8"/>
  <c r="AZ53" i="8"/>
  <c r="AZ73" i="8"/>
  <c r="AZ50" i="8"/>
  <c r="AZ125" i="8"/>
  <c r="AZ26" i="8"/>
  <c r="AZ74" i="8"/>
  <c r="AZ120" i="8"/>
  <c r="AZ107" i="8"/>
  <c r="AZ32" i="8"/>
  <c r="AZ18" i="8"/>
  <c r="AZ30" i="8"/>
  <c r="AZ82" i="8"/>
  <c r="AZ46" i="8"/>
  <c r="AZ24" i="8"/>
  <c r="AZ118" i="8"/>
  <c r="AZ38" i="8"/>
  <c r="AZ87" i="8"/>
  <c r="AZ94" i="8"/>
  <c r="AZ58" i="8"/>
  <c r="AZ37" i="8"/>
  <c r="AZ70" i="8"/>
  <c r="AZ109" i="8"/>
  <c r="AZ76" i="8"/>
  <c r="AZ22" i="8"/>
  <c r="AZ49" i="8"/>
  <c r="AZ29" i="8"/>
  <c r="AZ67" i="8"/>
  <c r="AZ81" i="8"/>
  <c r="AZ100" i="8"/>
  <c r="AZ124" i="8"/>
  <c r="AZ15" i="8"/>
  <c r="AZ97" i="8"/>
  <c r="AZ11" i="8"/>
  <c r="AZ121" i="8"/>
  <c r="AZ99" i="8"/>
  <c r="AZ36" i="8"/>
  <c r="AZ28" i="8"/>
  <c r="AZ105" i="8"/>
  <c r="AZ17" i="8"/>
  <c r="AZ19" i="8"/>
  <c r="AZ91" i="8"/>
  <c r="AZ78" i="8"/>
  <c r="AZ98" i="8"/>
  <c r="AZ42" i="8"/>
  <c r="AZ23" i="8"/>
  <c r="AZ16" i="8"/>
  <c r="AZ68" i="8"/>
  <c r="AZ95" i="8"/>
  <c r="AZ114" i="8"/>
  <c r="AZ103" i="8"/>
  <c r="AZ119" i="8"/>
  <c r="AZ101" i="8"/>
  <c r="AZ80" i="8"/>
  <c r="AZ12" i="8"/>
  <c r="AZ59" i="8"/>
  <c r="AZ122" i="8"/>
  <c r="AZ14" i="8"/>
  <c r="AZ86" i="8"/>
  <c r="AZ117" i="8"/>
  <c r="AZ39" i="8"/>
  <c r="AZ63" i="8"/>
  <c r="AZ45" i="8"/>
  <c r="AZ54" i="8"/>
  <c r="AZ64" i="8"/>
  <c r="AZ40" i="8"/>
  <c r="AZ20" i="8"/>
  <c r="AZ90" i="8"/>
  <c r="BA4" i="7"/>
  <c r="AZ4" i="8"/>
  <c r="BR87" i="7"/>
  <c r="BS106" i="7"/>
  <c r="BR11" i="7"/>
  <c r="BR45" i="7"/>
  <c r="BR29" i="7"/>
  <c r="BR17" i="7"/>
  <c r="BR12" i="7"/>
  <c r="BR62" i="7"/>
  <c r="BS55" i="7"/>
  <c r="BS27" i="7"/>
  <c r="BR107" i="7"/>
  <c r="BR53" i="7"/>
  <c r="BT13" i="7"/>
  <c r="BT65" i="7"/>
  <c r="BR50" i="7"/>
  <c r="BS52" i="7"/>
  <c r="BR63" i="7"/>
  <c r="BS85" i="7"/>
  <c r="BS48" i="7"/>
  <c r="BR80" i="7"/>
  <c r="BS104" i="7"/>
  <c r="BR64" i="7"/>
  <c r="BS75" i="7"/>
  <c r="BR60" i="7"/>
  <c r="BR76" i="7"/>
  <c r="BR117" i="7"/>
  <c r="BS93" i="7"/>
  <c r="BR38" i="7"/>
  <c r="BS41" i="7"/>
  <c r="BS31" i="7"/>
  <c r="BS10" i="7"/>
  <c r="BR59" i="7"/>
  <c r="BR95" i="7"/>
  <c r="BS79" i="7"/>
  <c r="BR67" i="7"/>
  <c r="BS57" i="7"/>
  <c r="BR108" i="7"/>
  <c r="BR49" i="7"/>
  <c r="BR120" i="7"/>
  <c r="BR14" i="7"/>
  <c r="BS56" i="7"/>
  <c r="BS44" i="7"/>
  <c r="BS113" i="7"/>
  <c r="BT47" i="7"/>
  <c r="BS69" i="7"/>
  <c r="BR94" i="7"/>
  <c r="BR15" i="7"/>
  <c r="BS111" i="7"/>
  <c r="BR98" i="7"/>
  <c r="BR73" i="7"/>
  <c r="BR30" i="7"/>
  <c r="BT88" i="7"/>
  <c r="BR37" i="7"/>
  <c r="BR39" i="7"/>
  <c r="BT25" i="7"/>
  <c r="BR109" i="7"/>
  <c r="BR81" i="7"/>
  <c r="BR70" i="7"/>
  <c r="BR78" i="7"/>
  <c r="BR20" i="7"/>
  <c r="BR46" i="7"/>
  <c r="BS77" i="7"/>
  <c r="BT96" i="7"/>
  <c r="BR100" i="7"/>
  <c r="BR58" i="7"/>
  <c r="BR118" i="7"/>
  <c r="BR114" i="7"/>
  <c r="BR23" i="7"/>
  <c r="BS35" i="7"/>
  <c r="BR26" i="7"/>
  <c r="BR91" i="7"/>
  <c r="BR99" i="7"/>
  <c r="BR82" i="7"/>
  <c r="BS110" i="7"/>
  <c r="BR84" i="7"/>
  <c r="BR90" i="7"/>
  <c r="BR72" i="7"/>
  <c r="BR97" i="7"/>
  <c r="BS115" i="7"/>
  <c r="BS71" i="7"/>
  <c r="BR105" i="7"/>
  <c r="BS43" i="7"/>
  <c r="BS92" i="7"/>
  <c r="BR74" i="7"/>
  <c r="BR101" i="7"/>
  <c r="BR68" i="7"/>
  <c r="BS89" i="7"/>
  <c r="BR32" i="7"/>
  <c r="BR16" i="7"/>
  <c r="BS66" i="7"/>
  <c r="BS61" i="7"/>
  <c r="BS51" i="7"/>
  <c r="BR86" i="7"/>
  <c r="BS33" i="7"/>
  <c r="BR24" i="7"/>
  <c r="BR119" i="7"/>
  <c r="BR40" i="7"/>
  <c r="BR42" i="7"/>
  <c r="BR19" i="7"/>
  <c r="BR21" i="7"/>
  <c r="BS21" i="7" l="1"/>
  <c r="BS42" i="7"/>
  <c r="BS119" i="7"/>
  <c r="BT33" i="7"/>
  <c r="BT51" i="7"/>
  <c r="BT66" i="7"/>
  <c r="BS32" i="7"/>
  <c r="BS68" i="7"/>
  <c r="BS74" i="7"/>
  <c r="BT43" i="7"/>
  <c r="BT71" i="7"/>
  <c r="BS97" i="7"/>
  <c r="BS90" i="7"/>
  <c r="BT110" i="7"/>
  <c r="BS99" i="7"/>
  <c r="BS26" i="7"/>
  <c r="BS23" i="7"/>
  <c r="BS118" i="7"/>
  <c r="BS100" i="7"/>
  <c r="BT77" i="7"/>
  <c r="BS20" i="7"/>
  <c r="BS70" i="7"/>
  <c r="BS109" i="7"/>
  <c r="BS39" i="7"/>
  <c r="BU88" i="7"/>
  <c r="BS73" i="7"/>
  <c r="BT111" i="7"/>
  <c r="BS94" i="7"/>
  <c r="BU47" i="7"/>
  <c r="BT44" i="7"/>
  <c r="BS14" i="7"/>
  <c r="BS49" i="7"/>
  <c r="BT57" i="7"/>
  <c r="BT79" i="7"/>
  <c r="BS59" i="7"/>
  <c r="BT31" i="7"/>
  <c r="BS38" i="7"/>
  <c r="BS117" i="7"/>
  <c r="BS60" i="7"/>
  <c r="BS64" i="7"/>
  <c r="BS80" i="7"/>
  <c r="BT85" i="7"/>
  <c r="BT52" i="7"/>
  <c r="BU65" i="7"/>
  <c r="BS53" i="7"/>
  <c r="BT27" i="7"/>
  <c r="BS62" i="7"/>
  <c r="BS17" i="7"/>
  <c r="BS45" i="7"/>
  <c r="BT106" i="7"/>
  <c r="BA116" i="8"/>
  <c r="BA8" i="8"/>
  <c r="BA5" i="8"/>
  <c r="BA7" i="8"/>
  <c r="BA9" i="8"/>
  <c r="BA88" i="8"/>
  <c r="BA13" i="8"/>
  <c r="BA65" i="8"/>
  <c r="BA25" i="8"/>
  <c r="BA96" i="8"/>
  <c r="BA47" i="8"/>
  <c r="BA35" i="8"/>
  <c r="BA85" i="8"/>
  <c r="BA31" i="8"/>
  <c r="BA69" i="8"/>
  <c r="BA123" i="8"/>
  <c r="BA61" i="8"/>
  <c r="BA115" i="8"/>
  <c r="BA83" i="8"/>
  <c r="BA57" i="8"/>
  <c r="BA89" i="8"/>
  <c r="BA33" i="8"/>
  <c r="BA111" i="8"/>
  <c r="BA27" i="8"/>
  <c r="BA51" i="8"/>
  <c r="BA44" i="8"/>
  <c r="BA34" i="8"/>
  <c r="BA93" i="8"/>
  <c r="BA102" i="8"/>
  <c r="BA92" i="8"/>
  <c r="BA79" i="8"/>
  <c r="BA6" i="8"/>
  <c r="BA10" i="8"/>
  <c r="BA112" i="8"/>
  <c r="BA110" i="8"/>
  <c r="BA41" i="8"/>
  <c r="BA48" i="8"/>
  <c r="BA75" i="8"/>
  <c r="BA106" i="8"/>
  <c r="BA104" i="8"/>
  <c r="BA56" i="8"/>
  <c r="BA52" i="8"/>
  <c r="BA43" i="8"/>
  <c r="BA71" i="8"/>
  <c r="BA77" i="8"/>
  <c r="BA66" i="8"/>
  <c r="BA113" i="8"/>
  <c r="BA55" i="8"/>
  <c r="BA12" i="8"/>
  <c r="BA101" i="8"/>
  <c r="BA105" i="8"/>
  <c r="BA28" i="8"/>
  <c r="BA84" i="8"/>
  <c r="BA72" i="8"/>
  <c r="BA11" i="8"/>
  <c r="BA97" i="8"/>
  <c r="BA15" i="8"/>
  <c r="BA49" i="8"/>
  <c r="BA109" i="8"/>
  <c r="BA70" i="8"/>
  <c r="BA58" i="8"/>
  <c r="BA87" i="8"/>
  <c r="BA118" i="8"/>
  <c r="BA24" i="8"/>
  <c r="BA19" i="8"/>
  <c r="BA74" i="8"/>
  <c r="BA80" i="8"/>
  <c r="BA53" i="8"/>
  <c r="BA99" i="8"/>
  <c r="BA81" i="8"/>
  <c r="BA22" i="8"/>
  <c r="BA37" i="8"/>
  <c r="BA30" i="8"/>
  <c r="BA90" i="8"/>
  <c r="BA20" i="8"/>
  <c r="BA40" i="8"/>
  <c r="BA54" i="8"/>
  <c r="BA98" i="8"/>
  <c r="BA91" i="8"/>
  <c r="BA63" i="8"/>
  <c r="BA39" i="8"/>
  <c r="BA117" i="8"/>
  <c r="BA125" i="8"/>
  <c r="BA122" i="8"/>
  <c r="BA103" i="8"/>
  <c r="BA17" i="8"/>
  <c r="BA60" i="8"/>
  <c r="BA62" i="8"/>
  <c r="BA121" i="8"/>
  <c r="BA67" i="8"/>
  <c r="BA38" i="8"/>
  <c r="BA46" i="8"/>
  <c r="BA26" i="8"/>
  <c r="BA14" i="8"/>
  <c r="BA114" i="8"/>
  <c r="BA50" i="8"/>
  <c r="BA108" i="8"/>
  <c r="BA100" i="8"/>
  <c r="BA76" i="8"/>
  <c r="BA94" i="8"/>
  <c r="BA82" i="8"/>
  <c r="BA95" i="8"/>
  <c r="BA18" i="8"/>
  <c r="BA68" i="8"/>
  <c r="BA32" i="8"/>
  <c r="BA64" i="8"/>
  <c r="BA16" i="8"/>
  <c r="BA23" i="8"/>
  <c r="BA107" i="8"/>
  <c r="BA45" i="8"/>
  <c r="BA42" i="8"/>
  <c r="BA78" i="8"/>
  <c r="BA120" i="8"/>
  <c r="BA86" i="8"/>
  <c r="BA59" i="8"/>
  <c r="BA119" i="8"/>
  <c r="BA73" i="8"/>
  <c r="BA36" i="8"/>
  <c r="BA21" i="8"/>
  <c r="BA124" i="8"/>
  <c r="BA29" i="8"/>
  <c r="BA4" i="8"/>
  <c r="BB4" i="7"/>
  <c r="BT102" i="7"/>
  <c r="BS22" i="7"/>
  <c r="BT112" i="7"/>
  <c r="BS28" i="7"/>
  <c r="BS18" i="7"/>
  <c r="BT6" i="7"/>
  <c r="BS19" i="7"/>
  <c r="BS40" i="7"/>
  <c r="BS24" i="7"/>
  <c r="BS86" i="7"/>
  <c r="BT61" i="7"/>
  <c r="BS16" i="7"/>
  <c r="BT89" i="7"/>
  <c r="BS101" i="7"/>
  <c r="BT92" i="7"/>
  <c r="BS105" i="7"/>
  <c r="BT115" i="7"/>
  <c r="BS72" i="7"/>
  <c r="BS84" i="7"/>
  <c r="BS82" i="7"/>
  <c r="BS91" i="7"/>
  <c r="BT35" i="7"/>
  <c r="BS114" i="7"/>
  <c r="BS58" i="7"/>
  <c r="BU96" i="7"/>
  <c r="BS46" i="7"/>
  <c r="BS78" i="7"/>
  <c r="BS81" i="7"/>
  <c r="BU25" i="7"/>
  <c r="BS37" i="7"/>
  <c r="BS30" i="7"/>
  <c r="BS98" i="7"/>
  <c r="BS15" i="7"/>
  <c r="BT69" i="7"/>
  <c r="BT113" i="7"/>
  <c r="BT56" i="7"/>
  <c r="BS120" i="7"/>
  <c r="BS108" i="7"/>
  <c r="BS67" i="7"/>
  <c r="BS95" i="7"/>
  <c r="BT10" i="7"/>
  <c r="BT41" i="7"/>
  <c r="BT93" i="7"/>
  <c r="BS76" i="7"/>
  <c r="BT75" i="7"/>
  <c r="BT104" i="7"/>
  <c r="BT48" i="7"/>
  <c r="BS63" i="7"/>
  <c r="BS50" i="7"/>
  <c r="BU13" i="7"/>
  <c r="BS107" i="7"/>
  <c r="BT55" i="7"/>
  <c r="BS12" i="7"/>
  <c r="BS29" i="7"/>
  <c r="BS11" i="7"/>
  <c r="BS87" i="7"/>
  <c r="BT83" i="7"/>
  <c r="BS36" i="7"/>
  <c r="BT34" i="7"/>
  <c r="BS54" i="7"/>
  <c r="BS121" i="7"/>
  <c r="BS103" i="7"/>
  <c r="BS122" i="7"/>
  <c r="BT122" i="7" l="1"/>
  <c r="BT121" i="7"/>
  <c r="BU34" i="7"/>
  <c r="BU83" i="7"/>
  <c r="BT11" i="7"/>
  <c r="BT12" i="7"/>
  <c r="BT107" i="7"/>
  <c r="BT50" i="7"/>
  <c r="BU48" i="7"/>
  <c r="BU75" i="7"/>
  <c r="BU93" i="7"/>
  <c r="BU10" i="7"/>
  <c r="BT67" i="7"/>
  <c r="BT120" i="7"/>
  <c r="BU113" i="7"/>
  <c r="BT15" i="7"/>
  <c r="BT30" i="7"/>
  <c r="BV25" i="7"/>
  <c r="BT78" i="7"/>
  <c r="BV96" i="7"/>
  <c r="BT114" i="7"/>
  <c r="BT91" i="7"/>
  <c r="BT84" i="7"/>
  <c r="BU115" i="7"/>
  <c r="BU92" i="7"/>
  <c r="BU89" i="7"/>
  <c r="BU61" i="7"/>
  <c r="BT24" i="7"/>
  <c r="BT19" i="7"/>
  <c r="BT18" i="7"/>
  <c r="BU112" i="7"/>
  <c r="BU102" i="7"/>
  <c r="BB116" i="8"/>
  <c r="BB9" i="8"/>
  <c r="BB8" i="8"/>
  <c r="BB5" i="8"/>
  <c r="BB7" i="8"/>
  <c r="BB47" i="8"/>
  <c r="BB25" i="8"/>
  <c r="BB65" i="8"/>
  <c r="BB96" i="8"/>
  <c r="BB13" i="8"/>
  <c r="BB88" i="8"/>
  <c r="BB52" i="8"/>
  <c r="BB10" i="8"/>
  <c r="BB66" i="8"/>
  <c r="BB77" i="8"/>
  <c r="BB31" i="8"/>
  <c r="BB35" i="8"/>
  <c r="BB79" i="8"/>
  <c r="BB44" i="8"/>
  <c r="BB27" i="8"/>
  <c r="BB89" i="8"/>
  <c r="BB56" i="8"/>
  <c r="BB104" i="8"/>
  <c r="BB83" i="8"/>
  <c r="BB106" i="8"/>
  <c r="BB61" i="8"/>
  <c r="BB75" i="8"/>
  <c r="BB123" i="8"/>
  <c r="BB48" i="8"/>
  <c r="BB41" i="8"/>
  <c r="BB43" i="8"/>
  <c r="BB110" i="8"/>
  <c r="BB112" i="8"/>
  <c r="BB6" i="8"/>
  <c r="BB92" i="8"/>
  <c r="BB93" i="8"/>
  <c r="BB111" i="8"/>
  <c r="BB71" i="8"/>
  <c r="BB85" i="8"/>
  <c r="BB102" i="8"/>
  <c r="BB34" i="8"/>
  <c r="BB51" i="8"/>
  <c r="BB33" i="8"/>
  <c r="BB57" i="8"/>
  <c r="BB115" i="8"/>
  <c r="BB55" i="8"/>
  <c r="BB113" i="8"/>
  <c r="BB69" i="8"/>
  <c r="BB54" i="8"/>
  <c r="BB20" i="8"/>
  <c r="BB82" i="8"/>
  <c r="BB94" i="8"/>
  <c r="BB37" i="8"/>
  <c r="BB22" i="8"/>
  <c r="BB81" i="8"/>
  <c r="BB124" i="8"/>
  <c r="BB99" i="8"/>
  <c r="BB73" i="8"/>
  <c r="BB114" i="8"/>
  <c r="BB80" i="8"/>
  <c r="BB59" i="8"/>
  <c r="BB14" i="8"/>
  <c r="BB74" i="8"/>
  <c r="BB19" i="8"/>
  <c r="BB78" i="8"/>
  <c r="BB45" i="8"/>
  <c r="BB23" i="8"/>
  <c r="BB64" i="8"/>
  <c r="BB68" i="8"/>
  <c r="BB46" i="8"/>
  <c r="BB38" i="8"/>
  <c r="BB58" i="8"/>
  <c r="BB70" i="8"/>
  <c r="BB109" i="8"/>
  <c r="BB49" i="8"/>
  <c r="BB15" i="8"/>
  <c r="BB97" i="8"/>
  <c r="BB121" i="8"/>
  <c r="BB62" i="8"/>
  <c r="BB60" i="8"/>
  <c r="BB17" i="8"/>
  <c r="BB103" i="8"/>
  <c r="BB122" i="8"/>
  <c r="BB125" i="8"/>
  <c r="BB117" i="8"/>
  <c r="BB63" i="8"/>
  <c r="BB98" i="8"/>
  <c r="BB90" i="8"/>
  <c r="BB30" i="8"/>
  <c r="BB76" i="8"/>
  <c r="BB29" i="8"/>
  <c r="BB100" i="8"/>
  <c r="BB21" i="8"/>
  <c r="BB108" i="8"/>
  <c r="BB36" i="8"/>
  <c r="BB53" i="8"/>
  <c r="BB50" i="8"/>
  <c r="BB119" i="8"/>
  <c r="BB86" i="8"/>
  <c r="BB26" i="8"/>
  <c r="BB120" i="8"/>
  <c r="BB42" i="8"/>
  <c r="BB107" i="8"/>
  <c r="BB16" i="8"/>
  <c r="BB32" i="8"/>
  <c r="BB18" i="8"/>
  <c r="BB95" i="8"/>
  <c r="BB24" i="8"/>
  <c r="BB118" i="8"/>
  <c r="BB87" i="8"/>
  <c r="BB67" i="8"/>
  <c r="BB11" i="8"/>
  <c r="BB72" i="8"/>
  <c r="BB84" i="8"/>
  <c r="BB28" i="8"/>
  <c r="BB105" i="8"/>
  <c r="BB101" i="8"/>
  <c r="BB12" i="8"/>
  <c r="BB39" i="8"/>
  <c r="BB91" i="8"/>
  <c r="BB40" i="8"/>
  <c r="BC4" i="7"/>
  <c r="BB4" i="8"/>
  <c r="BU106" i="7"/>
  <c r="BT17" i="7"/>
  <c r="BU27" i="7"/>
  <c r="BV65" i="7"/>
  <c r="BU85" i="7"/>
  <c r="BT64" i="7"/>
  <c r="BT117" i="7"/>
  <c r="BU31" i="7"/>
  <c r="BU79" i="7"/>
  <c r="BT49" i="7"/>
  <c r="BU44" i="7"/>
  <c r="BT94" i="7"/>
  <c r="BT73" i="7"/>
  <c r="BT39" i="7"/>
  <c r="BT70" i="7"/>
  <c r="BU77" i="7"/>
  <c r="BT118" i="7"/>
  <c r="BT26" i="7"/>
  <c r="BU110" i="7"/>
  <c r="BT97" i="7"/>
  <c r="BU43" i="7"/>
  <c r="BT68" i="7"/>
  <c r="BU66" i="7"/>
  <c r="BU33" i="7"/>
  <c r="BT42" i="7"/>
  <c r="BT103" i="7"/>
  <c r="BT54" i="7"/>
  <c r="BT36" i="7"/>
  <c r="BT87" i="7"/>
  <c r="BT29" i="7"/>
  <c r="BU55" i="7"/>
  <c r="BV13" i="7"/>
  <c r="BT63" i="7"/>
  <c r="BU104" i="7"/>
  <c r="BT76" i="7"/>
  <c r="BU41" i="7"/>
  <c r="BT95" i="7"/>
  <c r="BT108" i="7"/>
  <c r="BU56" i="7"/>
  <c r="BU69" i="7"/>
  <c r="BT98" i="7"/>
  <c r="BT37" i="7"/>
  <c r="BT81" i="7"/>
  <c r="BT46" i="7"/>
  <c r="BT58" i="7"/>
  <c r="BU35" i="7"/>
  <c r="BT82" i="7"/>
  <c r="BT72" i="7"/>
  <c r="BT105" i="7"/>
  <c r="BT101" i="7"/>
  <c r="BT16" i="7"/>
  <c r="BT86" i="7"/>
  <c r="BT40" i="7"/>
  <c r="BU6" i="7"/>
  <c r="BT28" i="7"/>
  <c r="BT22" i="7"/>
  <c r="BT45" i="7"/>
  <c r="BT62" i="7"/>
  <c r="BT53" i="7"/>
  <c r="BU52" i="7"/>
  <c r="BT80" i="7"/>
  <c r="BT60" i="7"/>
  <c r="BT38" i="7"/>
  <c r="BT59" i="7"/>
  <c r="BU57" i="7"/>
  <c r="BT14" i="7"/>
  <c r="BV47" i="7"/>
  <c r="BU111" i="7"/>
  <c r="BV88" i="7"/>
  <c r="BT109" i="7"/>
  <c r="BT20" i="7"/>
  <c r="BT100" i="7"/>
  <c r="BT23" i="7"/>
  <c r="BT99" i="7"/>
  <c r="BT90" i="7"/>
  <c r="BU71" i="7"/>
  <c r="BT74" i="7"/>
  <c r="BT32" i="7"/>
  <c r="BU51" i="7"/>
  <c r="BT119" i="7"/>
  <c r="BT21" i="7"/>
  <c r="BU21" i="7" l="1"/>
  <c r="BV51" i="7"/>
  <c r="BU74" i="7"/>
  <c r="BU90" i="7"/>
  <c r="BU23" i="7"/>
  <c r="BU20" i="7"/>
  <c r="BW88" i="7"/>
  <c r="BW47" i="7"/>
  <c r="BV57" i="7"/>
  <c r="BU38" i="7"/>
  <c r="BU80" i="7"/>
  <c r="BU53" i="7"/>
  <c r="BU45" i="7"/>
  <c r="BU28" i="7"/>
  <c r="BU40" i="7"/>
  <c r="BU16" i="7"/>
  <c r="BU105" i="7"/>
  <c r="BU82" i="7"/>
  <c r="BU58" i="7"/>
  <c r="BU81" i="7"/>
  <c r="BU98" i="7"/>
  <c r="BV56" i="7"/>
  <c r="BU95" i="7"/>
  <c r="BU76" i="7"/>
  <c r="BU63" i="7"/>
  <c r="BV55" i="7"/>
  <c r="BU87" i="7"/>
  <c r="BU54" i="7"/>
  <c r="BU42" i="7"/>
  <c r="BV66" i="7"/>
  <c r="BV43" i="7"/>
  <c r="BV110" i="7"/>
  <c r="BU118" i="7"/>
  <c r="BU70" i="7"/>
  <c r="BU73" i="7"/>
  <c r="BV44" i="7"/>
  <c r="BV79" i="7"/>
  <c r="BU117" i="7"/>
  <c r="BV85" i="7"/>
  <c r="BV27" i="7"/>
  <c r="BV106" i="7"/>
  <c r="BV102" i="7"/>
  <c r="BU18" i="7"/>
  <c r="BU24" i="7"/>
  <c r="BV89" i="7"/>
  <c r="BV115" i="7"/>
  <c r="BU91" i="7"/>
  <c r="BW96" i="7"/>
  <c r="BW25" i="7"/>
  <c r="BU15" i="7"/>
  <c r="BU120" i="7"/>
  <c r="BV10" i="7"/>
  <c r="BV75" i="7"/>
  <c r="BU50" i="7"/>
  <c r="BU12" i="7"/>
  <c r="BV83" i="7"/>
  <c r="BU121" i="7"/>
  <c r="BU119" i="7"/>
  <c r="BU32" i="7"/>
  <c r="BV71" i="7"/>
  <c r="BU99" i="7"/>
  <c r="BU100" i="7"/>
  <c r="BU109" i="7"/>
  <c r="BV111" i="7"/>
  <c r="BU14" i="7"/>
  <c r="BU59" i="7"/>
  <c r="BU60" i="7"/>
  <c r="BV52" i="7"/>
  <c r="BU62" i="7"/>
  <c r="BU22" i="7"/>
  <c r="BV6" i="7"/>
  <c r="BU86" i="7"/>
  <c r="BU101" i="7"/>
  <c r="BU72" i="7"/>
  <c r="BV35" i="7"/>
  <c r="BU46" i="7"/>
  <c r="BU37" i="7"/>
  <c r="BV69" i="7"/>
  <c r="BU108" i="7"/>
  <c r="BV41" i="7"/>
  <c r="BV104" i="7"/>
  <c r="BW13" i="7"/>
  <c r="BU29" i="7"/>
  <c r="BU36" i="7"/>
  <c r="BU103" i="7"/>
  <c r="BV33" i="7"/>
  <c r="BU68" i="7"/>
  <c r="BU97" i="7"/>
  <c r="BU26" i="7"/>
  <c r="BV77" i="7"/>
  <c r="BU39" i="7"/>
  <c r="BU94" i="7"/>
  <c r="BU49" i="7"/>
  <c r="BV31" i="7"/>
  <c r="BU64" i="7"/>
  <c r="BW65" i="7"/>
  <c r="BU17" i="7"/>
  <c r="BC116" i="8"/>
  <c r="BC9" i="8"/>
  <c r="BC8" i="8"/>
  <c r="BC5" i="8"/>
  <c r="BC7" i="8"/>
  <c r="BC96" i="8"/>
  <c r="BC88" i="8"/>
  <c r="BC47" i="8"/>
  <c r="BC13" i="8"/>
  <c r="BC25" i="8"/>
  <c r="BC65" i="8"/>
  <c r="BC75" i="8"/>
  <c r="BC56" i="8"/>
  <c r="BC33" i="8"/>
  <c r="BC51" i="8"/>
  <c r="BC79" i="8"/>
  <c r="BC85" i="8"/>
  <c r="BC31" i="8"/>
  <c r="BC69" i="8"/>
  <c r="BC66" i="8"/>
  <c r="BC115" i="8"/>
  <c r="BC57" i="8"/>
  <c r="BC111" i="8"/>
  <c r="BC10" i="8"/>
  <c r="BC110" i="8"/>
  <c r="BC43" i="8"/>
  <c r="BC48" i="8"/>
  <c r="BC61" i="8"/>
  <c r="BC104" i="8"/>
  <c r="BC83" i="8"/>
  <c r="BC89" i="8"/>
  <c r="BC27" i="8"/>
  <c r="BC44" i="8"/>
  <c r="BC34" i="8"/>
  <c r="BC102" i="8"/>
  <c r="BC35" i="8"/>
  <c r="BC71" i="8"/>
  <c r="BC77" i="8"/>
  <c r="BC113" i="8"/>
  <c r="BC55" i="8"/>
  <c r="BC93" i="8"/>
  <c r="BC92" i="8"/>
  <c r="BC6" i="8"/>
  <c r="BC112" i="8"/>
  <c r="BC52" i="8"/>
  <c r="BC41" i="8"/>
  <c r="BC123" i="8"/>
  <c r="BC106" i="8"/>
  <c r="BC38" i="8"/>
  <c r="BC68" i="8"/>
  <c r="BC45" i="8"/>
  <c r="BC114" i="8"/>
  <c r="BC99" i="8"/>
  <c r="BC81" i="8"/>
  <c r="BC30" i="8"/>
  <c r="BC40" i="8"/>
  <c r="BC12" i="8"/>
  <c r="BC28" i="8"/>
  <c r="BC72" i="8"/>
  <c r="BC67" i="8"/>
  <c r="BC87" i="8"/>
  <c r="BC24" i="8"/>
  <c r="BC18" i="8"/>
  <c r="BC16" i="8"/>
  <c r="BC107" i="8"/>
  <c r="BC120" i="8"/>
  <c r="BC26" i="8"/>
  <c r="BC119" i="8"/>
  <c r="BC50" i="8"/>
  <c r="BC36" i="8"/>
  <c r="BC21" i="8"/>
  <c r="BC100" i="8"/>
  <c r="BC76" i="8"/>
  <c r="BC90" i="8"/>
  <c r="BC98" i="8"/>
  <c r="BC125" i="8"/>
  <c r="BC17" i="8"/>
  <c r="BC60" i="8"/>
  <c r="BC121" i="8"/>
  <c r="BC15" i="8"/>
  <c r="BC49" i="8"/>
  <c r="BC70" i="8"/>
  <c r="BC46" i="8"/>
  <c r="BC19" i="8"/>
  <c r="BC59" i="8"/>
  <c r="BC73" i="8"/>
  <c r="BC64" i="8"/>
  <c r="BC78" i="8"/>
  <c r="BC14" i="8"/>
  <c r="BC22" i="8"/>
  <c r="BC94" i="8"/>
  <c r="BC91" i="8"/>
  <c r="BC39" i="8"/>
  <c r="BC101" i="8"/>
  <c r="BC105" i="8"/>
  <c r="BC84" i="8"/>
  <c r="BC11" i="8"/>
  <c r="BC118" i="8"/>
  <c r="BC95" i="8"/>
  <c r="BC32" i="8"/>
  <c r="BC42" i="8"/>
  <c r="BC86" i="8"/>
  <c r="BC53" i="8"/>
  <c r="BC108" i="8"/>
  <c r="BC29" i="8"/>
  <c r="BC20" i="8"/>
  <c r="BC54" i="8"/>
  <c r="BC63" i="8"/>
  <c r="BC117" i="8"/>
  <c r="BC122" i="8"/>
  <c r="BC103" i="8"/>
  <c r="BC62" i="8"/>
  <c r="BC97" i="8"/>
  <c r="BC109" i="8"/>
  <c r="BC58" i="8"/>
  <c r="BC23" i="8"/>
  <c r="BC74" i="8"/>
  <c r="BC80" i="8"/>
  <c r="BC124" i="8"/>
  <c r="BC37" i="8"/>
  <c r="BC82" i="8"/>
  <c r="BD4" i="7"/>
  <c r="BC4" i="8"/>
  <c r="BV112" i="7"/>
  <c r="BU19" i="7"/>
  <c r="BV61" i="7"/>
  <c r="BV92" i="7"/>
  <c r="BU84" i="7"/>
  <c r="BU114" i="7"/>
  <c r="BU78" i="7"/>
  <c r="BU30" i="7"/>
  <c r="BV113" i="7"/>
  <c r="BU67" i="7"/>
  <c r="BV93" i="7"/>
  <c r="BV48" i="7"/>
  <c r="BU107" i="7"/>
  <c r="BU11" i="7"/>
  <c r="BV34" i="7"/>
  <c r="BU122" i="7"/>
  <c r="BV122" i="7" l="1"/>
  <c r="BV67" i="7"/>
  <c r="BW92" i="7"/>
  <c r="BV11" i="7"/>
  <c r="BW48" i="7"/>
  <c r="BV30" i="7"/>
  <c r="BV114" i="7"/>
  <c r="BV19" i="7"/>
  <c r="BD116" i="8"/>
  <c r="BD8" i="8"/>
  <c r="BD7" i="8"/>
  <c r="BD5" i="8"/>
  <c r="BD9" i="8"/>
  <c r="BD65" i="8"/>
  <c r="BD96" i="8"/>
  <c r="BD25" i="8"/>
  <c r="BD13" i="8"/>
  <c r="BD47" i="8"/>
  <c r="BD88" i="8"/>
  <c r="BD66" i="8"/>
  <c r="BD33" i="8"/>
  <c r="BD106" i="8"/>
  <c r="BD123" i="8"/>
  <c r="BD41" i="8"/>
  <c r="BD52" i="8"/>
  <c r="BD92" i="8"/>
  <c r="BD77" i="8"/>
  <c r="BD34" i="8"/>
  <c r="BD27" i="8"/>
  <c r="BD104" i="8"/>
  <c r="BD61" i="8"/>
  <c r="BD48" i="8"/>
  <c r="BD43" i="8"/>
  <c r="BD115" i="8"/>
  <c r="BD85" i="8"/>
  <c r="BD79" i="8"/>
  <c r="BD69" i="8"/>
  <c r="BD31" i="8"/>
  <c r="BD51" i="8"/>
  <c r="BD56" i="8"/>
  <c r="BD83" i="8"/>
  <c r="BD112" i="8"/>
  <c r="BD6" i="8"/>
  <c r="BD93" i="8"/>
  <c r="BD55" i="8"/>
  <c r="BD113" i="8"/>
  <c r="BD71" i="8"/>
  <c r="BD35" i="8"/>
  <c r="BD102" i="8"/>
  <c r="BD44" i="8"/>
  <c r="BD89" i="8"/>
  <c r="BD75" i="8"/>
  <c r="BD110" i="8"/>
  <c r="BD10" i="8"/>
  <c r="BD111" i="8"/>
  <c r="BD57" i="8"/>
  <c r="BD40" i="8"/>
  <c r="BD68" i="8"/>
  <c r="BD17" i="8"/>
  <c r="BD82" i="8"/>
  <c r="BD37" i="8"/>
  <c r="BD124" i="8"/>
  <c r="BD80" i="8"/>
  <c r="BD74" i="8"/>
  <c r="BD23" i="8"/>
  <c r="BD58" i="8"/>
  <c r="BD62" i="8"/>
  <c r="BD103" i="8"/>
  <c r="BD117" i="8"/>
  <c r="BD20" i="8"/>
  <c r="BD29" i="8"/>
  <c r="BD108" i="8"/>
  <c r="BD86" i="8"/>
  <c r="BD42" i="8"/>
  <c r="BD32" i="8"/>
  <c r="BD118" i="8"/>
  <c r="BD11" i="8"/>
  <c r="BD105" i="8"/>
  <c r="BD91" i="8"/>
  <c r="BD73" i="8"/>
  <c r="BD59" i="8"/>
  <c r="BD19" i="8"/>
  <c r="BD46" i="8"/>
  <c r="BD70" i="8"/>
  <c r="BD15" i="8"/>
  <c r="BD60" i="8"/>
  <c r="BD90" i="8"/>
  <c r="BD100" i="8"/>
  <c r="BD36" i="8"/>
  <c r="BD119" i="8"/>
  <c r="BD26" i="8"/>
  <c r="BD107" i="8"/>
  <c r="BD18" i="8"/>
  <c r="BD87" i="8"/>
  <c r="BD67" i="8"/>
  <c r="BD72" i="8"/>
  <c r="BD49" i="8"/>
  <c r="BD50" i="8"/>
  <c r="BD24" i="8"/>
  <c r="BD12" i="8"/>
  <c r="BD94" i="8"/>
  <c r="BD114" i="8"/>
  <c r="BD45" i="8"/>
  <c r="BD121" i="8"/>
  <c r="BD98" i="8"/>
  <c r="BD21" i="8"/>
  <c r="BD16" i="8"/>
  <c r="BD28" i="8"/>
  <c r="BD30" i="8"/>
  <c r="BD22" i="8"/>
  <c r="BD14" i="8"/>
  <c r="BD78" i="8"/>
  <c r="BD64" i="8"/>
  <c r="BD109" i="8"/>
  <c r="BD97" i="8"/>
  <c r="BD122" i="8"/>
  <c r="BD63" i="8"/>
  <c r="BD54" i="8"/>
  <c r="BD53" i="8"/>
  <c r="BD95" i="8"/>
  <c r="BD84" i="8"/>
  <c r="BD101" i="8"/>
  <c r="BD39" i="8"/>
  <c r="BD81" i="8"/>
  <c r="BD99" i="8"/>
  <c r="BD38" i="8"/>
  <c r="BD125" i="8"/>
  <c r="BD76" i="8"/>
  <c r="BD120" i="8"/>
  <c r="BD4" i="8"/>
  <c r="BE4" i="7"/>
  <c r="BX65" i="7"/>
  <c r="BW31" i="7"/>
  <c r="BV94" i="7"/>
  <c r="BW77" i="7"/>
  <c r="BV97" i="7"/>
  <c r="BW33" i="7"/>
  <c r="BV36" i="7"/>
  <c r="BX13" i="7"/>
  <c r="BW41" i="7"/>
  <c r="BW69" i="7"/>
  <c r="BV46" i="7"/>
  <c r="BV72" i="7"/>
  <c r="BV86" i="7"/>
  <c r="BV22" i="7"/>
  <c r="BW52" i="7"/>
  <c r="BV59" i="7"/>
  <c r="BW111" i="7"/>
  <c r="BV100" i="7"/>
  <c r="BW71" i="7"/>
  <c r="BV119" i="7"/>
  <c r="BW83" i="7"/>
  <c r="BV50" i="7"/>
  <c r="BW10" i="7"/>
  <c r="BV15" i="7"/>
  <c r="BX96" i="7"/>
  <c r="BW115" i="7"/>
  <c r="BV24" i="7"/>
  <c r="BW102" i="7"/>
  <c r="BW27" i="7"/>
  <c r="BV117" i="7"/>
  <c r="BW44" i="7"/>
  <c r="BV70" i="7"/>
  <c r="BW110" i="7"/>
  <c r="BW66" i="7"/>
  <c r="BV54" i="7"/>
  <c r="BW55" i="7"/>
  <c r="BV76" i="7"/>
  <c r="BW56" i="7"/>
  <c r="BV81" i="7"/>
  <c r="BV82" i="7"/>
  <c r="BV16" i="7"/>
  <c r="BV28" i="7"/>
  <c r="BV53" i="7"/>
  <c r="BV38" i="7"/>
  <c r="BX47" i="7"/>
  <c r="BV20" i="7"/>
  <c r="BV90" i="7"/>
  <c r="BW51" i="7"/>
  <c r="BV107" i="7"/>
  <c r="BV78" i="7"/>
  <c r="BW34" i="7"/>
  <c r="BW93" i="7"/>
  <c r="BW113" i="7"/>
  <c r="BV84" i="7"/>
  <c r="BW61" i="7"/>
  <c r="BW112" i="7"/>
  <c r="BV17" i="7"/>
  <c r="BV64" i="7"/>
  <c r="BV49" i="7"/>
  <c r="BV39" i="7"/>
  <c r="BV26" i="7"/>
  <c r="BV68" i="7"/>
  <c r="BV103" i="7"/>
  <c r="BV29" i="7"/>
  <c r="BW104" i="7"/>
  <c r="BV108" i="7"/>
  <c r="BV37" i="7"/>
  <c r="BW35" i="7"/>
  <c r="BV101" i="7"/>
  <c r="BW6" i="7"/>
  <c r="BV62" i="7"/>
  <c r="BV60" i="7"/>
  <c r="BV14" i="7"/>
  <c r="BV109" i="7"/>
  <c r="BV99" i="7"/>
  <c r="BV32" i="7"/>
  <c r="BV121" i="7"/>
  <c r="BV12" i="7"/>
  <c r="BW75" i="7"/>
  <c r="BV120" i="7"/>
  <c r="BX25" i="7"/>
  <c r="BV91" i="7"/>
  <c r="BW89" i="7"/>
  <c r="BV18" i="7"/>
  <c r="BW106" i="7"/>
  <c r="BW85" i="7"/>
  <c r="BW79" i="7"/>
  <c r="BV73" i="7"/>
  <c r="BV118" i="7"/>
  <c r="BW43" i="7"/>
  <c r="BV42" i="7"/>
  <c r="BV87" i="7"/>
  <c r="BV63" i="7"/>
  <c r="BV95" i="7"/>
  <c r="BV98" i="7"/>
  <c r="BV58" i="7"/>
  <c r="BV105" i="7"/>
  <c r="BV40" i="7"/>
  <c r="BV45" i="7"/>
  <c r="BV80" i="7"/>
  <c r="BW57" i="7"/>
  <c r="BX88" i="7"/>
  <c r="BV23" i="7"/>
  <c r="BV74" i="7"/>
  <c r="BV21" i="7"/>
  <c r="BW21" i="7" l="1"/>
  <c r="BW23" i="7"/>
  <c r="BX57" i="7"/>
  <c r="BW45" i="7"/>
  <c r="BW105" i="7"/>
  <c r="BW98" i="7"/>
  <c r="BW63" i="7"/>
  <c r="BW42" i="7"/>
  <c r="BW118" i="7"/>
  <c r="BX79" i="7"/>
  <c r="BX106" i="7"/>
  <c r="BX89" i="7"/>
  <c r="BY25" i="7"/>
  <c r="BX75" i="7"/>
  <c r="BW121" i="7"/>
  <c r="BW99" i="7"/>
  <c r="BW14" i="7"/>
  <c r="BW62" i="7"/>
  <c r="BW101" i="7"/>
  <c r="BW37" i="7"/>
  <c r="BX104" i="7"/>
  <c r="BW103" i="7"/>
  <c r="BW26" i="7"/>
  <c r="BW49" i="7"/>
  <c r="BW17" i="7"/>
  <c r="BX61" i="7"/>
  <c r="BX113" i="7"/>
  <c r="BX34" i="7"/>
  <c r="BW107" i="7"/>
  <c r="BW90" i="7"/>
  <c r="BY47" i="7"/>
  <c r="BW53" i="7"/>
  <c r="BW16" i="7"/>
  <c r="BW81" i="7"/>
  <c r="BW76" i="7"/>
  <c r="BW54" i="7"/>
  <c r="BX110" i="7"/>
  <c r="BX44" i="7"/>
  <c r="BX27" i="7"/>
  <c r="BW24" i="7"/>
  <c r="BY96" i="7"/>
  <c r="BX10" i="7"/>
  <c r="BX83" i="7"/>
  <c r="BX71" i="7"/>
  <c r="BX111" i="7"/>
  <c r="BX52" i="7"/>
  <c r="BW86" i="7"/>
  <c r="BW46" i="7"/>
  <c r="BX41" i="7"/>
  <c r="BW36" i="7"/>
  <c r="BW97" i="7"/>
  <c r="BW94" i="7"/>
  <c r="BY65" i="7"/>
  <c r="BE116" i="8"/>
  <c r="BE8" i="8"/>
  <c r="BE5" i="8"/>
  <c r="BE7" i="8"/>
  <c r="BE9" i="8"/>
  <c r="BE47" i="8"/>
  <c r="BE25" i="8"/>
  <c r="BE88" i="8"/>
  <c r="BE13" i="8"/>
  <c r="BE96" i="8"/>
  <c r="BE65" i="8"/>
  <c r="BE41" i="8"/>
  <c r="BE27" i="8"/>
  <c r="BE77" i="8"/>
  <c r="BE92" i="8"/>
  <c r="BE57" i="8"/>
  <c r="BE10" i="8"/>
  <c r="BE75" i="8"/>
  <c r="BE44" i="8"/>
  <c r="BE6" i="8"/>
  <c r="BE83" i="8"/>
  <c r="BE33" i="8"/>
  <c r="BE79" i="8"/>
  <c r="BE85" i="8"/>
  <c r="BE115" i="8"/>
  <c r="BE43" i="8"/>
  <c r="BE48" i="8"/>
  <c r="BE61" i="8"/>
  <c r="BE34" i="8"/>
  <c r="BE52" i="8"/>
  <c r="BE123" i="8"/>
  <c r="BE104" i="8"/>
  <c r="BE51" i="8"/>
  <c r="BE31" i="8"/>
  <c r="BE69" i="8"/>
  <c r="BE111" i="8"/>
  <c r="BE110" i="8"/>
  <c r="BE89" i="8"/>
  <c r="BE102" i="8"/>
  <c r="BE35" i="8"/>
  <c r="BE71" i="8"/>
  <c r="BE113" i="8"/>
  <c r="BE55" i="8"/>
  <c r="BE93" i="8"/>
  <c r="BE112" i="8"/>
  <c r="BE56" i="8"/>
  <c r="BE66" i="8"/>
  <c r="BE106" i="8"/>
  <c r="BE20" i="8"/>
  <c r="BE62" i="8"/>
  <c r="BE23" i="8"/>
  <c r="BE124" i="8"/>
  <c r="BE30" i="8"/>
  <c r="BE28" i="8"/>
  <c r="BE16" i="8"/>
  <c r="BE21" i="8"/>
  <c r="BE98" i="8"/>
  <c r="BE121" i="8"/>
  <c r="BE38" i="8"/>
  <c r="BE45" i="8"/>
  <c r="BE114" i="8"/>
  <c r="BE81" i="8"/>
  <c r="BE39" i="8"/>
  <c r="BE84" i="8"/>
  <c r="BE63" i="8"/>
  <c r="BE109" i="8"/>
  <c r="BE64" i="8"/>
  <c r="BE14" i="8"/>
  <c r="BE67" i="8"/>
  <c r="BE18" i="8"/>
  <c r="BE26" i="8"/>
  <c r="BE36" i="8"/>
  <c r="BE15" i="8"/>
  <c r="BE46" i="8"/>
  <c r="BE19" i="8"/>
  <c r="BE73" i="8"/>
  <c r="BE11" i="8"/>
  <c r="BE118" i="8"/>
  <c r="BE42" i="8"/>
  <c r="BE29" i="8"/>
  <c r="BE117" i="8"/>
  <c r="BE58" i="8"/>
  <c r="BE80" i="8"/>
  <c r="BE82" i="8"/>
  <c r="BE37" i="8"/>
  <c r="BE12" i="8"/>
  <c r="BE24" i="8"/>
  <c r="BE120" i="8"/>
  <c r="BE50" i="8"/>
  <c r="BE76" i="8"/>
  <c r="BE17" i="8"/>
  <c r="BE49" i="8"/>
  <c r="BE68" i="8"/>
  <c r="BE99" i="8"/>
  <c r="BE94" i="8"/>
  <c r="BE101" i="8"/>
  <c r="BE95" i="8"/>
  <c r="BE53" i="8"/>
  <c r="BE54" i="8"/>
  <c r="BE122" i="8"/>
  <c r="BE97" i="8"/>
  <c r="BE78" i="8"/>
  <c r="BE22" i="8"/>
  <c r="BE40" i="8"/>
  <c r="BE72" i="8"/>
  <c r="BE87" i="8"/>
  <c r="BE107" i="8"/>
  <c r="BE119" i="8"/>
  <c r="BE100" i="8"/>
  <c r="BE90" i="8"/>
  <c r="BE60" i="8"/>
  <c r="BE70" i="8"/>
  <c r="BE59" i="8"/>
  <c r="BE91" i="8"/>
  <c r="BE105" i="8"/>
  <c r="BE32" i="8"/>
  <c r="BE86" i="8"/>
  <c r="BE108" i="8"/>
  <c r="BE103" i="8"/>
  <c r="BE74" i="8"/>
  <c r="BF4" i="7"/>
  <c r="BE4" i="8"/>
  <c r="BW19" i="7"/>
  <c r="BW30" i="7"/>
  <c r="BW11" i="7"/>
  <c r="BW67" i="7"/>
  <c r="BW74" i="7"/>
  <c r="BY88" i="7"/>
  <c r="BW80" i="7"/>
  <c r="BW40" i="7"/>
  <c r="BW58" i="7"/>
  <c r="BW95" i="7"/>
  <c r="BW87" i="7"/>
  <c r="BX43" i="7"/>
  <c r="BW73" i="7"/>
  <c r="BX85" i="7"/>
  <c r="BW18" i="7"/>
  <c r="BW91" i="7"/>
  <c r="BW120" i="7"/>
  <c r="BW12" i="7"/>
  <c r="BW32" i="7"/>
  <c r="BW109" i="7"/>
  <c r="BW60" i="7"/>
  <c r="BX6" i="7"/>
  <c r="BX35" i="7"/>
  <c r="BW108" i="7"/>
  <c r="BW29" i="7"/>
  <c r="BW68" i="7"/>
  <c r="BW39" i="7"/>
  <c r="BW64" i="7"/>
  <c r="BX112" i="7"/>
  <c r="BW84" i="7"/>
  <c r="BX93" i="7"/>
  <c r="BW78" i="7"/>
  <c r="BX51" i="7"/>
  <c r="BW20" i="7"/>
  <c r="BW38" i="7"/>
  <c r="BW28" i="7"/>
  <c r="BW82" i="7"/>
  <c r="BX56" i="7"/>
  <c r="BX55" i="7"/>
  <c r="BX66" i="7"/>
  <c r="BW70" i="7"/>
  <c r="BW117" i="7"/>
  <c r="BX102" i="7"/>
  <c r="BX115" i="7"/>
  <c r="BW15" i="7"/>
  <c r="BW50" i="7"/>
  <c r="BW119" i="7"/>
  <c r="BW100" i="7"/>
  <c r="BW59" i="7"/>
  <c r="BW22" i="7"/>
  <c r="BW72" i="7"/>
  <c r="BX69" i="7"/>
  <c r="BY13" i="7"/>
  <c r="BX33" i="7"/>
  <c r="BX77" i="7"/>
  <c r="BX31" i="7"/>
  <c r="BW114" i="7"/>
  <c r="BX48" i="7"/>
  <c r="BX92" i="7"/>
  <c r="BW122" i="7"/>
  <c r="BX122" i="7" l="1"/>
  <c r="BY48" i="7"/>
  <c r="BY31" i="7"/>
  <c r="BY33" i="7"/>
  <c r="BY69" i="7"/>
  <c r="BX22" i="7"/>
  <c r="BX100" i="7"/>
  <c r="BX50" i="7"/>
  <c r="BY115" i="7"/>
  <c r="BX117" i="7"/>
  <c r="BY66" i="7"/>
  <c r="BY56" i="7"/>
  <c r="BX28" i="7"/>
  <c r="BX20" i="7"/>
  <c r="BX78" i="7"/>
  <c r="BX84" i="7"/>
  <c r="BX64" i="7"/>
  <c r="BX68" i="7"/>
  <c r="BX108" i="7"/>
  <c r="BY6" i="7"/>
  <c r="BX109" i="7"/>
  <c r="BX12" i="7"/>
  <c r="BX91" i="7"/>
  <c r="BY85" i="7"/>
  <c r="BY43" i="7"/>
  <c r="BX95" i="7"/>
  <c r="BX40" i="7"/>
  <c r="BZ88" i="7"/>
  <c r="BX67" i="7"/>
  <c r="BX30" i="7"/>
  <c r="BF116" i="8"/>
  <c r="BF5" i="8"/>
  <c r="BF7" i="8"/>
  <c r="BF9" i="8"/>
  <c r="BF8" i="8"/>
  <c r="BF47" i="8"/>
  <c r="BF65" i="8"/>
  <c r="BF96" i="8"/>
  <c r="BF13" i="8"/>
  <c r="BF88" i="8"/>
  <c r="BF25" i="8"/>
  <c r="BF92" i="8"/>
  <c r="BF77" i="8"/>
  <c r="BF27" i="8"/>
  <c r="BF56" i="8"/>
  <c r="BF93" i="8"/>
  <c r="BF55" i="8"/>
  <c r="BF71" i="8"/>
  <c r="BF35" i="8"/>
  <c r="BF89" i="8"/>
  <c r="BF110" i="8"/>
  <c r="BF31" i="8"/>
  <c r="BF51" i="8"/>
  <c r="BF123" i="8"/>
  <c r="BF52" i="8"/>
  <c r="BF34" i="8"/>
  <c r="BF61" i="8"/>
  <c r="BF43" i="8"/>
  <c r="BF79" i="8"/>
  <c r="BF83" i="8"/>
  <c r="BF10" i="8"/>
  <c r="BF106" i="8"/>
  <c r="BF104" i="8"/>
  <c r="BF66" i="8"/>
  <c r="BF112" i="8"/>
  <c r="BF113" i="8"/>
  <c r="BF102" i="8"/>
  <c r="BF111" i="8"/>
  <c r="BF69" i="8"/>
  <c r="BF41" i="8"/>
  <c r="BF48" i="8"/>
  <c r="BF115" i="8"/>
  <c r="BF85" i="8"/>
  <c r="BF33" i="8"/>
  <c r="BF6" i="8"/>
  <c r="BF44" i="8"/>
  <c r="BF75" i="8"/>
  <c r="BF57" i="8"/>
  <c r="BF14" i="8"/>
  <c r="BF109" i="8"/>
  <c r="BF63" i="8"/>
  <c r="BF84" i="8"/>
  <c r="BF114" i="8"/>
  <c r="BF21" i="8"/>
  <c r="BF28" i="8"/>
  <c r="BF37" i="8"/>
  <c r="BF74" i="8"/>
  <c r="BF108" i="8"/>
  <c r="BF32" i="8"/>
  <c r="BF105" i="8"/>
  <c r="BF59" i="8"/>
  <c r="BF70" i="8"/>
  <c r="BF100" i="8"/>
  <c r="BF107" i="8"/>
  <c r="BF72" i="8"/>
  <c r="BF40" i="8"/>
  <c r="BF122" i="8"/>
  <c r="BF99" i="8"/>
  <c r="BF68" i="8"/>
  <c r="BF17" i="8"/>
  <c r="BF76" i="8"/>
  <c r="BF120" i="8"/>
  <c r="BF124" i="8"/>
  <c r="BF23" i="8"/>
  <c r="BF62" i="8"/>
  <c r="BF20" i="8"/>
  <c r="BF118" i="8"/>
  <c r="BF19" i="8"/>
  <c r="BF15" i="8"/>
  <c r="BF36" i="8"/>
  <c r="BF18" i="8"/>
  <c r="BF64" i="8"/>
  <c r="BF39" i="8"/>
  <c r="BF81" i="8"/>
  <c r="BF45" i="8"/>
  <c r="BF121" i="8"/>
  <c r="BF38" i="8"/>
  <c r="BF16" i="8"/>
  <c r="BF103" i="8"/>
  <c r="BF86" i="8"/>
  <c r="BF91" i="8"/>
  <c r="BF60" i="8"/>
  <c r="BF90" i="8"/>
  <c r="BF119" i="8"/>
  <c r="BF87" i="8"/>
  <c r="BF22" i="8"/>
  <c r="BF78" i="8"/>
  <c r="BF97" i="8"/>
  <c r="BF54" i="8"/>
  <c r="BF53" i="8"/>
  <c r="BF95" i="8"/>
  <c r="BF101" i="8"/>
  <c r="BF94" i="8"/>
  <c r="BF49" i="8"/>
  <c r="BF50" i="8"/>
  <c r="BF24" i="8"/>
  <c r="BF12" i="8"/>
  <c r="BF82" i="8"/>
  <c r="BF80" i="8"/>
  <c r="BF58" i="8"/>
  <c r="BF117" i="8"/>
  <c r="BF29" i="8"/>
  <c r="BF42" i="8"/>
  <c r="BF11" i="8"/>
  <c r="BF73" i="8"/>
  <c r="BF46" i="8"/>
  <c r="BF26" i="8"/>
  <c r="BF67" i="8"/>
  <c r="BF98" i="8"/>
  <c r="BF30" i="8"/>
  <c r="BF4" i="8"/>
  <c r="BG4" i="7"/>
  <c r="BX94" i="7"/>
  <c r="BX36" i="7"/>
  <c r="BX46" i="7"/>
  <c r="BY52" i="7"/>
  <c r="BY71" i="7"/>
  <c r="BY10" i="7"/>
  <c r="BX24" i="7"/>
  <c r="BY44" i="7"/>
  <c r="BX54" i="7"/>
  <c r="BX81" i="7"/>
  <c r="BX53" i="7"/>
  <c r="BX90" i="7"/>
  <c r="BY34" i="7"/>
  <c r="BY61" i="7"/>
  <c r="BX49" i="7"/>
  <c r="BX103" i="7"/>
  <c r="BX37" i="7"/>
  <c r="BX62" i="7"/>
  <c r="BX99" i="7"/>
  <c r="BY75" i="7"/>
  <c r="BY89" i="7"/>
  <c r="BY79" i="7"/>
  <c r="BX42" i="7"/>
  <c r="BX98" i="7"/>
  <c r="BX45" i="7"/>
  <c r="BX23" i="7"/>
  <c r="BY92" i="7"/>
  <c r="BX114" i="7"/>
  <c r="BY77" i="7"/>
  <c r="BZ13" i="7"/>
  <c r="BX72" i="7"/>
  <c r="BX59" i="7"/>
  <c r="BX119" i="7"/>
  <c r="BX15" i="7"/>
  <c r="BY102" i="7"/>
  <c r="BX70" i="7"/>
  <c r="BY55" i="7"/>
  <c r="BX82" i="7"/>
  <c r="BX38" i="7"/>
  <c r="BY51" i="7"/>
  <c r="BY93" i="7"/>
  <c r="BY112" i="7"/>
  <c r="BX39" i="7"/>
  <c r="BX29" i="7"/>
  <c r="BY35" i="7"/>
  <c r="BX60" i="7"/>
  <c r="BX32" i="7"/>
  <c r="BX120" i="7"/>
  <c r="BX18" i="7"/>
  <c r="BX73" i="7"/>
  <c r="BX87" i="7"/>
  <c r="BX58" i="7"/>
  <c r="BX80" i="7"/>
  <c r="BX74" i="7"/>
  <c r="BX11" i="7"/>
  <c r="BX19" i="7"/>
  <c r="BZ65" i="7"/>
  <c r="BX97" i="7"/>
  <c r="BY41" i="7"/>
  <c r="BX86" i="7"/>
  <c r="BY111" i="7"/>
  <c r="BY83" i="7"/>
  <c r="BZ96" i="7"/>
  <c r="BY27" i="7"/>
  <c r="BY110" i="7"/>
  <c r="BX76" i="7"/>
  <c r="BX16" i="7"/>
  <c r="BZ47" i="7"/>
  <c r="BX107" i="7"/>
  <c r="BY113" i="7"/>
  <c r="BX17" i="7"/>
  <c r="BX26" i="7"/>
  <c r="BY104" i="7"/>
  <c r="BX101" i="7"/>
  <c r="BX14" i="7"/>
  <c r="BX121" i="7"/>
  <c r="BZ25" i="7"/>
  <c r="BY106" i="7"/>
  <c r="BX118" i="7"/>
  <c r="BX63" i="7"/>
  <c r="BX105" i="7"/>
  <c r="BY57" i="7"/>
  <c r="BX21" i="7"/>
  <c r="BY21" i="7" l="1"/>
  <c r="BY105" i="7"/>
  <c r="BY118" i="7"/>
  <c r="CA25" i="7"/>
  <c r="BY14" i="7"/>
  <c r="BZ104" i="7"/>
  <c r="BY17" i="7"/>
  <c r="BY107" i="7"/>
  <c r="BY16" i="7"/>
  <c r="BZ110" i="7"/>
  <c r="CA96" i="7"/>
  <c r="BZ111" i="7"/>
  <c r="BZ41" i="7"/>
  <c r="CA65" i="7"/>
  <c r="BY11" i="7"/>
  <c r="BY80" i="7"/>
  <c r="BY87" i="7"/>
  <c r="BY18" i="7"/>
  <c r="BY32" i="7"/>
  <c r="BZ35" i="7"/>
  <c r="BY39" i="7"/>
  <c r="BZ93" i="7"/>
  <c r="BY38" i="7"/>
  <c r="BZ55" i="7"/>
  <c r="BZ102" i="7"/>
  <c r="BY119" i="7"/>
  <c r="BY72" i="7"/>
  <c r="BZ77" i="7"/>
  <c r="BZ92" i="7"/>
  <c r="BY45" i="7"/>
  <c r="BY42" i="7"/>
  <c r="BZ89" i="7"/>
  <c r="BY99" i="7"/>
  <c r="BY37" i="7"/>
  <c r="BY49" i="7"/>
  <c r="BZ34" i="7"/>
  <c r="BY53" i="7"/>
  <c r="BY54" i="7"/>
  <c r="BY24" i="7"/>
  <c r="BZ71" i="7"/>
  <c r="BY46" i="7"/>
  <c r="BY94" i="7"/>
  <c r="BY30" i="7"/>
  <c r="CA88" i="7"/>
  <c r="BY95" i="7"/>
  <c r="BZ85" i="7"/>
  <c r="BY12" i="7"/>
  <c r="BZ6" i="7"/>
  <c r="BY68" i="7"/>
  <c r="BY84" i="7"/>
  <c r="BY20" i="7"/>
  <c r="BZ56" i="7"/>
  <c r="BY117" i="7"/>
  <c r="BY50" i="7"/>
  <c r="BY22" i="7"/>
  <c r="BZ33" i="7"/>
  <c r="BZ48" i="7"/>
  <c r="BG116" i="8"/>
  <c r="BG8" i="8"/>
  <c r="BG5" i="8"/>
  <c r="BG7" i="8"/>
  <c r="BG9" i="8"/>
  <c r="BG65" i="8"/>
  <c r="BG47" i="8"/>
  <c r="BG13" i="8"/>
  <c r="BG96" i="8"/>
  <c r="BG25" i="8"/>
  <c r="BG88" i="8"/>
  <c r="BG51" i="8"/>
  <c r="BG35" i="8"/>
  <c r="BG55" i="8"/>
  <c r="BG56" i="8"/>
  <c r="BG10" i="8"/>
  <c r="BG75" i="8"/>
  <c r="BG33" i="8"/>
  <c r="BG48" i="8"/>
  <c r="BG69" i="8"/>
  <c r="BG111" i="8"/>
  <c r="BG102" i="8"/>
  <c r="BG113" i="8"/>
  <c r="BG112" i="8"/>
  <c r="BG106" i="8"/>
  <c r="BG79" i="8"/>
  <c r="BG61" i="8"/>
  <c r="BG52" i="8"/>
  <c r="BG31" i="8"/>
  <c r="BG110" i="8"/>
  <c r="BG89" i="8"/>
  <c r="BG71" i="8"/>
  <c r="BG93" i="8"/>
  <c r="BG27" i="8"/>
  <c r="BG77" i="8"/>
  <c r="BG92" i="8"/>
  <c r="BG57" i="8"/>
  <c r="BG44" i="8"/>
  <c r="BG6" i="8"/>
  <c r="BG85" i="8"/>
  <c r="BG115" i="8"/>
  <c r="BG41" i="8"/>
  <c r="BG66" i="8"/>
  <c r="BG104" i="8"/>
  <c r="BG83" i="8"/>
  <c r="BG43" i="8"/>
  <c r="BG34" i="8"/>
  <c r="BG123" i="8"/>
  <c r="BG67" i="8"/>
  <c r="BG46" i="8"/>
  <c r="BG42" i="8"/>
  <c r="BG117" i="8"/>
  <c r="BG80" i="8"/>
  <c r="BG12" i="8"/>
  <c r="BG50" i="8"/>
  <c r="BG49" i="8"/>
  <c r="BG94" i="8"/>
  <c r="BG95" i="8"/>
  <c r="BG54" i="8"/>
  <c r="BG78" i="8"/>
  <c r="BG119" i="8"/>
  <c r="BG60" i="8"/>
  <c r="BG121" i="8"/>
  <c r="BG64" i="8"/>
  <c r="BG36" i="8"/>
  <c r="BG20" i="8"/>
  <c r="BG68" i="8"/>
  <c r="BG122" i="8"/>
  <c r="BG72" i="8"/>
  <c r="BG70" i="8"/>
  <c r="BG32" i="8"/>
  <c r="BG74" i="8"/>
  <c r="BG30" i="8"/>
  <c r="BG16" i="8"/>
  <c r="BG98" i="8"/>
  <c r="BG114" i="8"/>
  <c r="BG84" i="8"/>
  <c r="BG109" i="8"/>
  <c r="BG45" i="8"/>
  <c r="BG19" i="8"/>
  <c r="BG17" i="8"/>
  <c r="BG107" i="8"/>
  <c r="BG59" i="8"/>
  <c r="BG105" i="8"/>
  <c r="BG26" i="8"/>
  <c r="BG73" i="8"/>
  <c r="BG11" i="8"/>
  <c r="BG29" i="8"/>
  <c r="BG58" i="8"/>
  <c r="BG82" i="8"/>
  <c r="BG24" i="8"/>
  <c r="BG101" i="8"/>
  <c r="BG53" i="8"/>
  <c r="BG97" i="8"/>
  <c r="BG22" i="8"/>
  <c r="BG87" i="8"/>
  <c r="BG90" i="8"/>
  <c r="BG91" i="8"/>
  <c r="BG86" i="8"/>
  <c r="BG103" i="8"/>
  <c r="BG39" i="8"/>
  <c r="BG18" i="8"/>
  <c r="BG62" i="8"/>
  <c r="BG120" i="8"/>
  <c r="BG99" i="8"/>
  <c r="BG40" i="8"/>
  <c r="BG108" i="8"/>
  <c r="BG37" i="8"/>
  <c r="BG28" i="8"/>
  <c r="BG21" i="8"/>
  <c r="BG38" i="8"/>
  <c r="BG63" i="8"/>
  <c r="BG14" i="8"/>
  <c r="BG81" i="8"/>
  <c r="BG15" i="8"/>
  <c r="BG118" i="8"/>
  <c r="BG23" i="8"/>
  <c r="BG76" i="8"/>
  <c r="BG100" i="8"/>
  <c r="BG4" i="8"/>
  <c r="BH4" i="7"/>
  <c r="BZ57" i="7"/>
  <c r="BY63" i="7"/>
  <c r="BZ106" i="7"/>
  <c r="BY121" i="7"/>
  <c r="BY101" i="7"/>
  <c r="BY26" i="7"/>
  <c r="BZ113" i="7"/>
  <c r="CA47" i="7"/>
  <c r="BY76" i="7"/>
  <c r="BZ27" i="7"/>
  <c r="BZ83" i="7"/>
  <c r="BY86" i="7"/>
  <c r="BY97" i="7"/>
  <c r="BY19" i="7"/>
  <c r="BY74" i="7"/>
  <c r="BY58" i="7"/>
  <c r="BY73" i="7"/>
  <c r="BY120" i="7"/>
  <c r="BY60" i="7"/>
  <c r="BY29" i="7"/>
  <c r="BZ112" i="7"/>
  <c r="BZ51" i="7"/>
  <c r="BY82" i="7"/>
  <c r="BY70" i="7"/>
  <c r="BY15" i="7"/>
  <c r="BY59" i="7"/>
  <c r="CA13" i="7"/>
  <c r="BY114" i="7"/>
  <c r="BY23" i="7"/>
  <c r="BY98" i="7"/>
  <c r="BZ79" i="7"/>
  <c r="BZ75" i="7"/>
  <c r="BY62" i="7"/>
  <c r="BY103" i="7"/>
  <c r="BZ61" i="7"/>
  <c r="BY90" i="7"/>
  <c r="BY81" i="7"/>
  <c r="BZ44" i="7"/>
  <c r="BZ10" i="7"/>
  <c r="BZ52" i="7"/>
  <c r="BY36" i="7"/>
  <c r="BY67" i="7"/>
  <c r="BY40" i="7"/>
  <c r="BZ43" i="7"/>
  <c r="BY91" i="7"/>
  <c r="BY109" i="7"/>
  <c r="BY108" i="7"/>
  <c r="BY64" i="7"/>
  <c r="BY78" i="7"/>
  <c r="BY28" i="7"/>
  <c r="BZ66" i="7"/>
  <c r="BZ115" i="7"/>
  <c r="BY100" i="7"/>
  <c r="BZ69" i="7"/>
  <c r="BZ31" i="7"/>
  <c r="BY122" i="7"/>
  <c r="BZ122" i="7" s="1"/>
  <c r="CA122" i="7" s="1"/>
  <c r="CB122" i="7" s="1"/>
  <c r="CC122" i="7" s="1"/>
  <c r="CD122" i="7" s="1"/>
  <c r="CE122" i="7" s="1"/>
  <c r="CF122" i="7" s="1"/>
  <c r="CG122" i="7" s="1"/>
  <c r="CH122" i="7" s="1"/>
  <c r="CI122" i="7" s="1"/>
  <c r="CJ122" i="7" s="1"/>
  <c r="CK122" i="7" s="1"/>
  <c r="CL122" i="7" s="1"/>
  <c r="CM122" i="7" s="1"/>
  <c r="CA31" i="7" l="1"/>
  <c r="BZ100" i="7"/>
  <c r="CA66" i="7"/>
  <c r="BZ78" i="7"/>
  <c r="BZ108" i="7"/>
  <c r="BZ91" i="7"/>
  <c r="BZ40" i="7"/>
  <c r="BZ36" i="7"/>
  <c r="CA10" i="7"/>
  <c r="BZ81" i="7"/>
  <c r="CA61" i="7"/>
  <c r="BZ62" i="7"/>
  <c r="CA79" i="7"/>
  <c r="BZ23" i="7"/>
  <c r="CB13" i="7"/>
  <c r="BZ15" i="7"/>
  <c r="BZ82" i="7"/>
  <c r="CA112" i="7"/>
  <c r="BZ60" i="7"/>
  <c r="BZ73" i="7"/>
  <c r="BZ74" i="7"/>
  <c r="BZ97" i="7"/>
  <c r="CA83" i="7"/>
  <c r="BZ76" i="7"/>
  <c r="CA113" i="7"/>
  <c r="BZ101" i="7"/>
  <c r="CA106" i="7"/>
  <c r="CA57" i="7"/>
  <c r="BH116" i="8"/>
  <c r="BH9" i="8"/>
  <c r="BH8" i="8"/>
  <c r="BH7" i="8"/>
  <c r="BH5" i="8"/>
  <c r="BH88" i="8"/>
  <c r="BH25" i="8"/>
  <c r="BH96" i="8"/>
  <c r="BH13" i="8"/>
  <c r="BH47" i="8"/>
  <c r="BH65" i="8"/>
  <c r="BH34" i="8"/>
  <c r="BH83" i="8"/>
  <c r="BH41" i="8"/>
  <c r="BH85" i="8"/>
  <c r="BH6" i="8"/>
  <c r="BH44" i="8"/>
  <c r="BH57" i="8"/>
  <c r="BH93" i="8"/>
  <c r="BH79" i="8"/>
  <c r="BH35" i="8"/>
  <c r="BH51" i="8"/>
  <c r="BH71" i="8"/>
  <c r="BH31" i="8"/>
  <c r="BH61" i="8"/>
  <c r="BH106" i="8"/>
  <c r="BH112" i="8"/>
  <c r="BH111" i="8"/>
  <c r="BH10" i="8"/>
  <c r="BH123" i="8"/>
  <c r="BH43" i="8"/>
  <c r="BH104" i="8"/>
  <c r="BH66" i="8"/>
  <c r="BH115" i="8"/>
  <c r="BH92" i="8"/>
  <c r="BH27" i="8"/>
  <c r="BH110" i="8"/>
  <c r="BH102" i="8"/>
  <c r="BH48" i="8"/>
  <c r="BH56" i="8"/>
  <c r="BH55" i="8"/>
  <c r="BH77" i="8"/>
  <c r="BH89" i="8"/>
  <c r="BH52" i="8"/>
  <c r="BH113" i="8"/>
  <c r="BH69" i="8"/>
  <c r="BH33" i="8"/>
  <c r="BH75" i="8"/>
  <c r="BH63" i="8"/>
  <c r="BH21" i="8"/>
  <c r="BH37" i="8"/>
  <c r="BH108" i="8"/>
  <c r="BH59" i="8"/>
  <c r="BH107" i="8"/>
  <c r="BH17" i="8"/>
  <c r="BH19" i="8"/>
  <c r="BH18" i="8"/>
  <c r="BH39" i="8"/>
  <c r="BH86" i="8"/>
  <c r="BH87" i="8"/>
  <c r="BH101" i="8"/>
  <c r="BH82" i="8"/>
  <c r="BH73" i="8"/>
  <c r="BH16" i="8"/>
  <c r="BH74" i="8"/>
  <c r="BH32" i="8"/>
  <c r="BH70" i="8"/>
  <c r="BH72" i="8"/>
  <c r="BH122" i="8"/>
  <c r="BH76" i="8"/>
  <c r="BH23" i="8"/>
  <c r="BH118" i="8"/>
  <c r="BH15" i="8"/>
  <c r="BH81" i="8"/>
  <c r="BH60" i="8"/>
  <c r="BH54" i="8"/>
  <c r="BH94" i="8"/>
  <c r="BH50" i="8"/>
  <c r="BH80" i="8"/>
  <c r="BH42" i="8"/>
  <c r="BH46" i="8"/>
  <c r="BH67" i="8"/>
  <c r="BH45" i="8"/>
  <c r="BH91" i="8"/>
  <c r="BH22" i="8"/>
  <c r="BH24" i="8"/>
  <c r="BH11" i="8"/>
  <c r="BH84" i="8"/>
  <c r="BH30" i="8"/>
  <c r="BH14" i="8"/>
  <c r="BH38" i="8"/>
  <c r="BH28" i="8"/>
  <c r="BH105" i="8"/>
  <c r="BH40" i="8"/>
  <c r="BH99" i="8"/>
  <c r="BH120" i="8"/>
  <c r="BH62" i="8"/>
  <c r="BH103" i="8"/>
  <c r="BH90" i="8"/>
  <c r="BH53" i="8"/>
  <c r="BH58" i="8"/>
  <c r="BH109" i="8"/>
  <c r="BH98" i="8"/>
  <c r="BH100" i="8"/>
  <c r="BH68" i="8"/>
  <c r="BH20" i="8"/>
  <c r="BH36" i="8"/>
  <c r="BH64" i="8"/>
  <c r="BH121" i="8"/>
  <c r="BH119" i="8"/>
  <c r="BH78" i="8"/>
  <c r="BH95" i="8"/>
  <c r="BH49" i="8"/>
  <c r="BH12" i="8"/>
  <c r="BH117" i="8"/>
  <c r="BH97" i="8"/>
  <c r="BH29" i="8"/>
  <c r="BH26" i="8"/>
  <c r="BH114" i="8"/>
  <c r="BI4" i="7"/>
  <c r="BH4" i="8"/>
  <c r="CA33" i="7"/>
  <c r="BZ50" i="7"/>
  <c r="CA56" i="7"/>
  <c r="BZ84" i="7"/>
  <c r="CA6" i="7"/>
  <c r="CA85" i="7"/>
  <c r="CB88" i="7"/>
  <c r="BZ94" i="7"/>
  <c r="CA71" i="7"/>
  <c r="BZ54" i="7"/>
  <c r="CA34" i="7"/>
  <c r="BZ37" i="7"/>
  <c r="CA89" i="7"/>
  <c r="BZ45" i="7"/>
  <c r="CA77" i="7"/>
  <c r="BZ119" i="7"/>
  <c r="CA55" i="7"/>
  <c r="CA93" i="7"/>
  <c r="CA35" i="7"/>
  <c r="BZ18" i="7"/>
  <c r="BZ80" i="7"/>
  <c r="CB65" i="7"/>
  <c r="CA111" i="7"/>
  <c r="CA110" i="7"/>
  <c r="BZ107" i="7"/>
  <c r="CA104" i="7"/>
  <c r="CB25" i="7"/>
  <c r="BZ105" i="7"/>
  <c r="CA69" i="7"/>
  <c r="CA115" i="7"/>
  <c r="BZ28" i="7"/>
  <c r="BZ64" i="7"/>
  <c r="BZ109" i="7"/>
  <c r="CA43" i="7"/>
  <c r="BZ67" i="7"/>
  <c r="CA52" i="7"/>
  <c r="CA44" i="7"/>
  <c r="BZ90" i="7"/>
  <c r="BZ103" i="7"/>
  <c r="CA75" i="7"/>
  <c r="BZ98" i="7"/>
  <c r="BZ114" i="7"/>
  <c r="BZ59" i="7"/>
  <c r="BZ70" i="7"/>
  <c r="CA51" i="7"/>
  <c r="BZ29" i="7"/>
  <c r="BZ120" i="7"/>
  <c r="BZ58" i="7"/>
  <c r="BZ19" i="7"/>
  <c r="BZ86" i="7"/>
  <c r="CA27" i="7"/>
  <c r="CB47" i="7"/>
  <c r="BZ26" i="7"/>
  <c r="BZ121" i="7"/>
  <c r="BZ63" i="7"/>
  <c r="CA48" i="7"/>
  <c r="BZ22" i="7"/>
  <c r="BZ117" i="7"/>
  <c r="BZ20" i="7"/>
  <c r="BZ68" i="7"/>
  <c r="BZ12" i="7"/>
  <c r="BZ95" i="7"/>
  <c r="BZ30" i="7"/>
  <c r="BZ46" i="7"/>
  <c r="BZ24" i="7"/>
  <c r="BZ53" i="7"/>
  <c r="BZ49" i="7"/>
  <c r="BZ99" i="7"/>
  <c r="BZ42" i="7"/>
  <c r="CA92" i="7"/>
  <c r="BZ72" i="7"/>
  <c r="CA102" i="7"/>
  <c r="BZ38" i="7"/>
  <c r="BZ39" i="7"/>
  <c r="BZ32" i="7"/>
  <c r="BZ87" i="7"/>
  <c r="BZ11" i="7"/>
  <c r="CA41" i="7"/>
  <c r="CB96" i="7"/>
  <c r="BZ16" i="7"/>
  <c r="BZ17" i="7"/>
  <c r="BZ14" i="7"/>
  <c r="BZ118" i="7"/>
  <c r="BZ21" i="7"/>
  <c r="CA21" i="7" l="1"/>
  <c r="CA14" i="7"/>
  <c r="CA16" i="7"/>
  <c r="CB41" i="7"/>
  <c r="CA87" i="7"/>
  <c r="CA39" i="7"/>
  <c r="CB102" i="7"/>
  <c r="CB92" i="7"/>
  <c r="CA99" i="7"/>
  <c r="CA53" i="7"/>
  <c r="CA46" i="7"/>
  <c r="CA95" i="7"/>
  <c r="CA68" i="7"/>
  <c r="CA117" i="7"/>
  <c r="CB48" i="7"/>
  <c r="CA121" i="7"/>
  <c r="CC47" i="7"/>
  <c r="CA86" i="7"/>
  <c r="CA58" i="7"/>
  <c r="CA29" i="7"/>
  <c r="CA70" i="7"/>
  <c r="CA114" i="7"/>
  <c r="CB75" i="7"/>
  <c r="CA90" i="7"/>
  <c r="CB52" i="7"/>
  <c r="CB43" i="7"/>
  <c r="CA64" i="7"/>
  <c r="CB115" i="7"/>
  <c r="CA105" i="7"/>
  <c r="CB104" i="7"/>
  <c r="CB110" i="7"/>
  <c r="CC65" i="7"/>
  <c r="CA18" i="7"/>
  <c r="CB93" i="7"/>
  <c r="CA119" i="7"/>
  <c r="CA45" i="7"/>
  <c r="CA37" i="7"/>
  <c r="CA54" i="7"/>
  <c r="CA94" i="7"/>
  <c r="CB85" i="7"/>
  <c r="CA84" i="7"/>
  <c r="CA50" i="7"/>
  <c r="BI116" i="8"/>
  <c r="BI9" i="8"/>
  <c r="BI8" i="8"/>
  <c r="BI5" i="8"/>
  <c r="BI7" i="8"/>
  <c r="BI47" i="8"/>
  <c r="BI25" i="8"/>
  <c r="BI65" i="8"/>
  <c r="BI96" i="8"/>
  <c r="BI13" i="8"/>
  <c r="BI88" i="8"/>
  <c r="BI56" i="8"/>
  <c r="BI111" i="8"/>
  <c r="BI112" i="8"/>
  <c r="BI106" i="8"/>
  <c r="BI110" i="8"/>
  <c r="BI27" i="8"/>
  <c r="BI51" i="8"/>
  <c r="BI52" i="8"/>
  <c r="BI89" i="8"/>
  <c r="BI77" i="8"/>
  <c r="BI57" i="8"/>
  <c r="BI6" i="8"/>
  <c r="BI41" i="8"/>
  <c r="BI66" i="8"/>
  <c r="BI123" i="8"/>
  <c r="BI55" i="8"/>
  <c r="BI10" i="8"/>
  <c r="BI48" i="8"/>
  <c r="BI102" i="8"/>
  <c r="BI61" i="8"/>
  <c r="BI31" i="8"/>
  <c r="BI71" i="8"/>
  <c r="BI92" i="8"/>
  <c r="BI43" i="8"/>
  <c r="BI75" i="8"/>
  <c r="BI33" i="8"/>
  <c r="BI69" i="8"/>
  <c r="BI113" i="8"/>
  <c r="BI79" i="8"/>
  <c r="BI93" i="8"/>
  <c r="BI44" i="8"/>
  <c r="BI85" i="8"/>
  <c r="BI83" i="8"/>
  <c r="BI34" i="8"/>
  <c r="BI115" i="8"/>
  <c r="BI104" i="8"/>
  <c r="BI35" i="8"/>
  <c r="BI117" i="8"/>
  <c r="BI49" i="8"/>
  <c r="BI78" i="8"/>
  <c r="BI36" i="8"/>
  <c r="BI20" i="8"/>
  <c r="BI68" i="8"/>
  <c r="BI30" i="8"/>
  <c r="BI84" i="8"/>
  <c r="BI11" i="8"/>
  <c r="BI24" i="8"/>
  <c r="BI53" i="8"/>
  <c r="BI90" i="8"/>
  <c r="BI103" i="8"/>
  <c r="BI120" i="8"/>
  <c r="BI38" i="8"/>
  <c r="BI46" i="8"/>
  <c r="BI94" i="8"/>
  <c r="BI15" i="8"/>
  <c r="BI32" i="8"/>
  <c r="BI16" i="8"/>
  <c r="BI26" i="8"/>
  <c r="BI29" i="8"/>
  <c r="BI97" i="8"/>
  <c r="BI39" i="8"/>
  <c r="BI18" i="8"/>
  <c r="BI17" i="8"/>
  <c r="BI59" i="8"/>
  <c r="BI37" i="8"/>
  <c r="BI62" i="8"/>
  <c r="BI40" i="8"/>
  <c r="BI28" i="8"/>
  <c r="BI67" i="8"/>
  <c r="BI42" i="8"/>
  <c r="BI54" i="8"/>
  <c r="BI76" i="8"/>
  <c r="BI70" i="8"/>
  <c r="BI12" i="8"/>
  <c r="BI95" i="8"/>
  <c r="BI119" i="8"/>
  <c r="BI121" i="8"/>
  <c r="BI64" i="8"/>
  <c r="BI100" i="8"/>
  <c r="BI98" i="8"/>
  <c r="BI109" i="8"/>
  <c r="BI58" i="8"/>
  <c r="BI22" i="8"/>
  <c r="BI91" i="8"/>
  <c r="BI99" i="8"/>
  <c r="BI105" i="8"/>
  <c r="BI50" i="8"/>
  <c r="BI60" i="8"/>
  <c r="BI81" i="8"/>
  <c r="BI118" i="8"/>
  <c r="BI122" i="8"/>
  <c r="BI74" i="8"/>
  <c r="BI114" i="8"/>
  <c r="BI73" i="8"/>
  <c r="BI82" i="8"/>
  <c r="BI101" i="8"/>
  <c r="BI87" i="8"/>
  <c r="BI86" i="8"/>
  <c r="BI19" i="8"/>
  <c r="BI107" i="8"/>
  <c r="BI108" i="8"/>
  <c r="BI21" i="8"/>
  <c r="BI63" i="8"/>
  <c r="BI45" i="8"/>
  <c r="BI14" i="8"/>
  <c r="BI80" i="8"/>
  <c r="BI23" i="8"/>
  <c r="BI72" i="8"/>
  <c r="BI4" i="8"/>
  <c r="BJ4" i="7"/>
  <c r="CB57" i="7"/>
  <c r="CA101" i="7"/>
  <c r="CA76" i="7"/>
  <c r="CA97" i="7"/>
  <c r="CA73" i="7"/>
  <c r="CB112" i="7"/>
  <c r="CA15" i="7"/>
  <c r="CA23" i="7"/>
  <c r="CA62" i="7"/>
  <c r="CA81" i="7"/>
  <c r="CA36" i="7"/>
  <c r="CA91" i="7"/>
  <c r="CA78" i="7"/>
  <c r="CA100" i="7"/>
  <c r="CA118" i="7"/>
  <c r="CA17" i="7"/>
  <c r="CC96" i="7"/>
  <c r="CA11" i="7"/>
  <c r="CA32" i="7"/>
  <c r="CA38" i="7"/>
  <c r="CA72" i="7"/>
  <c r="CA42" i="7"/>
  <c r="CA49" i="7"/>
  <c r="CA24" i="7"/>
  <c r="CA30" i="7"/>
  <c r="CA12" i="7"/>
  <c r="CA20" i="7"/>
  <c r="CA22" i="7"/>
  <c r="CA63" i="7"/>
  <c r="CA26" i="7"/>
  <c r="CB27" i="7"/>
  <c r="CA19" i="7"/>
  <c r="CA120" i="7"/>
  <c r="CB51" i="7"/>
  <c r="CA59" i="7"/>
  <c r="CA98" i="7"/>
  <c r="CA103" i="7"/>
  <c r="CB44" i="7"/>
  <c r="CA67" i="7"/>
  <c r="CA109" i="7"/>
  <c r="CA28" i="7"/>
  <c r="CB69" i="7"/>
  <c r="CC25" i="7"/>
  <c r="CA107" i="7"/>
  <c r="CB111" i="7"/>
  <c r="CA80" i="7"/>
  <c r="CB35" i="7"/>
  <c r="CB55" i="7"/>
  <c r="CB77" i="7"/>
  <c r="CB89" i="7"/>
  <c r="CB34" i="7"/>
  <c r="CB71" i="7"/>
  <c r="CC88" i="7"/>
  <c r="CB6" i="7"/>
  <c r="CB56" i="7"/>
  <c r="CB33" i="7"/>
  <c r="CB106" i="7"/>
  <c r="CB113" i="7"/>
  <c r="CB83" i="7"/>
  <c r="CA74" i="7"/>
  <c r="CA60" i="7"/>
  <c r="CA82" i="7"/>
  <c r="CC13" i="7"/>
  <c r="CB79" i="7"/>
  <c r="CB61" i="7"/>
  <c r="CB10" i="7"/>
  <c r="CA40" i="7"/>
  <c r="CA108" i="7"/>
  <c r="CB66" i="7"/>
  <c r="CB31" i="7"/>
  <c r="CC31" i="7" l="1"/>
  <c r="CB108" i="7"/>
  <c r="CC10" i="7"/>
  <c r="CC79" i="7"/>
  <c r="CB82" i="7"/>
  <c r="CB74" i="7"/>
  <c r="CC113" i="7"/>
  <c r="CC33" i="7"/>
  <c r="CC6" i="7"/>
  <c r="CC71" i="7"/>
  <c r="CC89" i="7"/>
  <c r="CC55" i="7"/>
  <c r="CB80" i="7"/>
  <c r="CB107" i="7"/>
  <c r="CC69" i="7"/>
  <c r="CB109" i="7"/>
  <c r="CC44" i="7"/>
  <c r="CB98" i="7"/>
  <c r="CC51" i="7"/>
  <c r="CB19" i="7"/>
  <c r="CB26" i="7"/>
  <c r="CB22" i="7"/>
  <c r="CB12" i="7"/>
  <c r="CB24" i="7"/>
  <c r="CB42" i="7"/>
  <c r="CB38" i="7"/>
  <c r="CB11" i="7"/>
  <c r="CB17" i="7"/>
  <c r="CB100" i="7"/>
  <c r="CB91" i="7"/>
  <c r="CB81" i="7"/>
  <c r="CB23" i="7"/>
  <c r="CC112" i="7"/>
  <c r="CB97" i="7"/>
  <c r="CB101" i="7"/>
  <c r="CB50" i="7"/>
  <c r="CC85" i="7"/>
  <c r="CB54" i="7"/>
  <c r="CB45" i="7"/>
  <c r="CC93" i="7"/>
  <c r="CD65" i="7"/>
  <c r="CC104" i="7"/>
  <c r="CC115" i="7"/>
  <c r="CC43" i="7"/>
  <c r="CB90" i="7"/>
  <c r="CB114" i="7"/>
  <c r="CB29" i="7"/>
  <c r="CB86" i="7"/>
  <c r="CB121" i="7"/>
  <c r="CB117" i="7"/>
  <c r="CB95" i="7"/>
  <c r="CB53" i="7"/>
  <c r="CC92" i="7"/>
  <c r="CB39" i="7"/>
  <c r="CC41" i="7"/>
  <c r="CB14" i="7"/>
  <c r="CC66" i="7"/>
  <c r="CB40" i="7"/>
  <c r="CC61" i="7"/>
  <c r="CD13" i="7"/>
  <c r="CB60" i="7"/>
  <c r="CC83" i="7"/>
  <c r="CC106" i="7"/>
  <c r="CC56" i="7"/>
  <c r="CD88" i="7"/>
  <c r="CC34" i="7"/>
  <c r="CC77" i="7"/>
  <c r="CC35" i="7"/>
  <c r="CC111" i="7"/>
  <c r="CD25" i="7"/>
  <c r="CB28" i="7"/>
  <c r="CB67" i="7"/>
  <c r="CB103" i="7"/>
  <c r="CB59" i="7"/>
  <c r="CB120" i="7"/>
  <c r="CC27" i="7"/>
  <c r="CB63" i="7"/>
  <c r="CB20" i="7"/>
  <c r="CB30" i="7"/>
  <c r="CB49" i="7"/>
  <c r="CB72" i="7"/>
  <c r="CB32" i="7"/>
  <c r="CD96" i="7"/>
  <c r="CB118" i="7"/>
  <c r="CB78" i="7"/>
  <c r="CB36" i="7"/>
  <c r="CB62" i="7"/>
  <c r="CB15" i="7"/>
  <c r="CB73" i="7"/>
  <c r="CB76" i="7"/>
  <c r="CC57" i="7"/>
  <c r="BJ116" i="8"/>
  <c r="BJ5" i="8"/>
  <c r="BJ7" i="8"/>
  <c r="BJ9" i="8"/>
  <c r="BJ8" i="8"/>
  <c r="BJ96" i="8"/>
  <c r="BJ88" i="8"/>
  <c r="BJ13" i="8"/>
  <c r="BJ25" i="8"/>
  <c r="BJ47" i="8"/>
  <c r="BJ65" i="8"/>
  <c r="BJ34" i="8"/>
  <c r="BJ85" i="8"/>
  <c r="BJ93" i="8"/>
  <c r="BJ69" i="8"/>
  <c r="BJ33" i="8"/>
  <c r="BJ123" i="8"/>
  <c r="BJ31" i="8"/>
  <c r="BJ48" i="8"/>
  <c r="BJ6" i="8"/>
  <c r="BJ35" i="8"/>
  <c r="BJ104" i="8"/>
  <c r="BJ115" i="8"/>
  <c r="BJ111" i="8"/>
  <c r="BJ56" i="8"/>
  <c r="BJ92" i="8"/>
  <c r="BJ57" i="8"/>
  <c r="BJ52" i="8"/>
  <c r="BJ83" i="8"/>
  <c r="BJ44" i="8"/>
  <c r="BJ79" i="8"/>
  <c r="BJ113" i="8"/>
  <c r="BJ75" i="8"/>
  <c r="BJ43" i="8"/>
  <c r="BJ66" i="8"/>
  <c r="BJ71" i="8"/>
  <c r="BJ61" i="8"/>
  <c r="BJ55" i="8"/>
  <c r="BJ51" i="8"/>
  <c r="BJ27" i="8"/>
  <c r="BJ110" i="8"/>
  <c r="BJ106" i="8"/>
  <c r="BJ112" i="8"/>
  <c r="BJ102" i="8"/>
  <c r="BJ10" i="8"/>
  <c r="BJ41" i="8"/>
  <c r="BJ77" i="8"/>
  <c r="BJ89" i="8"/>
  <c r="BJ59" i="8"/>
  <c r="BJ17" i="8"/>
  <c r="BJ18" i="8"/>
  <c r="BJ97" i="8"/>
  <c r="BJ29" i="8"/>
  <c r="BJ94" i="8"/>
  <c r="BJ103" i="8"/>
  <c r="BJ63" i="8"/>
  <c r="BJ19" i="8"/>
  <c r="BJ87" i="8"/>
  <c r="BJ74" i="8"/>
  <c r="BJ60" i="8"/>
  <c r="BJ67" i="8"/>
  <c r="BJ62" i="8"/>
  <c r="BJ32" i="8"/>
  <c r="BJ15" i="8"/>
  <c r="BJ80" i="8"/>
  <c r="BJ14" i="8"/>
  <c r="BJ45" i="8"/>
  <c r="BJ90" i="8"/>
  <c r="BJ24" i="8"/>
  <c r="BJ30" i="8"/>
  <c r="BJ20" i="8"/>
  <c r="BJ49" i="8"/>
  <c r="BJ21" i="8"/>
  <c r="BJ107" i="8"/>
  <c r="BJ86" i="8"/>
  <c r="BJ101" i="8"/>
  <c r="BJ73" i="8"/>
  <c r="BJ114" i="8"/>
  <c r="BJ70" i="8"/>
  <c r="BJ76" i="8"/>
  <c r="BJ54" i="8"/>
  <c r="BJ42" i="8"/>
  <c r="BJ105" i="8"/>
  <c r="BJ99" i="8"/>
  <c r="BJ22" i="8"/>
  <c r="BJ58" i="8"/>
  <c r="BJ109" i="8"/>
  <c r="BJ121" i="8"/>
  <c r="BJ119" i="8"/>
  <c r="BJ12" i="8"/>
  <c r="BJ23" i="8"/>
  <c r="BJ46" i="8"/>
  <c r="BJ120" i="8"/>
  <c r="BJ53" i="8"/>
  <c r="BJ84" i="8"/>
  <c r="BJ36" i="8"/>
  <c r="BJ117" i="8"/>
  <c r="BJ82" i="8"/>
  <c r="BJ122" i="8"/>
  <c r="BJ81" i="8"/>
  <c r="BJ28" i="8"/>
  <c r="BJ98" i="8"/>
  <c r="BJ64" i="8"/>
  <c r="BJ37" i="8"/>
  <c r="BJ39" i="8"/>
  <c r="BJ26" i="8"/>
  <c r="BJ16" i="8"/>
  <c r="BJ72" i="8"/>
  <c r="BJ38" i="8"/>
  <c r="BJ11" i="8"/>
  <c r="BJ68" i="8"/>
  <c r="BJ78" i="8"/>
  <c r="BJ108" i="8"/>
  <c r="BJ118" i="8"/>
  <c r="BJ50" i="8"/>
  <c r="BJ40" i="8"/>
  <c r="BJ91" i="8"/>
  <c r="BJ100" i="8"/>
  <c r="BJ95" i="8"/>
  <c r="BK4" i="7"/>
  <c r="BJ4" i="8"/>
  <c r="CB84" i="7"/>
  <c r="CB94" i="7"/>
  <c r="CB37" i="7"/>
  <c r="CB119" i="7"/>
  <c r="CB18" i="7"/>
  <c r="CC110" i="7"/>
  <c r="CB105" i="7"/>
  <c r="CB64" i="7"/>
  <c r="CC52" i="7"/>
  <c r="CC75" i="7"/>
  <c r="CB70" i="7"/>
  <c r="CB58" i="7"/>
  <c r="CD47" i="7"/>
  <c r="CC48" i="7"/>
  <c r="CB68" i="7"/>
  <c r="CB46" i="7"/>
  <c r="CB99" i="7"/>
  <c r="CC102" i="7"/>
  <c r="CB87" i="7"/>
  <c r="CB16" i="7"/>
  <c r="CB21" i="7"/>
  <c r="CC68" i="7" l="1"/>
  <c r="CC87" i="7"/>
  <c r="CC70" i="7"/>
  <c r="CC37" i="7"/>
  <c r="CC76" i="7"/>
  <c r="CC15" i="7"/>
  <c r="CC36" i="7"/>
  <c r="CC118" i="7"/>
  <c r="CC32" i="7"/>
  <c r="CC49" i="7"/>
  <c r="CC20" i="7"/>
  <c r="CD27" i="7"/>
  <c r="CC59" i="7"/>
  <c r="CC67" i="7"/>
  <c r="CE25" i="7"/>
  <c r="CD35" i="7"/>
  <c r="CD34" i="7"/>
  <c r="CD56" i="7"/>
  <c r="CD83" i="7"/>
  <c r="CE13" i="7"/>
  <c r="CC40" i="7"/>
  <c r="CC14" i="7"/>
  <c r="CC39" i="7"/>
  <c r="CC53" i="7"/>
  <c r="CC117" i="7"/>
  <c r="CC86" i="7"/>
  <c r="CC114" i="7"/>
  <c r="CD43" i="7"/>
  <c r="CD104" i="7"/>
  <c r="CD93" i="7"/>
  <c r="CC54" i="7"/>
  <c r="CC50" i="7"/>
  <c r="CC97" i="7"/>
  <c r="CC23" i="7"/>
  <c r="CC91" i="7"/>
  <c r="CC17" i="7"/>
  <c r="CC38" i="7"/>
  <c r="CC24" i="7"/>
  <c r="CC22" i="7"/>
  <c r="CC19" i="7"/>
  <c r="CC98" i="7"/>
  <c r="CC109" i="7"/>
  <c r="CC107" i="7"/>
  <c r="CD55" i="7"/>
  <c r="CD71" i="7"/>
  <c r="CD33" i="7"/>
  <c r="CC74" i="7"/>
  <c r="CD79" i="7"/>
  <c r="CC108" i="7"/>
  <c r="CC21" i="7"/>
  <c r="CE47" i="7"/>
  <c r="CC18" i="7"/>
  <c r="CC16" i="7"/>
  <c r="CC46" i="7"/>
  <c r="CD48" i="7"/>
  <c r="CC58" i="7"/>
  <c r="CD75" i="7"/>
  <c r="CC64" i="7"/>
  <c r="CD110" i="7"/>
  <c r="CC119" i="7"/>
  <c r="CC94" i="7"/>
  <c r="BK116" i="8"/>
  <c r="BK9" i="8"/>
  <c r="BK8" i="8"/>
  <c r="BK5" i="8"/>
  <c r="BK7" i="8"/>
  <c r="BK47" i="8"/>
  <c r="BK88" i="8"/>
  <c r="BK65" i="8"/>
  <c r="BK96" i="8"/>
  <c r="BK25" i="8"/>
  <c r="BK13" i="8"/>
  <c r="BK56" i="8"/>
  <c r="BK35" i="8"/>
  <c r="BK89" i="8"/>
  <c r="BK48" i="8"/>
  <c r="BK33" i="8"/>
  <c r="BK66" i="8"/>
  <c r="BK44" i="8"/>
  <c r="BK77" i="8"/>
  <c r="BK41" i="8"/>
  <c r="BK10" i="8"/>
  <c r="BK102" i="8"/>
  <c r="BK123" i="8"/>
  <c r="BK69" i="8"/>
  <c r="BK93" i="8"/>
  <c r="BK85" i="8"/>
  <c r="BK34" i="8"/>
  <c r="BK106" i="8"/>
  <c r="BK110" i="8"/>
  <c r="BK52" i="8"/>
  <c r="BK57" i="8"/>
  <c r="BK55" i="8"/>
  <c r="BK61" i="8"/>
  <c r="BK92" i="8"/>
  <c r="BK75" i="8"/>
  <c r="BK113" i="8"/>
  <c r="BK79" i="8"/>
  <c r="BK112" i="8"/>
  <c r="BK71" i="8"/>
  <c r="BK43" i="8"/>
  <c r="BK83" i="8"/>
  <c r="BK111" i="8"/>
  <c r="BK115" i="8"/>
  <c r="BK104" i="8"/>
  <c r="BK6" i="8"/>
  <c r="BK31" i="8"/>
  <c r="BK27" i="8"/>
  <c r="BK51" i="8"/>
  <c r="BK95" i="8"/>
  <c r="BK64" i="8"/>
  <c r="BK100" i="8"/>
  <c r="BK91" i="8"/>
  <c r="BK62" i="8"/>
  <c r="BK28" i="8"/>
  <c r="BK50" i="8"/>
  <c r="BK81" i="8"/>
  <c r="BK122" i="8"/>
  <c r="BK87" i="8"/>
  <c r="BK19" i="8"/>
  <c r="BK108" i="8"/>
  <c r="BK117" i="8"/>
  <c r="BK68" i="8"/>
  <c r="BK84" i="8"/>
  <c r="BK53" i="8"/>
  <c r="BK46" i="8"/>
  <c r="BK23" i="8"/>
  <c r="BK29" i="8"/>
  <c r="BK18" i="8"/>
  <c r="BK39" i="8"/>
  <c r="BK58" i="8"/>
  <c r="BK99" i="8"/>
  <c r="BK54" i="8"/>
  <c r="BK70" i="8"/>
  <c r="BK86" i="8"/>
  <c r="BK21" i="8"/>
  <c r="BK17" i="8"/>
  <c r="BK37" i="8"/>
  <c r="BK12" i="8"/>
  <c r="BK22" i="8"/>
  <c r="BK105" i="8"/>
  <c r="BK114" i="8"/>
  <c r="BK20" i="8"/>
  <c r="BK24" i="8"/>
  <c r="BK45" i="8"/>
  <c r="BK14" i="8"/>
  <c r="BK15" i="8"/>
  <c r="BK98" i="8"/>
  <c r="BK40" i="8"/>
  <c r="BK67" i="8"/>
  <c r="BK60" i="8"/>
  <c r="BK118" i="8"/>
  <c r="BK74" i="8"/>
  <c r="BK82" i="8"/>
  <c r="BK63" i="8"/>
  <c r="BK78" i="8"/>
  <c r="BK36" i="8"/>
  <c r="BK11" i="8"/>
  <c r="BK103" i="8"/>
  <c r="BK120" i="8"/>
  <c r="BK38" i="8"/>
  <c r="BK94" i="8"/>
  <c r="BK72" i="8"/>
  <c r="BK59" i="8"/>
  <c r="BK26" i="8"/>
  <c r="BK121" i="8"/>
  <c r="BK109" i="8"/>
  <c r="BK42" i="8"/>
  <c r="BK76" i="8"/>
  <c r="BK101" i="8"/>
  <c r="BK107" i="8"/>
  <c r="BK30" i="8"/>
  <c r="BK32" i="8"/>
  <c r="BK97" i="8"/>
  <c r="BK16" i="8"/>
  <c r="BK119" i="8"/>
  <c r="BK73" i="8"/>
  <c r="BK49" i="8"/>
  <c r="BK90" i="8"/>
  <c r="BK80" i="8"/>
  <c r="BL4" i="7"/>
  <c r="BK4" i="8"/>
  <c r="CC99" i="7"/>
  <c r="CD52" i="7"/>
  <c r="CC105" i="7"/>
  <c r="CC84" i="7"/>
  <c r="CD102" i="7"/>
  <c r="CD57" i="7"/>
  <c r="CC73" i="7"/>
  <c r="CC62" i="7"/>
  <c r="CC78" i="7"/>
  <c r="CE96" i="7"/>
  <c r="CC72" i="7"/>
  <c r="CC30" i="7"/>
  <c r="CC63" i="7"/>
  <c r="CC120" i="7"/>
  <c r="CC103" i="7"/>
  <c r="CC28" i="7"/>
  <c r="CD111" i="7"/>
  <c r="CD77" i="7"/>
  <c r="CE88" i="7"/>
  <c r="CD106" i="7"/>
  <c r="CC60" i="7"/>
  <c r="CD61" i="7"/>
  <c r="CD66" i="7"/>
  <c r="CD41" i="7"/>
  <c r="CD92" i="7"/>
  <c r="CC95" i="7"/>
  <c r="CC121" i="7"/>
  <c r="CC29" i="7"/>
  <c r="CC90" i="7"/>
  <c r="CD115" i="7"/>
  <c r="CE65" i="7"/>
  <c r="CC45" i="7"/>
  <c r="CD85" i="7"/>
  <c r="CC101" i="7"/>
  <c r="CD112" i="7"/>
  <c r="CC81" i="7"/>
  <c r="CC100" i="7"/>
  <c r="CC11" i="7"/>
  <c r="CC42" i="7"/>
  <c r="CC12" i="7"/>
  <c r="CC26" i="7"/>
  <c r="CD51" i="7"/>
  <c r="CD44" i="7"/>
  <c r="CD69" i="7"/>
  <c r="CC80" i="7"/>
  <c r="CD89" i="7"/>
  <c r="CD6" i="7"/>
  <c r="CD113" i="7"/>
  <c r="CC82" i="7"/>
  <c r="CD10" i="7"/>
  <c r="CD31" i="7"/>
  <c r="CE31" i="7" l="1"/>
  <c r="CD82" i="7"/>
  <c r="CE6" i="7"/>
  <c r="CD80" i="7"/>
  <c r="CE44" i="7"/>
  <c r="CD26" i="7"/>
  <c r="CD42" i="7"/>
  <c r="CD100" i="7"/>
  <c r="CE112" i="7"/>
  <c r="CE85" i="7"/>
  <c r="CF65" i="7"/>
  <c r="CD90" i="7"/>
  <c r="CD121" i="7"/>
  <c r="CE92" i="7"/>
  <c r="CE66" i="7"/>
  <c r="CD60" i="7"/>
  <c r="CF88" i="7"/>
  <c r="CE111" i="7"/>
  <c r="CD103" i="7"/>
  <c r="CD63" i="7"/>
  <c r="CD72" i="7"/>
  <c r="CD78" i="7"/>
  <c r="CD73" i="7"/>
  <c r="CE102" i="7"/>
  <c r="CD105" i="7"/>
  <c r="CD99" i="7"/>
  <c r="CD119" i="7"/>
  <c r="CD64" i="7"/>
  <c r="CD58" i="7"/>
  <c r="CD46" i="7"/>
  <c r="CD18" i="7"/>
  <c r="CD21" i="7"/>
  <c r="CE79" i="7"/>
  <c r="CE33" i="7"/>
  <c r="CE55" i="7"/>
  <c r="CD109" i="7"/>
  <c r="CD19" i="7"/>
  <c r="CD24" i="7"/>
  <c r="CD17" i="7"/>
  <c r="CD23" i="7"/>
  <c r="CD50" i="7"/>
  <c r="CE93" i="7"/>
  <c r="CE43" i="7"/>
  <c r="CD86" i="7"/>
  <c r="CD53" i="7"/>
  <c r="CD14" i="7"/>
  <c r="CF13" i="7"/>
  <c r="CE56" i="7"/>
  <c r="CE35" i="7"/>
  <c r="CD67" i="7"/>
  <c r="CE27" i="7"/>
  <c r="CD49" i="7"/>
  <c r="CD118" i="7"/>
  <c r="CD15" i="7"/>
  <c r="CD37" i="7"/>
  <c r="CD87" i="7"/>
  <c r="CE10" i="7"/>
  <c r="CE113" i="7"/>
  <c r="CE89" i="7"/>
  <c r="CE69" i="7"/>
  <c r="CE51" i="7"/>
  <c r="CD12" i="7"/>
  <c r="CD11" i="7"/>
  <c r="CD81" i="7"/>
  <c r="CD101" i="7"/>
  <c r="CD45" i="7"/>
  <c r="CE115" i="7"/>
  <c r="CD29" i="7"/>
  <c r="CD95" i="7"/>
  <c r="CE41" i="7"/>
  <c r="CE61" i="7"/>
  <c r="CE106" i="7"/>
  <c r="CE77" i="7"/>
  <c r="CD28" i="7"/>
  <c r="CD120" i="7"/>
  <c r="CD30" i="7"/>
  <c r="CF96" i="7"/>
  <c r="CD62" i="7"/>
  <c r="CE57" i="7"/>
  <c r="CD84" i="7"/>
  <c r="CE52" i="7"/>
  <c r="BL116" i="8"/>
  <c r="BL9" i="8"/>
  <c r="BL8" i="8"/>
  <c r="BL7" i="8"/>
  <c r="BL5" i="8"/>
  <c r="BL65" i="8"/>
  <c r="BL47" i="8"/>
  <c r="BL25" i="8"/>
  <c r="BL88" i="8"/>
  <c r="BL13" i="8"/>
  <c r="BL96" i="8"/>
  <c r="BL43" i="8"/>
  <c r="BL51" i="8"/>
  <c r="BL31" i="8"/>
  <c r="BL48" i="8"/>
  <c r="BL6" i="8"/>
  <c r="BL56" i="8"/>
  <c r="BL111" i="8"/>
  <c r="BL115" i="8"/>
  <c r="BL79" i="8"/>
  <c r="BL93" i="8"/>
  <c r="BL123" i="8"/>
  <c r="BL77" i="8"/>
  <c r="BL35" i="8"/>
  <c r="BL113" i="8"/>
  <c r="BL57" i="8"/>
  <c r="BL110" i="8"/>
  <c r="BL34" i="8"/>
  <c r="BL83" i="8"/>
  <c r="BL44" i="8"/>
  <c r="BL66" i="8"/>
  <c r="BL71" i="8"/>
  <c r="BL27" i="8"/>
  <c r="BL112" i="8"/>
  <c r="BL33" i="8"/>
  <c r="BL89" i="8"/>
  <c r="BL104" i="8"/>
  <c r="BL61" i="8"/>
  <c r="BL85" i="8"/>
  <c r="BL102" i="8"/>
  <c r="BL41" i="8"/>
  <c r="BL75" i="8"/>
  <c r="BL92" i="8"/>
  <c r="BL55" i="8"/>
  <c r="BL52" i="8"/>
  <c r="BL106" i="8"/>
  <c r="BL69" i="8"/>
  <c r="BL10" i="8"/>
  <c r="BL32" i="8"/>
  <c r="BL24" i="8"/>
  <c r="BL20" i="8"/>
  <c r="BL114" i="8"/>
  <c r="BL105" i="8"/>
  <c r="BL22" i="8"/>
  <c r="BL12" i="8"/>
  <c r="BL37" i="8"/>
  <c r="BL38" i="8"/>
  <c r="BL103" i="8"/>
  <c r="BL78" i="8"/>
  <c r="BL82" i="8"/>
  <c r="BL67" i="8"/>
  <c r="BL98" i="8"/>
  <c r="BL17" i="8"/>
  <c r="BL80" i="8"/>
  <c r="BL21" i="8"/>
  <c r="BL86" i="8"/>
  <c r="BL70" i="8"/>
  <c r="BL54" i="8"/>
  <c r="BL99" i="8"/>
  <c r="BL58" i="8"/>
  <c r="BL29" i="8"/>
  <c r="BL53" i="8"/>
  <c r="BL68" i="8"/>
  <c r="BL117" i="8"/>
  <c r="BL19" i="8"/>
  <c r="BL81" i="8"/>
  <c r="BL28" i="8"/>
  <c r="BL91" i="8"/>
  <c r="BL100" i="8"/>
  <c r="BL95" i="8"/>
  <c r="BL36" i="8"/>
  <c r="BL60" i="8"/>
  <c r="BL97" i="8"/>
  <c r="BL15" i="8"/>
  <c r="BL14" i="8"/>
  <c r="BL45" i="8"/>
  <c r="BL30" i="8"/>
  <c r="BL107" i="8"/>
  <c r="BL101" i="8"/>
  <c r="BL76" i="8"/>
  <c r="BL42" i="8"/>
  <c r="BL109" i="8"/>
  <c r="BL121" i="8"/>
  <c r="BL26" i="8"/>
  <c r="BL59" i="8"/>
  <c r="BL72" i="8"/>
  <c r="BL94" i="8"/>
  <c r="BL120" i="8"/>
  <c r="BL11" i="8"/>
  <c r="BL63" i="8"/>
  <c r="BL74" i="8"/>
  <c r="BL40" i="8"/>
  <c r="BL90" i="8"/>
  <c r="BL49" i="8"/>
  <c r="BL73" i="8"/>
  <c r="BL119" i="8"/>
  <c r="BL16" i="8"/>
  <c r="BL39" i="8"/>
  <c r="BL18" i="8"/>
  <c r="BL23" i="8"/>
  <c r="BL46" i="8"/>
  <c r="BL84" i="8"/>
  <c r="BL108" i="8"/>
  <c r="BL87" i="8"/>
  <c r="BL122" i="8"/>
  <c r="BL50" i="8"/>
  <c r="BL62" i="8"/>
  <c r="BL64" i="8"/>
  <c r="BL118" i="8"/>
  <c r="BM4" i="7"/>
  <c r="BL4" i="8"/>
  <c r="CD94" i="7"/>
  <c r="CE110" i="7"/>
  <c r="CE75" i="7"/>
  <c r="CE48" i="7"/>
  <c r="CD16" i="7"/>
  <c r="CF47" i="7"/>
  <c r="CD108" i="7"/>
  <c r="CD74" i="7"/>
  <c r="CE71" i="7"/>
  <c r="CD107" i="7"/>
  <c r="CD98" i="7"/>
  <c r="CD22" i="7"/>
  <c r="CD38" i="7"/>
  <c r="CD91" i="7"/>
  <c r="CD97" i="7"/>
  <c r="CD54" i="7"/>
  <c r="CE104" i="7"/>
  <c r="CD114" i="7"/>
  <c r="CD117" i="7"/>
  <c r="CD39" i="7"/>
  <c r="CD40" i="7"/>
  <c r="CE83" i="7"/>
  <c r="CE34" i="7"/>
  <c r="CF25" i="7"/>
  <c r="CD59" i="7"/>
  <c r="CD20" i="7"/>
  <c r="CD32" i="7"/>
  <c r="CD36" i="7"/>
  <c r="CD76" i="7"/>
  <c r="CD70" i="7"/>
  <c r="CD68" i="7"/>
  <c r="CE68" i="7" l="1"/>
  <c r="CE76" i="7"/>
  <c r="CE32" i="7"/>
  <c r="CE59" i="7"/>
  <c r="CF34" i="7"/>
  <c r="CE40" i="7"/>
  <c r="CE117" i="7"/>
  <c r="CF104" i="7"/>
  <c r="CE97" i="7"/>
  <c r="CE38" i="7"/>
  <c r="CE98" i="7"/>
  <c r="CF71" i="7"/>
  <c r="CE108" i="7"/>
  <c r="CE16" i="7"/>
  <c r="CF75" i="7"/>
  <c r="CE94" i="7"/>
  <c r="CE84" i="7"/>
  <c r="CE62" i="7"/>
  <c r="CE30" i="7"/>
  <c r="CE28" i="7"/>
  <c r="CF106" i="7"/>
  <c r="CF41" i="7"/>
  <c r="CE29" i="7"/>
  <c r="CE45" i="7"/>
  <c r="CE81" i="7"/>
  <c r="CE12" i="7"/>
  <c r="CF69" i="7"/>
  <c r="CF113" i="7"/>
  <c r="CE87" i="7"/>
  <c r="CE15" i="7"/>
  <c r="CE49" i="7"/>
  <c r="CE67" i="7"/>
  <c r="CF56" i="7"/>
  <c r="CE14" i="7"/>
  <c r="CE86" i="7"/>
  <c r="CF93" i="7"/>
  <c r="CE23" i="7"/>
  <c r="CE24" i="7"/>
  <c r="CE109" i="7"/>
  <c r="CF33" i="7"/>
  <c r="CE21" i="7"/>
  <c r="CE46" i="7"/>
  <c r="CE64" i="7"/>
  <c r="CE99" i="7"/>
  <c r="CF102" i="7"/>
  <c r="CE78" i="7"/>
  <c r="CE63" i="7"/>
  <c r="CF111" i="7"/>
  <c r="CE60" i="7"/>
  <c r="CF92" i="7"/>
  <c r="CE90" i="7"/>
  <c r="CF85" i="7"/>
  <c r="CE100" i="7"/>
  <c r="CE26" i="7"/>
  <c r="CE80" i="7"/>
  <c r="CE82" i="7"/>
  <c r="CE70" i="7"/>
  <c r="CE36" i="7"/>
  <c r="CE20" i="7"/>
  <c r="CG25" i="7"/>
  <c r="CF83" i="7"/>
  <c r="CE39" i="7"/>
  <c r="CE114" i="7"/>
  <c r="CE54" i="7"/>
  <c r="CE91" i="7"/>
  <c r="CE22" i="7"/>
  <c r="CE107" i="7"/>
  <c r="CE74" i="7"/>
  <c r="CG47" i="7"/>
  <c r="CF48" i="7"/>
  <c r="CF110" i="7"/>
  <c r="BM116" i="8"/>
  <c r="BM7" i="8"/>
  <c r="BM9" i="8"/>
  <c r="BM8" i="8"/>
  <c r="BM5" i="8"/>
  <c r="BM47" i="8"/>
  <c r="BM13" i="8"/>
  <c r="BM25" i="8"/>
  <c r="BM65" i="8"/>
  <c r="BM96" i="8"/>
  <c r="BM88" i="8"/>
  <c r="BM41" i="8"/>
  <c r="BM102" i="8"/>
  <c r="BM34" i="8"/>
  <c r="BM110" i="8"/>
  <c r="BM57" i="8"/>
  <c r="BM113" i="8"/>
  <c r="BM104" i="8"/>
  <c r="BM89" i="8"/>
  <c r="BM33" i="8"/>
  <c r="BM123" i="8"/>
  <c r="BM93" i="8"/>
  <c r="BM79" i="8"/>
  <c r="BM115" i="8"/>
  <c r="BM111" i="8"/>
  <c r="BM56" i="8"/>
  <c r="BM6" i="8"/>
  <c r="BM48" i="8"/>
  <c r="BM51" i="8"/>
  <c r="BM27" i="8"/>
  <c r="BM66" i="8"/>
  <c r="BM83" i="8"/>
  <c r="BM85" i="8"/>
  <c r="BM61" i="8"/>
  <c r="BM35" i="8"/>
  <c r="BM77" i="8"/>
  <c r="BM10" i="8"/>
  <c r="BM69" i="8"/>
  <c r="BM106" i="8"/>
  <c r="BM52" i="8"/>
  <c r="BM55" i="8"/>
  <c r="BM92" i="8"/>
  <c r="BM75" i="8"/>
  <c r="BM31" i="8"/>
  <c r="BM43" i="8"/>
  <c r="BM112" i="8"/>
  <c r="BM71" i="8"/>
  <c r="BM44" i="8"/>
  <c r="BM50" i="8"/>
  <c r="BM87" i="8"/>
  <c r="BM23" i="8"/>
  <c r="BM39" i="8"/>
  <c r="BM119" i="8"/>
  <c r="BM40" i="8"/>
  <c r="BM74" i="8"/>
  <c r="BM63" i="8"/>
  <c r="BM11" i="8"/>
  <c r="BM94" i="8"/>
  <c r="BM59" i="8"/>
  <c r="BM26" i="8"/>
  <c r="BM109" i="8"/>
  <c r="BM42" i="8"/>
  <c r="BM15" i="8"/>
  <c r="BM91" i="8"/>
  <c r="BM19" i="8"/>
  <c r="BM70" i="8"/>
  <c r="BM17" i="8"/>
  <c r="BM98" i="8"/>
  <c r="BM67" i="8"/>
  <c r="BM82" i="8"/>
  <c r="BM78" i="8"/>
  <c r="BM103" i="8"/>
  <c r="BM12" i="8"/>
  <c r="BM22" i="8"/>
  <c r="BM20" i="8"/>
  <c r="BM32" i="8"/>
  <c r="BM30" i="8"/>
  <c r="BM97" i="8"/>
  <c r="BM28" i="8"/>
  <c r="BM53" i="8"/>
  <c r="BM58" i="8"/>
  <c r="BM86" i="8"/>
  <c r="BM64" i="8"/>
  <c r="BM62" i="8"/>
  <c r="BM122" i="8"/>
  <c r="BM108" i="8"/>
  <c r="BM84" i="8"/>
  <c r="BM46" i="8"/>
  <c r="BM18" i="8"/>
  <c r="BM16" i="8"/>
  <c r="BM73" i="8"/>
  <c r="BM49" i="8"/>
  <c r="BM90" i="8"/>
  <c r="BM60" i="8"/>
  <c r="BM36" i="8"/>
  <c r="BM120" i="8"/>
  <c r="BM72" i="8"/>
  <c r="BM121" i="8"/>
  <c r="BM76" i="8"/>
  <c r="BM107" i="8"/>
  <c r="BM14" i="8"/>
  <c r="BM100" i="8"/>
  <c r="BM117" i="8"/>
  <c r="BM54" i="8"/>
  <c r="BM118" i="8"/>
  <c r="BM38" i="8"/>
  <c r="BM37" i="8"/>
  <c r="BM105" i="8"/>
  <c r="BM114" i="8"/>
  <c r="BM24" i="8"/>
  <c r="BM101" i="8"/>
  <c r="BM45" i="8"/>
  <c r="BM95" i="8"/>
  <c r="BM81" i="8"/>
  <c r="BM68" i="8"/>
  <c r="BM29" i="8"/>
  <c r="BM99" i="8"/>
  <c r="BM21" i="8"/>
  <c r="BM80" i="8"/>
  <c r="BN4" i="7"/>
  <c r="BM4" i="8"/>
  <c r="CF52" i="7"/>
  <c r="CF57" i="7"/>
  <c r="CG96" i="7"/>
  <c r="CE120" i="7"/>
  <c r="CF77" i="7"/>
  <c r="CF61" i="7"/>
  <c r="CE95" i="7"/>
  <c r="CF115" i="7"/>
  <c r="CE101" i="7"/>
  <c r="CE11" i="7"/>
  <c r="CF51" i="7"/>
  <c r="CF89" i="7"/>
  <c r="CF10" i="7"/>
  <c r="CE37" i="7"/>
  <c r="CE118" i="7"/>
  <c r="CF27" i="7"/>
  <c r="CF35" i="7"/>
  <c r="CG13" i="7"/>
  <c r="CE53" i="7"/>
  <c r="CF43" i="7"/>
  <c r="CE50" i="7"/>
  <c r="CE17" i="7"/>
  <c r="CE19" i="7"/>
  <c r="CF55" i="7"/>
  <c r="CF79" i="7"/>
  <c r="CE18" i="7"/>
  <c r="CE58" i="7"/>
  <c r="CE119" i="7"/>
  <c r="CE105" i="7"/>
  <c r="CE73" i="7"/>
  <c r="CE72" i="7"/>
  <c r="CE103" i="7"/>
  <c r="CG88" i="7"/>
  <c r="CF66" i="7"/>
  <c r="CE121" i="7"/>
  <c r="CG65" i="7"/>
  <c r="CF112" i="7"/>
  <c r="CE42" i="7"/>
  <c r="CF44" i="7"/>
  <c r="CF6" i="7"/>
  <c r="CF31" i="7"/>
  <c r="CG31" i="7" l="1"/>
  <c r="CG44" i="7"/>
  <c r="CG112" i="7"/>
  <c r="CF121" i="7"/>
  <c r="CH88" i="7"/>
  <c r="CF72" i="7"/>
  <c r="CF105" i="7"/>
  <c r="CF58" i="7"/>
  <c r="CG79" i="7"/>
  <c r="CF19" i="7"/>
  <c r="CF50" i="7"/>
  <c r="CF53" i="7"/>
  <c r="CG35" i="7"/>
  <c r="CF118" i="7"/>
  <c r="CG10" i="7"/>
  <c r="CG51" i="7"/>
  <c r="CF101" i="7"/>
  <c r="CF95" i="7"/>
  <c r="CG77" i="7"/>
  <c r="CH96" i="7"/>
  <c r="CG52" i="7"/>
  <c r="CG48" i="7"/>
  <c r="CF74" i="7"/>
  <c r="CF22" i="7"/>
  <c r="CF54" i="7"/>
  <c r="CF39" i="7"/>
  <c r="CH25" i="7"/>
  <c r="CF36" i="7"/>
  <c r="CF82" i="7"/>
  <c r="CF26" i="7"/>
  <c r="CG85" i="7"/>
  <c r="CG92" i="7"/>
  <c r="CG111" i="7"/>
  <c r="CF78" i="7"/>
  <c r="CF99" i="7"/>
  <c r="CF46" i="7"/>
  <c r="CG33" i="7"/>
  <c r="CF24" i="7"/>
  <c r="CG93" i="7"/>
  <c r="CF14" i="7"/>
  <c r="CF67" i="7"/>
  <c r="CF15" i="7"/>
  <c r="CG113" i="7"/>
  <c r="CF12" i="7"/>
  <c r="CF45" i="7"/>
  <c r="CG41" i="7"/>
  <c r="CF28" i="7"/>
  <c r="CF62" i="7"/>
  <c r="CF94" i="7"/>
  <c r="CF16" i="7"/>
  <c r="CG71" i="7"/>
  <c r="CF38" i="7"/>
  <c r="CG104" i="7"/>
  <c r="CF40" i="7"/>
  <c r="CF59" i="7"/>
  <c r="CF76" i="7"/>
  <c r="CG6" i="7"/>
  <c r="CF42" i="7"/>
  <c r="CH65" i="7"/>
  <c r="CG66" i="7"/>
  <c r="CF103" i="7"/>
  <c r="CF73" i="7"/>
  <c r="CF119" i="7"/>
  <c r="CF18" i="7"/>
  <c r="CG55" i="7"/>
  <c r="CF17" i="7"/>
  <c r="CG43" i="7"/>
  <c r="CH13" i="7"/>
  <c r="CG27" i="7"/>
  <c r="CF37" i="7"/>
  <c r="CG89" i="7"/>
  <c r="CF11" i="7"/>
  <c r="CG115" i="7"/>
  <c r="CG61" i="7"/>
  <c r="CF120" i="7"/>
  <c r="CG57" i="7"/>
  <c r="BN116" i="8"/>
  <c r="BN9" i="8"/>
  <c r="BN8" i="8"/>
  <c r="BN5" i="8"/>
  <c r="BN7" i="8"/>
  <c r="BN65" i="8"/>
  <c r="BN88" i="8"/>
  <c r="BN13" i="8"/>
  <c r="BN96" i="8"/>
  <c r="BN25" i="8"/>
  <c r="BN47" i="8"/>
  <c r="BN43" i="8"/>
  <c r="BN31" i="8"/>
  <c r="BN92" i="8"/>
  <c r="BN52" i="8"/>
  <c r="BN106" i="8"/>
  <c r="BN69" i="8"/>
  <c r="BN10" i="8"/>
  <c r="BN35" i="8"/>
  <c r="BN85" i="8"/>
  <c r="BN48" i="8"/>
  <c r="BN111" i="8"/>
  <c r="BN123" i="8"/>
  <c r="BN89" i="8"/>
  <c r="BN104" i="8"/>
  <c r="BN57" i="8"/>
  <c r="BN110" i="8"/>
  <c r="BN102" i="8"/>
  <c r="BN61" i="8"/>
  <c r="BN51" i="8"/>
  <c r="BN56" i="8"/>
  <c r="BN75" i="8"/>
  <c r="BN55" i="8"/>
  <c r="BN77" i="8"/>
  <c r="BN83" i="8"/>
  <c r="BN66" i="8"/>
  <c r="BN27" i="8"/>
  <c r="BN6" i="8"/>
  <c r="BN115" i="8"/>
  <c r="BN93" i="8"/>
  <c r="BN44" i="8"/>
  <c r="BN71" i="8"/>
  <c r="BN112" i="8"/>
  <c r="BN33" i="8"/>
  <c r="BN113" i="8"/>
  <c r="BN34" i="8"/>
  <c r="BN41" i="8"/>
  <c r="BN79" i="8"/>
  <c r="BN105" i="8"/>
  <c r="BN37" i="8"/>
  <c r="BN38" i="8"/>
  <c r="BN54" i="8"/>
  <c r="BN117" i="8"/>
  <c r="BN28" i="8"/>
  <c r="BN97" i="8"/>
  <c r="BN30" i="8"/>
  <c r="BN76" i="8"/>
  <c r="BN121" i="8"/>
  <c r="BN72" i="8"/>
  <c r="BN36" i="8"/>
  <c r="BN60" i="8"/>
  <c r="BN90" i="8"/>
  <c r="BN73" i="8"/>
  <c r="BN18" i="8"/>
  <c r="BN122" i="8"/>
  <c r="BN22" i="8"/>
  <c r="BN103" i="8"/>
  <c r="BN98" i="8"/>
  <c r="BN80" i="8"/>
  <c r="BN21" i="8"/>
  <c r="BN99" i="8"/>
  <c r="BN19" i="8"/>
  <c r="BN91" i="8"/>
  <c r="BN15" i="8"/>
  <c r="BN42" i="8"/>
  <c r="BN26" i="8"/>
  <c r="BN94" i="8"/>
  <c r="BN63" i="8"/>
  <c r="BN40" i="8"/>
  <c r="BN119" i="8"/>
  <c r="BN23" i="8"/>
  <c r="BN50" i="8"/>
  <c r="BN108" i="8"/>
  <c r="BN32" i="8"/>
  <c r="BN67" i="8"/>
  <c r="BN24" i="8"/>
  <c r="BN114" i="8"/>
  <c r="BN118" i="8"/>
  <c r="BN86" i="8"/>
  <c r="BN58" i="8"/>
  <c r="BN53" i="8"/>
  <c r="BN100" i="8"/>
  <c r="BN14" i="8"/>
  <c r="BN107" i="8"/>
  <c r="BN120" i="8"/>
  <c r="BN49" i="8"/>
  <c r="BN16" i="8"/>
  <c r="BN46" i="8"/>
  <c r="BN62" i="8"/>
  <c r="BN20" i="8"/>
  <c r="BN12" i="8"/>
  <c r="BN78" i="8"/>
  <c r="BN17" i="8"/>
  <c r="BN70" i="8"/>
  <c r="BN29" i="8"/>
  <c r="BN68" i="8"/>
  <c r="BN81" i="8"/>
  <c r="BN95" i="8"/>
  <c r="BN45" i="8"/>
  <c r="BN101" i="8"/>
  <c r="BN109" i="8"/>
  <c r="BN59" i="8"/>
  <c r="BN11" i="8"/>
  <c r="BN74" i="8"/>
  <c r="BN39" i="8"/>
  <c r="BN87" i="8"/>
  <c r="BN84" i="8"/>
  <c r="BN64" i="8"/>
  <c r="BN82" i="8"/>
  <c r="BO4" i="7"/>
  <c r="BN4" i="8"/>
  <c r="CG110" i="7"/>
  <c r="CH47" i="7"/>
  <c r="CF107" i="7"/>
  <c r="CF91" i="7"/>
  <c r="CF114" i="7"/>
  <c r="CG83" i="7"/>
  <c r="CF20" i="7"/>
  <c r="CF70" i="7"/>
  <c r="CF80" i="7"/>
  <c r="CF100" i="7"/>
  <c r="CF90" i="7"/>
  <c r="CF60" i="7"/>
  <c r="CF63" i="7"/>
  <c r="CG102" i="7"/>
  <c r="CF64" i="7"/>
  <c r="CF21" i="7"/>
  <c r="CF109" i="7"/>
  <c r="CF23" i="7"/>
  <c r="CF86" i="7"/>
  <c r="CG56" i="7"/>
  <c r="CF49" i="7"/>
  <c r="CF87" i="7"/>
  <c r="CG69" i="7"/>
  <c r="CF81" i="7"/>
  <c r="CF29" i="7"/>
  <c r="CG106" i="7"/>
  <c r="CF30" i="7"/>
  <c r="CF84" i="7"/>
  <c r="CG75" i="7"/>
  <c r="CF108" i="7"/>
  <c r="CF98" i="7"/>
  <c r="CF97" i="7"/>
  <c r="CF117" i="7"/>
  <c r="CG34" i="7"/>
  <c r="CF32" i="7"/>
  <c r="CF68" i="7"/>
  <c r="CG68" i="7" l="1"/>
  <c r="CH34" i="7"/>
  <c r="CG97" i="7"/>
  <c r="CG108" i="7"/>
  <c r="CG84" i="7"/>
  <c r="CH106" i="7"/>
  <c r="CG81" i="7"/>
  <c r="CG87" i="7"/>
  <c r="CH56" i="7"/>
  <c r="CG23" i="7"/>
  <c r="CG21" i="7"/>
  <c r="CH102" i="7"/>
  <c r="CG60" i="7"/>
  <c r="CG100" i="7"/>
  <c r="CG70" i="7"/>
  <c r="CH83" i="7"/>
  <c r="CG91" i="7"/>
  <c r="CI47" i="7"/>
  <c r="BO116" i="8"/>
  <c r="BO9" i="8"/>
  <c r="BO8" i="8"/>
  <c r="BO5" i="8"/>
  <c r="BO7" i="8"/>
  <c r="BO47" i="8"/>
  <c r="BO25" i="8"/>
  <c r="BO13" i="8"/>
  <c r="BO96" i="8"/>
  <c r="BO88" i="8"/>
  <c r="BO65" i="8"/>
  <c r="BO41" i="8"/>
  <c r="BO34" i="8"/>
  <c r="BO112" i="8"/>
  <c r="BO71" i="8"/>
  <c r="BO93" i="8"/>
  <c r="BO115" i="8"/>
  <c r="BO6" i="8"/>
  <c r="BO83" i="8"/>
  <c r="BO102" i="8"/>
  <c r="BO111" i="8"/>
  <c r="BO48" i="8"/>
  <c r="BO85" i="8"/>
  <c r="BO35" i="8"/>
  <c r="BO69" i="8"/>
  <c r="BO52" i="8"/>
  <c r="BO57" i="8"/>
  <c r="BO89" i="8"/>
  <c r="BO113" i="8"/>
  <c r="BO33" i="8"/>
  <c r="BO44" i="8"/>
  <c r="BO56" i="8"/>
  <c r="BO51" i="8"/>
  <c r="BO61" i="8"/>
  <c r="BO27" i="8"/>
  <c r="BO66" i="8"/>
  <c r="BO77" i="8"/>
  <c r="BO55" i="8"/>
  <c r="BO123" i="8"/>
  <c r="BO79" i="8"/>
  <c r="BO10" i="8"/>
  <c r="BO106" i="8"/>
  <c r="BO92" i="8"/>
  <c r="BO31" i="8"/>
  <c r="BO43" i="8"/>
  <c r="BO75" i="8"/>
  <c r="BO110" i="8"/>
  <c r="BO104" i="8"/>
  <c r="BO74" i="8"/>
  <c r="BO59" i="8"/>
  <c r="BO101" i="8"/>
  <c r="BO95" i="8"/>
  <c r="BO68" i="8"/>
  <c r="BO67" i="8"/>
  <c r="BO32" i="8"/>
  <c r="BO108" i="8"/>
  <c r="BO16" i="8"/>
  <c r="BO49" i="8"/>
  <c r="BO120" i="8"/>
  <c r="BO14" i="8"/>
  <c r="BO86" i="8"/>
  <c r="BO24" i="8"/>
  <c r="BO119" i="8"/>
  <c r="BO40" i="8"/>
  <c r="BO42" i="8"/>
  <c r="BO98" i="8"/>
  <c r="BO103" i="8"/>
  <c r="BO22" i="8"/>
  <c r="BO122" i="8"/>
  <c r="BO18" i="8"/>
  <c r="BO73" i="8"/>
  <c r="BO36" i="8"/>
  <c r="BO121" i="8"/>
  <c r="BO30" i="8"/>
  <c r="BO28" i="8"/>
  <c r="BO54" i="8"/>
  <c r="BO37" i="8"/>
  <c r="BO114" i="8"/>
  <c r="BO23" i="8"/>
  <c r="BO26" i="8"/>
  <c r="BO91" i="8"/>
  <c r="BO99" i="8"/>
  <c r="BO80" i="8"/>
  <c r="BO87" i="8"/>
  <c r="BO39" i="8"/>
  <c r="BO11" i="8"/>
  <c r="BO109" i="8"/>
  <c r="BO45" i="8"/>
  <c r="BO81" i="8"/>
  <c r="BO29" i="8"/>
  <c r="BO70" i="8"/>
  <c r="BO17" i="8"/>
  <c r="BO78" i="8"/>
  <c r="BO12" i="8"/>
  <c r="BO20" i="8"/>
  <c r="BO62" i="8"/>
  <c r="BO46" i="8"/>
  <c r="BO107" i="8"/>
  <c r="BO100" i="8"/>
  <c r="BO53" i="8"/>
  <c r="BO58" i="8"/>
  <c r="BO118" i="8"/>
  <c r="BO50" i="8"/>
  <c r="BO63" i="8"/>
  <c r="BO82" i="8"/>
  <c r="BO64" i="8"/>
  <c r="BO84" i="8"/>
  <c r="BO90" i="8"/>
  <c r="BO60" i="8"/>
  <c r="BO72" i="8"/>
  <c r="BO76" i="8"/>
  <c r="BO97" i="8"/>
  <c r="BO117" i="8"/>
  <c r="BO38" i="8"/>
  <c r="BO105" i="8"/>
  <c r="BO94" i="8"/>
  <c r="BO15" i="8"/>
  <c r="BO19" i="8"/>
  <c r="BO21" i="8"/>
  <c r="BP4" i="7"/>
  <c r="BO4" i="8"/>
  <c r="CH57" i="7"/>
  <c r="CH61" i="7"/>
  <c r="CG11" i="7"/>
  <c r="CG37" i="7"/>
  <c r="CI13" i="7"/>
  <c r="CG17" i="7"/>
  <c r="CG18" i="7"/>
  <c r="CG73" i="7"/>
  <c r="CH66" i="7"/>
  <c r="CG42" i="7"/>
  <c r="CG76" i="7"/>
  <c r="CG40" i="7"/>
  <c r="CG38" i="7"/>
  <c r="CG16" i="7"/>
  <c r="CG62" i="7"/>
  <c r="CH41" i="7"/>
  <c r="CG12" i="7"/>
  <c r="CG15" i="7"/>
  <c r="CG14" i="7"/>
  <c r="CG24" i="7"/>
  <c r="CG46" i="7"/>
  <c r="CG78" i="7"/>
  <c r="CH92" i="7"/>
  <c r="CG26" i="7"/>
  <c r="CG36" i="7"/>
  <c r="CG39" i="7"/>
  <c r="CG22" i="7"/>
  <c r="CH48" i="7"/>
  <c r="CI96" i="7"/>
  <c r="CG95" i="7"/>
  <c r="CH51" i="7"/>
  <c r="CG118" i="7"/>
  <c r="CG53" i="7"/>
  <c r="CG19" i="7"/>
  <c r="CG58" i="7"/>
  <c r="CG72" i="7"/>
  <c r="CG121" i="7"/>
  <c r="CH44" i="7"/>
  <c r="CG32" i="7"/>
  <c r="CG117" i="7"/>
  <c r="CG98" i="7"/>
  <c r="CH75" i="7"/>
  <c r="CG30" i="7"/>
  <c r="CG29" i="7"/>
  <c r="CH69" i="7"/>
  <c r="CG49" i="7"/>
  <c r="CG86" i="7"/>
  <c r="CG109" i="7"/>
  <c r="CG64" i="7"/>
  <c r="CG63" i="7"/>
  <c r="CG90" i="7"/>
  <c r="CG80" i="7"/>
  <c r="CG20" i="7"/>
  <c r="CG114" i="7"/>
  <c r="CG107" i="7"/>
  <c r="CH110" i="7"/>
  <c r="CG120" i="7"/>
  <c r="CH115" i="7"/>
  <c r="CH89" i="7"/>
  <c r="CH27" i="7"/>
  <c r="CH43" i="7"/>
  <c r="CH55" i="7"/>
  <c r="CG119" i="7"/>
  <c r="CG103" i="7"/>
  <c r="CI65" i="7"/>
  <c r="CH6" i="7"/>
  <c r="CG59" i="7"/>
  <c r="CH104" i="7"/>
  <c r="CH71" i="7"/>
  <c r="CG94" i="7"/>
  <c r="CG28" i="7"/>
  <c r="CG45" i="7"/>
  <c r="CH113" i="7"/>
  <c r="CG67" i="7"/>
  <c r="CH93" i="7"/>
  <c r="CH33" i="7"/>
  <c r="CG99" i="7"/>
  <c r="CH111" i="7"/>
  <c r="CH85" i="7"/>
  <c r="CG82" i="7"/>
  <c r="CI25" i="7"/>
  <c r="CG54" i="7"/>
  <c r="CG74" i="7"/>
  <c r="CH52" i="7"/>
  <c r="CH77" i="7"/>
  <c r="CG101" i="7"/>
  <c r="CH10" i="7"/>
  <c r="CH35" i="7"/>
  <c r="CG50" i="7"/>
  <c r="CH79" i="7"/>
  <c r="CG105" i="7"/>
  <c r="CI88" i="7"/>
  <c r="CH112" i="7"/>
  <c r="CH31" i="7"/>
  <c r="CI31" i="7" l="1"/>
  <c r="CJ88" i="7"/>
  <c r="CI79" i="7"/>
  <c r="CI35" i="7"/>
  <c r="CH101" i="7"/>
  <c r="CI52" i="7"/>
  <c r="CH54" i="7"/>
  <c r="CH82" i="7"/>
  <c r="CI111" i="7"/>
  <c r="CI33" i="7"/>
  <c r="CH67" i="7"/>
  <c r="CH45" i="7"/>
  <c r="CH94" i="7"/>
  <c r="CI104" i="7"/>
  <c r="CI6" i="7"/>
  <c r="CH103" i="7"/>
  <c r="CI55" i="7"/>
  <c r="CI27" i="7"/>
  <c r="CI115" i="7"/>
  <c r="CI110" i="7"/>
  <c r="CH114" i="7"/>
  <c r="CH80" i="7"/>
  <c r="CH63" i="7"/>
  <c r="CH109" i="7"/>
  <c r="CH49" i="7"/>
  <c r="CH29" i="7"/>
  <c r="CI75" i="7"/>
  <c r="CH117" i="7"/>
  <c r="CI44" i="7"/>
  <c r="CH72" i="7"/>
  <c r="CH19" i="7"/>
  <c r="CH118" i="7"/>
  <c r="CH95" i="7"/>
  <c r="CI48" i="7"/>
  <c r="CH39" i="7"/>
  <c r="CH26" i="7"/>
  <c r="CH78" i="7"/>
  <c r="CH24" i="7"/>
  <c r="CH15" i="7"/>
  <c r="CI41" i="7"/>
  <c r="CH16" i="7"/>
  <c r="CH40" i="7"/>
  <c r="CH42" i="7"/>
  <c r="CH73" i="7"/>
  <c r="CH17" i="7"/>
  <c r="CH37" i="7"/>
  <c r="CI61" i="7"/>
  <c r="BP116" i="8"/>
  <c r="BP7" i="8"/>
  <c r="BP5" i="8"/>
  <c r="BP9" i="8"/>
  <c r="BP8" i="8"/>
  <c r="BP88" i="8"/>
  <c r="BP47" i="8"/>
  <c r="BP65" i="8"/>
  <c r="BP13" i="8"/>
  <c r="BP96" i="8"/>
  <c r="BP25" i="8"/>
  <c r="BP43" i="8"/>
  <c r="BP31" i="8"/>
  <c r="BP92" i="8"/>
  <c r="BP10" i="8"/>
  <c r="BP79" i="8"/>
  <c r="BP123" i="8"/>
  <c r="BP89" i="8"/>
  <c r="BP57" i="8"/>
  <c r="BP66" i="8"/>
  <c r="BP61" i="8"/>
  <c r="BP51" i="8"/>
  <c r="BP56" i="8"/>
  <c r="BP33" i="8"/>
  <c r="BP111" i="8"/>
  <c r="BP102" i="8"/>
  <c r="BP83" i="8"/>
  <c r="BP6" i="8"/>
  <c r="BP112" i="8"/>
  <c r="BP34" i="8"/>
  <c r="BP35" i="8"/>
  <c r="BP106" i="8"/>
  <c r="BP55" i="8"/>
  <c r="BP77" i="8"/>
  <c r="BP27" i="8"/>
  <c r="BP52" i="8"/>
  <c r="BP85" i="8"/>
  <c r="BP48" i="8"/>
  <c r="BP104" i="8"/>
  <c r="BP110" i="8"/>
  <c r="BP75" i="8"/>
  <c r="BP115" i="8"/>
  <c r="BP93" i="8"/>
  <c r="BP71" i="8"/>
  <c r="BP41" i="8"/>
  <c r="BP44" i="8"/>
  <c r="BP113" i="8"/>
  <c r="BP69" i="8"/>
  <c r="BP54" i="8"/>
  <c r="BP28" i="8"/>
  <c r="BP121" i="8"/>
  <c r="BP18" i="8"/>
  <c r="BP103" i="8"/>
  <c r="BP21" i="8"/>
  <c r="BP19" i="8"/>
  <c r="BP42" i="8"/>
  <c r="BP40" i="8"/>
  <c r="BP119" i="8"/>
  <c r="BP24" i="8"/>
  <c r="BP86" i="8"/>
  <c r="BP16" i="8"/>
  <c r="BP32" i="8"/>
  <c r="BP68" i="8"/>
  <c r="BP101" i="8"/>
  <c r="BP74" i="8"/>
  <c r="BP105" i="8"/>
  <c r="BP97" i="8"/>
  <c r="BP72" i="8"/>
  <c r="BP90" i="8"/>
  <c r="BP84" i="8"/>
  <c r="BP82" i="8"/>
  <c r="BP99" i="8"/>
  <c r="BP91" i="8"/>
  <c r="BP26" i="8"/>
  <c r="BP23" i="8"/>
  <c r="BP114" i="8"/>
  <c r="BP118" i="8"/>
  <c r="BP58" i="8"/>
  <c r="BP100" i="8"/>
  <c r="BP46" i="8"/>
  <c r="BP20" i="8"/>
  <c r="BP78" i="8"/>
  <c r="BP70" i="8"/>
  <c r="BP81" i="8"/>
  <c r="BP109" i="8"/>
  <c r="BP39" i="8"/>
  <c r="BP37" i="8"/>
  <c r="BP30" i="8"/>
  <c r="BP36" i="8"/>
  <c r="BP73" i="8"/>
  <c r="BP122" i="8"/>
  <c r="BP22" i="8"/>
  <c r="BP98" i="8"/>
  <c r="BP15" i="8"/>
  <c r="BP94" i="8"/>
  <c r="BP14" i="8"/>
  <c r="BP120" i="8"/>
  <c r="BP49" i="8"/>
  <c r="BP108" i="8"/>
  <c r="BP67" i="8"/>
  <c r="BP95" i="8"/>
  <c r="BP59" i="8"/>
  <c r="BP38" i="8"/>
  <c r="BP117" i="8"/>
  <c r="BP76" i="8"/>
  <c r="BP60" i="8"/>
  <c r="BP64" i="8"/>
  <c r="BP80" i="8"/>
  <c r="BP63" i="8"/>
  <c r="BP50" i="8"/>
  <c r="BP53" i="8"/>
  <c r="BP107" i="8"/>
  <c r="BP62" i="8"/>
  <c r="BP12" i="8"/>
  <c r="BP17" i="8"/>
  <c r="BP29" i="8"/>
  <c r="BP45" i="8"/>
  <c r="BP11" i="8"/>
  <c r="BP87" i="8"/>
  <c r="BP4" i="8"/>
  <c r="BQ4" i="7"/>
  <c r="CJ47" i="7"/>
  <c r="CI83" i="7"/>
  <c r="CH100" i="7"/>
  <c r="CI102" i="7"/>
  <c r="CH23" i="7"/>
  <c r="CH87" i="7"/>
  <c r="CI106" i="7"/>
  <c r="CH108" i="7"/>
  <c r="CI34" i="7"/>
  <c r="CI112" i="7"/>
  <c r="CH105" i="7"/>
  <c r="CH50" i="7"/>
  <c r="CI10" i="7"/>
  <c r="CI77" i="7"/>
  <c r="CH74" i="7"/>
  <c r="CJ25" i="7"/>
  <c r="CI85" i="7"/>
  <c r="CH99" i="7"/>
  <c r="CI93" i="7"/>
  <c r="CI113" i="7"/>
  <c r="CH28" i="7"/>
  <c r="CI71" i="7"/>
  <c r="CH59" i="7"/>
  <c r="CJ65" i="7"/>
  <c r="CH119" i="7"/>
  <c r="CI43" i="7"/>
  <c r="CI89" i="7"/>
  <c r="CH120" i="7"/>
  <c r="CH107" i="7"/>
  <c r="CH20" i="7"/>
  <c r="CH90" i="7"/>
  <c r="CH64" i="7"/>
  <c r="CH86" i="7"/>
  <c r="CI69" i="7"/>
  <c r="CH30" i="7"/>
  <c r="CH98" i="7"/>
  <c r="CH32" i="7"/>
  <c r="CH121" i="7"/>
  <c r="CH58" i="7"/>
  <c r="CH53" i="7"/>
  <c r="CI51" i="7"/>
  <c r="CJ96" i="7"/>
  <c r="CH22" i="7"/>
  <c r="CH36" i="7"/>
  <c r="CI92" i="7"/>
  <c r="CH46" i="7"/>
  <c r="CH14" i="7"/>
  <c r="CH12" i="7"/>
  <c r="CH62" i="7"/>
  <c r="CH38" i="7"/>
  <c r="CH76" i="7"/>
  <c r="CI66" i="7"/>
  <c r="CH18" i="7"/>
  <c r="CJ13" i="7"/>
  <c r="CH11" i="7"/>
  <c r="CI57" i="7"/>
  <c r="CH91" i="7"/>
  <c r="CH70" i="7"/>
  <c r="CH60" i="7"/>
  <c r="CH21" i="7"/>
  <c r="CI56" i="7"/>
  <c r="CH81" i="7"/>
  <c r="CH84" i="7"/>
  <c r="CH97" i="7"/>
  <c r="CH68" i="7"/>
  <c r="CI68" i="7" l="1"/>
  <c r="CI84" i="7"/>
  <c r="CJ56" i="7"/>
  <c r="CI60" i="7"/>
  <c r="CI91" i="7"/>
  <c r="CI11" i="7"/>
  <c r="CI18" i="7"/>
  <c r="CI76" i="7"/>
  <c r="CI62" i="7"/>
  <c r="CI14" i="7"/>
  <c r="CJ92" i="7"/>
  <c r="CI22" i="7"/>
  <c r="CJ51" i="7"/>
  <c r="CI58" i="7"/>
  <c r="CI32" i="7"/>
  <c r="CI30" i="7"/>
  <c r="CI86" i="7"/>
  <c r="CI90" i="7"/>
  <c r="CI107" i="7"/>
  <c r="CJ89" i="7"/>
  <c r="CI119" i="7"/>
  <c r="CI59" i="7"/>
  <c r="CI28" i="7"/>
  <c r="CJ93" i="7"/>
  <c r="CJ85" i="7"/>
  <c r="CI74" i="7"/>
  <c r="CJ10" i="7"/>
  <c r="CI105" i="7"/>
  <c r="CJ34" i="7"/>
  <c r="CJ106" i="7"/>
  <c r="CI23" i="7"/>
  <c r="CI100" i="7"/>
  <c r="CK47" i="7"/>
  <c r="BQ116" i="8"/>
  <c r="BQ8" i="8"/>
  <c r="BQ5" i="8"/>
  <c r="BQ7" i="8"/>
  <c r="BQ9" i="8"/>
  <c r="BQ88" i="8"/>
  <c r="BQ25" i="8"/>
  <c r="BQ96" i="8"/>
  <c r="BQ13" i="8"/>
  <c r="BQ65" i="8"/>
  <c r="BQ47" i="8"/>
  <c r="BQ34" i="8"/>
  <c r="BQ112" i="8"/>
  <c r="BQ83" i="8"/>
  <c r="BQ102" i="8"/>
  <c r="BQ33" i="8"/>
  <c r="BQ51" i="8"/>
  <c r="BQ61" i="8"/>
  <c r="BQ66" i="8"/>
  <c r="BQ89" i="8"/>
  <c r="BQ123" i="8"/>
  <c r="BQ92" i="8"/>
  <c r="BQ43" i="8"/>
  <c r="BQ71" i="8"/>
  <c r="BQ115" i="8"/>
  <c r="BQ110" i="8"/>
  <c r="BQ35" i="8"/>
  <c r="BQ77" i="8"/>
  <c r="BQ6" i="8"/>
  <c r="BQ111" i="8"/>
  <c r="BQ69" i="8"/>
  <c r="BQ113" i="8"/>
  <c r="BQ44" i="8"/>
  <c r="BQ56" i="8"/>
  <c r="BQ57" i="8"/>
  <c r="BQ79" i="8"/>
  <c r="BQ10" i="8"/>
  <c r="BQ31" i="8"/>
  <c r="BQ41" i="8"/>
  <c r="BQ93" i="8"/>
  <c r="BQ75" i="8"/>
  <c r="BQ104" i="8"/>
  <c r="BQ48" i="8"/>
  <c r="BQ85" i="8"/>
  <c r="BQ52" i="8"/>
  <c r="BQ27" i="8"/>
  <c r="BQ55" i="8"/>
  <c r="BQ106" i="8"/>
  <c r="BQ45" i="8"/>
  <c r="BQ17" i="8"/>
  <c r="BQ62" i="8"/>
  <c r="BQ53" i="8"/>
  <c r="BQ80" i="8"/>
  <c r="BQ64" i="8"/>
  <c r="BQ60" i="8"/>
  <c r="BQ117" i="8"/>
  <c r="BQ38" i="8"/>
  <c r="BQ59" i="8"/>
  <c r="BQ49" i="8"/>
  <c r="BQ14" i="8"/>
  <c r="BQ94" i="8"/>
  <c r="BQ73" i="8"/>
  <c r="BQ39" i="8"/>
  <c r="BQ109" i="8"/>
  <c r="BQ70" i="8"/>
  <c r="BQ20" i="8"/>
  <c r="BQ100" i="8"/>
  <c r="BQ118" i="8"/>
  <c r="BQ26" i="8"/>
  <c r="BQ97" i="8"/>
  <c r="BQ68" i="8"/>
  <c r="BQ119" i="8"/>
  <c r="BQ122" i="8"/>
  <c r="BQ103" i="8"/>
  <c r="BQ121" i="8"/>
  <c r="BQ54" i="8"/>
  <c r="BQ36" i="8"/>
  <c r="BQ30" i="8"/>
  <c r="BQ81" i="8"/>
  <c r="BQ46" i="8"/>
  <c r="BQ58" i="8"/>
  <c r="BQ82" i="8"/>
  <c r="BQ72" i="8"/>
  <c r="BQ105" i="8"/>
  <c r="BQ24" i="8"/>
  <c r="BQ19" i="8"/>
  <c r="BQ87" i="8"/>
  <c r="BQ11" i="8"/>
  <c r="BQ29" i="8"/>
  <c r="BQ12" i="8"/>
  <c r="BQ107" i="8"/>
  <c r="BQ50" i="8"/>
  <c r="BQ63" i="8"/>
  <c r="BQ76" i="8"/>
  <c r="BQ95" i="8"/>
  <c r="BQ67" i="8"/>
  <c r="BQ108" i="8"/>
  <c r="BQ120" i="8"/>
  <c r="BQ15" i="8"/>
  <c r="BQ98" i="8"/>
  <c r="BQ37" i="8"/>
  <c r="BQ78" i="8"/>
  <c r="BQ114" i="8"/>
  <c r="BQ91" i="8"/>
  <c r="BQ84" i="8"/>
  <c r="BQ101" i="8"/>
  <c r="BQ16" i="8"/>
  <c r="BQ86" i="8"/>
  <c r="BQ40" i="8"/>
  <c r="BQ21" i="8"/>
  <c r="BQ18" i="8"/>
  <c r="BQ28" i="8"/>
  <c r="BQ22" i="8"/>
  <c r="BQ23" i="8"/>
  <c r="BQ99" i="8"/>
  <c r="BQ90" i="8"/>
  <c r="BQ74" i="8"/>
  <c r="BQ32" i="8"/>
  <c r="BQ42" i="8"/>
  <c r="BR4" i="7"/>
  <c r="BQ4" i="8"/>
  <c r="CI37" i="7"/>
  <c r="CI73" i="7"/>
  <c r="CI40" i="7"/>
  <c r="CJ41" i="7"/>
  <c r="CI24" i="7"/>
  <c r="CI26" i="7"/>
  <c r="CJ48" i="7"/>
  <c r="CI118" i="7"/>
  <c r="CI72" i="7"/>
  <c r="CI117" i="7"/>
  <c r="CI29" i="7"/>
  <c r="CI109" i="7"/>
  <c r="CI80" i="7"/>
  <c r="CJ110" i="7"/>
  <c r="CJ27" i="7"/>
  <c r="CI103" i="7"/>
  <c r="CJ104" i="7"/>
  <c r="CI45" i="7"/>
  <c r="CJ33" i="7"/>
  <c r="CI82" i="7"/>
  <c r="CJ52" i="7"/>
  <c r="CJ35" i="7"/>
  <c r="CK88" i="7"/>
  <c r="CI97" i="7"/>
  <c r="CI81" i="7"/>
  <c r="CI21" i="7"/>
  <c r="CI70" i="7"/>
  <c r="CJ57" i="7"/>
  <c r="CK13" i="7"/>
  <c r="CJ66" i="7"/>
  <c r="CI38" i="7"/>
  <c r="CI12" i="7"/>
  <c r="CI46" i="7"/>
  <c r="CI36" i="7"/>
  <c r="CK96" i="7"/>
  <c r="CI53" i="7"/>
  <c r="CI121" i="7"/>
  <c r="CI98" i="7"/>
  <c r="CJ69" i="7"/>
  <c r="CI64" i="7"/>
  <c r="CI20" i="7"/>
  <c r="CI120" i="7"/>
  <c r="CJ43" i="7"/>
  <c r="CK65" i="7"/>
  <c r="CJ71" i="7"/>
  <c r="CJ113" i="7"/>
  <c r="CI99" i="7"/>
  <c r="CK25" i="7"/>
  <c r="CJ77" i="7"/>
  <c r="CI50" i="7"/>
  <c r="CJ112" i="7"/>
  <c r="CI108" i="7"/>
  <c r="CI87" i="7"/>
  <c r="CJ102" i="7"/>
  <c r="CJ83" i="7"/>
  <c r="CJ61" i="7"/>
  <c r="CI17" i="7"/>
  <c r="CI42" i="7"/>
  <c r="CI16" i="7"/>
  <c r="CI15" i="7"/>
  <c r="CI78" i="7"/>
  <c r="CI39" i="7"/>
  <c r="CI95" i="7"/>
  <c r="CI19" i="7"/>
  <c r="CJ44" i="7"/>
  <c r="CJ75" i="7"/>
  <c r="CI49" i="7"/>
  <c r="CI63" i="7"/>
  <c r="CI114" i="7"/>
  <c r="CJ115" i="7"/>
  <c r="CJ55" i="7"/>
  <c r="CJ6" i="7"/>
  <c r="CI94" i="7"/>
  <c r="CI67" i="7"/>
  <c r="CJ111" i="7"/>
  <c r="CI54" i="7"/>
  <c r="CI101" i="7"/>
  <c r="CJ79" i="7"/>
  <c r="CJ31" i="7"/>
  <c r="CK31" i="7" l="1"/>
  <c r="CJ101" i="7"/>
  <c r="CK111" i="7"/>
  <c r="CJ94" i="7"/>
  <c r="CK55" i="7"/>
  <c r="CJ114" i="7"/>
  <c r="CJ49" i="7"/>
  <c r="CK44" i="7"/>
  <c r="CJ95" i="7"/>
  <c r="CJ78" i="7"/>
  <c r="CJ16" i="7"/>
  <c r="CJ17" i="7"/>
  <c r="CK83" i="7"/>
  <c r="CJ87" i="7"/>
  <c r="CK112" i="7"/>
  <c r="CK77" i="7"/>
  <c r="CJ99" i="7"/>
  <c r="CK71" i="7"/>
  <c r="CK43" i="7"/>
  <c r="CJ20" i="7"/>
  <c r="CK69" i="7"/>
  <c r="CJ121" i="7"/>
  <c r="CL96" i="7"/>
  <c r="CJ46" i="7"/>
  <c r="CJ38" i="7"/>
  <c r="CL13" i="7"/>
  <c r="CJ70" i="7"/>
  <c r="CJ81" i="7"/>
  <c r="CL88" i="7"/>
  <c r="CK52" i="7"/>
  <c r="CK33" i="7"/>
  <c r="CK104" i="7"/>
  <c r="CK27" i="7"/>
  <c r="CJ80" i="7"/>
  <c r="CJ29" i="7"/>
  <c r="CJ72" i="7"/>
  <c r="CK48" i="7"/>
  <c r="CJ24" i="7"/>
  <c r="CJ40" i="7"/>
  <c r="CJ37" i="7"/>
  <c r="CJ100" i="7"/>
  <c r="CK106" i="7"/>
  <c r="CJ105" i="7"/>
  <c r="CJ74" i="7"/>
  <c r="CK93" i="7"/>
  <c r="CJ59" i="7"/>
  <c r="CK89" i="7"/>
  <c r="CJ90" i="7"/>
  <c r="CJ30" i="7"/>
  <c r="CJ58" i="7"/>
  <c r="CJ22" i="7"/>
  <c r="CJ14" i="7"/>
  <c r="CJ76" i="7"/>
  <c r="CJ11" i="7"/>
  <c r="CJ60" i="7"/>
  <c r="CJ84" i="7"/>
  <c r="CK79" i="7"/>
  <c r="CJ54" i="7"/>
  <c r="CJ67" i="7"/>
  <c r="CK6" i="7"/>
  <c r="CK115" i="7"/>
  <c r="CJ63" i="7"/>
  <c r="CK75" i="7"/>
  <c r="CJ19" i="7"/>
  <c r="CJ39" i="7"/>
  <c r="CJ15" i="7"/>
  <c r="CJ42" i="7"/>
  <c r="CK61" i="7"/>
  <c r="CK102" i="7"/>
  <c r="CJ108" i="7"/>
  <c r="CJ50" i="7"/>
  <c r="CL25" i="7"/>
  <c r="CK113" i="7"/>
  <c r="CL65" i="7"/>
  <c r="CJ120" i="7"/>
  <c r="CJ64" i="7"/>
  <c r="CJ98" i="7"/>
  <c r="CJ53" i="7"/>
  <c r="CJ36" i="7"/>
  <c r="CJ12" i="7"/>
  <c r="CK66" i="7"/>
  <c r="CK57" i="7"/>
  <c r="CJ21" i="7"/>
  <c r="CJ97" i="7"/>
  <c r="CK35" i="7"/>
  <c r="CJ82" i="7"/>
  <c r="CJ45" i="7"/>
  <c r="CJ103" i="7"/>
  <c r="CK110" i="7"/>
  <c r="CJ109" i="7"/>
  <c r="CJ117" i="7"/>
  <c r="CJ118" i="7"/>
  <c r="CJ26" i="7"/>
  <c r="CK41" i="7"/>
  <c r="CJ73" i="7"/>
  <c r="BR116" i="8"/>
  <c r="BR9" i="8"/>
  <c r="BR8" i="8"/>
  <c r="BR5" i="8"/>
  <c r="BR7" i="8"/>
  <c r="BR96" i="8"/>
  <c r="BR25" i="8"/>
  <c r="BR88" i="8"/>
  <c r="BR47" i="8"/>
  <c r="BR65" i="8"/>
  <c r="BR13" i="8"/>
  <c r="BR106" i="8"/>
  <c r="BR27" i="8"/>
  <c r="BR52" i="8"/>
  <c r="BR85" i="8"/>
  <c r="BR31" i="8"/>
  <c r="BR79" i="8"/>
  <c r="BR57" i="8"/>
  <c r="BR44" i="8"/>
  <c r="BR111" i="8"/>
  <c r="BR77" i="8"/>
  <c r="BR110" i="8"/>
  <c r="BR43" i="8"/>
  <c r="BR66" i="8"/>
  <c r="BR34" i="8"/>
  <c r="BR83" i="8"/>
  <c r="BR35" i="8"/>
  <c r="BR92" i="8"/>
  <c r="BR89" i="8"/>
  <c r="BR61" i="8"/>
  <c r="BR33" i="8"/>
  <c r="BR55" i="8"/>
  <c r="BR48" i="8"/>
  <c r="BR104" i="8"/>
  <c r="BR75" i="8"/>
  <c r="BR93" i="8"/>
  <c r="BR41" i="8"/>
  <c r="BR10" i="8"/>
  <c r="BR56" i="8"/>
  <c r="BR113" i="8"/>
  <c r="BR69" i="8"/>
  <c r="BR115" i="8"/>
  <c r="BR6" i="8"/>
  <c r="BR112" i="8"/>
  <c r="BR102" i="8"/>
  <c r="BR71" i="8"/>
  <c r="BR51" i="8"/>
  <c r="BR18" i="8"/>
  <c r="BR19" i="8"/>
  <c r="BR24" i="8"/>
  <c r="BR84" i="8"/>
  <c r="BR91" i="8"/>
  <c r="BR114" i="8"/>
  <c r="BR78" i="8"/>
  <c r="BR30" i="8"/>
  <c r="BR15" i="8"/>
  <c r="BR120" i="8"/>
  <c r="BR50" i="8"/>
  <c r="BR12" i="8"/>
  <c r="BR121" i="8"/>
  <c r="BR21" i="8"/>
  <c r="BR119" i="8"/>
  <c r="BR32" i="8"/>
  <c r="BR74" i="8"/>
  <c r="BR90" i="8"/>
  <c r="BR99" i="8"/>
  <c r="BR23" i="8"/>
  <c r="BR100" i="8"/>
  <c r="BR20" i="8"/>
  <c r="BR109" i="8"/>
  <c r="BR14" i="8"/>
  <c r="BR59" i="8"/>
  <c r="BR38" i="8"/>
  <c r="BR60" i="8"/>
  <c r="BR80" i="8"/>
  <c r="BR53" i="8"/>
  <c r="BR62" i="8"/>
  <c r="BR45" i="8"/>
  <c r="BR29" i="8"/>
  <c r="BR36" i="8"/>
  <c r="BR103" i="8"/>
  <c r="BR22" i="8"/>
  <c r="BR28" i="8"/>
  <c r="BR40" i="8"/>
  <c r="BR86" i="8"/>
  <c r="BR16" i="8"/>
  <c r="BR101" i="8"/>
  <c r="BR105" i="8"/>
  <c r="BR72" i="8"/>
  <c r="BR82" i="8"/>
  <c r="BR58" i="8"/>
  <c r="BR46" i="8"/>
  <c r="BR81" i="8"/>
  <c r="BR37" i="8"/>
  <c r="BR98" i="8"/>
  <c r="BR108" i="8"/>
  <c r="BR95" i="8"/>
  <c r="BR76" i="8"/>
  <c r="BR63" i="8"/>
  <c r="BR87" i="8"/>
  <c r="BR54" i="8"/>
  <c r="BR42" i="8"/>
  <c r="BR68" i="8"/>
  <c r="BR97" i="8"/>
  <c r="BR26" i="8"/>
  <c r="BR118" i="8"/>
  <c r="BR70" i="8"/>
  <c r="BR39" i="8"/>
  <c r="BR73" i="8"/>
  <c r="BR94" i="8"/>
  <c r="BR49" i="8"/>
  <c r="BR117" i="8"/>
  <c r="BR64" i="8"/>
  <c r="BR17" i="8"/>
  <c r="BR67" i="8"/>
  <c r="BR107" i="8"/>
  <c r="BR11" i="8"/>
  <c r="BR122" i="8"/>
  <c r="BS4" i="7"/>
  <c r="BR4" i="8"/>
  <c r="CL47" i="7"/>
  <c r="CJ23" i="7"/>
  <c r="CK34" i="7"/>
  <c r="CK10" i="7"/>
  <c r="CK85" i="7"/>
  <c r="CJ28" i="7"/>
  <c r="CJ119" i="7"/>
  <c r="CJ107" i="7"/>
  <c r="CJ86" i="7"/>
  <c r="CJ32" i="7"/>
  <c r="CK51" i="7"/>
  <c r="CK92" i="7"/>
  <c r="CJ62" i="7"/>
  <c r="CJ18" i="7"/>
  <c r="CJ91" i="7"/>
  <c r="CK56" i="7"/>
  <c r="CJ68" i="7"/>
  <c r="CK68" i="7" l="1"/>
  <c r="CK91" i="7"/>
  <c r="CK62" i="7"/>
  <c r="CL51" i="7"/>
  <c r="CK86" i="7"/>
  <c r="CK119" i="7"/>
  <c r="CL85" i="7"/>
  <c r="CL34" i="7"/>
  <c r="CM47" i="7"/>
  <c r="CL41" i="7"/>
  <c r="CK118" i="7"/>
  <c r="CK109" i="7"/>
  <c r="CK103" i="7"/>
  <c r="CK82" i="7"/>
  <c r="CK97" i="7"/>
  <c r="CL57" i="7"/>
  <c r="CK12" i="7"/>
  <c r="CK53" i="7"/>
  <c r="CK64" i="7"/>
  <c r="CM65" i="7"/>
  <c r="CM25" i="7"/>
  <c r="CK108" i="7"/>
  <c r="CL61" i="7"/>
  <c r="CK15" i="7"/>
  <c r="CK19" i="7"/>
  <c r="CK63" i="7"/>
  <c r="CL6" i="7"/>
  <c r="CK54" i="7"/>
  <c r="CK84" i="7"/>
  <c r="CK11" i="7"/>
  <c r="CK14" i="7"/>
  <c r="CK58" i="7"/>
  <c r="CK90" i="7"/>
  <c r="CK59" i="7"/>
  <c r="CK74" i="7"/>
  <c r="CL106" i="7"/>
  <c r="CK37" i="7"/>
  <c r="CK24" i="7"/>
  <c r="CK72" i="7"/>
  <c r="CK80" i="7"/>
  <c r="CL104" i="7"/>
  <c r="CL52" i="7"/>
  <c r="CK81" i="7"/>
  <c r="CM13" i="7"/>
  <c r="CK46" i="7"/>
  <c r="CK121" i="7"/>
  <c r="CK20" i="7"/>
  <c r="CL71" i="7"/>
  <c r="CL77" i="7"/>
  <c r="CK87" i="7"/>
  <c r="CK17" i="7"/>
  <c r="CK78" i="7"/>
  <c r="CL44" i="7"/>
  <c r="CK114" i="7"/>
  <c r="CK94" i="7"/>
  <c r="CK101" i="7"/>
  <c r="CL56" i="7"/>
  <c r="CK18" i="7"/>
  <c r="CL92" i="7"/>
  <c r="CK32" i="7"/>
  <c r="CK107" i="7"/>
  <c r="CK28" i="7"/>
  <c r="CL10" i="7"/>
  <c r="CK23" i="7"/>
  <c r="BS116" i="8"/>
  <c r="BS9" i="8"/>
  <c r="BS8" i="8"/>
  <c r="BS5" i="8"/>
  <c r="BS7" i="8"/>
  <c r="BS65" i="8"/>
  <c r="BS47" i="8"/>
  <c r="BS88" i="8"/>
  <c r="BS13" i="8"/>
  <c r="BS25" i="8"/>
  <c r="BS96" i="8"/>
  <c r="BS102" i="8"/>
  <c r="BS112" i="8"/>
  <c r="BS61" i="8"/>
  <c r="BS89" i="8"/>
  <c r="BS92" i="8"/>
  <c r="BS115" i="8"/>
  <c r="BS113" i="8"/>
  <c r="BS10" i="8"/>
  <c r="BS75" i="8"/>
  <c r="BS83" i="8"/>
  <c r="BS51" i="8"/>
  <c r="BS71" i="8"/>
  <c r="BS111" i="8"/>
  <c r="BS57" i="8"/>
  <c r="BS52" i="8"/>
  <c r="BS6" i="8"/>
  <c r="BS35" i="8"/>
  <c r="BS69" i="8"/>
  <c r="BS56" i="8"/>
  <c r="BS41" i="8"/>
  <c r="BS104" i="8"/>
  <c r="BS55" i="8"/>
  <c r="BS33" i="8"/>
  <c r="BS66" i="8"/>
  <c r="BS43" i="8"/>
  <c r="BS110" i="8"/>
  <c r="BS77" i="8"/>
  <c r="BS44" i="8"/>
  <c r="BS79" i="8"/>
  <c r="BS31" i="8"/>
  <c r="BS85" i="8"/>
  <c r="BS27" i="8"/>
  <c r="BS106" i="8"/>
  <c r="BS93" i="8"/>
  <c r="BS48" i="8"/>
  <c r="BS34" i="8"/>
  <c r="BS117" i="8"/>
  <c r="BS73" i="8"/>
  <c r="BS70" i="8"/>
  <c r="BS118" i="8"/>
  <c r="BS42" i="8"/>
  <c r="BS54" i="8"/>
  <c r="BS87" i="8"/>
  <c r="BS63" i="8"/>
  <c r="BS76" i="8"/>
  <c r="BS95" i="8"/>
  <c r="BS98" i="8"/>
  <c r="BS81" i="8"/>
  <c r="BS58" i="8"/>
  <c r="BS82" i="8"/>
  <c r="BS105" i="8"/>
  <c r="BS16" i="8"/>
  <c r="BS40" i="8"/>
  <c r="BS28" i="8"/>
  <c r="BS45" i="8"/>
  <c r="BS53" i="8"/>
  <c r="BS80" i="8"/>
  <c r="BS23" i="8"/>
  <c r="BS74" i="8"/>
  <c r="BS21" i="8"/>
  <c r="BS122" i="8"/>
  <c r="BS11" i="8"/>
  <c r="BS107" i="8"/>
  <c r="BS67" i="8"/>
  <c r="BS30" i="8"/>
  <c r="BS78" i="8"/>
  <c r="BS114" i="8"/>
  <c r="BS84" i="8"/>
  <c r="BS19" i="8"/>
  <c r="BS14" i="8"/>
  <c r="BS109" i="8"/>
  <c r="BS99" i="8"/>
  <c r="BS119" i="8"/>
  <c r="BS17" i="8"/>
  <c r="BS64" i="8"/>
  <c r="BS49" i="8"/>
  <c r="BS94" i="8"/>
  <c r="BS39" i="8"/>
  <c r="BS26" i="8"/>
  <c r="BS97" i="8"/>
  <c r="BS68" i="8"/>
  <c r="BS103" i="8"/>
  <c r="BS36" i="8"/>
  <c r="BS29" i="8"/>
  <c r="BS108" i="8"/>
  <c r="BS37" i="8"/>
  <c r="BS46" i="8"/>
  <c r="BS72" i="8"/>
  <c r="BS101" i="8"/>
  <c r="BS86" i="8"/>
  <c r="BS22" i="8"/>
  <c r="BS62" i="8"/>
  <c r="BS60" i="8"/>
  <c r="BS59" i="8"/>
  <c r="BS100" i="8"/>
  <c r="BS32" i="8"/>
  <c r="BS121" i="8"/>
  <c r="BS12" i="8"/>
  <c r="BS50" i="8"/>
  <c r="BS120" i="8"/>
  <c r="BS15" i="8"/>
  <c r="BS91" i="8"/>
  <c r="BS24" i="8"/>
  <c r="BS18" i="8"/>
  <c r="BS38" i="8"/>
  <c r="BS20" i="8"/>
  <c r="BS90" i="8"/>
  <c r="BT4" i="7"/>
  <c r="BS4" i="8"/>
  <c r="CK73" i="7"/>
  <c r="CK26" i="7"/>
  <c r="CK117" i="7"/>
  <c r="CL110" i="7"/>
  <c r="CK45" i="7"/>
  <c r="CL35" i="7"/>
  <c r="CK21" i="7"/>
  <c r="CL66" i="7"/>
  <c r="CK36" i="7"/>
  <c r="CK98" i="7"/>
  <c r="CK120" i="7"/>
  <c r="CL113" i="7"/>
  <c r="CK50" i="7"/>
  <c r="CL102" i="7"/>
  <c r="CK42" i="7"/>
  <c r="CK39" i="7"/>
  <c r="CL75" i="7"/>
  <c r="CL115" i="7"/>
  <c r="CK67" i="7"/>
  <c r="CL79" i="7"/>
  <c r="CK60" i="7"/>
  <c r="CK76" i="7"/>
  <c r="CK22" i="7"/>
  <c r="CK30" i="7"/>
  <c r="CL89" i="7"/>
  <c r="CL93" i="7"/>
  <c r="CK105" i="7"/>
  <c r="CK100" i="7"/>
  <c r="CK40" i="7"/>
  <c r="CL48" i="7"/>
  <c r="CK29" i="7"/>
  <c r="CL27" i="7"/>
  <c r="CL33" i="7"/>
  <c r="CM88" i="7"/>
  <c r="CK70" i="7"/>
  <c r="CK38" i="7"/>
  <c r="CM96" i="7"/>
  <c r="CL69" i="7"/>
  <c r="CL43" i="7"/>
  <c r="CK99" i="7"/>
  <c r="CL112" i="7"/>
  <c r="CL83" i="7"/>
  <c r="CK16" i="7"/>
  <c r="CK95" i="7"/>
  <c r="CK49" i="7"/>
  <c r="CL55" i="7"/>
  <c r="CL111" i="7"/>
  <c r="CL31" i="7"/>
  <c r="CM31" i="7" l="1"/>
  <c r="CM55" i="7"/>
  <c r="CL95" i="7"/>
  <c r="CM83" i="7"/>
  <c r="CL99" i="7"/>
  <c r="CM69" i="7"/>
  <c r="CL38" i="7"/>
  <c r="CN88" i="7"/>
  <c r="CM27" i="7"/>
  <c r="CM48" i="7"/>
  <c r="CL100" i="7"/>
  <c r="CM93" i="7"/>
  <c r="CL30" i="7"/>
  <c r="CL76" i="7"/>
  <c r="CM79" i="7"/>
  <c r="CM115" i="7"/>
  <c r="CL39" i="7"/>
  <c r="CM102" i="7"/>
  <c r="CM113" i="7"/>
  <c r="CL98" i="7"/>
  <c r="CM66" i="7"/>
  <c r="CM35" i="7"/>
  <c r="CM110" i="7"/>
  <c r="CL26" i="7"/>
  <c r="BT116" i="8"/>
  <c r="BT8" i="8"/>
  <c r="BT7" i="8"/>
  <c r="BT5" i="8"/>
  <c r="BT9" i="8"/>
  <c r="BT96" i="8"/>
  <c r="BT25" i="8"/>
  <c r="BT88" i="8"/>
  <c r="BT47" i="8"/>
  <c r="BT13" i="8"/>
  <c r="BT65" i="8"/>
  <c r="BT106" i="8"/>
  <c r="BT27" i="8"/>
  <c r="BT85" i="8"/>
  <c r="BT79" i="8"/>
  <c r="BT44" i="8"/>
  <c r="BT110" i="8"/>
  <c r="BT43" i="8"/>
  <c r="BT66" i="8"/>
  <c r="BT55" i="8"/>
  <c r="BT56" i="8"/>
  <c r="BT57" i="8"/>
  <c r="BT34" i="8"/>
  <c r="BT48" i="8"/>
  <c r="BT93" i="8"/>
  <c r="BT113" i="8"/>
  <c r="BT92" i="8"/>
  <c r="BT61" i="8"/>
  <c r="BT112" i="8"/>
  <c r="BT71" i="8"/>
  <c r="BT31" i="8"/>
  <c r="BT77" i="8"/>
  <c r="BT33" i="8"/>
  <c r="BT104" i="8"/>
  <c r="BT41" i="8"/>
  <c r="BT69" i="8"/>
  <c r="BT35" i="8"/>
  <c r="BT6" i="8"/>
  <c r="BT52" i="8"/>
  <c r="BT111" i="8"/>
  <c r="BT83" i="8"/>
  <c r="BT75" i="8"/>
  <c r="BT10" i="8"/>
  <c r="BT115" i="8"/>
  <c r="BT89" i="8"/>
  <c r="BT102" i="8"/>
  <c r="BT51" i="8"/>
  <c r="BT19" i="8"/>
  <c r="BT114" i="8"/>
  <c r="BT30" i="8"/>
  <c r="BT67" i="8"/>
  <c r="BT11" i="8"/>
  <c r="BT122" i="8"/>
  <c r="BT21" i="8"/>
  <c r="BT74" i="8"/>
  <c r="BT23" i="8"/>
  <c r="BT80" i="8"/>
  <c r="BT45" i="8"/>
  <c r="BT40" i="8"/>
  <c r="BT105" i="8"/>
  <c r="BT58" i="8"/>
  <c r="BT98" i="8"/>
  <c r="BT95" i="8"/>
  <c r="BT63" i="8"/>
  <c r="BT87" i="8"/>
  <c r="BT42" i="8"/>
  <c r="BT118" i="8"/>
  <c r="BT73" i="8"/>
  <c r="BT18" i="8"/>
  <c r="BT91" i="8"/>
  <c r="BT120" i="8"/>
  <c r="BT12" i="8"/>
  <c r="BT121" i="8"/>
  <c r="BT32" i="8"/>
  <c r="BT99" i="8"/>
  <c r="BT109" i="8"/>
  <c r="BT14" i="8"/>
  <c r="BT60" i="8"/>
  <c r="BT62" i="8"/>
  <c r="BT101" i="8"/>
  <c r="BT37" i="8"/>
  <c r="BT108" i="8"/>
  <c r="BT29" i="8"/>
  <c r="BT103" i="8"/>
  <c r="BT68" i="8"/>
  <c r="BT26" i="8"/>
  <c r="BT39" i="8"/>
  <c r="BT49" i="8"/>
  <c r="BT64" i="8"/>
  <c r="BT17" i="8"/>
  <c r="BT84" i="8"/>
  <c r="BT78" i="8"/>
  <c r="BT107" i="8"/>
  <c r="BT90" i="8"/>
  <c r="BT20" i="8"/>
  <c r="BT38" i="8"/>
  <c r="BT53" i="8"/>
  <c r="BT28" i="8"/>
  <c r="BT16" i="8"/>
  <c r="BT82" i="8"/>
  <c r="BT81" i="8"/>
  <c r="BT76" i="8"/>
  <c r="BT54" i="8"/>
  <c r="BT70" i="8"/>
  <c r="BT117" i="8"/>
  <c r="BT24" i="8"/>
  <c r="BT15" i="8"/>
  <c r="BT50" i="8"/>
  <c r="BT119" i="8"/>
  <c r="BT100" i="8"/>
  <c r="BT59" i="8"/>
  <c r="BT22" i="8"/>
  <c r="BT86" i="8"/>
  <c r="BT72" i="8"/>
  <c r="BT46" i="8"/>
  <c r="BT36" i="8"/>
  <c r="BT97" i="8"/>
  <c r="BT94" i="8"/>
  <c r="BU4" i="7"/>
  <c r="BT4" i="8"/>
  <c r="CL23" i="7"/>
  <c r="CL28" i="7"/>
  <c r="CL32" i="7"/>
  <c r="CL18" i="7"/>
  <c r="CL101" i="7"/>
  <c r="CL114" i="7"/>
  <c r="CL78" i="7"/>
  <c r="CL87" i="7"/>
  <c r="CM71" i="7"/>
  <c r="CL121" i="7"/>
  <c r="CN13" i="7"/>
  <c r="CM52" i="7"/>
  <c r="CL80" i="7"/>
  <c r="CL24" i="7"/>
  <c r="CM106" i="7"/>
  <c r="CL59" i="7"/>
  <c r="CL58" i="7"/>
  <c r="CL11" i="7"/>
  <c r="CL54" i="7"/>
  <c r="CL63" i="7"/>
  <c r="CL15" i="7"/>
  <c r="CL108" i="7"/>
  <c r="CN65" i="7"/>
  <c r="CL53" i="7"/>
  <c r="CM57" i="7"/>
  <c r="CL82" i="7"/>
  <c r="CL109" i="7"/>
  <c r="CM41" i="7"/>
  <c r="CM34" i="7"/>
  <c r="CL119" i="7"/>
  <c r="CM51" i="7"/>
  <c r="CL91" i="7"/>
  <c r="CM111" i="7"/>
  <c r="CL49" i="7"/>
  <c r="CL16" i="7"/>
  <c r="CM112" i="7"/>
  <c r="CM43" i="7"/>
  <c r="CN96" i="7"/>
  <c r="CL70" i="7"/>
  <c r="CM33" i="7"/>
  <c r="CL29" i="7"/>
  <c r="CL40" i="7"/>
  <c r="CL105" i="7"/>
  <c r="CM89" i="7"/>
  <c r="CL22" i="7"/>
  <c r="CL60" i="7"/>
  <c r="CL67" i="7"/>
  <c r="CM75" i="7"/>
  <c r="CL42" i="7"/>
  <c r="CL50" i="7"/>
  <c r="CL120" i="7"/>
  <c r="CL36" i="7"/>
  <c r="CL21" i="7"/>
  <c r="CL45" i="7"/>
  <c r="CL117" i="7"/>
  <c r="CL73" i="7"/>
  <c r="CM10" i="7"/>
  <c r="CL107" i="7"/>
  <c r="CM92" i="7"/>
  <c r="CM56" i="7"/>
  <c r="CL94" i="7"/>
  <c r="CM44" i="7"/>
  <c r="CL17" i="7"/>
  <c r="CM77" i="7"/>
  <c r="CL20" i="7"/>
  <c r="CL46" i="7"/>
  <c r="CL81" i="7"/>
  <c r="CM104" i="7"/>
  <c r="CL72" i="7"/>
  <c r="CL37" i="7"/>
  <c r="CL74" i="7"/>
  <c r="CL90" i="7"/>
  <c r="CL14" i="7"/>
  <c r="CL84" i="7"/>
  <c r="CM6" i="7"/>
  <c r="CL19" i="7"/>
  <c r="CM61" i="7"/>
  <c r="CN25" i="7"/>
  <c r="CL64" i="7"/>
  <c r="CL12" i="7"/>
  <c r="CL97" i="7"/>
  <c r="CL103" i="7"/>
  <c r="CL118" i="7"/>
  <c r="CN47" i="7"/>
  <c r="CM85" i="7"/>
  <c r="CL86" i="7"/>
  <c r="CL62" i="7"/>
  <c r="CL68" i="7"/>
  <c r="CM68" i="7" l="1"/>
  <c r="CM86" i="7"/>
  <c r="CO47" i="7"/>
  <c r="CM103" i="7"/>
  <c r="CM12" i="7"/>
  <c r="CO25" i="7"/>
  <c r="CM19" i="7"/>
  <c r="CM84" i="7"/>
  <c r="CM90" i="7"/>
  <c r="CM37" i="7"/>
  <c r="CN104" i="7"/>
  <c r="CM46" i="7"/>
  <c r="CN77" i="7"/>
  <c r="CN44" i="7"/>
  <c r="CN56" i="7"/>
  <c r="CM107" i="7"/>
  <c r="CM73" i="7"/>
  <c r="CM45" i="7"/>
  <c r="CM36" i="7"/>
  <c r="CM50" i="7"/>
  <c r="CN75" i="7"/>
  <c r="CM60" i="7"/>
  <c r="CN89" i="7"/>
  <c r="CM40" i="7"/>
  <c r="CN33" i="7"/>
  <c r="CO96" i="7"/>
  <c r="CN112" i="7"/>
  <c r="CM49" i="7"/>
  <c r="CM91" i="7"/>
  <c r="CM119" i="7"/>
  <c r="CN41" i="7"/>
  <c r="CM82" i="7"/>
  <c r="CM53" i="7"/>
  <c r="CM108" i="7"/>
  <c r="CM63" i="7"/>
  <c r="CM11" i="7"/>
  <c r="CM59" i="7"/>
  <c r="CM24" i="7"/>
  <c r="CN52" i="7"/>
  <c r="CM121" i="7"/>
  <c r="CM87" i="7"/>
  <c r="CM114" i="7"/>
  <c r="CM18" i="7"/>
  <c r="CM28" i="7"/>
  <c r="BU116" i="8"/>
  <c r="BU8" i="8"/>
  <c r="BU5" i="8"/>
  <c r="BU7" i="8"/>
  <c r="BU9" i="8"/>
  <c r="BU88" i="8"/>
  <c r="BU65" i="8"/>
  <c r="BU13" i="8"/>
  <c r="BU25" i="8"/>
  <c r="BU96" i="8"/>
  <c r="BU47" i="8"/>
  <c r="BU92" i="8"/>
  <c r="BU48" i="8"/>
  <c r="BU57" i="8"/>
  <c r="BU43" i="8"/>
  <c r="BU79" i="8"/>
  <c r="BU85" i="8"/>
  <c r="BU106" i="8"/>
  <c r="BU89" i="8"/>
  <c r="BU75" i="8"/>
  <c r="BU6" i="8"/>
  <c r="BU35" i="8"/>
  <c r="BU104" i="8"/>
  <c r="BU112" i="8"/>
  <c r="BU61" i="8"/>
  <c r="BU113" i="8"/>
  <c r="BU93" i="8"/>
  <c r="BU34" i="8"/>
  <c r="BU51" i="8"/>
  <c r="BU56" i="8"/>
  <c r="BU55" i="8"/>
  <c r="BU66" i="8"/>
  <c r="BU110" i="8"/>
  <c r="BU44" i="8"/>
  <c r="BU27" i="8"/>
  <c r="BU102" i="8"/>
  <c r="BU115" i="8"/>
  <c r="BU10" i="8"/>
  <c r="BU83" i="8"/>
  <c r="BU71" i="8"/>
  <c r="BU111" i="8"/>
  <c r="BU52" i="8"/>
  <c r="BU69" i="8"/>
  <c r="BU41" i="8"/>
  <c r="BU33" i="8"/>
  <c r="BU77" i="8"/>
  <c r="BU31" i="8"/>
  <c r="BU94" i="8"/>
  <c r="BU97" i="8"/>
  <c r="BU36" i="8"/>
  <c r="BU46" i="8"/>
  <c r="BU86" i="8"/>
  <c r="BU24" i="8"/>
  <c r="BU54" i="8"/>
  <c r="BU76" i="8"/>
  <c r="BU81" i="8"/>
  <c r="BU16" i="8"/>
  <c r="BU53" i="8"/>
  <c r="BU90" i="8"/>
  <c r="BU107" i="8"/>
  <c r="BU17" i="8"/>
  <c r="BU26" i="8"/>
  <c r="BU101" i="8"/>
  <c r="BU14" i="8"/>
  <c r="BU121" i="8"/>
  <c r="BU42" i="8"/>
  <c r="BU98" i="8"/>
  <c r="BU45" i="8"/>
  <c r="BU23" i="8"/>
  <c r="BU122" i="8"/>
  <c r="BU114" i="8"/>
  <c r="BU29" i="8"/>
  <c r="BU60" i="8"/>
  <c r="BU32" i="8"/>
  <c r="BU120" i="8"/>
  <c r="BU18" i="8"/>
  <c r="BU73" i="8"/>
  <c r="BU87" i="8"/>
  <c r="BU58" i="8"/>
  <c r="BU80" i="8"/>
  <c r="BU74" i="8"/>
  <c r="BU72" i="8"/>
  <c r="BU22" i="8"/>
  <c r="BU59" i="8"/>
  <c r="BU100" i="8"/>
  <c r="BU119" i="8"/>
  <c r="BU50" i="8"/>
  <c r="BU15" i="8"/>
  <c r="BU117" i="8"/>
  <c r="BU70" i="8"/>
  <c r="BU82" i="8"/>
  <c r="BU28" i="8"/>
  <c r="BU38" i="8"/>
  <c r="BU20" i="8"/>
  <c r="BU78" i="8"/>
  <c r="BU84" i="8"/>
  <c r="BU64" i="8"/>
  <c r="BU39" i="8"/>
  <c r="BU68" i="8"/>
  <c r="BU108" i="8"/>
  <c r="BU109" i="8"/>
  <c r="BU12" i="8"/>
  <c r="BU91" i="8"/>
  <c r="BU95" i="8"/>
  <c r="BU40" i="8"/>
  <c r="BU67" i="8"/>
  <c r="BU11" i="8"/>
  <c r="BU30" i="8"/>
  <c r="BU19" i="8"/>
  <c r="BU49" i="8"/>
  <c r="BU103" i="8"/>
  <c r="BU37" i="8"/>
  <c r="BU62" i="8"/>
  <c r="BU99" i="8"/>
  <c r="BU118" i="8"/>
  <c r="BU63" i="8"/>
  <c r="BU105" i="8"/>
  <c r="BU21" i="8"/>
  <c r="BV4" i="7"/>
  <c r="BU4" i="8"/>
  <c r="CM26" i="7"/>
  <c r="CN35" i="7"/>
  <c r="CM98" i="7"/>
  <c r="CN102" i="7"/>
  <c r="CN115" i="7"/>
  <c r="CM76" i="7"/>
  <c r="CN93" i="7"/>
  <c r="CN48" i="7"/>
  <c r="CO88" i="7"/>
  <c r="CN69" i="7"/>
  <c r="CN83" i="7"/>
  <c r="CN55" i="7"/>
  <c r="CM62" i="7"/>
  <c r="CN85" i="7"/>
  <c r="CM118" i="7"/>
  <c r="CM97" i="7"/>
  <c r="CM64" i="7"/>
  <c r="CN61" i="7"/>
  <c r="CN6" i="7"/>
  <c r="CM14" i="7"/>
  <c r="CM74" i="7"/>
  <c r="CM72" i="7"/>
  <c r="CM81" i="7"/>
  <c r="CM20" i="7"/>
  <c r="CM17" i="7"/>
  <c r="CM94" i="7"/>
  <c r="CN92" i="7"/>
  <c r="CN10" i="7"/>
  <c r="CM117" i="7"/>
  <c r="CM21" i="7"/>
  <c r="CM120" i="7"/>
  <c r="CM42" i="7"/>
  <c r="CM67" i="7"/>
  <c r="CM22" i="7"/>
  <c r="CM105" i="7"/>
  <c r="CM29" i="7"/>
  <c r="CM70" i="7"/>
  <c r="CN43" i="7"/>
  <c r="CM16" i="7"/>
  <c r="CN111" i="7"/>
  <c r="CN51" i="7"/>
  <c r="CN34" i="7"/>
  <c r="CM109" i="7"/>
  <c r="CN57" i="7"/>
  <c r="CO65" i="7"/>
  <c r="CM15" i="7"/>
  <c r="CM54" i="7"/>
  <c r="CM58" i="7"/>
  <c r="CN106" i="7"/>
  <c r="CM80" i="7"/>
  <c r="CO13" i="7"/>
  <c r="CN71" i="7"/>
  <c r="CM78" i="7"/>
  <c r="CM101" i="7"/>
  <c r="CM32" i="7"/>
  <c r="CM23" i="7"/>
  <c r="CN110" i="7"/>
  <c r="CN66" i="7"/>
  <c r="CN113" i="7"/>
  <c r="CM39" i="7"/>
  <c r="CN79" i="7"/>
  <c r="CM30" i="7"/>
  <c r="CM100" i="7"/>
  <c r="CN27" i="7"/>
  <c r="CM38" i="7"/>
  <c r="CM99" i="7"/>
  <c r="CM95" i="7"/>
  <c r="CN31" i="7"/>
  <c r="CO31" i="7" l="1"/>
  <c r="CN99" i="7"/>
  <c r="CO27" i="7"/>
  <c r="CN30" i="7"/>
  <c r="CN39" i="7"/>
  <c r="CO66" i="7"/>
  <c r="CN23" i="7"/>
  <c r="CN101" i="7"/>
  <c r="CO71" i="7"/>
  <c r="CN80" i="7"/>
  <c r="CN58" i="7"/>
  <c r="CN15" i="7"/>
  <c r="CO57" i="7"/>
  <c r="CO34" i="7"/>
  <c r="CO111" i="7"/>
  <c r="CO43" i="7"/>
  <c r="CN29" i="7"/>
  <c r="CN22" i="7"/>
  <c r="CN42" i="7"/>
  <c r="CN21" i="7"/>
  <c r="CO10" i="7"/>
  <c r="CN94" i="7"/>
  <c r="CN20" i="7"/>
  <c r="CN72" i="7"/>
  <c r="CN14" i="7"/>
  <c r="CO61" i="7"/>
  <c r="CN97" i="7"/>
  <c r="CO85" i="7"/>
  <c r="CO55" i="7"/>
  <c r="CO69" i="7"/>
  <c r="CO48" i="7"/>
  <c r="CN76" i="7"/>
  <c r="CO102" i="7"/>
  <c r="CO35" i="7"/>
  <c r="BV116" i="8"/>
  <c r="BV5" i="8"/>
  <c r="BV7" i="8"/>
  <c r="BV9" i="8"/>
  <c r="BV8" i="8"/>
  <c r="BV88" i="8"/>
  <c r="BV25" i="8"/>
  <c r="BV47" i="8"/>
  <c r="BV96" i="8"/>
  <c r="BV13" i="8"/>
  <c r="BV65" i="8"/>
  <c r="BV41" i="8"/>
  <c r="BV52" i="8"/>
  <c r="BV111" i="8"/>
  <c r="BV71" i="8"/>
  <c r="BV83" i="8"/>
  <c r="BV10" i="8"/>
  <c r="BV27" i="8"/>
  <c r="BV44" i="8"/>
  <c r="BV110" i="8"/>
  <c r="BV34" i="8"/>
  <c r="BV61" i="8"/>
  <c r="BV104" i="8"/>
  <c r="BV79" i="8"/>
  <c r="BV92" i="8"/>
  <c r="BV48" i="8"/>
  <c r="BV35" i="8"/>
  <c r="BV31" i="8"/>
  <c r="BV77" i="8"/>
  <c r="BV33" i="8"/>
  <c r="BV69" i="8"/>
  <c r="BV115" i="8"/>
  <c r="BV102" i="8"/>
  <c r="BV66" i="8"/>
  <c r="BV55" i="8"/>
  <c r="BV56" i="8"/>
  <c r="BV51" i="8"/>
  <c r="BV93" i="8"/>
  <c r="BV112" i="8"/>
  <c r="BV6" i="8"/>
  <c r="BV85" i="8"/>
  <c r="BV43" i="8"/>
  <c r="BV113" i="8"/>
  <c r="BV75" i="8"/>
  <c r="BV89" i="8"/>
  <c r="BV106" i="8"/>
  <c r="BV57" i="8"/>
  <c r="BV59" i="8"/>
  <c r="BV114" i="8"/>
  <c r="BV122" i="8"/>
  <c r="BV21" i="8"/>
  <c r="BV105" i="8"/>
  <c r="BV63" i="8"/>
  <c r="BV118" i="8"/>
  <c r="BV121" i="8"/>
  <c r="BV14" i="8"/>
  <c r="BV101" i="8"/>
  <c r="BV26" i="8"/>
  <c r="BV17" i="8"/>
  <c r="BV107" i="8"/>
  <c r="BV16" i="8"/>
  <c r="BV76" i="8"/>
  <c r="BV86" i="8"/>
  <c r="BV97" i="8"/>
  <c r="BV19" i="8"/>
  <c r="BV11" i="8"/>
  <c r="BV74" i="8"/>
  <c r="BV80" i="8"/>
  <c r="BV58" i="8"/>
  <c r="BV87" i="8"/>
  <c r="BV73" i="8"/>
  <c r="BV18" i="8"/>
  <c r="BV120" i="8"/>
  <c r="BV32" i="8"/>
  <c r="BV60" i="8"/>
  <c r="BV29" i="8"/>
  <c r="BV39" i="8"/>
  <c r="BV38" i="8"/>
  <c r="BV82" i="8"/>
  <c r="BV70" i="8"/>
  <c r="BV15" i="8"/>
  <c r="BV119" i="8"/>
  <c r="BV72" i="8"/>
  <c r="BV100" i="8"/>
  <c r="BV23" i="8"/>
  <c r="BV45" i="8"/>
  <c r="BV98" i="8"/>
  <c r="BV42" i="8"/>
  <c r="BV99" i="8"/>
  <c r="BV62" i="8"/>
  <c r="BV37" i="8"/>
  <c r="BV103" i="8"/>
  <c r="BV49" i="8"/>
  <c r="BV90" i="8"/>
  <c r="BV53" i="8"/>
  <c r="BV81" i="8"/>
  <c r="BV54" i="8"/>
  <c r="BV24" i="8"/>
  <c r="BV46" i="8"/>
  <c r="BV36" i="8"/>
  <c r="BV94" i="8"/>
  <c r="BV30" i="8"/>
  <c r="BV67" i="8"/>
  <c r="BV40" i="8"/>
  <c r="BV95" i="8"/>
  <c r="BV91" i="8"/>
  <c r="BV12" i="8"/>
  <c r="BV109" i="8"/>
  <c r="BV108" i="8"/>
  <c r="BV68" i="8"/>
  <c r="BV64" i="8"/>
  <c r="BV84" i="8"/>
  <c r="BV78" i="8"/>
  <c r="BV20" i="8"/>
  <c r="BV28" i="8"/>
  <c r="BV117" i="8"/>
  <c r="BV50" i="8"/>
  <c r="BV22" i="8"/>
  <c r="BW4" i="7"/>
  <c r="BV4" i="8"/>
  <c r="CN28" i="7"/>
  <c r="CN114" i="7"/>
  <c r="CN121" i="7"/>
  <c r="CO121" i="7" s="1"/>
  <c r="CP121" i="7" s="1"/>
  <c r="CQ121" i="7" s="1"/>
  <c r="CR121" i="7" s="1"/>
  <c r="CS121" i="7" s="1"/>
  <c r="CT121" i="7" s="1"/>
  <c r="CU121" i="7" s="1"/>
  <c r="CV121" i="7" s="1"/>
  <c r="CW121" i="7" s="1"/>
  <c r="CX121" i="7" s="1"/>
  <c r="CY121" i="7" s="1"/>
  <c r="CZ121" i="7" s="1"/>
  <c r="DA121" i="7" s="1"/>
  <c r="DB121" i="7" s="1"/>
  <c r="DC121" i="7" s="1"/>
  <c r="DD121" i="7" s="1"/>
  <c r="DE121" i="7" s="1"/>
  <c r="DF121" i="7" s="1"/>
  <c r="DG121" i="7" s="1"/>
  <c r="DH121" i="7" s="1"/>
  <c r="DI121" i="7" s="1"/>
  <c r="DJ121" i="7" s="1"/>
  <c r="CN24" i="7"/>
  <c r="CN11" i="7"/>
  <c r="CN108" i="7"/>
  <c r="CN82" i="7"/>
  <c r="CN119" i="7"/>
  <c r="CN49" i="7"/>
  <c r="CP96" i="7"/>
  <c r="CN40" i="7"/>
  <c r="CN60" i="7"/>
  <c r="CN50" i="7"/>
  <c r="CN45" i="7"/>
  <c r="CN107" i="7"/>
  <c r="CO44" i="7"/>
  <c r="CN46" i="7"/>
  <c r="CN37" i="7"/>
  <c r="CN84" i="7"/>
  <c r="CP25" i="7"/>
  <c r="CN103" i="7"/>
  <c r="CN86" i="7"/>
  <c r="CN95" i="7"/>
  <c r="CN38" i="7"/>
  <c r="CN100" i="7"/>
  <c r="CO79" i="7"/>
  <c r="CO113" i="7"/>
  <c r="CO110" i="7"/>
  <c r="CN32" i="7"/>
  <c r="CN78" i="7"/>
  <c r="CP13" i="7"/>
  <c r="CO106" i="7"/>
  <c r="CN54" i="7"/>
  <c r="CP65" i="7"/>
  <c r="CN109" i="7"/>
  <c r="CO51" i="7"/>
  <c r="CN16" i="7"/>
  <c r="CN70" i="7"/>
  <c r="CN105" i="7"/>
  <c r="CN67" i="7"/>
  <c r="CN120" i="7"/>
  <c r="CN117" i="7"/>
  <c r="CO92" i="7"/>
  <c r="CN17" i="7"/>
  <c r="CN81" i="7"/>
  <c r="CN74" i="7"/>
  <c r="CO6" i="7"/>
  <c r="CN64" i="7"/>
  <c r="CN118" i="7"/>
  <c r="CN62" i="7"/>
  <c r="CO83" i="7"/>
  <c r="CP88" i="7"/>
  <c r="CO93" i="7"/>
  <c r="CO115" i="7"/>
  <c r="CN98" i="7"/>
  <c r="CN26" i="7"/>
  <c r="CN18" i="7"/>
  <c r="CN87" i="7"/>
  <c r="CO52" i="7"/>
  <c r="CN59" i="7"/>
  <c r="CN63" i="7"/>
  <c r="CN53" i="7"/>
  <c r="CO41" i="7"/>
  <c r="CN91" i="7"/>
  <c r="CO112" i="7"/>
  <c r="CO33" i="7"/>
  <c r="CO89" i="7"/>
  <c r="CO75" i="7"/>
  <c r="CN36" i="7"/>
  <c r="CN73" i="7"/>
  <c r="CO56" i="7"/>
  <c r="CO77" i="7"/>
  <c r="CO104" i="7"/>
  <c r="CN90" i="7"/>
  <c r="CN19" i="7"/>
  <c r="CN12" i="7"/>
  <c r="CP47" i="7"/>
  <c r="CN68" i="7"/>
  <c r="CO19" i="7" l="1"/>
  <c r="CQ47" i="7"/>
  <c r="CP56" i="7"/>
  <c r="CO68" i="7"/>
  <c r="CO12" i="7"/>
  <c r="CO90" i="7"/>
  <c r="CP77" i="7"/>
  <c r="CO73" i="7"/>
  <c r="CP75" i="7"/>
  <c r="CP33" i="7"/>
  <c r="CO91" i="7"/>
  <c r="CO53" i="7"/>
  <c r="CO59" i="7"/>
  <c r="CO87" i="7"/>
  <c r="CO26" i="7"/>
  <c r="CP115" i="7"/>
  <c r="CQ88" i="7"/>
  <c r="CO62" i="7"/>
  <c r="CO64" i="7"/>
  <c r="CO74" i="7"/>
  <c r="CO17" i="7"/>
  <c r="CO117" i="7"/>
  <c r="CO67" i="7"/>
  <c r="CO70" i="7"/>
  <c r="CP51" i="7"/>
  <c r="CQ65" i="7"/>
  <c r="CP106" i="7"/>
  <c r="CO78" i="7"/>
  <c r="CP110" i="7"/>
  <c r="CP79" i="7"/>
  <c r="CO38" i="7"/>
  <c r="CO86" i="7"/>
  <c r="CQ25" i="7"/>
  <c r="CO37" i="7"/>
  <c r="CP44" i="7"/>
  <c r="CO45" i="7"/>
  <c r="CO60" i="7"/>
  <c r="CQ96" i="7"/>
  <c r="CO119" i="7"/>
  <c r="CO108" i="7"/>
  <c r="CO24" i="7"/>
  <c r="CO114" i="7"/>
  <c r="BW116" i="8"/>
  <c r="BW8" i="8"/>
  <c r="BW5" i="8"/>
  <c r="BW7" i="8"/>
  <c r="BW9" i="8"/>
  <c r="BW65" i="8"/>
  <c r="BW96" i="8"/>
  <c r="BW47" i="8"/>
  <c r="BW25" i="8"/>
  <c r="BW13" i="8"/>
  <c r="BW88" i="8"/>
  <c r="BW57" i="8"/>
  <c r="BW106" i="8"/>
  <c r="BW104" i="8"/>
  <c r="BW113" i="8"/>
  <c r="BW110" i="8"/>
  <c r="BW27" i="8"/>
  <c r="BW83" i="8"/>
  <c r="BW111" i="8"/>
  <c r="BW41" i="8"/>
  <c r="BW35" i="8"/>
  <c r="BW112" i="8"/>
  <c r="BW93" i="8"/>
  <c r="BW51" i="8"/>
  <c r="BW55" i="8"/>
  <c r="BW102" i="8"/>
  <c r="BW77" i="8"/>
  <c r="BW92" i="8"/>
  <c r="BW115" i="8"/>
  <c r="BW69" i="8"/>
  <c r="BW31" i="8"/>
  <c r="BW79" i="8"/>
  <c r="BW89" i="8"/>
  <c r="BW75" i="8"/>
  <c r="BW61" i="8"/>
  <c r="BW34" i="8"/>
  <c r="BW44" i="8"/>
  <c r="BW10" i="8"/>
  <c r="BW71" i="8"/>
  <c r="BW52" i="8"/>
  <c r="BW43" i="8"/>
  <c r="BW85" i="8"/>
  <c r="BW6" i="8"/>
  <c r="BW56" i="8"/>
  <c r="BW66" i="8"/>
  <c r="BW33" i="8"/>
  <c r="BW48" i="8"/>
  <c r="BW121" i="8"/>
  <c r="BW63" i="8"/>
  <c r="BW122" i="8"/>
  <c r="BW100" i="8"/>
  <c r="BW28" i="8"/>
  <c r="BW78" i="8"/>
  <c r="BW64" i="8"/>
  <c r="BW108" i="8"/>
  <c r="BW109" i="8"/>
  <c r="BW91" i="8"/>
  <c r="BW40" i="8"/>
  <c r="BW67" i="8"/>
  <c r="BW36" i="8"/>
  <c r="BW81" i="8"/>
  <c r="BW90" i="8"/>
  <c r="BW103" i="8"/>
  <c r="BW62" i="8"/>
  <c r="BW98" i="8"/>
  <c r="BW23" i="8"/>
  <c r="BW114" i="8"/>
  <c r="BW59" i="8"/>
  <c r="BW15" i="8"/>
  <c r="BW70" i="8"/>
  <c r="BW82" i="8"/>
  <c r="BW29" i="8"/>
  <c r="BW60" i="8"/>
  <c r="BW120" i="8"/>
  <c r="BW73" i="8"/>
  <c r="BW58" i="8"/>
  <c r="BW74" i="8"/>
  <c r="BW19" i="8"/>
  <c r="BW97" i="8"/>
  <c r="BW86" i="8"/>
  <c r="BW76" i="8"/>
  <c r="BW26" i="8"/>
  <c r="BW101" i="8"/>
  <c r="BW14" i="8"/>
  <c r="BW118" i="8"/>
  <c r="BW21" i="8"/>
  <c r="BW22" i="8"/>
  <c r="BW50" i="8"/>
  <c r="BW117" i="8"/>
  <c r="BW20" i="8"/>
  <c r="BW84" i="8"/>
  <c r="BW68" i="8"/>
  <c r="BW12" i="8"/>
  <c r="BW95" i="8"/>
  <c r="BW30" i="8"/>
  <c r="BW94" i="8"/>
  <c r="BW46" i="8"/>
  <c r="BW24" i="8"/>
  <c r="BW54" i="8"/>
  <c r="BW53" i="8"/>
  <c r="BW49" i="8"/>
  <c r="BW37" i="8"/>
  <c r="BW99" i="8"/>
  <c r="BW42" i="8"/>
  <c r="BW45" i="8"/>
  <c r="BW72" i="8"/>
  <c r="BW119" i="8"/>
  <c r="BW38" i="8"/>
  <c r="BW39" i="8"/>
  <c r="BW32" i="8"/>
  <c r="BW18" i="8"/>
  <c r="BW87" i="8"/>
  <c r="BW80" i="8"/>
  <c r="BW11" i="8"/>
  <c r="BW16" i="8"/>
  <c r="BW107" i="8"/>
  <c r="BW17" i="8"/>
  <c r="BW105" i="8"/>
  <c r="BX4" i="7"/>
  <c r="BW4" i="8"/>
  <c r="CP35" i="7"/>
  <c r="CO76" i="7"/>
  <c r="CP69" i="7"/>
  <c r="CP85" i="7"/>
  <c r="CP61" i="7"/>
  <c r="CO72" i="7"/>
  <c r="CO94" i="7"/>
  <c r="CO21" i="7"/>
  <c r="CO22" i="7"/>
  <c r="CP43" i="7"/>
  <c r="CP34" i="7"/>
  <c r="CO15" i="7"/>
  <c r="CO80" i="7"/>
  <c r="CO101" i="7"/>
  <c r="CP66" i="7"/>
  <c r="CO30" i="7"/>
  <c r="CO99" i="7"/>
  <c r="CP104" i="7"/>
  <c r="CO36" i="7"/>
  <c r="CP89" i="7"/>
  <c r="CP112" i="7"/>
  <c r="CP41" i="7"/>
  <c r="CO63" i="7"/>
  <c r="CP52" i="7"/>
  <c r="CO18" i="7"/>
  <c r="CO98" i="7"/>
  <c r="CP93" i="7"/>
  <c r="CP83" i="7"/>
  <c r="CO118" i="7"/>
  <c r="CP6" i="7"/>
  <c r="CO81" i="7"/>
  <c r="CP92" i="7"/>
  <c r="CO120" i="7"/>
  <c r="CO105" i="7"/>
  <c r="CO16" i="7"/>
  <c r="CO109" i="7"/>
  <c r="CO54" i="7"/>
  <c r="CQ13" i="7"/>
  <c r="CO32" i="7"/>
  <c r="CP113" i="7"/>
  <c r="CO100" i="7"/>
  <c r="CO95" i="7"/>
  <c r="CO103" i="7"/>
  <c r="CO84" i="7"/>
  <c r="CO46" i="7"/>
  <c r="CO107" i="7"/>
  <c r="CO50" i="7"/>
  <c r="CO40" i="7"/>
  <c r="CO49" i="7"/>
  <c r="CO82" i="7"/>
  <c r="CO11" i="7"/>
  <c r="CO28" i="7"/>
  <c r="CP102" i="7"/>
  <c r="CP48" i="7"/>
  <c r="CP55" i="7"/>
  <c r="CO97" i="7"/>
  <c r="CO14" i="7"/>
  <c r="CO20" i="7"/>
  <c r="CP10" i="7"/>
  <c r="CO42" i="7"/>
  <c r="CO29" i="7"/>
  <c r="CP111" i="7"/>
  <c r="CP57" i="7"/>
  <c r="CO58" i="7"/>
  <c r="CP71" i="7"/>
  <c r="CO23" i="7"/>
  <c r="CO39" i="7"/>
  <c r="CP27" i="7"/>
  <c r="CP31" i="7"/>
  <c r="CQ27" i="7" l="1"/>
  <c r="CP23" i="7"/>
  <c r="CP58" i="7"/>
  <c r="CQ111" i="7"/>
  <c r="CP42" i="7"/>
  <c r="CP20" i="7"/>
  <c r="CP97" i="7"/>
  <c r="CQ48" i="7"/>
  <c r="CP28" i="7"/>
  <c r="CP82" i="7"/>
  <c r="CP40" i="7"/>
  <c r="CP107" i="7"/>
  <c r="CP84" i="7"/>
  <c r="CP95" i="7"/>
  <c r="CQ113" i="7"/>
  <c r="CR13" i="7"/>
  <c r="CP109" i="7"/>
  <c r="CP105" i="7"/>
  <c r="CQ92" i="7"/>
  <c r="CQ6" i="7"/>
  <c r="CQ83" i="7"/>
  <c r="CP98" i="7"/>
  <c r="CQ52" i="7"/>
  <c r="CQ41" i="7"/>
  <c r="CQ89" i="7"/>
  <c r="CQ104" i="7"/>
  <c r="CP30" i="7"/>
  <c r="CP101" i="7"/>
  <c r="CP15" i="7"/>
  <c r="CQ43" i="7"/>
  <c r="CP21" i="7"/>
  <c r="CP72" i="7"/>
  <c r="CQ85" i="7"/>
  <c r="CP76" i="7"/>
  <c r="BX116" i="8"/>
  <c r="BX9" i="8"/>
  <c r="BX8" i="8"/>
  <c r="BX7" i="8"/>
  <c r="BX5" i="8"/>
  <c r="BX13" i="8"/>
  <c r="BX25" i="8"/>
  <c r="BX47" i="8"/>
  <c r="BX96" i="8"/>
  <c r="BX65" i="8"/>
  <c r="BX88" i="8"/>
  <c r="BX31" i="8"/>
  <c r="BX69" i="8"/>
  <c r="BX115" i="8"/>
  <c r="BX66" i="8"/>
  <c r="BX43" i="8"/>
  <c r="BX52" i="8"/>
  <c r="BX10" i="8"/>
  <c r="BX44" i="8"/>
  <c r="BX61" i="8"/>
  <c r="BX75" i="8"/>
  <c r="BX79" i="8"/>
  <c r="BX51" i="8"/>
  <c r="BX112" i="8"/>
  <c r="BX83" i="8"/>
  <c r="BX27" i="8"/>
  <c r="BX113" i="8"/>
  <c r="BX106" i="8"/>
  <c r="BX57" i="8"/>
  <c r="BX48" i="8"/>
  <c r="BX33" i="8"/>
  <c r="BX56" i="8"/>
  <c r="BX6" i="8"/>
  <c r="BX85" i="8"/>
  <c r="BX71" i="8"/>
  <c r="BX34" i="8"/>
  <c r="BX89" i="8"/>
  <c r="BX92" i="8"/>
  <c r="BX77" i="8"/>
  <c r="BX102" i="8"/>
  <c r="BX55" i="8"/>
  <c r="BX93" i="8"/>
  <c r="BX35" i="8"/>
  <c r="BX41" i="8"/>
  <c r="BX111" i="8"/>
  <c r="BX110" i="8"/>
  <c r="BX104" i="8"/>
  <c r="BX101" i="8"/>
  <c r="BX76" i="8"/>
  <c r="BX97" i="8"/>
  <c r="BX74" i="8"/>
  <c r="BX73" i="8"/>
  <c r="BX60" i="8"/>
  <c r="BX82" i="8"/>
  <c r="BX15" i="8"/>
  <c r="BX23" i="8"/>
  <c r="BX62" i="8"/>
  <c r="BX81" i="8"/>
  <c r="BX36" i="8"/>
  <c r="BX40" i="8"/>
  <c r="BX91" i="8"/>
  <c r="BX108" i="8"/>
  <c r="BX78" i="8"/>
  <c r="BX100" i="8"/>
  <c r="BX21" i="8"/>
  <c r="BX118" i="8"/>
  <c r="BX14" i="8"/>
  <c r="BX17" i="8"/>
  <c r="BX16" i="8"/>
  <c r="BX11" i="8"/>
  <c r="BX87" i="8"/>
  <c r="BX32" i="8"/>
  <c r="BX39" i="8"/>
  <c r="BX38" i="8"/>
  <c r="BX72" i="8"/>
  <c r="BX42" i="8"/>
  <c r="BX99" i="8"/>
  <c r="BX49" i="8"/>
  <c r="BX53" i="8"/>
  <c r="BX24" i="8"/>
  <c r="BX46" i="8"/>
  <c r="BX30" i="8"/>
  <c r="BX95" i="8"/>
  <c r="BX12" i="8"/>
  <c r="BX68" i="8"/>
  <c r="BX20" i="8"/>
  <c r="BX117" i="8"/>
  <c r="BX22" i="8"/>
  <c r="BX63" i="8"/>
  <c r="BX121" i="8"/>
  <c r="BX26" i="8"/>
  <c r="BX86" i="8"/>
  <c r="BX19" i="8"/>
  <c r="BX58" i="8"/>
  <c r="BX120" i="8"/>
  <c r="BX29" i="8"/>
  <c r="BX70" i="8"/>
  <c r="BX59" i="8"/>
  <c r="BX114" i="8"/>
  <c r="BX98" i="8"/>
  <c r="BX103" i="8"/>
  <c r="BX90" i="8"/>
  <c r="BX67" i="8"/>
  <c r="BX109" i="8"/>
  <c r="BX64" i="8"/>
  <c r="BX28" i="8"/>
  <c r="BX122" i="8"/>
  <c r="BX105" i="8"/>
  <c r="BX107" i="8"/>
  <c r="BX80" i="8"/>
  <c r="BX18" i="8"/>
  <c r="BX119" i="8"/>
  <c r="BX45" i="8"/>
  <c r="BX37" i="8"/>
  <c r="BX54" i="8"/>
  <c r="BX94" i="8"/>
  <c r="BX84" i="8"/>
  <c r="BX50" i="8"/>
  <c r="BY4" i="7"/>
  <c r="BX4" i="8"/>
  <c r="CP114" i="7"/>
  <c r="CP108" i="7"/>
  <c r="CR96" i="7"/>
  <c r="CP45" i="7"/>
  <c r="CP37" i="7"/>
  <c r="CP86" i="7"/>
  <c r="CQ79" i="7"/>
  <c r="CP78" i="7"/>
  <c r="CR65" i="7"/>
  <c r="CP70" i="7"/>
  <c r="CP117" i="7"/>
  <c r="CP74" i="7"/>
  <c r="CP62" i="7"/>
  <c r="CQ115" i="7"/>
  <c r="CP87" i="7"/>
  <c r="CP53" i="7"/>
  <c r="CQ33" i="7"/>
  <c r="CP73" i="7"/>
  <c r="CP90" i="7"/>
  <c r="CP68" i="7"/>
  <c r="CR47" i="7"/>
  <c r="CQ31" i="7"/>
  <c r="CP39" i="7"/>
  <c r="CQ71" i="7"/>
  <c r="CQ57" i="7"/>
  <c r="CP29" i="7"/>
  <c r="CQ10" i="7"/>
  <c r="CP14" i="7"/>
  <c r="CQ55" i="7"/>
  <c r="CQ102" i="7"/>
  <c r="CP11" i="7"/>
  <c r="CP49" i="7"/>
  <c r="CP50" i="7"/>
  <c r="CP46" i="7"/>
  <c r="CP103" i="7"/>
  <c r="CP100" i="7"/>
  <c r="CP32" i="7"/>
  <c r="CP54" i="7"/>
  <c r="CP16" i="7"/>
  <c r="CP120" i="7"/>
  <c r="CP81" i="7"/>
  <c r="CP118" i="7"/>
  <c r="CQ93" i="7"/>
  <c r="CP18" i="7"/>
  <c r="CP63" i="7"/>
  <c r="CQ112" i="7"/>
  <c r="CP36" i="7"/>
  <c r="CP99" i="7"/>
  <c r="CQ66" i="7"/>
  <c r="CP80" i="7"/>
  <c r="CQ34" i="7"/>
  <c r="CP22" i="7"/>
  <c r="CP94" i="7"/>
  <c r="CQ61" i="7"/>
  <c r="CQ69" i="7"/>
  <c r="CQ35" i="7"/>
  <c r="CP24" i="7"/>
  <c r="CP119" i="7"/>
  <c r="CP60" i="7"/>
  <c r="CQ44" i="7"/>
  <c r="CR25" i="7"/>
  <c r="CP38" i="7"/>
  <c r="CQ110" i="7"/>
  <c r="CQ106" i="7"/>
  <c r="CQ51" i="7"/>
  <c r="CP67" i="7"/>
  <c r="CP17" i="7"/>
  <c r="CP64" i="7"/>
  <c r="CR88" i="7"/>
  <c r="CP26" i="7"/>
  <c r="CP59" i="7"/>
  <c r="CP91" i="7"/>
  <c r="CQ75" i="7"/>
  <c r="CQ77" i="7"/>
  <c r="CP12" i="7"/>
  <c r="CQ56" i="7"/>
  <c r="CP19" i="7"/>
  <c r="CR56" i="7" l="1"/>
  <c r="CR77" i="7"/>
  <c r="CQ91" i="7"/>
  <c r="CQ26" i="7"/>
  <c r="CQ64" i="7"/>
  <c r="CQ67" i="7"/>
  <c r="CR106" i="7"/>
  <c r="CQ38" i="7"/>
  <c r="CR44" i="7"/>
  <c r="CQ119" i="7"/>
  <c r="CR35" i="7"/>
  <c r="CR61" i="7"/>
  <c r="CQ22" i="7"/>
  <c r="CQ80" i="7"/>
  <c r="CQ99" i="7"/>
  <c r="CR112" i="7"/>
  <c r="CQ18" i="7"/>
  <c r="CQ118" i="7"/>
  <c r="CQ120" i="7"/>
  <c r="CQ54" i="7"/>
  <c r="CQ100" i="7"/>
  <c r="CQ46" i="7"/>
  <c r="CQ49" i="7"/>
  <c r="CR102" i="7"/>
  <c r="CQ14" i="7"/>
  <c r="CQ29" i="7"/>
  <c r="CR71" i="7"/>
  <c r="CR31" i="7"/>
  <c r="CQ68" i="7"/>
  <c r="CQ73" i="7"/>
  <c r="CQ53" i="7"/>
  <c r="CR115" i="7"/>
  <c r="CQ74" i="7"/>
  <c r="CQ70" i="7"/>
  <c r="CQ78" i="7"/>
  <c r="CQ86" i="7"/>
  <c r="CQ45" i="7"/>
  <c r="CQ108" i="7"/>
  <c r="BY116" i="8"/>
  <c r="BY8" i="8"/>
  <c r="BY5" i="8"/>
  <c r="BY7" i="8"/>
  <c r="BY9" i="8"/>
  <c r="BY13" i="8"/>
  <c r="BY47" i="8"/>
  <c r="BY88" i="8"/>
  <c r="BY65" i="8"/>
  <c r="BY96" i="8"/>
  <c r="BY25" i="8"/>
  <c r="BY57" i="8"/>
  <c r="BY106" i="8"/>
  <c r="BY113" i="8"/>
  <c r="BY83" i="8"/>
  <c r="BY112" i="8"/>
  <c r="BY79" i="8"/>
  <c r="BY61" i="8"/>
  <c r="BY10" i="8"/>
  <c r="BY66" i="8"/>
  <c r="BY31" i="8"/>
  <c r="BY41" i="8"/>
  <c r="BY102" i="8"/>
  <c r="BY92" i="8"/>
  <c r="BY48" i="8"/>
  <c r="BY27" i="8"/>
  <c r="BY51" i="8"/>
  <c r="BY75" i="8"/>
  <c r="BY44" i="8"/>
  <c r="BY52" i="8"/>
  <c r="BY43" i="8"/>
  <c r="BY115" i="8"/>
  <c r="BY69" i="8"/>
  <c r="BY104" i="8"/>
  <c r="BY110" i="8"/>
  <c r="BY111" i="8"/>
  <c r="BY35" i="8"/>
  <c r="BY93" i="8"/>
  <c r="BY55" i="8"/>
  <c r="BY77" i="8"/>
  <c r="BY89" i="8"/>
  <c r="BY34" i="8"/>
  <c r="BY71" i="8"/>
  <c r="BY85" i="8"/>
  <c r="BY6" i="8"/>
  <c r="BY56" i="8"/>
  <c r="BY33" i="8"/>
  <c r="BY50" i="8"/>
  <c r="BY84" i="8"/>
  <c r="BY94" i="8"/>
  <c r="BY54" i="8"/>
  <c r="BY37" i="8"/>
  <c r="BY45" i="8"/>
  <c r="BY119" i="8"/>
  <c r="BY18" i="8"/>
  <c r="BY105" i="8"/>
  <c r="BY64" i="8"/>
  <c r="BY90" i="8"/>
  <c r="BY114" i="8"/>
  <c r="BY70" i="8"/>
  <c r="BY58" i="8"/>
  <c r="BY95" i="8"/>
  <c r="BY53" i="8"/>
  <c r="BY39" i="8"/>
  <c r="BY14" i="8"/>
  <c r="BY108" i="8"/>
  <c r="BY40" i="8"/>
  <c r="BY82" i="8"/>
  <c r="BY60" i="8"/>
  <c r="BY74" i="8"/>
  <c r="BY19" i="8"/>
  <c r="BY26" i="8"/>
  <c r="BY22" i="8"/>
  <c r="BY12" i="8"/>
  <c r="BY24" i="8"/>
  <c r="BY42" i="8"/>
  <c r="BY38" i="8"/>
  <c r="BY32" i="8"/>
  <c r="BY118" i="8"/>
  <c r="BY80" i="8"/>
  <c r="BY107" i="8"/>
  <c r="BY28" i="8"/>
  <c r="BY109" i="8"/>
  <c r="BY67" i="8"/>
  <c r="BY103" i="8"/>
  <c r="BY98" i="8"/>
  <c r="BY59" i="8"/>
  <c r="BY120" i="8"/>
  <c r="BY63" i="8"/>
  <c r="BY20" i="8"/>
  <c r="BY30" i="8"/>
  <c r="BY49" i="8"/>
  <c r="BY72" i="8"/>
  <c r="BY11" i="8"/>
  <c r="BY17" i="8"/>
  <c r="BY100" i="8"/>
  <c r="BY78" i="8"/>
  <c r="BY91" i="8"/>
  <c r="BY36" i="8"/>
  <c r="BY81" i="8"/>
  <c r="BY62" i="8"/>
  <c r="BY23" i="8"/>
  <c r="BY15" i="8"/>
  <c r="BY73" i="8"/>
  <c r="BY97" i="8"/>
  <c r="BY76" i="8"/>
  <c r="BY101" i="8"/>
  <c r="BY29" i="8"/>
  <c r="BY86" i="8"/>
  <c r="BY121" i="8"/>
  <c r="BY117" i="8"/>
  <c r="BY68" i="8"/>
  <c r="BY46" i="8"/>
  <c r="BY99" i="8"/>
  <c r="BY87" i="8"/>
  <c r="BY16" i="8"/>
  <c r="BY21" i="8"/>
  <c r="BZ4" i="7"/>
  <c r="BY4" i="8"/>
  <c r="CQ76" i="7"/>
  <c r="CQ72" i="7"/>
  <c r="CR43" i="7"/>
  <c r="CQ101" i="7"/>
  <c r="CR104" i="7"/>
  <c r="CR41" i="7"/>
  <c r="CQ98" i="7"/>
  <c r="CR6" i="7"/>
  <c r="CQ105" i="7"/>
  <c r="CS13" i="7"/>
  <c r="CQ95" i="7"/>
  <c r="CQ107" i="7"/>
  <c r="CQ82" i="7"/>
  <c r="CR48" i="7"/>
  <c r="CQ20" i="7"/>
  <c r="CR111" i="7"/>
  <c r="CQ23" i="7"/>
  <c r="CQ19" i="7"/>
  <c r="CQ12" i="7"/>
  <c r="CR75" i="7"/>
  <c r="CQ59" i="7"/>
  <c r="CS88" i="7"/>
  <c r="CQ17" i="7"/>
  <c r="CR51" i="7"/>
  <c r="CR110" i="7"/>
  <c r="CS25" i="7"/>
  <c r="CQ60" i="7"/>
  <c r="CQ24" i="7"/>
  <c r="CR69" i="7"/>
  <c r="CQ94" i="7"/>
  <c r="CR34" i="7"/>
  <c r="CR66" i="7"/>
  <c r="CQ36" i="7"/>
  <c r="CQ63" i="7"/>
  <c r="CR93" i="7"/>
  <c r="CQ81" i="7"/>
  <c r="CQ16" i="7"/>
  <c r="CQ32" i="7"/>
  <c r="CQ103" i="7"/>
  <c r="CQ50" i="7"/>
  <c r="CQ11" i="7"/>
  <c r="CR55" i="7"/>
  <c r="CR10" i="7"/>
  <c r="CR57" i="7"/>
  <c r="CQ39" i="7"/>
  <c r="CS47" i="7"/>
  <c r="CQ90" i="7"/>
  <c r="CR33" i="7"/>
  <c r="CQ87" i="7"/>
  <c r="CQ62" i="7"/>
  <c r="CQ117" i="7"/>
  <c r="CS65" i="7"/>
  <c r="CR79" i="7"/>
  <c r="CQ37" i="7"/>
  <c r="CS96" i="7"/>
  <c r="CQ114" i="7"/>
  <c r="CR85" i="7"/>
  <c r="CQ21" i="7"/>
  <c r="CQ15" i="7"/>
  <c r="CQ30" i="7"/>
  <c r="CR89" i="7"/>
  <c r="CR52" i="7"/>
  <c r="CR83" i="7"/>
  <c r="CR92" i="7"/>
  <c r="CQ109" i="7"/>
  <c r="CR113" i="7"/>
  <c r="CQ84" i="7"/>
  <c r="CQ40" i="7"/>
  <c r="CQ28" i="7"/>
  <c r="CQ97" i="7"/>
  <c r="CQ42" i="7"/>
  <c r="CQ58" i="7"/>
  <c r="CR27" i="7"/>
  <c r="CS27" i="7" l="1"/>
  <c r="CR42" i="7"/>
  <c r="CR28" i="7"/>
  <c r="CR84" i="7"/>
  <c r="CR109" i="7"/>
  <c r="CS83" i="7"/>
  <c r="CS89" i="7"/>
  <c r="CR15" i="7"/>
  <c r="CS85" i="7"/>
  <c r="CT96" i="7"/>
  <c r="CS79" i="7"/>
  <c r="CR117" i="7"/>
  <c r="CR87" i="7"/>
  <c r="CR90" i="7"/>
  <c r="CR39" i="7"/>
  <c r="CS10" i="7"/>
  <c r="CR11" i="7"/>
  <c r="CR103" i="7"/>
  <c r="CR16" i="7"/>
  <c r="CS93" i="7"/>
  <c r="CR36" i="7"/>
  <c r="CS34" i="7"/>
  <c r="CS69" i="7"/>
  <c r="CR60" i="7"/>
  <c r="CS110" i="7"/>
  <c r="CR17" i="7"/>
  <c r="CR59" i="7"/>
  <c r="CR12" i="7"/>
  <c r="CR23" i="7"/>
  <c r="CR20" i="7"/>
  <c r="CR82" i="7"/>
  <c r="CR95" i="7"/>
  <c r="CR105" i="7"/>
  <c r="CR98" i="7"/>
  <c r="CS104" i="7"/>
  <c r="CS43" i="7"/>
  <c r="CR76" i="7"/>
  <c r="CR108" i="7"/>
  <c r="CR86" i="7"/>
  <c r="CR70" i="7"/>
  <c r="CS115" i="7"/>
  <c r="CR73" i="7"/>
  <c r="CS31" i="7"/>
  <c r="CR29" i="7"/>
  <c r="CS102" i="7"/>
  <c r="CR46" i="7"/>
  <c r="CR54" i="7"/>
  <c r="CR118" i="7"/>
  <c r="CS112" i="7"/>
  <c r="CR80" i="7"/>
  <c r="CS61" i="7"/>
  <c r="CR119" i="7"/>
  <c r="CR38" i="7"/>
  <c r="CR67" i="7"/>
  <c r="CR26" i="7"/>
  <c r="CS77" i="7"/>
  <c r="CR58" i="7"/>
  <c r="CR97" i="7"/>
  <c r="CR40" i="7"/>
  <c r="CS113" i="7"/>
  <c r="CS92" i="7"/>
  <c r="CS52" i="7"/>
  <c r="CR30" i="7"/>
  <c r="CR21" i="7"/>
  <c r="CR114" i="7"/>
  <c r="CR37" i="7"/>
  <c r="CT65" i="7"/>
  <c r="CR62" i="7"/>
  <c r="CS33" i="7"/>
  <c r="CT47" i="7"/>
  <c r="CS57" i="7"/>
  <c r="CS55" i="7"/>
  <c r="CR50" i="7"/>
  <c r="CR32" i="7"/>
  <c r="CR81" i="7"/>
  <c r="CR63" i="7"/>
  <c r="CS66" i="7"/>
  <c r="CR94" i="7"/>
  <c r="CR24" i="7"/>
  <c r="CT25" i="7"/>
  <c r="CS51" i="7"/>
  <c r="CT88" i="7"/>
  <c r="CS75" i="7"/>
  <c r="CR19" i="7"/>
  <c r="CS111" i="7"/>
  <c r="CS48" i="7"/>
  <c r="CR107" i="7"/>
  <c r="CT13" i="7"/>
  <c r="CS6" i="7"/>
  <c r="CS41" i="7"/>
  <c r="CR101" i="7"/>
  <c r="CR72" i="7"/>
  <c r="BZ116" i="8"/>
  <c r="BZ5" i="8"/>
  <c r="BZ7" i="8"/>
  <c r="BZ9" i="8"/>
  <c r="BZ8" i="8"/>
  <c r="BZ13" i="8"/>
  <c r="BZ96" i="8"/>
  <c r="BZ47" i="8"/>
  <c r="BZ25" i="8"/>
  <c r="BZ65" i="8"/>
  <c r="BZ88" i="8"/>
  <c r="BZ85" i="8"/>
  <c r="BZ93" i="8"/>
  <c r="BZ110" i="8"/>
  <c r="BZ104" i="8"/>
  <c r="BZ115" i="8"/>
  <c r="BZ43" i="8"/>
  <c r="BZ52" i="8"/>
  <c r="BZ48" i="8"/>
  <c r="BZ92" i="8"/>
  <c r="BZ41" i="8"/>
  <c r="BZ31" i="8"/>
  <c r="BZ66" i="8"/>
  <c r="BZ10" i="8"/>
  <c r="BZ61" i="8"/>
  <c r="BZ79" i="8"/>
  <c r="BZ83" i="8"/>
  <c r="BZ113" i="8"/>
  <c r="BZ106" i="8"/>
  <c r="BZ33" i="8"/>
  <c r="BZ56" i="8"/>
  <c r="BZ6" i="8"/>
  <c r="BZ71" i="8"/>
  <c r="BZ34" i="8"/>
  <c r="BZ89" i="8"/>
  <c r="BZ77" i="8"/>
  <c r="BZ55" i="8"/>
  <c r="BZ35" i="8"/>
  <c r="BZ111" i="8"/>
  <c r="BZ69" i="8"/>
  <c r="BZ44" i="8"/>
  <c r="BZ51" i="8"/>
  <c r="BZ27" i="8"/>
  <c r="BZ112" i="8"/>
  <c r="BZ57" i="8"/>
  <c r="BZ75" i="8"/>
  <c r="BZ102" i="8"/>
  <c r="BZ101" i="8"/>
  <c r="BZ97" i="8"/>
  <c r="BZ23" i="8"/>
  <c r="BZ81" i="8"/>
  <c r="BZ91" i="8"/>
  <c r="BZ100" i="8"/>
  <c r="BZ17" i="8"/>
  <c r="BZ11" i="8"/>
  <c r="BZ38" i="8"/>
  <c r="BZ42" i="8"/>
  <c r="BZ24" i="8"/>
  <c r="BZ12" i="8"/>
  <c r="BZ22" i="8"/>
  <c r="BZ26" i="8"/>
  <c r="BZ19" i="8"/>
  <c r="BZ98" i="8"/>
  <c r="BZ109" i="8"/>
  <c r="BZ107" i="8"/>
  <c r="BZ80" i="8"/>
  <c r="BZ74" i="8"/>
  <c r="BZ108" i="8"/>
  <c r="BZ21" i="8"/>
  <c r="BZ16" i="8"/>
  <c r="BZ87" i="8"/>
  <c r="BZ99" i="8"/>
  <c r="BZ46" i="8"/>
  <c r="BZ68" i="8"/>
  <c r="BZ58" i="8"/>
  <c r="BZ70" i="8"/>
  <c r="BZ64" i="8"/>
  <c r="BZ105" i="8"/>
  <c r="BZ18" i="8"/>
  <c r="BZ119" i="8"/>
  <c r="BZ37" i="8"/>
  <c r="BZ94" i="8"/>
  <c r="BZ84" i="8"/>
  <c r="BZ40" i="8"/>
  <c r="BZ76" i="8"/>
  <c r="BZ73" i="8"/>
  <c r="BZ15" i="8"/>
  <c r="BZ62" i="8"/>
  <c r="BZ36" i="8"/>
  <c r="BZ78" i="8"/>
  <c r="BZ118" i="8"/>
  <c r="BZ32" i="8"/>
  <c r="BZ72" i="8"/>
  <c r="BZ49" i="8"/>
  <c r="BZ30" i="8"/>
  <c r="BZ20" i="8"/>
  <c r="BZ63" i="8"/>
  <c r="BZ120" i="8"/>
  <c r="BZ59" i="8"/>
  <c r="BZ103" i="8"/>
  <c r="BZ67" i="8"/>
  <c r="BZ28" i="8"/>
  <c r="BZ60" i="8"/>
  <c r="BZ14" i="8"/>
  <c r="BZ39" i="8"/>
  <c r="BZ53" i="8"/>
  <c r="BZ95" i="8"/>
  <c r="BZ117" i="8"/>
  <c r="BZ121" i="8"/>
  <c r="BZ86" i="8"/>
  <c r="BZ29" i="8"/>
  <c r="BZ114" i="8"/>
  <c r="BZ90" i="8"/>
  <c r="BZ45" i="8"/>
  <c r="BZ54" i="8"/>
  <c r="BZ50" i="8"/>
  <c r="BZ82" i="8"/>
  <c r="CA4" i="7"/>
  <c r="BZ4" i="8"/>
  <c r="CR45" i="7"/>
  <c r="CR78" i="7"/>
  <c r="CR74" i="7"/>
  <c r="CR53" i="7"/>
  <c r="CR68" i="7"/>
  <c r="CS71" i="7"/>
  <c r="CR14" i="7"/>
  <c r="CR49" i="7"/>
  <c r="CR100" i="7"/>
  <c r="CR120" i="7"/>
  <c r="CR18" i="7"/>
  <c r="CR99" i="7"/>
  <c r="CR22" i="7"/>
  <c r="CS35" i="7"/>
  <c r="CS44" i="7"/>
  <c r="CS106" i="7"/>
  <c r="CR64" i="7"/>
  <c r="CR91" i="7"/>
  <c r="CS56" i="7"/>
  <c r="CT56" i="7" l="1"/>
  <c r="CT44" i="7"/>
  <c r="CS18" i="7"/>
  <c r="CS14" i="7"/>
  <c r="CS74" i="7"/>
  <c r="CS45" i="7"/>
  <c r="CS64" i="7"/>
  <c r="CS22" i="7"/>
  <c r="CS100" i="7"/>
  <c r="CS68" i="7"/>
  <c r="CS72" i="7"/>
  <c r="CT41" i="7"/>
  <c r="CU13" i="7"/>
  <c r="CT48" i="7"/>
  <c r="CS19" i="7"/>
  <c r="CU88" i="7"/>
  <c r="CU25" i="7"/>
  <c r="CS94" i="7"/>
  <c r="CS63" i="7"/>
  <c r="CS32" i="7"/>
  <c r="CT55" i="7"/>
  <c r="CU47" i="7"/>
  <c r="CS62" i="7"/>
  <c r="CS37" i="7"/>
  <c r="CS21" i="7"/>
  <c r="CT52" i="7"/>
  <c r="CT113" i="7"/>
  <c r="CS97" i="7"/>
  <c r="CT77" i="7"/>
  <c r="CS67" i="7"/>
  <c r="CS119" i="7"/>
  <c r="CS80" i="7"/>
  <c r="CS118" i="7"/>
  <c r="CS46" i="7"/>
  <c r="CS29" i="7"/>
  <c r="CS73" i="7"/>
  <c r="CS70" i="7"/>
  <c r="CS108" i="7"/>
  <c r="CT43" i="7"/>
  <c r="CS98" i="7"/>
  <c r="CS95" i="7"/>
  <c r="CS20" i="7"/>
  <c r="CS12" i="7"/>
  <c r="CS17" i="7"/>
  <c r="CS60" i="7"/>
  <c r="CT34" i="7"/>
  <c r="CT93" i="7"/>
  <c r="CS103" i="7"/>
  <c r="CT10" i="7"/>
  <c r="CS90" i="7"/>
  <c r="CS117" i="7"/>
  <c r="CU96" i="7"/>
  <c r="CS15" i="7"/>
  <c r="CT83" i="7"/>
  <c r="CS84" i="7"/>
  <c r="CS42" i="7"/>
  <c r="CS91" i="7"/>
  <c r="CT35" i="7"/>
  <c r="CS120" i="7"/>
  <c r="CT71" i="7"/>
  <c r="CS78" i="7"/>
  <c r="CA116" i="8"/>
  <c r="CA9" i="8"/>
  <c r="CA8" i="8"/>
  <c r="CA5" i="8"/>
  <c r="CA7" i="8"/>
  <c r="CA65" i="8"/>
  <c r="CA47" i="8"/>
  <c r="CA13" i="8"/>
  <c r="CA96" i="8"/>
  <c r="CA88" i="8"/>
  <c r="CA25" i="8"/>
  <c r="CA112" i="8"/>
  <c r="CA51" i="8"/>
  <c r="CA44" i="8"/>
  <c r="CA69" i="8"/>
  <c r="CA55" i="8"/>
  <c r="CA71" i="8"/>
  <c r="CA33" i="8"/>
  <c r="CA79" i="8"/>
  <c r="CA102" i="8"/>
  <c r="CA48" i="8"/>
  <c r="CA75" i="8"/>
  <c r="CA52" i="8"/>
  <c r="CA110" i="8"/>
  <c r="CA34" i="8"/>
  <c r="CA56" i="8"/>
  <c r="CA83" i="8"/>
  <c r="CA57" i="8"/>
  <c r="CA27" i="8"/>
  <c r="CA111" i="8"/>
  <c r="CA35" i="8"/>
  <c r="CA77" i="8"/>
  <c r="CA106" i="8"/>
  <c r="CA61" i="8"/>
  <c r="CA66" i="8"/>
  <c r="CA41" i="8"/>
  <c r="CA92" i="8"/>
  <c r="CA43" i="8"/>
  <c r="CA115" i="8"/>
  <c r="CA104" i="8"/>
  <c r="CA93" i="8"/>
  <c r="CA85" i="8"/>
  <c r="CA89" i="8"/>
  <c r="CA6" i="8"/>
  <c r="CA113" i="8"/>
  <c r="CA10" i="8"/>
  <c r="CA31" i="8"/>
  <c r="CA84" i="8"/>
  <c r="CA37" i="8"/>
  <c r="CA18" i="8"/>
  <c r="CA105" i="8"/>
  <c r="CA70" i="8"/>
  <c r="CA68" i="8"/>
  <c r="CA99" i="8"/>
  <c r="CA87" i="8"/>
  <c r="CA21" i="8"/>
  <c r="CA82" i="8"/>
  <c r="CA80" i="8"/>
  <c r="CA26" i="8"/>
  <c r="CA12" i="8"/>
  <c r="CA42" i="8"/>
  <c r="CA11" i="8"/>
  <c r="CA100" i="8"/>
  <c r="CA81" i="8"/>
  <c r="CA101" i="8"/>
  <c r="CA45" i="8"/>
  <c r="CA90" i="8"/>
  <c r="CA29" i="8"/>
  <c r="CA121" i="8"/>
  <c r="CA95" i="8"/>
  <c r="CA60" i="8"/>
  <c r="CA28" i="8"/>
  <c r="CA103" i="8"/>
  <c r="CA120" i="8"/>
  <c r="CA63" i="8"/>
  <c r="CA30" i="8"/>
  <c r="CA72" i="8"/>
  <c r="CA78" i="8"/>
  <c r="CA62" i="8"/>
  <c r="CA73" i="8"/>
  <c r="CA94" i="8"/>
  <c r="CA119" i="8"/>
  <c r="CA64" i="8"/>
  <c r="CA58" i="8"/>
  <c r="CA46" i="8"/>
  <c r="CA16" i="8"/>
  <c r="CA108" i="8"/>
  <c r="CA74" i="8"/>
  <c r="CA107" i="8"/>
  <c r="CA109" i="8"/>
  <c r="CA98" i="8"/>
  <c r="CA19" i="8"/>
  <c r="CA22" i="8"/>
  <c r="CA24" i="8"/>
  <c r="CA38" i="8"/>
  <c r="CA17" i="8"/>
  <c r="CA91" i="8"/>
  <c r="CA23" i="8"/>
  <c r="CA97" i="8"/>
  <c r="CA50" i="8"/>
  <c r="CA54" i="8"/>
  <c r="CA114" i="8"/>
  <c r="CA86" i="8"/>
  <c r="CA117" i="8"/>
  <c r="CA53" i="8"/>
  <c r="CA39" i="8"/>
  <c r="CA14" i="8"/>
  <c r="CA40" i="8"/>
  <c r="CA67" i="8"/>
  <c r="CA59" i="8"/>
  <c r="CA20" i="8"/>
  <c r="CA49" i="8"/>
  <c r="CA32" i="8"/>
  <c r="CA118" i="8"/>
  <c r="CA36" i="8"/>
  <c r="CA15" i="8"/>
  <c r="CA76" i="8"/>
  <c r="CB4" i="7"/>
  <c r="CA4" i="8"/>
  <c r="CT106" i="7"/>
  <c r="CS99" i="7"/>
  <c r="CS49" i="7"/>
  <c r="CS53" i="7"/>
  <c r="CS101" i="7"/>
  <c r="CT6" i="7"/>
  <c r="CS107" i="7"/>
  <c r="CT111" i="7"/>
  <c r="CT75" i="7"/>
  <c r="CT51" i="7"/>
  <c r="CS24" i="7"/>
  <c r="CT66" i="7"/>
  <c r="CS81" i="7"/>
  <c r="CS50" i="7"/>
  <c r="CT57" i="7"/>
  <c r="CT33" i="7"/>
  <c r="CU65" i="7"/>
  <c r="CS114" i="7"/>
  <c r="CS30" i="7"/>
  <c r="CT92" i="7"/>
  <c r="CS40" i="7"/>
  <c r="CS58" i="7"/>
  <c r="CS26" i="7"/>
  <c r="CS38" i="7"/>
  <c r="CT61" i="7"/>
  <c r="CT112" i="7"/>
  <c r="CS54" i="7"/>
  <c r="CT102" i="7"/>
  <c r="CT31" i="7"/>
  <c r="CT115" i="7"/>
  <c r="CS86" i="7"/>
  <c r="CS76" i="7"/>
  <c r="CT104" i="7"/>
  <c r="CS105" i="7"/>
  <c r="CS82" i="7"/>
  <c r="CS23" i="7"/>
  <c r="CS59" i="7"/>
  <c r="CT110" i="7"/>
  <c r="CT69" i="7"/>
  <c r="CS36" i="7"/>
  <c r="CS16" i="7"/>
  <c r="CS11" i="7"/>
  <c r="CS39" i="7"/>
  <c r="CS87" i="7"/>
  <c r="CT79" i="7"/>
  <c r="CT85" i="7"/>
  <c r="CT89" i="7"/>
  <c r="CS109" i="7"/>
  <c r="CS28" i="7"/>
  <c r="CT27" i="7"/>
  <c r="CU27" i="7" l="1"/>
  <c r="CT109" i="7"/>
  <c r="CU85" i="7"/>
  <c r="CT87" i="7"/>
  <c r="CT11" i="7"/>
  <c r="CT36" i="7"/>
  <c r="CU110" i="7"/>
  <c r="CT23" i="7"/>
  <c r="CT105" i="7"/>
  <c r="CT76" i="7"/>
  <c r="CU115" i="7"/>
  <c r="CU102" i="7"/>
  <c r="CU112" i="7"/>
  <c r="CT38" i="7"/>
  <c r="CT58" i="7"/>
  <c r="CU92" i="7"/>
  <c r="CT114" i="7"/>
  <c r="CU33" i="7"/>
  <c r="CT50" i="7"/>
  <c r="CU66" i="7"/>
  <c r="CU51" i="7"/>
  <c r="CU111" i="7"/>
  <c r="CU6" i="7"/>
  <c r="CT53" i="7"/>
  <c r="CT99" i="7"/>
  <c r="CB116" i="8"/>
  <c r="CB9" i="8"/>
  <c r="CB8" i="8"/>
  <c r="CB7" i="8"/>
  <c r="CB5" i="8"/>
  <c r="CB47" i="8"/>
  <c r="CB13" i="8"/>
  <c r="CB96" i="8"/>
  <c r="CB25" i="8"/>
  <c r="CB88" i="8"/>
  <c r="CB65" i="8"/>
  <c r="CB52" i="8"/>
  <c r="CB31" i="8"/>
  <c r="CB10" i="8"/>
  <c r="CB113" i="8"/>
  <c r="CB6" i="8"/>
  <c r="CB89" i="8"/>
  <c r="CB69" i="8"/>
  <c r="CB44" i="8"/>
  <c r="CB51" i="8"/>
  <c r="CB112" i="8"/>
  <c r="CB85" i="8"/>
  <c r="CB115" i="8"/>
  <c r="CB92" i="8"/>
  <c r="CB41" i="8"/>
  <c r="CB66" i="8"/>
  <c r="CB61" i="8"/>
  <c r="CB106" i="8"/>
  <c r="CB77" i="8"/>
  <c r="CB111" i="8"/>
  <c r="CB57" i="8"/>
  <c r="CB110" i="8"/>
  <c r="CB75" i="8"/>
  <c r="CB48" i="8"/>
  <c r="CB102" i="8"/>
  <c r="CB79" i="8"/>
  <c r="CB33" i="8"/>
  <c r="CB71" i="8"/>
  <c r="CB55" i="8"/>
  <c r="CB93" i="8"/>
  <c r="CB104" i="8"/>
  <c r="CB43" i="8"/>
  <c r="CB83" i="8"/>
  <c r="CB56" i="8"/>
  <c r="CB34" i="8"/>
  <c r="CB35" i="8"/>
  <c r="CB27" i="8"/>
  <c r="CB99" i="8"/>
  <c r="CB105" i="8"/>
  <c r="CB73" i="8"/>
  <c r="CB78" i="8"/>
  <c r="CB72" i="8"/>
  <c r="CB63" i="8"/>
  <c r="CB103" i="8"/>
  <c r="CB60" i="8"/>
  <c r="CB121" i="8"/>
  <c r="CB90" i="8"/>
  <c r="CB100" i="8"/>
  <c r="CB42" i="8"/>
  <c r="CB68" i="8"/>
  <c r="CB70" i="8"/>
  <c r="CB76" i="8"/>
  <c r="CB36" i="8"/>
  <c r="CB32" i="8"/>
  <c r="CB20" i="8"/>
  <c r="CB59" i="8"/>
  <c r="CB40" i="8"/>
  <c r="CB39" i="8"/>
  <c r="CB117" i="8"/>
  <c r="CB114" i="8"/>
  <c r="CB54" i="8"/>
  <c r="CB97" i="8"/>
  <c r="CB91" i="8"/>
  <c r="CB38" i="8"/>
  <c r="CB22" i="8"/>
  <c r="CB98" i="8"/>
  <c r="CB107" i="8"/>
  <c r="CB74" i="8"/>
  <c r="CB108" i="8"/>
  <c r="CB16" i="8"/>
  <c r="CB94" i="8"/>
  <c r="CB45" i="8"/>
  <c r="CB81" i="8"/>
  <c r="CB12" i="8"/>
  <c r="CB84" i="8"/>
  <c r="CB62" i="8"/>
  <c r="CB30" i="8"/>
  <c r="CB120" i="8"/>
  <c r="CB28" i="8"/>
  <c r="CB95" i="8"/>
  <c r="CB29" i="8"/>
  <c r="CB101" i="8"/>
  <c r="CB11" i="8"/>
  <c r="CB87" i="8"/>
  <c r="CB37" i="8"/>
  <c r="CB15" i="8"/>
  <c r="CB118" i="8"/>
  <c r="CB49" i="8"/>
  <c r="CB67" i="8"/>
  <c r="CB14" i="8"/>
  <c r="CB53" i="8"/>
  <c r="CB86" i="8"/>
  <c r="CB50" i="8"/>
  <c r="CB23" i="8"/>
  <c r="CB17" i="8"/>
  <c r="CB24" i="8"/>
  <c r="CB19" i="8"/>
  <c r="CB109" i="8"/>
  <c r="CB21" i="8"/>
  <c r="CB18" i="8"/>
  <c r="CB46" i="8"/>
  <c r="CB58" i="8"/>
  <c r="CB64" i="8"/>
  <c r="CB119" i="8"/>
  <c r="CB26" i="8"/>
  <c r="CB80" i="8"/>
  <c r="CB82" i="8"/>
  <c r="CB4" i="8"/>
  <c r="CC4" i="7"/>
  <c r="CU71" i="7"/>
  <c r="CU35" i="7"/>
  <c r="CT42" i="7"/>
  <c r="CU83" i="7"/>
  <c r="CV96" i="7"/>
  <c r="CT90" i="7"/>
  <c r="CT103" i="7"/>
  <c r="CU34" i="7"/>
  <c r="CT17" i="7"/>
  <c r="CT20" i="7"/>
  <c r="CT98" i="7"/>
  <c r="CT108" i="7"/>
  <c r="CT73" i="7"/>
  <c r="CT46" i="7"/>
  <c r="CT80" i="7"/>
  <c r="CT67" i="7"/>
  <c r="CT97" i="7"/>
  <c r="CU52" i="7"/>
  <c r="CT37" i="7"/>
  <c r="CV47" i="7"/>
  <c r="CT32" i="7"/>
  <c r="CT94" i="7"/>
  <c r="CV88" i="7"/>
  <c r="CU48" i="7"/>
  <c r="CU41" i="7"/>
  <c r="CT68" i="7"/>
  <c r="CT22" i="7"/>
  <c r="CT45" i="7"/>
  <c r="CT14" i="7"/>
  <c r="CU44" i="7"/>
  <c r="CT28" i="7"/>
  <c r="CU89" i="7"/>
  <c r="CU79" i="7"/>
  <c r="CT39" i="7"/>
  <c r="CT16" i="7"/>
  <c r="CU69" i="7"/>
  <c r="CT59" i="7"/>
  <c r="CT82" i="7"/>
  <c r="CU104" i="7"/>
  <c r="CT86" i="7"/>
  <c r="CU31" i="7"/>
  <c r="CT54" i="7"/>
  <c r="CU61" i="7"/>
  <c r="CT26" i="7"/>
  <c r="CT40" i="7"/>
  <c r="CT30" i="7"/>
  <c r="CV65" i="7"/>
  <c r="CU57" i="7"/>
  <c r="CT81" i="7"/>
  <c r="CT24" i="7"/>
  <c r="CU75" i="7"/>
  <c r="CT107" i="7"/>
  <c r="CT101" i="7"/>
  <c r="CT49" i="7"/>
  <c r="CU106" i="7"/>
  <c r="CT78" i="7"/>
  <c r="CT120" i="7"/>
  <c r="CT91" i="7"/>
  <c r="CT84" i="7"/>
  <c r="CT15" i="7"/>
  <c r="CT117" i="7"/>
  <c r="CU10" i="7"/>
  <c r="CU93" i="7"/>
  <c r="CT60" i="7"/>
  <c r="CT12" i="7"/>
  <c r="CT95" i="7"/>
  <c r="CU43" i="7"/>
  <c r="CT70" i="7"/>
  <c r="CT29" i="7"/>
  <c r="CT118" i="7"/>
  <c r="CT119" i="7"/>
  <c r="CU77" i="7"/>
  <c r="CU113" i="7"/>
  <c r="CT21" i="7"/>
  <c r="CT62" i="7"/>
  <c r="CU55" i="7"/>
  <c r="CT63" i="7"/>
  <c r="CV25" i="7"/>
  <c r="CT19" i="7"/>
  <c r="CV13" i="7"/>
  <c r="CT72" i="7"/>
  <c r="CT100" i="7"/>
  <c r="CT64" i="7"/>
  <c r="CT74" i="7"/>
  <c r="CT18" i="7"/>
  <c r="CU56" i="7"/>
  <c r="CV56" i="7" l="1"/>
  <c r="CU74" i="7"/>
  <c r="CU100" i="7"/>
  <c r="CW13" i="7"/>
  <c r="CW25" i="7"/>
  <c r="CV55" i="7"/>
  <c r="CU21" i="7"/>
  <c r="CV77" i="7"/>
  <c r="CU118" i="7"/>
  <c r="CU70" i="7"/>
  <c r="CU95" i="7"/>
  <c r="CU60" i="7"/>
  <c r="CV10" i="7"/>
  <c r="CU15" i="7"/>
  <c r="CU91" i="7"/>
  <c r="CU78" i="7"/>
  <c r="CU49" i="7"/>
  <c r="CU107" i="7"/>
  <c r="CU24" i="7"/>
  <c r="CV57" i="7"/>
  <c r="CU30" i="7"/>
  <c r="CU26" i="7"/>
  <c r="CU54" i="7"/>
  <c r="CU86" i="7"/>
  <c r="CU82" i="7"/>
  <c r="CV69" i="7"/>
  <c r="CU39" i="7"/>
  <c r="CV89" i="7"/>
  <c r="CV44" i="7"/>
  <c r="CU45" i="7"/>
  <c r="CU68" i="7"/>
  <c r="CV48" i="7"/>
  <c r="CU94" i="7"/>
  <c r="CW47" i="7"/>
  <c r="CV52" i="7"/>
  <c r="CU67" i="7"/>
  <c r="CU46" i="7"/>
  <c r="CU108" i="7"/>
  <c r="CU20" i="7"/>
  <c r="CV34" i="7"/>
  <c r="CU90" i="7"/>
  <c r="CV83" i="7"/>
  <c r="CV35" i="7"/>
  <c r="CU53" i="7"/>
  <c r="CV111" i="7"/>
  <c r="CV66" i="7"/>
  <c r="CV33" i="7"/>
  <c r="CV92" i="7"/>
  <c r="CU38" i="7"/>
  <c r="CV102" i="7"/>
  <c r="CU76" i="7"/>
  <c r="CU23" i="7"/>
  <c r="CU36" i="7"/>
  <c r="CU87" i="7"/>
  <c r="CU109" i="7"/>
  <c r="CU18" i="7"/>
  <c r="CU64" i="7"/>
  <c r="CU72" i="7"/>
  <c r="CU19" i="7"/>
  <c r="CU63" i="7"/>
  <c r="CU62" i="7"/>
  <c r="CV113" i="7"/>
  <c r="CU119" i="7"/>
  <c r="CU29" i="7"/>
  <c r="CV43" i="7"/>
  <c r="CU12" i="7"/>
  <c r="CV93" i="7"/>
  <c r="CU117" i="7"/>
  <c r="CU84" i="7"/>
  <c r="CU120" i="7"/>
  <c r="CV106" i="7"/>
  <c r="CU101" i="7"/>
  <c r="CV75" i="7"/>
  <c r="CU81" i="7"/>
  <c r="CW65" i="7"/>
  <c r="CU40" i="7"/>
  <c r="CV61" i="7"/>
  <c r="CV31" i="7"/>
  <c r="CV104" i="7"/>
  <c r="CU59" i="7"/>
  <c r="CU16" i="7"/>
  <c r="CV79" i="7"/>
  <c r="CU28" i="7"/>
  <c r="CU14" i="7"/>
  <c r="CU22" i="7"/>
  <c r="CV41" i="7"/>
  <c r="CW88" i="7"/>
  <c r="CU32" i="7"/>
  <c r="CU37" i="7"/>
  <c r="CU97" i="7"/>
  <c r="CU80" i="7"/>
  <c r="CU73" i="7"/>
  <c r="CU98" i="7"/>
  <c r="CU17" i="7"/>
  <c r="CU103" i="7"/>
  <c r="CW96" i="7"/>
  <c r="CU42" i="7"/>
  <c r="CV71" i="7"/>
  <c r="CC116" i="8"/>
  <c r="CC7" i="8"/>
  <c r="CC9" i="8"/>
  <c r="CC8" i="8"/>
  <c r="CC5" i="8"/>
  <c r="CC47" i="8"/>
  <c r="CC65" i="8"/>
  <c r="CC88" i="8"/>
  <c r="CC96" i="8"/>
  <c r="CC13" i="8"/>
  <c r="CC25" i="8"/>
  <c r="CC102" i="8"/>
  <c r="CC111" i="8"/>
  <c r="CC66" i="8"/>
  <c r="CC92" i="8"/>
  <c r="CC85" i="8"/>
  <c r="CC112" i="8"/>
  <c r="CC44" i="8"/>
  <c r="CC6" i="8"/>
  <c r="CC31" i="8"/>
  <c r="CC34" i="8"/>
  <c r="CC83" i="8"/>
  <c r="CC104" i="8"/>
  <c r="CC71" i="8"/>
  <c r="CC48" i="8"/>
  <c r="CC75" i="8"/>
  <c r="CC110" i="8"/>
  <c r="CC69" i="8"/>
  <c r="CC113" i="8"/>
  <c r="CC52" i="8"/>
  <c r="CC57" i="8"/>
  <c r="CC77" i="8"/>
  <c r="CC106" i="8"/>
  <c r="CC61" i="8"/>
  <c r="CC41" i="8"/>
  <c r="CC115" i="8"/>
  <c r="CC51" i="8"/>
  <c r="CC89" i="8"/>
  <c r="CC10" i="8"/>
  <c r="CC27" i="8"/>
  <c r="CC35" i="8"/>
  <c r="CC56" i="8"/>
  <c r="CC43" i="8"/>
  <c r="CC93" i="8"/>
  <c r="CC55" i="8"/>
  <c r="CC33" i="8"/>
  <c r="CC79" i="8"/>
  <c r="CC94" i="8"/>
  <c r="CC16" i="8"/>
  <c r="CC108" i="8"/>
  <c r="CC98" i="8"/>
  <c r="CC38" i="8"/>
  <c r="CC97" i="8"/>
  <c r="CC117" i="8"/>
  <c r="CC40" i="8"/>
  <c r="CC59" i="8"/>
  <c r="CC32" i="8"/>
  <c r="CC76" i="8"/>
  <c r="CC68" i="8"/>
  <c r="CC42" i="8"/>
  <c r="CC121" i="8"/>
  <c r="CC103" i="8"/>
  <c r="CC72" i="8"/>
  <c r="CC73" i="8"/>
  <c r="CC105" i="8"/>
  <c r="CC119" i="8"/>
  <c r="CC58" i="8"/>
  <c r="CC18" i="8"/>
  <c r="CC19" i="8"/>
  <c r="CC17" i="8"/>
  <c r="CC50" i="8"/>
  <c r="CC53" i="8"/>
  <c r="CC118" i="8"/>
  <c r="CC37" i="8"/>
  <c r="CC11" i="8"/>
  <c r="CC101" i="8"/>
  <c r="CC95" i="8"/>
  <c r="CC120" i="8"/>
  <c r="CC20" i="8"/>
  <c r="CC70" i="8"/>
  <c r="CC74" i="8"/>
  <c r="CC107" i="8"/>
  <c r="CC22" i="8"/>
  <c r="CC91" i="8"/>
  <c r="CC54" i="8"/>
  <c r="CC114" i="8"/>
  <c r="CC39" i="8"/>
  <c r="CC36" i="8"/>
  <c r="CC82" i="8"/>
  <c r="CC80" i="8"/>
  <c r="CC26" i="8"/>
  <c r="CC100" i="8"/>
  <c r="CC90" i="8"/>
  <c r="CC60" i="8"/>
  <c r="CC63" i="8"/>
  <c r="CC78" i="8"/>
  <c r="CC99" i="8"/>
  <c r="CC64" i="8"/>
  <c r="CC46" i="8"/>
  <c r="CC21" i="8"/>
  <c r="CC109" i="8"/>
  <c r="CC24" i="8"/>
  <c r="CC23" i="8"/>
  <c r="CC86" i="8"/>
  <c r="CC14" i="8"/>
  <c r="CC67" i="8"/>
  <c r="CC49" i="8"/>
  <c r="CC15" i="8"/>
  <c r="CC87" i="8"/>
  <c r="CC12" i="8"/>
  <c r="CC81" i="8"/>
  <c r="CC45" i="8"/>
  <c r="CC29" i="8"/>
  <c r="CC28" i="8"/>
  <c r="CC30" i="8"/>
  <c r="CC62" i="8"/>
  <c r="CC84" i="8"/>
  <c r="CD4" i="7"/>
  <c r="CC4" i="8"/>
  <c r="CU99" i="7"/>
  <c r="CV6" i="7"/>
  <c r="CV51" i="7"/>
  <c r="CU50" i="7"/>
  <c r="CU114" i="7"/>
  <c r="CU58" i="7"/>
  <c r="CV112" i="7"/>
  <c r="CV115" i="7"/>
  <c r="CU105" i="7"/>
  <c r="CV110" i="7"/>
  <c r="CU11" i="7"/>
  <c r="CV85" i="7"/>
  <c r="CV27" i="7"/>
  <c r="CV11" i="7" l="1"/>
  <c r="CW112" i="7"/>
  <c r="CV114" i="7"/>
  <c r="CW51" i="7"/>
  <c r="CV99" i="7"/>
  <c r="CW71" i="7"/>
  <c r="CX96" i="7"/>
  <c r="CV17" i="7"/>
  <c r="CV73" i="7"/>
  <c r="CV97" i="7"/>
  <c r="CV32" i="7"/>
  <c r="CW41" i="7"/>
  <c r="CV14" i="7"/>
  <c r="CW79" i="7"/>
  <c r="CV59" i="7"/>
  <c r="CW31" i="7"/>
  <c r="CV40" i="7"/>
  <c r="CV81" i="7"/>
  <c r="CV101" i="7"/>
  <c r="CV120" i="7"/>
  <c r="CV117" i="7"/>
  <c r="CV12" i="7"/>
  <c r="CV29" i="7"/>
  <c r="CW113" i="7"/>
  <c r="CV63" i="7"/>
  <c r="CV72" i="7"/>
  <c r="CV18" i="7"/>
  <c r="CV87" i="7"/>
  <c r="CV23" i="7"/>
  <c r="CW102" i="7"/>
  <c r="CW92" i="7"/>
  <c r="CW66" i="7"/>
  <c r="CV53" i="7"/>
  <c r="CW83" i="7"/>
  <c r="CW34" i="7"/>
  <c r="CV108" i="7"/>
  <c r="CV67" i="7"/>
  <c r="CX47" i="7"/>
  <c r="CW48" i="7"/>
  <c r="CV45" i="7"/>
  <c r="CW89" i="7"/>
  <c r="CW69" i="7"/>
  <c r="CV86" i="7"/>
  <c r="CV26" i="7"/>
  <c r="CW57" i="7"/>
  <c r="CV107" i="7"/>
  <c r="CV78" i="7"/>
  <c r="CV15" i="7"/>
  <c r="CV60" i="7"/>
  <c r="CV70" i="7"/>
  <c r="CW77" i="7"/>
  <c r="CW55" i="7"/>
  <c r="CX13" i="7"/>
  <c r="CV74" i="7"/>
  <c r="CW27" i="7"/>
  <c r="CW110" i="7"/>
  <c r="CV58" i="7"/>
  <c r="CD116" i="8"/>
  <c r="CD9" i="8"/>
  <c r="CD5" i="8"/>
  <c r="CD7" i="8"/>
  <c r="CD8" i="8"/>
  <c r="CD88" i="8"/>
  <c r="CD65" i="8"/>
  <c r="CD25" i="8"/>
  <c r="CD47" i="8"/>
  <c r="CD96" i="8"/>
  <c r="CD13" i="8"/>
  <c r="CD75" i="8"/>
  <c r="CD71" i="8"/>
  <c r="CD104" i="8"/>
  <c r="CD34" i="8"/>
  <c r="CD31" i="8"/>
  <c r="CD6" i="8"/>
  <c r="CD44" i="8"/>
  <c r="CD112" i="8"/>
  <c r="CD66" i="8"/>
  <c r="CD79" i="8"/>
  <c r="CD55" i="8"/>
  <c r="CD43" i="8"/>
  <c r="CD35" i="8"/>
  <c r="CD27" i="8"/>
  <c r="CD10" i="8"/>
  <c r="CD89" i="8"/>
  <c r="CD51" i="8"/>
  <c r="CD115" i="8"/>
  <c r="CD61" i="8"/>
  <c r="CD77" i="8"/>
  <c r="CD57" i="8"/>
  <c r="CD52" i="8"/>
  <c r="CD110" i="8"/>
  <c r="CD48" i="8"/>
  <c r="CD83" i="8"/>
  <c r="CD85" i="8"/>
  <c r="CD92" i="8"/>
  <c r="CD111" i="8"/>
  <c r="CD102" i="8"/>
  <c r="CD33" i="8"/>
  <c r="CD93" i="8"/>
  <c r="CD56" i="8"/>
  <c r="CD113" i="8"/>
  <c r="CD69" i="8"/>
  <c r="CD41" i="8"/>
  <c r="CD106" i="8"/>
  <c r="CD95" i="8"/>
  <c r="CD101" i="8"/>
  <c r="CD118" i="8"/>
  <c r="CD53" i="8"/>
  <c r="CD50" i="8"/>
  <c r="CD19" i="8"/>
  <c r="CD58" i="8"/>
  <c r="CD105" i="8"/>
  <c r="CD72" i="8"/>
  <c r="CD121" i="8"/>
  <c r="CD68" i="8"/>
  <c r="CD32" i="8"/>
  <c r="CD117" i="8"/>
  <c r="CD97" i="8"/>
  <c r="CD98" i="8"/>
  <c r="CD108" i="8"/>
  <c r="CD84" i="8"/>
  <c r="CD30" i="8"/>
  <c r="CD29" i="8"/>
  <c r="CD81" i="8"/>
  <c r="CD87" i="8"/>
  <c r="CD49" i="8"/>
  <c r="CD86" i="8"/>
  <c r="CD23" i="8"/>
  <c r="CD109" i="8"/>
  <c r="CD21" i="8"/>
  <c r="CD64" i="8"/>
  <c r="CD63" i="8"/>
  <c r="CD60" i="8"/>
  <c r="CD90" i="8"/>
  <c r="CD100" i="8"/>
  <c r="CD80" i="8"/>
  <c r="CD70" i="8"/>
  <c r="CD20" i="8"/>
  <c r="CD114" i="8"/>
  <c r="CD91" i="8"/>
  <c r="CD107" i="8"/>
  <c r="CD120" i="8"/>
  <c r="CD11" i="8"/>
  <c r="CD37" i="8"/>
  <c r="CD17" i="8"/>
  <c r="CD18" i="8"/>
  <c r="CD119" i="8"/>
  <c r="CD73" i="8"/>
  <c r="CD103" i="8"/>
  <c r="CD42" i="8"/>
  <c r="CD76" i="8"/>
  <c r="CD59" i="8"/>
  <c r="CD40" i="8"/>
  <c r="CD38" i="8"/>
  <c r="CD16" i="8"/>
  <c r="CD94" i="8"/>
  <c r="CD62" i="8"/>
  <c r="CD28" i="8"/>
  <c r="CD45" i="8"/>
  <c r="CD12" i="8"/>
  <c r="CD15" i="8"/>
  <c r="CD67" i="8"/>
  <c r="CD14" i="8"/>
  <c r="CD24" i="8"/>
  <c r="CD46" i="8"/>
  <c r="CD99" i="8"/>
  <c r="CD78" i="8"/>
  <c r="CD26" i="8"/>
  <c r="CD82" i="8"/>
  <c r="CD36" i="8"/>
  <c r="CD39" i="8"/>
  <c r="CD54" i="8"/>
  <c r="CD22" i="8"/>
  <c r="CD74" i="8"/>
  <c r="CE4" i="7"/>
  <c r="CD4" i="8"/>
  <c r="CV105" i="7"/>
  <c r="CW85" i="7"/>
  <c r="CW115" i="7"/>
  <c r="CV50" i="7"/>
  <c r="CW6" i="7"/>
  <c r="CV42" i="7"/>
  <c r="CV103" i="7"/>
  <c r="CV98" i="7"/>
  <c r="CV80" i="7"/>
  <c r="CV37" i="7"/>
  <c r="CX88" i="7"/>
  <c r="CV22" i="7"/>
  <c r="CV28" i="7"/>
  <c r="CV16" i="7"/>
  <c r="CW104" i="7"/>
  <c r="CW61" i="7"/>
  <c r="CX65" i="7"/>
  <c r="CW75" i="7"/>
  <c r="CW106" i="7"/>
  <c r="CV84" i="7"/>
  <c r="CW93" i="7"/>
  <c r="CW43" i="7"/>
  <c r="CV119" i="7"/>
  <c r="CV62" i="7"/>
  <c r="CV19" i="7"/>
  <c r="CV64" i="7"/>
  <c r="CV109" i="7"/>
  <c r="CV36" i="7"/>
  <c r="CV76" i="7"/>
  <c r="CV38" i="7"/>
  <c r="CW33" i="7"/>
  <c r="CW111" i="7"/>
  <c r="CW35" i="7"/>
  <c r="CV90" i="7"/>
  <c r="CV20" i="7"/>
  <c r="CV46" i="7"/>
  <c r="CW52" i="7"/>
  <c r="CV94" i="7"/>
  <c r="CV68" i="7"/>
  <c r="CW44" i="7"/>
  <c r="CV39" i="7"/>
  <c r="CV82" i="7"/>
  <c r="CV54" i="7"/>
  <c r="CV30" i="7"/>
  <c r="CV24" i="7"/>
  <c r="CV49" i="7"/>
  <c r="CV91" i="7"/>
  <c r="CW10" i="7"/>
  <c r="CV95" i="7"/>
  <c r="CV118" i="7"/>
  <c r="CV21" i="7"/>
  <c r="CX25" i="7"/>
  <c r="CV100" i="7"/>
  <c r="CW56" i="7"/>
  <c r="CX56" i="7" l="1"/>
  <c r="CY25" i="7"/>
  <c r="CW118" i="7"/>
  <c r="CX10" i="7"/>
  <c r="CW49" i="7"/>
  <c r="CW30" i="7"/>
  <c r="CW82" i="7"/>
  <c r="CX44" i="7"/>
  <c r="CW94" i="7"/>
  <c r="CW46" i="7"/>
  <c r="CW90" i="7"/>
  <c r="CX111" i="7"/>
  <c r="CW38" i="7"/>
  <c r="CW36" i="7"/>
  <c r="CW64" i="7"/>
  <c r="CW62" i="7"/>
  <c r="CX43" i="7"/>
  <c r="CW84" i="7"/>
  <c r="CX75" i="7"/>
  <c r="CX61" i="7"/>
  <c r="CW16" i="7"/>
  <c r="CW22" i="7"/>
  <c r="CW37" i="7"/>
  <c r="CW98" i="7"/>
  <c r="CW42" i="7"/>
  <c r="CW50" i="7"/>
  <c r="CX85" i="7"/>
  <c r="CE116" i="8"/>
  <c r="CE9" i="8"/>
  <c r="CE8" i="8"/>
  <c r="CE5" i="8"/>
  <c r="CE7" i="8"/>
  <c r="CE65" i="8"/>
  <c r="CE88" i="8"/>
  <c r="CE13" i="8"/>
  <c r="CE96" i="8"/>
  <c r="CE47" i="8"/>
  <c r="CE25" i="8"/>
  <c r="CE52" i="8"/>
  <c r="CE77" i="8"/>
  <c r="CE51" i="8"/>
  <c r="CE10" i="8"/>
  <c r="CE35" i="8"/>
  <c r="CE79" i="8"/>
  <c r="CE112" i="8"/>
  <c r="CE44" i="8"/>
  <c r="CE31" i="8"/>
  <c r="CE34" i="8"/>
  <c r="CE75" i="8"/>
  <c r="CE106" i="8"/>
  <c r="CE69" i="8"/>
  <c r="CE56" i="8"/>
  <c r="CE102" i="8"/>
  <c r="CE83" i="8"/>
  <c r="CE110" i="8"/>
  <c r="CE6" i="8"/>
  <c r="CE57" i="8"/>
  <c r="CE61" i="8"/>
  <c r="CE115" i="8"/>
  <c r="CE89" i="8"/>
  <c r="CE27" i="8"/>
  <c r="CE43" i="8"/>
  <c r="CE55" i="8"/>
  <c r="CE66" i="8"/>
  <c r="CE104" i="8"/>
  <c r="CE71" i="8"/>
  <c r="CE41" i="8"/>
  <c r="CE113" i="8"/>
  <c r="CE93" i="8"/>
  <c r="CE33" i="8"/>
  <c r="CE111" i="8"/>
  <c r="CE92" i="8"/>
  <c r="CE85" i="8"/>
  <c r="CE48" i="8"/>
  <c r="CE91" i="8"/>
  <c r="CE70" i="8"/>
  <c r="CE100" i="8"/>
  <c r="CE60" i="8"/>
  <c r="CE21" i="8"/>
  <c r="CE23" i="8"/>
  <c r="CE87" i="8"/>
  <c r="CE81" i="8"/>
  <c r="CE108" i="8"/>
  <c r="CE68" i="8"/>
  <c r="CE105" i="8"/>
  <c r="CE50" i="8"/>
  <c r="CE101" i="8"/>
  <c r="CE74" i="8"/>
  <c r="CE54" i="8"/>
  <c r="CE82" i="8"/>
  <c r="CE99" i="8"/>
  <c r="CE67" i="8"/>
  <c r="CE45" i="8"/>
  <c r="CE28" i="8"/>
  <c r="CE94" i="8"/>
  <c r="CE59" i="8"/>
  <c r="CE103" i="8"/>
  <c r="CE119" i="8"/>
  <c r="CE120" i="8"/>
  <c r="CE107" i="8"/>
  <c r="CE114" i="8"/>
  <c r="CE20" i="8"/>
  <c r="CE80" i="8"/>
  <c r="CE90" i="8"/>
  <c r="CE63" i="8"/>
  <c r="CE64" i="8"/>
  <c r="CE109" i="8"/>
  <c r="CE86" i="8"/>
  <c r="CE49" i="8"/>
  <c r="CE29" i="8"/>
  <c r="CE30" i="8"/>
  <c r="CE98" i="8"/>
  <c r="CE117" i="8"/>
  <c r="CE32" i="8"/>
  <c r="CE121" i="8"/>
  <c r="CE72" i="8"/>
  <c r="CE58" i="8"/>
  <c r="CE19" i="8"/>
  <c r="CE53" i="8"/>
  <c r="CE118" i="8"/>
  <c r="CE95" i="8"/>
  <c r="CE22" i="8"/>
  <c r="CE39" i="8"/>
  <c r="CE36" i="8"/>
  <c r="CE26" i="8"/>
  <c r="CE78" i="8"/>
  <c r="CE46" i="8"/>
  <c r="CE24" i="8"/>
  <c r="CE14" i="8"/>
  <c r="CE15" i="8"/>
  <c r="CE12" i="8"/>
  <c r="CE62" i="8"/>
  <c r="CE16" i="8"/>
  <c r="CE38" i="8"/>
  <c r="CE40" i="8"/>
  <c r="CE76" i="8"/>
  <c r="CE42" i="8"/>
  <c r="CE73" i="8"/>
  <c r="CE18" i="8"/>
  <c r="CE17" i="8"/>
  <c r="CE37" i="8"/>
  <c r="CE11" i="8"/>
  <c r="CE84" i="8"/>
  <c r="CE97" i="8"/>
  <c r="CF4" i="7"/>
  <c r="CE4" i="8"/>
  <c r="CX110" i="7"/>
  <c r="CW74" i="7"/>
  <c r="CX55" i="7"/>
  <c r="CW70" i="7"/>
  <c r="CW15" i="7"/>
  <c r="CW107" i="7"/>
  <c r="CW26" i="7"/>
  <c r="CX69" i="7"/>
  <c r="CW45" i="7"/>
  <c r="CY47" i="7"/>
  <c r="CW108" i="7"/>
  <c r="CX83" i="7"/>
  <c r="CX66" i="7"/>
  <c r="CX102" i="7"/>
  <c r="CW87" i="7"/>
  <c r="CW72" i="7"/>
  <c r="CX113" i="7"/>
  <c r="CW12" i="7"/>
  <c r="CW120" i="7"/>
  <c r="CW81" i="7"/>
  <c r="CX31" i="7"/>
  <c r="CX79" i="7"/>
  <c r="CX41" i="7"/>
  <c r="CW97" i="7"/>
  <c r="CW17" i="7"/>
  <c r="CX71" i="7"/>
  <c r="CX51" i="7"/>
  <c r="CX112" i="7"/>
  <c r="CW100" i="7"/>
  <c r="CW21" i="7"/>
  <c r="CW95" i="7"/>
  <c r="CW91" i="7"/>
  <c r="CW24" i="7"/>
  <c r="CW54" i="7"/>
  <c r="CW39" i="7"/>
  <c r="CW68" i="7"/>
  <c r="CX52" i="7"/>
  <c r="CW20" i="7"/>
  <c r="CX35" i="7"/>
  <c r="CX33" i="7"/>
  <c r="CW76" i="7"/>
  <c r="CW109" i="7"/>
  <c r="CW19" i="7"/>
  <c r="CW119" i="7"/>
  <c r="CX93" i="7"/>
  <c r="CX106" i="7"/>
  <c r="CY65" i="7"/>
  <c r="CX104" i="7"/>
  <c r="CW28" i="7"/>
  <c r="CY88" i="7"/>
  <c r="CW80" i="7"/>
  <c r="CW103" i="7"/>
  <c r="CX6" i="7"/>
  <c r="CX115" i="7"/>
  <c r="CW105" i="7"/>
  <c r="CW58" i="7"/>
  <c r="CX27" i="7"/>
  <c r="CY13" i="7"/>
  <c r="CX77" i="7"/>
  <c r="CW60" i="7"/>
  <c r="CW78" i="7"/>
  <c r="CX57" i="7"/>
  <c r="CW86" i="7"/>
  <c r="CX89" i="7"/>
  <c r="CX48" i="7"/>
  <c r="CW67" i="7"/>
  <c r="CX34" i="7"/>
  <c r="CW53" i="7"/>
  <c r="CX92" i="7"/>
  <c r="CW23" i="7"/>
  <c r="CW18" i="7"/>
  <c r="CW63" i="7"/>
  <c r="CW29" i="7"/>
  <c r="CW117" i="7"/>
  <c r="CW101" i="7"/>
  <c r="CW40" i="7"/>
  <c r="CW59" i="7"/>
  <c r="CW14" i="7"/>
  <c r="CW32" i="7"/>
  <c r="CW73" i="7"/>
  <c r="CY96" i="7"/>
  <c r="CW99" i="7"/>
  <c r="CW114" i="7"/>
  <c r="CW11" i="7"/>
  <c r="CX73" i="7" l="1"/>
  <c r="CX117" i="7"/>
  <c r="CX67" i="7"/>
  <c r="CX60" i="7"/>
  <c r="CY115" i="7"/>
  <c r="CY104" i="7"/>
  <c r="CX109" i="7"/>
  <c r="CX20" i="7"/>
  <c r="CX91" i="7"/>
  <c r="CX97" i="7"/>
  <c r="CX12" i="7"/>
  <c r="CY83" i="7"/>
  <c r="CY69" i="7"/>
  <c r="CX70" i="7"/>
  <c r="CX74" i="7"/>
  <c r="CX50" i="7"/>
  <c r="CX98" i="7"/>
  <c r="CX22" i="7"/>
  <c r="CY61" i="7"/>
  <c r="CX84" i="7"/>
  <c r="CX62" i="7"/>
  <c r="CX36" i="7"/>
  <c r="CY111" i="7"/>
  <c r="CX46" i="7"/>
  <c r="CY44" i="7"/>
  <c r="CX30" i="7"/>
  <c r="CY10" i="7"/>
  <c r="CZ25" i="7"/>
  <c r="CX11" i="7"/>
  <c r="CX14" i="7"/>
  <c r="CX63" i="7"/>
  <c r="CX53" i="7"/>
  <c r="CY57" i="7"/>
  <c r="CX58" i="7"/>
  <c r="CZ88" i="7"/>
  <c r="CY106" i="7"/>
  <c r="CY33" i="7"/>
  <c r="CX54" i="7"/>
  <c r="CY112" i="7"/>
  <c r="CY79" i="7"/>
  <c r="CY102" i="7"/>
  <c r="CX114" i="7"/>
  <c r="CX32" i="7"/>
  <c r="CX101" i="7"/>
  <c r="CX18" i="7"/>
  <c r="CY34" i="7"/>
  <c r="CX86" i="7"/>
  <c r="CY77" i="7"/>
  <c r="CX105" i="7"/>
  <c r="CX80" i="7"/>
  <c r="CZ65" i="7"/>
  <c r="CX19" i="7"/>
  <c r="CY35" i="7"/>
  <c r="CX39" i="7"/>
  <c r="CX100" i="7"/>
  <c r="CX17" i="7"/>
  <c r="CY31" i="7"/>
  <c r="CY66" i="7"/>
  <c r="CX99" i="7"/>
  <c r="CX40" i="7"/>
  <c r="CX23" i="7"/>
  <c r="CY89" i="7"/>
  <c r="CZ13" i="7"/>
  <c r="CX103" i="7"/>
  <c r="CX119" i="7"/>
  <c r="CX68" i="7"/>
  <c r="CX21" i="7"/>
  <c r="CY71" i="7"/>
  <c r="CX81" i="7"/>
  <c r="CX72" i="7"/>
  <c r="CZ47" i="7"/>
  <c r="CX107" i="7"/>
  <c r="CF116" i="8"/>
  <c r="CF7" i="8"/>
  <c r="CF5" i="8"/>
  <c r="CF9" i="8"/>
  <c r="CF8" i="8"/>
  <c r="CF96" i="8"/>
  <c r="CF88" i="8"/>
  <c r="CF47" i="8"/>
  <c r="CF65" i="8"/>
  <c r="CF13" i="8"/>
  <c r="CF25" i="8"/>
  <c r="CF83" i="8"/>
  <c r="CF102" i="8"/>
  <c r="CF56" i="8"/>
  <c r="CF106" i="8"/>
  <c r="CF34" i="8"/>
  <c r="CF31" i="8"/>
  <c r="CF112" i="8"/>
  <c r="CF79" i="8"/>
  <c r="CF35" i="8"/>
  <c r="CF10" i="8"/>
  <c r="CF77" i="8"/>
  <c r="CF52" i="8"/>
  <c r="CF85" i="8"/>
  <c r="CF111" i="8"/>
  <c r="CF33" i="8"/>
  <c r="CF93" i="8"/>
  <c r="CF113" i="8"/>
  <c r="CF71" i="8"/>
  <c r="CF104" i="8"/>
  <c r="CF6" i="8"/>
  <c r="CF55" i="8"/>
  <c r="CF43" i="8"/>
  <c r="CF27" i="8"/>
  <c r="CF89" i="8"/>
  <c r="CF115" i="8"/>
  <c r="CF110" i="8"/>
  <c r="CF69" i="8"/>
  <c r="CF75" i="8"/>
  <c r="CF44" i="8"/>
  <c r="CF51" i="8"/>
  <c r="CF48" i="8"/>
  <c r="CF92" i="8"/>
  <c r="CF41" i="8"/>
  <c r="CF66" i="8"/>
  <c r="CF61" i="8"/>
  <c r="CF57" i="8"/>
  <c r="CF37" i="8"/>
  <c r="CF17" i="8"/>
  <c r="CF73" i="8"/>
  <c r="CF42" i="8"/>
  <c r="CF40" i="8"/>
  <c r="CF16" i="8"/>
  <c r="CF15" i="8"/>
  <c r="CF24" i="8"/>
  <c r="CF78" i="8"/>
  <c r="CF26" i="8"/>
  <c r="CF39" i="8"/>
  <c r="CF95" i="8"/>
  <c r="CF118" i="8"/>
  <c r="CF19" i="8"/>
  <c r="CF72" i="8"/>
  <c r="CF117" i="8"/>
  <c r="CF29" i="8"/>
  <c r="CF109" i="8"/>
  <c r="CF80" i="8"/>
  <c r="CF103" i="8"/>
  <c r="CF45" i="8"/>
  <c r="CF82" i="8"/>
  <c r="CF68" i="8"/>
  <c r="CF97" i="8"/>
  <c r="CF84" i="8"/>
  <c r="CF81" i="8"/>
  <c r="CF21" i="8"/>
  <c r="CF60" i="8"/>
  <c r="CF70" i="8"/>
  <c r="CF91" i="8"/>
  <c r="CF107" i="8"/>
  <c r="CF59" i="8"/>
  <c r="CF28" i="8"/>
  <c r="CF74" i="8"/>
  <c r="CF105" i="8"/>
  <c r="CF11" i="8"/>
  <c r="CF18" i="8"/>
  <c r="CF76" i="8"/>
  <c r="CF38" i="8"/>
  <c r="CF62" i="8"/>
  <c r="CF12" i="8"/>
  <c r="CF14" i="8"/>
  <c r="CF46" i="8"/>
  <c r="CF36" i="8"/>
  <c r="CF22" i="8"/>
  <c r="CF53" i="8"/>
  <c r="CF58" i="8"/>
  <c r="CF121" i="8"/>
  <c r="CF32" i="8"/>
  <c r="CF98" i="8"/>
  <c r="CF30" i="8"/>
  <c r="CF86" i="8"/>
  <c r="CF64" i="8"/>
  <c r="CF90" i="8"/>
  <c r="CF20" i="8"/>
  <c r="CF120" i="8"/>
  <c r="CF119" i="8"/>
  <c r="CF99" i="8"/>
  <c r="CF50" i="8"/>
  <c r="CF108" i="8"/>
  <c r="CF87" i="8"/>
  <c r="CF23" i="8"/>
  <c r="CF100" i="8"/>
  <c r="CF49" i="8"/>
  <c r="CF63" i="8"/>
  <c r="CF114" i="8"/>
  <c r="CF94" i="8"/>
  <c r="CF67" i="8"/>
  <c r="CF54" i="8"/>
  <c r="CF101" i="8"/>
  <c r="CG4" i="7"/>
  <c r="CF4" i="8"/>
  <c r="CZ96" i="7"/>
  <c r="CX59" i="7"/>
  <c r="CX29" i="7"/>
  <c r="CY92" i="7"/>
  <c r="CY48" i="7"/>
  <c r="CX78" i="7"/>
  <c r="CY27" i="7"/>
  <c r="CY6" i="7"/>
  <c r="CX28" i="7"/>
  <c r="CY93" i="7"/>
  <c r="CX76" i="7"/>
  <c r="CY52" i="7"/>
  <c r="CX24" i="7"/>
  <c r="CX95" i="7"/>
  <c r="CY51" i="7"/>
  <c r="CY41" i="7"/>
  <c r="CX120" i="7"/>
  <c r="CY113" i="7"/>
  <c r="CX87" i="7"/>
  <c r="CX108" i="7"/>
  <c r="CX45" i="7"/>
  <c r="CX26" i="7"/>
  <c r="CX15" i="7"/>
  <c r="CY55" i="7"/>
  <c r="CY110" i="7"/>
  <c r="CY85" i="7"/>
  <c r="CX42" i="7"/>
  <c r="CX37" i="7"/>
  <c r="CX16" i="7"/>
  <c r="CY75" i="7"/>
  <c r="CY43" i="7"/>
  <c r="CX64" i="7"/>
  <c r="CX38" i="7"/>
  <c r="CX90" i="7"/>
  <c r="CX94" i="7"/>
  <c r="CX82" i="7"/>
  <c r="CX49" i="7"/>
  <c r="CX118" i="7"/>
  <c r="CY56" i="7"/>
  <c r="CZ56" i="7" l="1"/>
  <c r="CZ43" i="7"/>
  <c r="CY15" i="7"/>
  <c r="CZ51" i="7"/>
  <c r="CZ27" i="7"/>
  <c r="CY29" i="7"/>
  <c r="CY49" i="7"/>
  <c r="CY42" i="7"/>
  <c r="CY45" i="7"/>
  <c r="CY76" i="7"/>
  <c r="CY107" i="7"/>
  <c r="CY72" i="7"/>
  <c r="CZ71" i="7"/>
  <c r="CY68" i="7"/>
  <c r="CY103" i="7"/>
  <c r="CZ89" i="7"/>
  <c r="CY40" i="7"/>
  <c r="CZ66" i="7"/>
  <c r="CY17" i="7"/>
  <c r="CY39" i="7"/>
  <c r="CY19" i="7"/>
  <c r="CY80" i="7"/>
  <c r="CZ77" i="7"/>
  <c r="CZ34" i="7"/>
  <c r="CY101" i="7"/>
  <c r="CY114" i="7"/>
  <c r="CZ79" i="7"/>
  <c r="CY54" i="7"/>
  <c r="CZ106" i="7"/>
  <c r="CY58" i="7"/>
  <c r="CY53" i="7"/>
  <c r="CY14" i="7"/>
  <c r="DA25" i="7"/>
  <c r="CY30" i="7"/>
  <c r="CY46" i="7"/>
  <c r="CY36" i="7"/>
  <c r="CY84" i="7"/>
  <c r="CY22" i="7"/>
  <c r="CY50" i="7"/>
  <c r="CY70" i="7"/>
  <c r="CZ83" i="7"/>
  <c r="CY97" i="7"/>
  <c r="CY20" i="7"/>
  <c r="CZ104" i="7"/>
  <c r="CY60" i="7"/>
  <c r="CY117" i="7"/>
  <c r="CY94" i="7"/>
  <c r="CY16" i="7"/>
  <c r="CY87" i="7"/>
  <c r="CY28" i="7"/>
  <c r="CY118" i="7"/>
  <c r="CY82" i="7"/>
  <c r="CY90" i="7"/>
  <c r="CY64" i="7"/>
  <c r="CZ75" i="7"/>
  <c r="CY37" i="7"/>
  <c r="CZ85" i="7"/>
  <c r="CZ55" i="7"/>
  <c r="CY26" i="7"/>
  <c r="CY108" i="7"/>
  <c r="CZ113" i="7"/>
  <c r="CZ41" i="7"/>
  <c r="CY95" i="7"/>
  <c r="CZ52" i="7"/>
  <c r="CZ93" i="7"/>
  <c r="CZ6" i="7"/>
  <c r="CY78" i="7"/>
  <c r="CZ92" i="7"/>
  <c r="CY59" i="7"/>
  <c r="CG116" i="8"/>
  <c r="CG8" i="8"/>
  <c r="CG5" i="8"/>
  <c r="CG7" i="8"/>
  <c r="CG9" i="8"/>
  <c r="CG47" i="8"/>
  <c r="CG88" i="8"/>
  <c r="CG25" i="8"/>
  <c r="CG65" i="8"/>
  <c r="CG96" i="8"/>
  <c r="CG13" i="8"/>
  <c r="CG61" i="8"/>
  <c r="CG41" i="8"/>
  <c r="CG48" i="8"/>
  <c r="CG44" i="8"/>
  <c r="CG75" i="8"/>
  <c r="CG110" i="8"/>
  <c r="CG27" i="8"/>
  <c r="CG104" i="8"/>
  <c r="CG33" i="8"/>
  <c r="CG52" i="8"/>
  <c r="CG35" i="8"/>
  <c r="CG56" i="8"/>
  <c r="CG43" i="8"/>
  <c r="CG93" i="8"/>
  <c r="CG85" i="8"/>
  <c r="CG10" i="8"/>
  <c r="CG112" i="8"/>
  <c r="CG57" i="8"/>
  <c r="CG66" i="8"/>
  <c r="CG92" i="8"/>
  <c r="CG51" i="8"/>
  <c r="CG69" i="8"/>
  <c r="CG89" i="8"/>
  <c r="CG71" i="8"/>
  <c r="CG113" i="8"/>
  <c r="CG77" i="8"/>
  <c r="CG34" i="8"/>
  <c r="CG106" i="8"/>
  <c r="CG102" i="8"/>
  <c r="CG83" i="8"/>
  <c r="CG115" i="8"/>
  <c r="CG55" i="8"/>
  <c r="CG6" i="8"/>
  <c r="CG111" i="8"/>
  <c r="CG79" i="8"/>
  <c r="CG31" i="8"/>
  <c r="CG100" i="8"/>
  <c r="CG23" i="8"/>
  <c r="CG105" i="8"/>
  <c r="CG74" i="8"/>
  <c r="CG28" i="8"/>
  <c r="CG59" i="8"/>
  <c r="CG119" i="8"/>
  <c r="CG107" i="8"/>
  <c r="CG90" i="8"/>
  <c r="CG86" i="8"/>
  <c r="CG30" i="8"/>
  <c r="CG32" i="8"/>
  <c r="CG58" i="8"/>
  <c r="CG22" i="8"/>
  <c r="CG14" i="8"/>
  <c r="CG62" i="8"/>
  <c r="CG76" i="8"/>
  <c r="CG18" i="8"/>
  <c r="CG11" i="8"/>
  <c r="CG60" i="8"/>
  <c r="CG101" i="8"/>
  <c r="CG54" i="8"/>
  <c r="CG67" i="8"/>
  <c r="CG94" i="8"/>
  <c r="CG114" i="8"/>
  <c r="CG63" i="8"/>
  <c r="CG49" i="8"/>
  <c r="CG19" i="8"/>
  <c r="CG95" i="8"/>
  <c r="CG39" i="8"/>
  <c r="CG78" i="8"/>
  <c r="CG15" i="8"/>
  <c r="CG16" i="8"/>
  <c r="CG42" i="8"/>
  <c r="CG17" i="8"/>
  <c r="CG36" i="8"/>
  <c r="CG38" i="8"/>
  <c r="CG21" i="8"/>
  <c r="CG97" i="8"/>
  <c r="CG91" i="8"/>
  <c r="CG68" i="8"/>
  <c r="CG87" i="8"/>
  <c r="CG108" i="8"/>
  <c r="CG50" i="8"/>
  <c r="CG99" i="8"/>
  <c r="CG120" i="8"/>
  <c r="CG20" i="8"/>
  <c r="CG64" i="8"/>
  <c r="CG98" i="8"/>
  <c r="CG121" i="8"/>
  <c r="CG53" i="8"/>
  <c r="CG46" i="8"/>
  <c r="CG12" i="8"/>
  <c r="CG70" i="8"/>
  <c r="CG81" i="8"/>
  <c r="CG82" i="8"/>
  <c r="CG45" i="8"/>
  <c r="CG103" i="8"/>
  <c r="CG80" i="8"/>
  <c r="CG109" i="8"/>
  <c r="CG29" i="8"/>
  <c r="CG117" i="8"/>
  <c r="CG72" i="8"/>
  <c r="CG118" i="8"/>
  <c r="CG26" i="8"/>
  <c r="CG24" i="8"/>
  <c r="CG40" i="8"/>
  <c r="CG73" i="8"/>
  <c r="CG37" i="8"/>
  <c r="CG84" i="8"/>
  <c r="CH4" i="7"/>
  <c r="CG4" i="8"/>
  <c r="CY38" i="7"/>
  <c r="CZ110" i="7"/>
  <c r="CY120" i="7"/>
  <c r="CY24" i="7"/>
  <c r="CZ48" i="7"/>
  <c r="DA96" i="7"/>
  <c r="DA47" i="7"/>
  <c r="CY81" i="7"/>
  <c r="CY21" i="7"/>
  <c r="CY119" i="7"/>
  <c r="DA13" i="7"/>
  <c r="CY23" i="7"/>
  <c r="CY99" i="7"/>
  <c r="CZ31" i="7"/>
  <c r="CY100" i="7"/>
  <c r="CZ35" i="7"/>
  <c r="DA65" i="7"/>
  <c r="CY105" i="7"/>
  <c r="CY86" i="7"/>
  <c r="CY18" i="7"/>
  <c r="CY32" i="7"/>
  <c r="CZ102" i="7"/>
  <c r="CZ112" i="7"/>
  <c r="CZ33" i="7"/>
  <c r="DA88" i="7"/>
  <c r="CZ57" i="7"/>
  <c r="CY63" i="7"/>
  <c r="CY11" i="7"/>
  <c r="CZ10" i="7"/>
  <c r="CZ44" i="7"/>
  <c r="CZ111" i="7"/>
  <c r="CY62" i="7"/>
  <c r="CZ61" i="7"/>
  <c r="CY98" i="7"/>
  <c r="CY74" i="7"/>
  <c r="CZ69" i="7"/>
  <c r="CY12" i="7"/>
  <c r="CY91" i="7"/>
  <c r="CY109" i="7"/>
  <c r="CZ115" i="7"/>
  <c r="CY67" i="7"/>
  <c r="CY73" i="7"/>
  <c r="CZ73" i="7" l="1"/>
  <c r="DA115" i="7"/>
  <c r="CZ91" i="7"/>
  <c r="DA69" i="7"/>
  <c r="CZ98" i="7"/>
  <c r="CZ62" i="7"/>
  <c r="DA44" i="7"/>
  <c r="CZ11" i="7"/>
  <c r="DA57" i="7"/>
  <c r="DA33" i="7"/>
  <c r="DA102" i="7"/>
  <c r="CZ18" i="7"/>
  <c r="CZ105" i="7"/>
  <c r="DA35" i="7"/>
  <c r="DA31" i="7"/>
  <c r="CZ23" i="7"/>
  <c r="CZ119" i="7"/>
  <c r="CZ81" i="7"/>
  <c r="DB96" i="7"/>
  <c r="CZ24" i="7"/>
  <c r="DA110" i="7"/>
  <c r="CH116" i="8"/>
  <c r="CH9" i="8"/>
  <c r="CH8" i="8"/>
  <c r="CH5" i="8"/>
  <c r="CH7" i="8"/>
  <c r="CH88" i="8"/>
  <c r="CH65" i="8"/>
  <c r="CH13" i="8"/>
  <c r="CH96" i="8"/>
  <c r="CH25" i="8"/>
  <c r="CH47" i="8"/>
  <c r="CH106" i="8"/>
  <c r="CH34" i="8"/>
  <c r="CH10" i="8"/>
  <c r="CH85" i="8"/>
  <c r="CH93" i="8"/>
  <c r="CH89" i="8"/>
  <c r="CH51" i="8"/>
  <c r="CH92" i="8"/>
  <c r="CH31" i="8"/>
  <c r="CH79" i="8"/>
  <c r="CH111" i="8"/>
  <c r="CH6" i="8"/>
  <c r="CH55" i="8"/>
  <c r="CH115" i="8"/>
  <c r="CH75" i="8"/>
  <c r="CH44" i="8"/>
  <c r="CH61" i="8"/>
  <c r="CH57" i="8"/>
  <c r="CH83" i="8"/>
  <c r="CH102" i="8"/>
  <c r="CH112" i="8"/>
  <c r="CH77" i="8"/>
  <c r="CH113" i="8"/>
  <c r="CH71" i="8"/>
  <c r="CH43" i="8"/>
  <c r="CH69" i="8"/>
  <c r="CH66" i="8"/>
  <c r="CH56" i="8"/>
  <c r="CH35" i="8"/>
  <c r="CH52" i="8"/>
  <c r="CH33" i="8"/>
  <c r="CH104" i="8"/>
  <c r="CH27" i="8"/>
  <c r="CH110" i="8"/>
  <c r="CH48" i="8"/>
  <c r="CH41" i="8"/>
  <c r="CH37" i="8"/>
  <c r="CH40" i="8"/>
  <c r="CH24" i="8"/>
  <c r="CH72" i="8"/>
  <c r="CH29" i="8"/>
  <c r="CH80" i="8"/>
  <c r="CH81" i="8"/>
  <c r="CH70" i="8"/>
  <c r="CH38" i="8"/>
  <c r="CH46" i="8"/>
  <c r="CH121" i="8"/>
  <c r="CH20" i="8"/>
  <c r="CH99" i="8"/>
  <c r="CH87" i="8"/>
  <c r="CH17" i="8"/>
  <c r="CH16" i="8"/>
  <c r="CH78" i="8"/>
  <c r="CH95" i="8"/>
  <c r="CH49" i="8"/>
  <c r="CH68" i="8"/>
  <c r="CH91" i="8"/>
  <c r="CH18" i="8"/>
  <c r="CH62" i="8"/>
  <c r="CH32" i="8"/>
  <c r="CH86" i="8"/>
  <c r="CH107" i="8"/>
  <c r="CH119" i="8"/>
  <c r="CH28" i="8"/>
  <c r="CH23" i="8"/>
  <c r="CH39" i="8"/>
  <c r="CH67" i="8"/>
  <c r="CH73" i="8"/>
  <c r="CH26" i="8"/>
  <c r="CH118" i="8"/>
  <c r="CH117" i="8"/>
  <c r="CH109" i="8"/>
  <c r="CH103" i="8"/>
  <c r="CH45" i="8"/>
  <c r="CH82" i="8"/>
  <c r="CH97" i="8"/>
  <c r="CH21" i="8"/>
  <c r="CH12" i="8"/>
  <c r="CH36" i="8"/>
  <c r="CH53" i="8"/>
  <c r="CH98" i="8"/>
  <c r="CH64" i="8"/>
  <c r="CH120" i="8"/>
  <c r="CH50" i="8"/>
  <c r="CH108" i="8"/>
  <c r="CH42" i="8"/>
  <c r="CH15" i="8"/>
  <c r="CH19" i="8"/>
  <c r="CH63" i="8"/>
  <c r="CH54" i="8"/>
  <c r="CH84" i="8"/>
  <c r="CH60" i="8"/>
  <c r="CH11" i="8"/>
  <c r="CH76" i="8"/>
  <c r="CH14" i="8"/>
  <c r="CH22" i="8"/>
  <c r="CH58" i="8"/>
  <c r="CH30" i="8"/>
  <c r="CH90" i="8"/>
  <c r="CH59" i="8"/>
  <c r="CH74" i="8"/>
  <c r="CH105" i="8"/>
  <c r="CH100" i="8"/>
  <c r="CH114" i="8"/>
  <c r="CH94" i="8"/>
  <c r="CH101" i="8"/>
  <c r="CI4" i="7"/>
  <c r="CH4" i="8"/>
  <c r="DA92" i="7"/>
  <c r="DA6" i="7"/>
  <c r="DA52" i="7"/>
  <c r="DA41" i="7"/>
  <c r="CZ108" i="7"/>
  <c r="DA55" i="7"/>
  <c r="CZ37" i="7"/>
  <c r="CZ64" i="7"/>
  <c r="CZ82" i="7"/>
  <c r="CZ28" i="7"/>
  <c r="CZ16" i="7"/>
  <c r="CZ117" i="7"/>
  <c r="DA104" i="7"/>
  <c r="CZ97" i="7"/>
  <c r="CZ70" i="7"/>
  <c r="CZ22" i="7"/>
  <c r="CZ36" i="7"/>
  <c r="CZ30" i="7"/>
  <c r="CZ14" i="7"/>
  <c r="CZ58" i="7"/>
  <c r="CZ54" i="7"/>
  <c r="CZ114" i="7"/>
  <c r="DA34" i="7"/>
  <c r="CZ80" i="7"/>
  <c r="CZ39" i="7"/>
  <c r="DA66" i="7"/>
  <c r="DA89" i="7"/>
  <c r="CZ68" i="7"/>
  <c r="CZ72" i="7"/>
  <c r="CZ76" i="7"/>
  <c r="CZ42" i="7"/>
  <c r="CZ29" i="7"/>
  <c r="DA51" i="7"/>
  <c r="DA43" i="7"/>
  <c r="CZ67" i="7"/>
  <c r="CZ109" i="7"/>
  <c r="CZ12" i="7"/>
  <c r="CZ74" i="7"/>
  <c r="DA61" i="7"/>
  <c r="DA111" i="7"/>
  <c r="DA10" i="7"/>
  <c r="CZ63" i="7"/>
  <c r="DB88" i="7"/>
  <c r="DA112" i="7"/>
  <c r="CZ32" i="7"/>
  <c r="CZ86" i="7"/>
  <c r="DB65" i="7"/>
  <c r="CZ100" i="7"/>
  <c r="CZ99" i="7"/>
  <c r="DB13" i="7"/>
  <c r="CZ21" i="7"/>
  <c r="DB47" i="7"/>
  <c r="DA48" i="7"/>
  <c r="CZ120" i="7"/>
  <c r="CZ38" i="7"/>
  <c r="CZ59" i="7"/>
  <c r="CZ78" i="7"/>
  <c r="DA93" i="7"/>
  <c r="CZ95" i="7"/>
  <c r="DA113" i="7"/>
  <c r="CZ26" i="7"/>
  <c r="DA85" i="7"/>
  <c r="DA75" i="7"/>
  <c r="CZ90" i="7"/>
  <c r="CZ118" i="7"/>
  <c r="CZ87" i="7"/>
  <c r="CZ94" i="7"/>
  <c r="CZ60" i="7"/>
  <c r="CZ20" i="7"/>
  <c r="DA83" i="7"/>
  <c r="CZ50" i="7"/>
  <c r="CZ84" i="7"/>
  <c r="CZ46" i="7"/>
  <c r="DB25" i="7"/>
  <c r="CZ53" i="7"/>
  <c r="DA106" i="7"/>
  <c r="DA79" i="7"/>
  <c r="CZ101" i="7"/>
  <c r="DA77" i="7"/>
  <c r="CZ19" i="7"/>
  <c r="CZ17" i="7"/>
  <c r="CZ40" i="7"/>
  <c r="CZ103" i="7"/>
  <c r="DA71" i="7"/>
  <c r="CZ107" i="7"/>
  <c r="CZ45" i="7"/>
  <c r="CZ49" i="7"/>
  <c r="DA27" i="7"/>
  <c r="CZ15" i="7"/>
  <c r="DA56" i="7"/>
  <c r="DB56" i="7" l="1"/>
  <c r="DB27" i="7"/>
  <c r="DA45" i="7"/>
  <c r="DB71" i="7"/>
  <c r="DA40" i="7"/>
  <c r="DA19" i="7"/>
  <c r="DA101" i="7"/>
  <c r="DB106" i="7"/>
  <c r="DC25" i="7"/>
  <c r="DA84" i="7"/>
  <c r="DB83" i="7"/>
  <c r="DA60" i="7"/>
  <c r="DA87" i="7"/>
  <c r="DA90" i="7"/>
  <c r="DB85" i="7"/>
  <c r="DB113" i="7"/>
  <c r="DB93" i="7"/>
  <c r="DA59" i="7"/>
  <c r="DA120" i="7"/>
  <c r="DC47" i="7"/>
  <c r="DC13" i="7"/>
  <c r="DA100" i="7"/>
  <c r="DA86" i="7"/>
  <c r="DB112" i="7"/>
  <c r="DA63" i="7"/>
  <c r="DB111" i="7"/>
  <c r="DA74" i="7"/>
  <c r="DA109" i="7"/>
  <c r="DB43" i="7"/>
  <c r="DA29" i="7"/>
  <c r="DA76" i="7"/>
  <c r="DA68" i="7"/>
  <c r="DB66" i="7"/>
  <c r="DA80" i="7"/>
  <c r="DA114" i="7"/>
  <c r="DA58" i="7"/>
  <c r="DA30" i="7"/>
  <c r="DA22" i="7"/>
  <c r="DA97" i="7"/>
  <c r="DA117" i="7"/>
  <c r="DA28" i="7"/>
  <c r="DA64" i="7"/>
  <c r="DB55" i="7"/>
  <c r="DB41" i="7"/>
  <c r="DB6" i="7"/>
  <c r="CI116" i="8"/>
  <c r="CI9" i="8"/>
  <c r="CI8" i="8"/>
  <c r="CI5" i="8"/>
  <c r="CI7" i="8"/>
  <c r="CI47" i="8"/>
  <c r="CI13" i="8"/>
  <c r="CI25" i="8"/>
  <c r="CI65" i="8"/>
  <c r="CI96" i="8"/>
  <c r="CI88" i="8"/>
  <c r="CI48" i="8"/>
  <c r="CI27" i="8"/>
  <c r="CI104" i="8"/>
  <c r="CI33" i="8"/>
  <c r="CI52" i="8"/>
  <c r="CI69" i="8"/>
  <c r="CI43" i="8"/>
  <c r="CI71" i="8"/>
  <c r="CI77" i="8"/>
  <c r="CI112" i="8"/>
  <c r="CI83" i="8"/>
  <c r="CI44" i="8"/>
  <c r="CI55" i="8"/>
  <c r="CI111" i="8"/>
  <c r="CI31" i="8"/>
  <c r="CI56" i="8"/>
  <c r="CI92" i="8"/>
  <c r="CI51" i="8"/>
  <c r="CI85" i="8"/>
  <c r="CI10" i="8"/>
  <c r="CI34" i="8"/>
  <c r="CI75" i="8"/>
  <c r="CI115" i="8"/>
  <c r="CI41" i="8"/>
  <c r="CI110" i="8"/>
  <c r="CI35" i="8"/>
  <c r="CI57" i="8"/>
  <c r="CI66" i="8"/>
  <c r="CI113" i="8"/>
  <c r="CI102" i="8"/>
  <c r="CI61" i="8"/>
  <c r="CI6" i="8"/>
  <c r="CI89" i="8"/>
  <c r="CI93" i="8"/>
  <c r="CI106" i="8"/>
  <c r="CI79" i="8"/>
  <c r="CI28" i="8"/>
  <c r="CI32" i="8"/>
  <c r="CI18" i="8"/>
  <c r="CI91" i="8"/>
  <c r="CI49" i="8"/>
  <c r="CI95" i="8"/>
  <c r="CI16" i="8"/>
  <c r="CI99" i="8"/>
  <c r="CI38" i="8"/>
  <c r="CI70" i="8"/>
  <c r="CI29" i="8"/>
  <c r="CI40" i="8"/>
  <c r="CI100" i="8"/>
  <c r="CI105" i="8"/>
  <c r="CI30" i="8"/>
  <c r="CI22" i="8"/>
  <c r="CI76" i="8"/>
  <c r="CI60" i="8"/>
  <c r="CI67" i="8"/>
  <c r="CI39" i="8"/>
  <c r="CI42" i="8"/>
  <c r="CI50" i="8"/>
  <c r="CI120" i="8"/>
  <c r="CI98" i="8"/>
  <c r="CI36" i="8"/>
  <c r="CI21" i="8"/>
  <c r="CI45" i="8"/>
  <c r="CI117" i="8"/>
  <c r="CI26" i="8"/>
  <c r="CI73" i="8"/>
  <c r="CI23" i="8"/>
  <c r="CI107" i="8"/>
  <c r="CI68" i="8"/>
  <c r="CI86" i="8"/>
  <c r="CI62" i="8"/>
  <c r="CI101" i="8"/>
  <c r="CI94" i="8"/>
  <c r="CI114" i="8"/>
  <c r="CI78" i="8"/>
  <c r="CI17" i="8"/>
  <c r="CI87" i="8"/>
  <c r="CI20" i="8"/>
  <c r="CI121" i="8"/>
  <c r="CI46" i="8"/>
  <c r="CI81" i="8"/>
  <c r="CI80" i="8"/>
  <c r="CI72" i="8"/>
  <c r="CI24" i="8"/>
  <c r="CI37" i="8"/>
  <c r="CI74" i="8"/>
  <c r="CI59" i="8"/>
  <c r="CI90" i="8"/>
  <c r="CI58" i="8"/>
  <c r="CI14" i="8"/>
  <c r="CI11" i="8"/>
  <c r="CI84" i="8"/>
  <c r="CI54" i="8"/>
  <c r="CI63" i="8"/>
  <c r="CI19" i="8"/>
  <c r="CI15" i="8"/>
  <c r="CI108" i="8"/>
  <c r="CI64" i="8"/>
  <c r="CI53" i="8"/>
  <c r="CI12" i="8"/>
  <c r="CI97" i="8"/>
  <c r="CI82" i="8"/>
  <c r="CI103" i="8"/>
  <c r="CI109" i="8"/>
  <c r="CI118" i="8"/>
  <c r="CI119" i="8"/>
  <c r="CJ4" i="7"/>
  <c r="CI4" i="8"/>
  <c r="DA24" i="7"/>
  <c r="DA81" i="7"/>
  <c r="DA23" i="7"/>
  <c r="DB35" i="7"/>
  <c r="DA18" i="7"/>
  <c r="DB33" i="7"/>
  <c r="DA11" i="7"/>
  <c r="DA62" i="7"/>
  <c r="DB69" i="7"/>
  <c r="DB115" i="7"/>
  <c r="DA15" i="7"/>
  <c r="DA49" i="7"/>
  <c r="DA107" i="7"/>
  <c r="DA103" i="7"/>
  <c r="DA17" i="7"/>
  <c r="DB77" i="7"/>
  <c r="DB79" i="7"/>
  <c r="DA53" i="7"/>
  <c r="DA46" i="7"/>
  <c r="DA50" i="7"/>
  <c r="DA20" i="7"/>
  <c r="DA94" i="7"/>
  <c r="DA118" i="7"/>
  <c r="DB75" i="7"/>
  <c r="DA26" i="7"/>
  <c r="DA95" i="7"/>
  <c r="DA78" i="7"/>
  <c r="DA38" i="7"/>
  <c r="DB48" i="7"/>
  <c r="DA21" i="7"/>
  <c r="DA99" i="7"/>
  <c r="DC65" i="7"/>
  <c r="DA32" i="7"/>
  <c r="DC88" i="7"/>
  <c r="DB10" i="7"/>
  <c r="DB61" i="7"/>
  <c r="DA12" i="7"/>
  <c r="DA67" i="7"/>
  <c r="DB51" i="7"/>
  <c r="DA42" i="7"/>
  <c r="DA72" i="7"/>
  <c r="DB89" i="7"/>
  <c r="DA39" i="7"/>
  <c r="DB34" i="7"/>
  <c r="DA54" i="7"/>
  <c r="DA14" i="7"/>
  <c r="DA36" i="7"/>
  <c r="DA70" i="7"/>
  <c r="DB104" i="7"/>
  <c r="DA16" i="7"/>
  <c r="DA82" i="7"/>
  <c r="DA37" i="7"/>
  <c r="DA108" i="7"/>
  <c r="DB52" i="7"/>
  <c r="DB92" i="7"/>
  <c r="DB110" i="7"/>
  <c r="DC96" i="7"/>
  <c r="DA119" i="7"/>
  <c r="DB31" i="7"/>
  <c r="DA105" i="7"/>
  <c r="DB102" i="7"/>
  <c r="DB57" i="7"/>
  <c r="DB44" i="7"/>
  <c r="DA98" i="7"/>
  <c r="DA91" i="7"/>
  <c r="DA73" i="7"/>
  <c r="DB105" i="7" l="1"/>
  <c r="DB37" i="7"/>
  <c r="DC34" i="7"/>
  <c r="DC61" i="7"/>
  <c r="DB21" i="7"/>
  <c r="DB50" i="7"/>
  <c r="DB53" i="7"/>
  <c r="DB62" i="7"/>
  <c r="DC35" i="7"/>
  <c r="DB98" i="7"/>
  <c r="DC110" i="7"/>
  <c r="DB16" i="7"/>
  <c r="DC89" i="7"/>
  <c r="DD65" i="7"/>
  <c r="DC75" i="7"/>
  <c r="DB49" i="7"/>
  <c r="DC41" i="7"/>
  <c r="DB64" i="7"/>
  <c r="DB117" i="7"/>
  <c r="DB22" i="7"/>
  <c r="DB58" i="7"/>
  <c r="DB80" i="7"/>
  <c r="DB68" i="7"/>
  <c r="DB29" i="7"/>
  <c r="DB109" i="7"/>
  <c r="DC111" i="7"/>
  <c r="DC112" i="7"/>
  <c r="DB100" i="7"/>
  <c r="DD47" i="7"/>
  <c r="DB59" i="7"/>
  <c r="DC113" i="7"/>
  <c r="DB90" i="7"/>
  <c r="DB60" i="7"/>
  <c r="DB84" i="7"/>
  <c r="DC106" i="7"/>
  <c r="DB19" i="7"/>
  <c r="DC71" i="7"/>
  <c r="DC27" i="7"/>
  <c r="DB73" i="7"/>
  <c r="DB119" i="7"/>
  <c r="DB70" i="7"/>
  <c r="DB42" i="7"/>
  <c r="DD88" i="7"/>
  <c r="DB95" i="7"/>
  <c r="DB103" i="7"/>
  <c r="DB91" i="7"/>
  <c r="DC44" i="7"/>
  <c r="DC102" i="7"/>
  <c r="DC31" i="7"/>
  <c r="DD96" i="7"/>
  <c r="DC92" i="7"/>
  <c r="DB108" i="7"/>
  <c r="DB82" i="7"/>
  <c r="DC104" i="7"/>
  <c r="DB36" i="7"/>
  <c r="DB54" i="7"/>
  <c r="DB39" i="7"/>
  <c r="DB72" i="7"/>
  <c r="DC51" i="7"/>
  <c r="DB12" i="7"/>
  <c r="DC10" i="7"/>
  <c r="DB32" i="7"/>
  <c r="DB99" i="7"/>
  <c r="DC48" i="7"/>
  <c r="DB78" i="7"/>
  <c r="DB26" i="7"/>
  <c r="DB118" i="7"/>
  <c r="DB20" i="7"/>
  <c r="DB46" i="7"/>
  <c r="DC79" i="7"/>
  <c r="DB17" i="7"/>
  <c r="DB107" i="7"/>
  <c r="DB15" i="7"/>
  <c r="DC69" i="7"/>
  <c r="DB11" i="7"/>
  <c r="DB18" i="7"/>
  <c r="DB23" i="7"/>
  <c r="DB24" i="7"/>
  <c r="DC57" i="7"/>
  <c r="DC52" i="7"/>
  <c r="DB14" i="7"/>
  <c r="DB67" i="7"/>
  <c r="DB38" i="7"/>
  <c r="DB94" i="7"/>
  <c r="DC77" i="7"/>
  <c r="DC115" i="7"/>
  <c r="DC33" i="7"/>
  <c r="DB81" i="7"/>
  <c r="CJ116" i="8"/>
  <c r="CJ8" i="8"/>
  <c r="CJ7" i="8"/>
  <c r="CJ5" i="8"/>
  <c r="CJ9" i="8"/>
  <c r="CJ88" i="8"/>
  <c r="CJ13" i="8"/>
  <c r="CJ96" i="8"/>
  <c r="CJ47" i="8"/>
  <c r="CJ65" i="8"/>
  <c r="CJ25" i="8"/>
  <c r="CJ31" i="8"/>
  <c r="CJ111" i="8"/>
  <c r="CJ55" i="8"/>
  <c r="CJ83" i="8"/>
  <c r="CJ112" i="8"/>
  <c r="CJ43" i="8"/>
  <c r="CJ69" i="8"/>
  <c r="CJ33" i="8"/>
  <c r="CJ27" i="8"/>
  <c r="CJ48" i="8"/>
  <c r="CJ93" i="8"/>
  <c r="CJ89" i="8"/>
  <c r="CJ79" i="8"/>
  <c r="CJ115" i="8"/>
  <c r="CJ75" i="8"/>
  <c r="CJ102" i="8"/>
  <c r="CJ113" i="8"/>
  <c r="CJ66" i="8"/>
  <c r="CJ35" i="8"/>
  <c r="CJ110" i="8"/>
  <c r="CJ10" i="8"/>
  <c r="CJ92" i="8"/>
  <c r="CJ56" i="8"/>
  <c r="CJ34" i="8"/>
  <c r="CJ85" i="8"/>
  <c r="CJ44" i="8"/>
  <c r="CJ77" i="8"/>
  <c r="CJ71" i="8"/>
  <c r="CJ52" i="8"/>
  <c r="CJ104" i="8"/>
  <c r="CJ106" i="8"/>
  <c r="CJ6" i="8"/>
  <c r="CJ61" i="8"/>
  <c r="CJ57" i="8"/>
  <c r="CJ41" i="8"/>
  <c r="CJ51" i="8"/>
  <c r="CJ29" i="8"/>
  <c r="CJ70" i="8"/>
  <c r="CJ16" i="8"/>
  <c r="CJ68" i="8"/>
  <c r="CJ62" i="8"/>
  <c r="CJ86" i="8"/>
  <c r="CJ118" i="8"/>
  <c r="CJ103" i="8"/>
  <c r="CJ97" i="8"/>
  <c r="CJ12" i="8"/>
  <c r="CJ64" i="8"/>
  <c r="CJ19" i="8"/>
  <c r="CJ84" i="8"/>
  <c r="CJ14" i="8"/>
  <c r="CJ90" i="8"/>
  <c r="CJ74" i="8"/>
  <c r="CJ37" i="8"/>
  <c r="CJ72" i="8"/>
  <c r="CJ81" i="8"/>
  <c r="CJ46" i="8"/>
  <c r="CJ20" i="8"/>
  <c r="CJ17" i="8"/>
  <c r="CJ94" i="8"/>
  <c r="CJ107" i="8"/>
  <c r="CJ73" i="8"/>
  <c r="CJ117" i="8"/>
  <c r="CJ45" i="8"/>
  <c r="CJ21" i="8"/>
  <c r="CJ36" i="8"/>
  <c r="CJ120" i="8"/>
  <c r="CJ50" i="8"/>
  <c r="CJ42" i="8"/>
  <c r="CJ67" i="8"/>
  <c r="CJ60" i="8"/>
  <c r="CJ22" i="8"/>
  <c r="CJ105" i="8"/>
  <c r="CJ40" i="8"/>
  <c r="CJ49" i="8"/>
  <c r="CJ100" i="8"/>
  <c r="CJ38" i="8"/>
  <c r="CJ99" i="8"/>
  <c r="CJ95" i="8"/>
  <c r="CJ91" i="8"/>
  <c r="CJ119" i="8"/>
  <c r="CJ109" i="8"/>
  <c r="CJ82" i="8"/>
  <c r="CJ53" i="8"/>
  <c r="CJ108" i="8"/>
  <c r="CJ15" i="8"/>
  <c r="CJ63" i="8"/>
  <c r="CJ54" i="8"/>
  <c r="CJ11" i="8"/>
  <c r="CJ58" i="8"/>
  <c r="CJ59" i="8"/>
  <c r="CJ24" i="8"/>
  <c r="CJ80" i="8"/>
  <c r="CJ121" i="8"/>
  <c r="CJ87" i="8"/>
  <c r="CJ78" i="8"/>
  <c r="CJ114" i="8"/>
  <c r="CJ101" i="8"/>
  <c r="CJ18" i="8"/>
  <c r="CJ32" i="8"/>
  <c r="CJ28" i="8"/>
  <c r="CJ23" i="8"/>
  <c r="CJ26" i="8"/>
  <c r="CJ98" i="8"/>
  <c r="CJ39" i="8"/>
  <c r="CJ76" i="8"/>
  <c r="CJ30" i="8"/>
  <c r="CK4" i="7"/>
  <c r="CJ4" i="8"/>
  <c r="DC6" i="7"/>
  <c r="DC55" i="7"/>
  <c r="DB28" i="7"/>
  <c r="DB97" i="7"/>
  <c r="DB30" i="7"/>
  <c r="DB114" i="7"/>
  <c r="DC66" i="7"/>
  <c r="DB76" i="7"/>
  <c r="DC43" i="7"/>
  <c r="DB74" i="7"/>
  <c r="DB63" i="7"/>
  <c r="DB86" i="7"/>
  <c r="DD13" i="7"/>
  <c r="DB120" i="7"/>
  <c r="DC93" i="7"/>
  <c r="DC85" i="7"/>
  <c r="DB87" i="7"/>
  <c r="DC83" i="7"/>
  <c r="DD25" i="7"/>
  <c r="DB101" i="7"/>
  <c r="DB40" i="7"/>
  <c r="DB45" i="7"/>
  <c r="DC56" i="7"/>
  <c r="DC40" i="7" l="1"/>
  <c r="DE25" i="7"/>
  <c r="DC87" i="7"/>
  <c r="DD93" i="7"/>
  <c r="DE13" i="7"/>
  <c r="DC63" i="7"/>
  <c r="DD43" i="7"/>
  <c r="DD66" i="7"/>
  <c r="DC30" i="7"/>
  <c r="DC28" i="7"/>
  <c r="DD6" i="7"/>
  <c r="DD56" i="7"/>
  <c r="DC81" i="7"/>
  <c r="DD115" i="7"/>
  <c r="DC94" i="7"/>
  <c r="DC67" i="7"/>
  <c r="DD52" i="7"/>
  <c r="DC24" i="7"/>
  <c r="DC18" i="7"/>
  <c r="DD69" i="7"/>
  <c r="DC107" i="7"/>
  <c r="DD79" i="7"/>
  <c r="DC20" i="7"/>
  <c r="DC26" i="7"/>
  <c r="DD48" i="7"/>
  <c r="DC32" i="7"/>
  <c r="DC12" i="7"/>
  <c r="DC72" i="7"/>
  <c r="DC54" i="7"/>
  <c r="DD104" i="7"/>
  <c r="DC108" i="7"/>
  <c r="DE96" i="7"/>
  <c r="DD102" i="7"/>
  <c r="DC91" i="7"/>
  <c r="DC95" i="7"/>
  <c r="DC42" i="7"/>
  <c r="DC119" i="7"/>
  <c r="DD27" i="7"/>
  <c r="DC19" i="7"/>
  <c r="DC84" i="7"/>
  <c r="DC90" i="7"/>
  <c r="DC59" i="7"/>
  <c r="DC100" i="7"/>
  <c r="DD111" i="7"/>
  <c r="DC29" i="7"/>
  <c r="DC80" i="7"/>
  <c r="DC22" i="7"/>
  <c r="DC64" i="7"/>
  <c r="DC49" i="7"/>
  <c r="DE65" i="7"/>
  <c r="DC16" i="7"/>
  <c r="DC98" i="7"/>
  <c r="DC62" i="7"/>
  <c r="DC50" i="7"/>
  <c r="DD61" i="7"/>
  <c r="DC37" i="7"/>
  <c r="DC101" i="7"/>
  <c r="DD83" i="7"/>
  <c r="DD85" i="7"/>
  <c r="DC120" i="7"/>
  <c r="DC86" i="7"/>
  <c r="DC74" i="7"/>
  <c r="DC76" i="7"/>
  <c r="DC114" i="7"/>
  <c r="DC97" i="7"/>
  <c r="DD55" i="7"/>
  <c r="CK116" i="8"/>
  <c r="CK8" i="8"/>
  <c r="CK5" i="8"/>
  <c r="CK7" i="8"/>
  <c r="CK9" i="8"/>
  <c r="CK96" i="8"/>
  <c r="CK88" i="8"/>
  <c r="CK47" i="8"/>
  <c r="CK13" i="8"/>
  <c r="CK25" i="8"/>
  <c r="CK65" i="8"/>
  <c r="CK43" i="8"/>
  <c r="CK85" i="8"/>
  <c r="CK61" i="8"/>
  <c r="CK6" i="8"/>
  <c r="CK104" i="8"/>
  <c r="CK77" i="8"/>
  <c r="CK44" i="8"/>
  <c r="CK56" i="8"/>
  <c r="CK92" i="8"/>
  <c r="CK10" i="8"/>
  <c r="CK75" i="8"/>
  <c r="CK89" i="8"/>
  <c r="CK33" i="8"/>
  <c r="CK112" i="8"/>
  <c r="CK27" i="8"/>
  <c r="CK31" i="8"/>
  <c r="CK51" i="8"/>
  <c r="CK34" i="8"/>
  <c r="CK41" i="8"/>
  <c r="CK57" i="8"/>
  <c r="CK106" i="8"/>
  <c r="CK52" i="8"/>
  <c r="CK71" i="8"/>
  <c r="CK110" i="8"/>
  <c r="CK35" i="8"/>
  <c r="CK66" i="8"/>
  <c r="CK113" i="8"/>
  <c r="CK102" i="8"/>
  <c r="CK115" i="8"/>
  <c r="CK79" i="8"/>
  <c r="CK93" i="8"/>
  <c r="CK48" i="8"/>
  <c r="CK69" i="8"/>
  <c r="CK83" i="8"/>
  <c r="CK55" i="8"/>
  <c r="CK111" i="8"/>
  <c r="CK97" i="8"/>
  <c r="CK95" i="8"/>
  <c r="CK99" i="8"/>
  <c r="CK38" i="8"/>
  <c r="CK100" i="8"/>
  <c r="CK30" i="8"/>
  <c r="CK39" i="8"/>
  <c r="CK23" i="8"/>
  <c r="CK32" i="8"/>
  <c r="CK101" i="8"/>
  <c r="CK78" i="8"/>
  <c r="CK80" i="8"/>
  <c r="CK58" i="8"/>
  <c r="CK54" i="8"/>
  <c r="CK15" i="8"/>
  <c r="CK109" i="8"/>
  <c r="CK16" i="8"/>
  <c r="CK70" i="8"/>
  <c r="CK29" i="8"/>
  <c r="CK105" i="8"/>
  <c r="CK22" i="8"/>
  <c r="CK67" i="8"/>
  <c r="CK42" i="8"/>
  <c r="CK120" i="8"/>
  <c r="CK21" i="8"/>
  <c r="CK117" i="8"/>
  <c r="CK94" i="8"/>
  <c r="CK17" i="8"/>
  <c r="CK20" i="8"/>
  <c r="CK81" i="8"/>
  <c r="CK72" i="8"/>
  <c r="CK74" i="8"/>
  <c r="CK14" i="8"/>
  <c r="CK64" i="8"/>
  <c r="CK118" i="8"/>
  <c r="CK84" i="8"/>
  <c r="CK103" i="8"/>
  <c r="CK86" i="8"/>
  <c r="CK62" i="8"/>
  <c r="CK76" i="8"/>
  <c r="CK98" i="8"/>
  <c r="CK26" i="8"/>
  <c r="CK28" i="8"/>
  <c r="CK18" i="8"/>
  <c r="CK114" i="8"/>
  <c r="CK87" i="8"/>
  <c r="CK121" i="8"/>
  <c r="CK24" i="8"/>
  <c r="CK59" i="8"/>
  <c r="CK11" i="8"/>
  <c r="CK63" i="8"/>
  <c r="CK108" i="8"/>
  <c r="CK53" i="8"/>
  <c r="CK82" i="8"/>
  <c r="CK119" i="8"/>
  <c r="CK91" i="8"/>
  <c r="CK49" i="8"/>
  <c r="CK40" i="8"/>
  <c r="CK60" i="8"/>
  <c r="CK50" i="8"/>
  <c r="CK36" i="8"/>
  <c r="CK45" i="8"/>
  <c r="CK73" i="8"/>
  <c r="CK107" i="8"/>
  <c r="CK46" i="8"/>
  <c r="CK37" i="8"/>
  <c r="CK90" i="8"/>
  <c r="CK19" i="8"/>
  <c r="CK12" i="8"/>
  <c r="CK68" i="8"/>
  <c r="CL4" i="7"/>
  <c r="CK4" i="8"/>
  <c r="DC45" i="7"/>
  <c r="DD33" i="7"/>
  <c r="DD77" i="7"/>
  <c r="DC38" i="7"/>
  <c r="DC14" i="7"/>
  <c r="DD57" i="7"/>
  <c r="DC23" i="7"/>
  <c r="DC11" i="7"/>
  <c r="DC15" i="7"/>
  <c r="DC17" i="7"/>
  <c r="DC46" i="7"/>
  <c r="DC118" i="7"/>
  <c r="DC78" i="7"/>
  <c r="DC99" i="7"/>
  <c r="DD10" i="7"/>
  <c r="DD51" i="7"/>
  <c r="DC39" i="7"/>
  <c r="DC36" i="7"/>
  <c r="DC82" i="7"/>
  <c r="DD92" i="7"/>
  <c r="DD31" i="7"/>
  <c r="DD44" i="7"/>
  <c r="DC103" i="7"/>
  <c r="DE88" i="7"/>
  <c r="DC70" i="7"/>
  <c r="DC73" i="7"/>
  <c r="DD71" i="7"/>
  <c r="DD106" i="7"/>
  <c r="DC60" i="7"/>
  <c r="DD113" i="7"/>
  <c r="DE47" i="7"/>
  <c r="DD112" i="7"/>
  <c r="DC109" i="7"/>
  <c r="DC68" i="7"/>
  <c r="DC58" i="7"/>
  <c r="DC117" i="7"/>
  <c r="DD41" i="7"/>
  <c r="DD75" i="7"/>
  <c r="DD89" i="7"/>
  <c r="DD110" i="7"/>
  <c r="DD35" i="7"/>
  <c r="DC53" i="7"/>
  <c r="DC21" i="7"/>
  <c r="DD34" i="7"/>
  <c r="DC105" i="7"/>
  <c r="DD105" i="7" l="1"/>
  <c r="DD21" i="7"/>
  <c r="DE35" i="7"/>
  <c r="DE89" i="7"/>
  <c r="DE41" i="7"/>
  <c r="DD58" i="7"/>
  <c r="DD109" i="7"/>
  <c r="DF47" i="7"/>
  <c r="DD60" i="7"/>
  <c r="DE71" i="7"/>
  <c r="DD70" i="7"/>
  <c r="DD103" i="7"/>
  <c r="DE31" i="7"/>
  <c r="DD82" i="7"/>
  <c r="DD39" i="7"/>
  <c r="DE10" i="7"/>
  <c r="DD78" i="7"/>
  <c r="DD46" i="7"/>
  <c r="DD15" i="7"/>
  <c r="DD23" i="7"/>
  <c r="DD14" i="7"/>
  <c r="DE77" i="7"/>
  <c r="DD45" i="7"/>
  <c r="DE55" i="7"/>
  <c r="DD114" i="7"/>
  <c r="DD74" i="7"/>
  <c r="DD120" i="7"/>
  <c r="DE83" i="7"/>
  <c r="DD37" i="7"/>
  <c r="DD50" i="7"/>
  <c r="DD98" i="7"/>
  <c r="DF65" i="7"/>
  <c r="DD64" i="7"/>
  <c r="DD80" i="7"/>
  <c r="DE111" i="7"/>
  <c r="DD59" i="7"/>
  <c r="DD84" i="7"/>
  <c r="DE27" i="7"/>
  <c r="DD42" i="7"/>
  <c r="DD91" i="7"/>
  <c r="DF96" i="7"/>
  <c r="DE104" i="7"/>
  <c r="DD72" i="7"/>
  <c r="DD32" i="7"/>
  <c r="DD26" i="7"/>
  <c r="DE79" i="7"/>
  <c r="DE69" i="7"/>
  <c r="DD24" i="7"/>
  <c r="DD67" i="7"/>
  <c r="DE115" i="7"/>
  <c r="DE56" i="7"/>
  <c r="DD28" i="7"/>
  <c r="DE66" i="7"/>
  <c r="DD63" i="7"/>
  <c r="DE93" i="7"/>
  <c r="DF25" i="7"/>
  <c r="DE34" i="7"/>
  <c r="DD53" i="7"/>
  <c r="DE110" i="7"/>
  <c r="DE75" i="7"/>
  <c r="DD117" i="7"/>
  <c r="DD68" i="7"/>
  <c r="DE112" i="7"/>
  <c r="DE113" i="7"/>
  <c r="DE106" i="7"/>
  <c r="DD73" i="7"/>
  <c r="DF88" i="7"/>
  <c r="DE44" i="7"/>
  <c r="DE92" i="7"/>
  <c r="DD36" i="7"/>
  <c r="DE51" i="7"/>
  <c r="DD99" i="7"/>
  <c r="DD118" i="7"/>
  <c r="DD17" i="7"/>
  <c r="DD11" i="7"/>
  <c r="DE57" i="7"/>
  <c r="DD38" i="7"/>
  <c r="DE33" i="7"/>
  <c r="CL116" i="8"/>
  <c r="CL5" i="8"/>
  <c r="CL7" i="8"/>
  <c r="CL8" i="8"/>
  <c r="CL9" i="8"/>
  <c r="CL47" i="8"/>
  <c r="CL25" i="8"/>
  <c r="CL96" i="8"/>
  <c r="CL65" i="8"/>
  <c r="CL13" i="8"/>
  <c r="CL88" i="8"/>
  <c r="CL61" i="8"/>
  <c r="CL85" i="8"/>
  <c r="CL31" i="8"/>
  <c r="CL27" i="8"/>
  <c r="CL79" i="8"/>
  <c r="CL113" i="8"/>
  <c r="CL66" i="8"/>
  <c r="CL110" i="8"/>
  <c r="CL71" i="8"/>
  <c r="CL106" i="8"/>
  <c r="CL57" i="8"/>
  <c r="CL34" i="8"/>
  <c r="CL51" i="8"/>
  <c r="CL111" i="8"/>
  <c r="CL43" i="8"/>
  <c r="CL10" i="8"/>
  <c r="CL92" i="8"/>
  <c r="CL6" i="8"/>
  <c r="CL55" i="8"/>
  <c r="CL83" i="8"/>
  <c r="CL69" i="8"/>
  <c r="CL48" i="8"/>
  <c r="CL93" i="8"/>
  <c r="CL115" i="8"/>
  <c r="CL102" i="8"/>
  <c r="CL35" i="8"/>
  <c r="CL52" i="8"/>
  <c r="CL41" i="8"/>
  <c r="CL112" i="8"/>
  <c r="CL33" i="8"/>
  <c r="CL89" i="8"/>
  <c r="CL75" i="8"/>
  <c r="CL56" i="8"/>
  <c r="CL44" i="8"/>
  <c r="CL77" i="8"/>
  <c r="CL104" i="8"/>
  <c r="CL105" i="8"/>
  <c r="CL78" i="8"/>
  <c r="CL100" i="8"/>
  <c r="CL68" i="8"/>
  <c r="CL12" i="8"/>
  <c r="CL19" i="8"/>
  <c r="CL90" i="8"/>
  <c r="CL73" i="8"/>
  <c r="CL36" i="8"/>
  <c r="CL91" i="8"/>
  <c r="CL53" i="8"/>
  <c r="CL63" i="8"/>
  <c r="CL59" i="8"/>
  <c r="CL87" i="8"/>
  <c r="CL18" i="8"/>
  <c r="CL26" i="8"/>
  <c r="CL98" i="8"/>
  <c r="CL62" i="8"/>
  <c r="CL118" i="8"/>
  <c r="CL64" i="8"/>
  <c r="CL74" i="8"/>
  <c r="CL81" i="8"/>
  <c r="CL17" i="8"/>
  <c r="CL117" i="8"/>
  <c r="CL120" i="8"/>
  <c r="CL67" i="8"/>
  <c r="CL70" i="8"/>
  <c r="CL16" i="8"/>
  <c r="CL109" i="8"/>
  <c r="CL54" i="8"/>
  <c r="CL32" i="8"/>
  <c r="CL38" i="8"/>
  <c r="CL42" i="8"/>
  <c r="CL29" i="8"/>
  <c r="CL58" i="8"/>
  <c r="CL23" i="8"/>
  <c r="CL30" i="8"/>
  <c r="CL99" i="8"/>
  <c r="CL95" i="8"/>
  <c r="CL86" i="8"/>
  <c r="CL103" i="8"/>
  <c r="CL84" i="8"/>
  <c r="CL37" i="8"/>
  <c r="CL46" i="8"/>
  <c r="CL107" i="8"/>
  <c r="CL45" i="8"/>
  <c r="CL50" i="8"/>
  <c r="CL60" i="8"/>
  <c r="CL40" i="8"/>
  <c r="CL49" i="8"/>
  <c r="CL119" i="8"/>
  <c r="CL82" i="8"/>
  <c r="CL108" i="8"/>
  <c r="CL11" i="8"/>
  <c r="CL24" i="8"/>
  <c r="CL121" i="8"/>
  <c r="CL114" i="8"/>
  <c r="CL28" i="8"/>
  <c r="CL76" i="8"/>
  <c r="CL97" i="8"/>
  <c r="CL14" i="8"/>
  <c r="CL72" i="8"/>
  <c r="CL20" i="8"/>
  <c r="CL94" i="8"/>
  <c r="CL21" i="8"/>
  <c r="CL22" i="8"/>
  <c r="CL15" i="8"/>
  <c r="CL80" i="8"/>
  <c r="CL101" i="8"/>
  <c r="CL39" i="8"/>
  <c r="CM4" i="7"/>
  <c r="CL4" i="8"/>
  <c r="DD97" i="7"/>
  <c r="DD76" i="7"/>
  <c r="DD86" i="7"/>
  <c r="DE85" i="7"/>
  <c r="DD101" i="7"/>
  <c r="DE61" i="7"/>
  <c r="DD62" i="7"/>
  <c r="DD16" i="7"/>
  <c r="DD49" i="7"/>
  <c r="DD22" i="7"/>
  <c r="DD29" i="7"/>
  <c r="DD100" i="7"/>
  <c r="DD90" i="7"/>
  <c r="DD19" i="7"/>
  <c r="DD119" i="7"/>
  <c r="DD95" i="7"/>
  <c r="DE102" i="7"/>
  <c r="DD108" i="7"/>
  <c r="DD54" i="7"/>
  <c r="DD12" i="7"/>
  <c r="DE48" i="7"/>
  <c r="DD20" i="7"/>
  <c r="DD107" i="7"/>
  <c r="DD18" i="7"/>
  <c r="DE52" i="7"/>
  <c r="DD94" i="7"/>
  <c r="DD81" i="7"/>
  <c r="DE6" i="7"/>
  <c r="DD30" i="7"/>
  <c r="DE43" i="7"/>
  <c r="DF13" i="7"/>
  <c r="DD87" i="7"/>
  <c r="DD40" i="7"/>
  <c r="DE40" i="7" l="1"/>
  <c r="DG13" i="7"/>
  <c r="DE30" i="7"/>
  <c r="DE81" i="7"/>
  <c r="DF52" i="7"/>
  <c r="DE107" i="7"/>
  <c r="DF48" i="7"/>
  <c r="DE54" i="7"/>
  <c r="DF102" i="7"/>
  <c r="DE119" i="7"/>
  <c r="DE90" i="7"/>
  <c r="DE29" i="7"/>
  <c r="DE49" i="7"/>
  <c r="DE62" i="7"/>
  <c r="DE101" i="7"/>
  <c r="DE86" i="7"/>
  <c r="DE97" i="7"/>
  <c r="DF33" i="7"/>
  <c r="DF57" i="7"/>
  <c r="DE17" i="7"/>
  <c r="DE99" i="7"/>
  <c r="DE36" i="7"/>
  <c r="DF44" i="7"/>
  <c r="DE73" i="7"/>
  <c r="DF113" i="7"/>
  <c r="DE68" i="7"/>
  <c r="DF75" i="7"/>
  <c r="DE53" i="7"/>
  <c r="DG25" i="7"/>
  <c r="DE63" i="7"/>
  <c r="DE28" i="7"/>
  <c r="DF115" i="7"/>
  <c r="DE24" i="7"/>
  <c r="DF79" i="7"/>
  <c r="DE32" i="7"/>
  <c r="DF104" i="7"/>
  <c r="DE91" i="7"/>
  <c r="DF27" i="7"/>
  <c r="DE59" i="7"/>
  <c r="DE80" i="7"/>
  <c r="DG65" i="7"/>
  <c r="DE50" i="7"/>
  <c r="DF83" i="7"/>
  <c r="DE74" i="7"/>
  <c r="DF55" i="7"/>
  <c r="DF77" i="7"/>
  <c r="DE23" i="7"/>
  <c r="DE46" i="7"/>
  <c r="DF10" i="7"/>
  <c r="DE82" i="7"/>
  <c r="DE103" i="7"/>
  <c r="DF71" i="7"/>
  <c r="DG47" i="7"/>
  <c r="DE58" i="7"/>
  <c r="DF89" i="7"/>
  <c r="DE21" i="7"/>
  <c r="DE87" i="7"/>
  <c r="DF43" i="7"/>
  <c r="DF6" i="7"/>
  <c r="DE94" i="7"/>
  <c r="DE18" i="7"/>
  <c r="DE20" i="7"/>
  <c r="DE12" i="7"/>
  <c r="DE108" i="7"/>
  <c r="DE95" i="7"/>
  <c r="DE19" i="7"/>
  <c r="DE100" i="7"/>
  <c r="DE22" i="7"/>
  <c r="DE16" i="7"/>
  <c r="DF61" i="7"/>
  <c r="DF85" i="7"/>
  <c r="DE76" i="7"/>
  <c r="CM116" i="8"/>
  <c r="CM8" i="8"/>
  <c r="CM5" i="8"/>
  <c r="CM7" i="8"/>
  <c r="CM9" i="8"/>
  <c r="CM13" i="8"/>
  <c r="CM65" i="8"/>
  <c r="CM25" i="8"/>
  <c r="CM88" i="8"/>
  <c r="CM96" i="8"/>
  <c r="CM47" i="8"/>
  <c r="CM51" i="8"/>
  <c r="CM106" i="8"/>
  <c r="CM110" i="8"/>
  <c r="CM113" i="8"/>
  <c r="CM104" i="8"/>
  <c r="CM77" i="8"/>
  <c r="CM56" i="8"/>
  <c r="CM75" i="8"/>
  <c r="CM89" i="8"/>
  <c r="CM33" i="8"/>
  <c r="CM112" i="8"/>
  <c r="CM41" i="8"/>
  <c r="CM52" i="8"/>
  <c r="CM115" i="8"/>
  <c r="CM93" i="8"/>
  <c r="CM83" i="8"/>
  <c r="CM6" i="8"/>
  <c r="CM92" i="8"/>
  <c r="CM79" i="8"/>
  <c r="CM111" i="8"/>
  <c r="CM57" i="8"/>
  <c r="CM71" i="8"/>
  <c r="CM66" i="8"/>
  <c r="CM44" i="8"/>
  <c r="CM35" i="8"/>
  <c r="CM102" i="8"/>
  <c r="CM48" i="8"/>
  <c r="CM69" i="8"/>
  <c r="CM55" i="8"/>
  <c r="CM85" i="8"/>
  <c r="CM61" i="8"/>
  <c r="CM10" i="8"/>
  <c r="CM43" i="8"/>
  <c r="CM34" i="8"/>
  <c r="CM27" i="8"/>
  <c r="CM31" i="8"/>
  <c r="CM36" i="8"/>
  <c r="CM39" i="8"/>
  <c r="CM23" i="8"/>
  <c r="CM58" i="8"/>
  <c r="CM29" i="8"/>
  <c r="CM42" i="8"/>
  <c r="CM20" i="8"/>
  <c r="CM14" i="8"/>
  <c r="CM97" i="8"/>
  <c r="CM28" i="8"/>
  <c r="CM121" i="8"/>
  <c r="CM11" i="8"/>
  <c r="CM82" i="8"/>
  <c r="CM49" i="8"/>
  <c r="CM40" i="8"/>
  <c r="CM50" i="8"/>
  <c r="CM107" i="8"/>
  <c r="CM46" i="8"/>
  <c r="CM84" i="8"/>
  <c r="CM103" i="8"/>
  <c r="CM95" i="8"/>
  <c r="CM100" i="8"/>
  <c r="CM32" i="8"/>
  <c r="CM54" i="8"/>
  <c r="CM109" i="8"/>
  <c r="CM16" i="8"/>
  <c r="CM105" i="8"/>
  <c r="CM120" i="8"/>
  <c r="CM81" i="8"/>
  <c r="CM118" i="8"/>
  <c r="CM98" i="8"/>
  <c r="CM18" i="8"/>
  <c r="CM63" i="8"/>
  <c r="CM67" i="8"/>
  <c r="CM17" i="8"/>
  <c r="CM64" i="8"/>
  <c r="CM26" i="8"/>
  <c r="CM59" i="8"/>
  <c r="CM91" i="8"/>
  <c r="CM12" i="8"/>
  <c r="CM99" i="8"/>
  <c r="CM30" i="8"/>
  <c r="CM101" i="8"/>
  <c r="CM80" i="8"/>
  <c r="CM15" i="8"/>
  <c r="CM22" i="8"/>
  <c r="CM21" i="8"/>
  <c r="CM94" i="8"/>
  <c r="CM72" i="8"/>
  <c r="CM76" i="8"/>
  <c r="CM114" i="8"/>
  <c r="CM24" i="8"/>
  <c r="CM108" i="8"/>
  <c r="CM119" i="8"/>
  <c r="CM60" i="8"/>
  <c r="CM45" i="8"/>
  <c r="CM37" i="8"/>
  <c r="CM86" i="8"/>
  <c r="CM38" i="8"/>
  <c r="CM78" i="8"/>
  <c r="CM70" i="8"/>
  <c r="CM117" i="8"/>
  <c r="CM74" i="8"/>
  <c r="CM62" i="8"/>
  <c r="CM87" i="8"/>
  <c r="CM53" i="8"/>
  <c r="CM73" i="8"/>
  <c r="CM90" i="8"/>
  <c r="CM68" i="8"/>
  <c r="CM19" i="8"/>
  <c r="CN4" i="7"/>
  <c r="CM4" i="8"/>
  <c r="DE38" i="7"/>
  <c r="DE11" i="7"/>
  <c r="DE118" i="7"/>
  <c r="DF51" i="7"/>
  <c r="DF92" i="7"/>
  <c r="DG88" i="7"/>
  <c r="DF106" i="7"/>
  <c r="DF112" i="7"/>
  <c r="DE117" i="7"/>
  <c r="DF110" i="7"/>
  <c r="DF34" i="7"/>
  <c r="DF93" i="7"/>
  <c r="DF66" i="7"/>
  <c r="DF56" i="7"/>
  <c r="DE67" i="7"/>
  <c r="DF69" i="7"/>
  <c r="DE26" i="7"/>
  <c r="DE72" i="7"/>
  <c r="DG96" i="7"/>
  <c r="DE42" i="7"/>
  <c r="DE84" i="7"/>
  <c r="DF111" i="7"/>
  <c r="DE64" i="7"/>
  <c r="DE98" i="7"/>
  <c r="DE37" i="7"/>
  <c r="DE120" i="7"/>
  <c r="DE114" i="7"/>
  <c r="DE45" i="7"/>
  <c r="DE14" i="7"/>
  <c r="DE15" i="7"/>
  <c r="DE78" i="7"/>
  <c r="DE39" i="7"/>
  <c r="DF31" i="7"/>
  <c r="DE70" i="7"/>
  <c r="DE60" i="7"/>
  <c r="DE109" i="7"/>
  <c r="DF41" i="7"/>
  <c r="DF35" i="7"/>
  <c r="DE105" i="7"/>
  <c r="DF105" i="7" l="1"/>
  <c r="DG41" i="7"/>
  <c r="DF60" i="7"/>
  <c r="DG31" i="7"/>
  <c r="DF78" i="7"/>
  <c r="DF14" i="7"/>
  <c r="DF114" i="7"/>
  <c r="DF37" i="7"/>
  <c r="DF64" i="7"/>
  <c r="DF84" i="7"/>
  <c r="DH96" i="7"/>
  <c r="DF26" i="7"/>
  <c r="DF67" i="7"/>
  <c r="DG66" i="7"/>
  <c r="DG34" i="7"/>
  <c r="DF117" i="7"/>
  <c r="DG106" i="7"/>
  <c r="DG92" i="7"/>
  <c r="DF118" i="7"/>
  <c r="DF38" i="7"/>
  <c r="DF76" i="7"/>
  <c r="DG61" i="7"/>
  <c r="DF22" i="7"/>
  <c r="DF19" i="7"/>
  <c r="DF108" i="7"/>
  <c r="DF20" i="7"/>
  <c r="DF94" i="7"/>
  <c r="DG43" i="7"/>
  <c r="DF21" i="7"/>
  <c r="DF58" i="7"/>
  <c r="DG71" i="7"/>
  <c r="DF82" i="7"/>
  <c r="DF46" i="7"/>
  <c r="DG77" i="7"/>
  <c r="DF74" i="7"/>
  <c r="DF50" i="7"/>
  <c r="DF80" i="7"/>
  <c r="DG27" i="7"/>
  <c r="DG104" i="7"/>
  <c r="DG79" i="7"/>
  <c r="DG115" i="7"/>
  <c r="DF63" i="7"/>
  <c r="DF53" i="7"/>
  <c r="DF68" i="7"/>
  <c r="DF73" i="7"/>
  <c r="DF36" i="7"/>
  <c r="DF17" i="7"/>
  <c r="DG33" i="7"/>
  <c r="DF86" i="7"/>
  <c r="DF62" i="7"/>
  <c r="DF29" i="7"/>
  <c r="DF119" i="7"/>
  <c r="DF54" i="7"/>
  <c r="DF107" i="7"/>
  <c r="DF81" i="7"/>
  <c r="DH13" i="7"/>
  <c r="DG35" i="7"/>
  <c r="DF109" i="7"/>
  <c r="DF70" i="7"/>
  <c r="DF39" i="7"/>
  <c r="DF15" i="7"/>
  <c r="DF45" i="7"/>
  <c r="DF120" i="7"/>
  <c r="DF98" i="7"/>
  <c r="DG111" i="7"/>
  <c r="DF42" i="7"/>
  <c r="DF72" i="7"/>
  <c r="DG69" i="7"/>
  <c r="DG56" i="7"/>
  <c r="DG93" i="7"/>
  <c r="DG110" i="7"/>
  <c r="DG112" i="7"/>
  <c r="DH88" i="7"/>
  <c r="DG51" i="7"/>
  <c r="DF11" i="7"/>
  <c r="CN116" i="8"/>
  <c r="CN8" i="8"/>
  <c r="CN7" i="8"/>
  <c r="CN5" i="8"/>
  <c r="CN9" i="8"/>
  <c r="CN65" i="8"/>
  <c r="CN47" i="8"/>
  <c r="CN88" i="8"/>
  <c r="CN13" i="8"/>
  <c r="CN25" i="8"/>
  <c r="CN96" i="8"/>
  <c r="CN31" i="8"/>
  <c r="CN27" i="8"/>
  <c r="CN71" i="8"/>
  <c r="CN57" i="8"/>
  <c r="CN111" i="8"/>
  <c r="CN10" i="8"/>
  <c r="CN55" i="8"/>
  <c r="CN48" i="8"/>
  <c r="CN102" i="8"/>
  <c r="CN113" i="8"/>
  <c r="CN92" i="8"/>
  <c r="CN6" i="8"/>
  <c r="CN83" i="8"/>
  <c r="CN93" i="8"/>
  <c r="CN52" i="8"/>
  <c r="CN41" i="8"/>
  <c r="CN56" i="8"/>
  <c r="CN75" i="8"/>
  <c r="CN77" i="8"/>
  <c r="CN112" i="8"/>
  <c r="CN104" i="8"/>
  <c r="CN66" i="8"/>
  <c r="CN34" i="8"/>
  <c r="CN43" i="8"/>
  <c r="CN61" i="8"/>
  <c r="CN85" i="8"/>
  <c r="CN69" i="8"/>
  <c r="CN35" i="8"/>
  <c r="CN44" i="8"/>
  <c r="CN79" i="8"/>
  <c r="CN110" i="8"/>
  <c r="CN106" i="8"/>
  <c r="CN51" i="8"/>
  <c r="CN115" i="8"/>
  <c r="CN33" i="8"/>
  <c r="CN89" i="8"/>
  <c r="CN29" i="8"/>
  <c r="CN19" i="8"/>
  <c r="CN12" i="8"/>
  <c r="CN91" i="8"/>
  <c r="CN59" i="8"/>
  <c r="CN26" i="8"/>
  <c r="CN64" i="8"/>
  <c r="CN17" i="8"/>
  <c r="CN67" i="8"/>
  <c r="CN38" i="8"/>
  <c r="CN60" i="8"/>
  <c r="CN119" i="8"/>
  <c r="CN24" i="8"/>
  <c r="CN94" i="8"/>
  <c r="CN22" i="8"/>
  <c r="CN80" i="8"/>
  <c r="CN99" i="8"/>
  <c r="CN36" i="8"/>
  <c r="CN63" i="8"/>
  <c r="CN18" i="8"/>
  <c r="CN118" i="8"/>
  <c r="CN81" i="8"/>
  <c r="CN120" i="8"/>
  <c r="CN16" i="8"/>
  <c r="CN54" i="8"/>
  <c r="CN32" i="8"/>
  <c r="CN100" i="8"/>
  <c r="CN103" i="8"/>
  <c r="CN46" i="8"/>
  <c r="CN50" i="8"/>
  <c r="CN49" i="8"/>
  <c r="CN11" i="8"/>
  <c r="CN14" i="8"/>
  <c r="CN39" i="8"/>
  <c r="CN28" i="8"/>
  <c r="CN20" i="8"/>
  <c r="CN23" i="8"/>
  <c r="CN68" i="8"/>
  <c r="CN90" i="8"/>
  <c r="CN73" i="8"/>
  <c r="CN53" i="8"/>
  <c r="CN87" i="8"/>
  <c r="CN62" i="8"/>
  <c r="CN74" i="8"/>
  <c r="CN117" i="8"/>
  <c r="CN70" i="8"/>
  <c r="CN78" i="8"/>
  <c r="CN86" i="8"/>
  <c r="CN37" i="8"/>
  <c r="CN45" i="8"/>
  <c r="CN108" i="8"/>
  <c r="CN114" i="8"/>
  <c r="CN76" i="8"/>
  <c r="CN72" i="8"/>
  <c r="CN21" i="8"/>
  <c r="CN15" i="8"/>
  <c r="CN101" i="8"/>
  <c r="CN30" i="8"/>
  <c r="CN98" i="8"/>
  <c r="CN105" i="8"/>
  <c r="CN109" i="8"/>
  <c r="CN95" i="8"/>
  <c r="CN84" i="8"/>
  <c r="CN107" i="8"/>
  <c r="CN40" i="8"/>
  <c r="CN82" i="8"/>
  <c r="CN97" i="8"/>
  <c r="CN42" i="8"/>
  <c r="CN58" i="8"/>
  <c r="CO4" i="7"/>
  <c r="CN4" i="8"/>
  <c r="DG85" i="7"/>
  <c r="DF16" i="7"/>
  <c r="DF100" i="7"/>
  <c r="DF95" i="7"/>
  <c r="DF12" i="7"/>
  <c r="DF18" i="7"/>
  <c r="DG6" i="7"/>
  <c r="DF87" i="7"/>
  <c r="DG89" i="7"/>
  <c r="DH47" i="7"/>
  <c r="DF103" i="7"/>
  <c r="DG10" i="7"/>
  <c r="DF23" i="7"/>
  <c r="DG55" i="7"/>
  <c r="DG83" i="7"/>
  <c r="DH65" i="7"/>
  <c r="DF59" i="7"/>
  <c r="DF91" i="7"/>
  <c r="DF32" i="7"/>
  <c r="DF24" i="7"/>
  <c r="DF28" i="7"/>
  <c r="DH25" i="7"/>
  <c r="DG75" i="7"/>
  <c r="DG113" i="7"/>
  <c r="DG44" i="7"/>
  <c r="DF99" i="7"/>
  <c r="DG57" i="7"/>
  <c r="DF97" i="7"/>
  <c r="DF101" i="7"/>
  <c r="DF49" i="7"/>
  <c r="DF90" i="7"/>
  <c r="DG102" i="7"/>
  <c r="DG48" i="7"/>
  <c r="DG52" i="7"/>
  <c r="DF30" i="7"/>
  <c r="DF40" i="7"/>
  <c r="DG40" i="7" l="1"/>
  <c r="DH52" i="7"/>
  <c r="DH102" i="7"/>
  <c r="DG49" i="7"/>
  <c r="DG97" i="7"/>
  <c r="DG99" i="7"/>
  <c r="DH113" i="7"/>
  <c r="DI25" i="7"/>
  <c r="DG24" i="7"/>
  <c r="DG91" i="7"/>
  <c r="DI65" i="7"/>
  <c r="DH55" i="7"/>
  <c r="DH10" i="7"/>
  <c r="DI47" i="7"/>
  <c r="DG87" i="7"/>
  <c r="DG18" i="7"/>
  <c r="DG95" i="7"/>
  <c r="DG16" i="7"/>
  <c r="CO116" i="8"/>
  <c r="CO8" i="8"/>
  <c r="CO5" i="8"/>
  <c r="CO7" i="8"/>
  <c r="CO9" i="8"/>
  <c r="CO47" i="8"/>
  <c r="CO13" i="8"/>
  <c r="CO88" i="8"/>
  <c r="CO96" i="8"/>
  <c r="CO25" i="8"/>
  <c r="CO65" i="8"/>
  <c r="CO55" i="8"/>
  <c r="CO71" i="8"/>
  <c r="CO31" i="8"/>
  <c r="CO56" i="8"/>
  <c r="CO77" i="8"/>
  <c r="CO75" i="8"/>
  <c r="CO51" i="8"/>
  <c r="CO106" i="8"/>
  <c r="CO110" i="8"/>
  <c r="CO44" i="8"/>
  <c r="CO35" i="8"/>
  <c r="CO69" i="8"/>
  <c r="CO61" i="8"/>
  <c r="CO34" i="8"/>
  <c r="CO66" i="8"/>
  <c r="CO112" i="8"/>
  <c r="CO93" i="8"/>
  <c r="CO102" i="8"/>
  <c r="CO10" i="8"/>
  <c r="CO57" i="8"/>
  <c r="CO111" i="8"/>
  <c r="CO27" i="8"/>
  <c r="CO33" i="8"/>
  <c r="CO115" i="8"/>
  <c r="CO79" i="8"/>
  <c r="CO85" i="8"/>
  <c r="CO43" i="8"/>
  <c r="CO104" i="8"/>
  <c r="CO89" i="8"/>
  <c r="CO41" i="8"/>
  <c r="CO52" i="8"/>
  <c r="CO83" i="8"/>
  <c r="CO6" i="8"/>
  <c r="CO92" i="8"/>
  <c r="CO113" i="8"/>
  <c r="CO48" i="8"/>
  <c r="CO17" i="8"/>
  <c r="CO59" i="8"/>
  <c r="CO12" i="8"/>
  <c r="CO58" i="8"/>
  <c r="CO42" i="8"/>
  <c r="CO97" i="8"/>
  <c r="CO28" i="8"/>
  <c r="CO40" i="8"/>
  <c r="CO84" i="8"/>
  <c r="CO109" i="8"/>
  <c r="CO30" i="8"/>
  <c r="CO15" i="8"/>
  <c r="CO21" i="8"/>
  <c r="CO114" i="8"/>
  <c r="CO37" i="8"/>
  <c r="CO117" i="8"/>
  <c r="CO62" i="8"/>
  <c r="CO87" i="8"/>
  <c r="CO90" i="8"/>
  <c r="CO39" i="8"/>
  <c r="CO11" i="8"/>
  <c r="CO50" i="8"/>
  <c r="CO103" i="8"/>
  <c r="CO32" i="8"/>
  <c r="CO16" i="8"/>
  <c r="CO81" i="8"/>
  <c r="CO63" i="8"/>
  <c r="CO36" i="8"/>
  <c r="CO94" i="8"/>
  <c r="CO24" i="8"/>
  <c r="CO60" i="8"/>
  <c r="CO19" i="8"/>
  <c r="CO38" i="8"/>
  <c r="CO67" i="8"/>
  <c r="CO26" i="8"/>
  <c r="CO23" i="8"/>
  <c r="CO20" i="8"/>
  <c r="CO82" i="8"/>
  <c r="CO107" i="8"/>
  <c r="CO95" i="8"/>
  <c r="CO105" i="8"/>
  <c r="CO98" i="8"/>
  <c r="CO101" i="8"/>
  <c r="CO72" i="8"/>
  <c r="CO76" i="8"/>
  <c r="CO108" i="8"/>
  <c r="CO45" i="8"/>
  <c r="CO86" i="8"/>
  <c r="CO78" i="8"/>
  <c r="CO70" i="8"/>
  <c r="CO74" i="8"/>
  <c r="CO53" i="8"/>
  <c r="CO73" i="8"/>
  <c r="CO68" i="8"/>
  <c r="CO29" i="8"/>
  <c r="CO14" i="8"/>
  <c r="CO49" i="8"/>
  <c r="CO46" i="8"/>
  <c r="CO100" i="8"/>
  <c r="CO54" i="8"/>
  <c r="CO120" i="8"/>
  <c r="CO118" i="8"/>
  <c r="CO18" i="8"/>
  <c r="CO99" i="8"/>
  <c r="CO80" i="8"/>
  <c r="CO22" i="8"/>
  <c r="CO119" i="8"/>
  <c r="CO64" i="8"/>
  <c r="CO91" i="8"/>
  <c r="CP4" i="7"/>
  <c r="CO4" i="8"/>
  <c r="DH51" i="7"/>
  <c r="DH112" i="7"/>
  <c r="DH93" i="7"/>
  <c r="DH69" i="7"/>
  <c r="DG42" i="7"/>
  <c r="DG98" i="7"/>
  <c r="DG45" i="7"/>
  <c r="DG39" i="7"/>
  <c r="DG109" i="7"/>
  <c r="DI13" i="7"/>
  <c r="DG107" i="7"/>
  <c r="DG119" i="7"/>
  <c r="DG62" i="7"/>
  <c r="DH33" i="7"/>
  <c r="DG36" i="7"/>
  <c r="DG68" i="7"/>
  <c r="DG63" i="7"/>
  <c r="DH79" i="7"/>
  <c r="DH27" i="7"/>
  <c r="DG50" i="7"/>
  <c r="DH77" i="7"/>
  <c r="DG82" i="7"/>
  <c r="DG58" i="7"/>
  <c r="DH43" i="7"/>
  <c r="DG20" i="7"/>
  <c r="DG19" i="7"/>
  <c r="DH61" i="7"/>
  <c r="DG38" i="7"/>
  <c r="DH92" i="7"/>
  <c r="DG117" i="7"/>
  <c r="DH66" i="7"/>
  <c r="DG26" i="7"/>
  <c r="DG84" i="7"/>
  <c r="DG37" i="7"/>
  <c r="DG14" i="7"/>
  <c r="DH31" i="7"/>
  <c r="DH41" i="7"/>
  <c r="DG30" i="7"/>
  <c r="DH48" i="7"/>
  <c r="DG90" i="7"/>
  <c r="DG101" i="7"/>
  <c r="DH57" i="7"/>
  <c r="DH44" i="7"/>
  <c r="DH75" i="7"/>
  <c r="DG28" i="7"/>
  <c r="DG32" i="7"/>
  <c r="DG59" i="7"/>
  <c r="DH83" i="7"/>
  <c r="DG23" i="7"/>
  <c r="DG103" i="7"/>
  <c r="DH89" i="7"/>
  <c r="DH6" i="7"/>
  <c r="DG12" i="7"/>
  <c r="DG100" i="7"/>
  <c r="DH85" i="7"/>
  <c r="DG11" i="7"/>
  <c r="DI88" i="7"/>
  <c r="DH110" i="7"/>
  <c r="DH56" i="7"/>
  <c r="DG72" i="7"/>
  <c r="DH111" i="7"/>
  <c r="DG120" i="7"/>
  <c r="DG15" i="7"/>
  <c r="DG70" i="7"/>
  <c r="DH35" i="7"/>
  <c r="DG81" i="7"/>
  <c r="DG54" i="7"/>
  <c r="DG29" i="7"/>
  <c r="DG86" i="7"/>
  <c r="DG17" i="7"/>
  <c r="DG73" i="7"/>
  <c r="DG53" i="7"/>
  <c r="DH115" i="7"/>
  <c r="DH104" i="7"/>
  <c r="DG80" i="7"/>
  <c r="DG74" i="7"/>
  <c r="DG46" i="7"/>
  <c r="DH71" i="7"/>
  <c r="DG21" i="7"/>
  <c r="DG94" i="7"/>
  <c r="DG108" i="7"/>
  <c r="DG22" i="7"/>
  <c r="DG76" i="7"/>
  <c r="DG118" i="7"/>
  <c r="DH106" i="7"/>
  <c r="DH34" i="7"/>
  <c r="DG67" i="7"/>
  <c r="DI96" i="7"/>
  <c r="DG64" i="7"/>
  <c r="DG114" i="7"/>
  <c r="DG78" i="7"/>
  <c r="DG60" i="7"/>
  <c r="DG105" i="7"/>
  <c r="DH105" i="7" l="1"/>
  <c r="DH78" i="7"/>
  <c r="DH64" i="7"/>
  <c r="DH67" i="7"/>
  <c r="DI106" i="7"/>
  <c r="DH76" i="7"/>
  <c r="DH108" i="7"/>
  <c r="DH21" i="7"/>
  <c r="DH46" i="7"/>
  <c r="DH80" i="7"/>
  <c r="DI115" i="7"/>
  <c r="DH73" i="7"/>
  <c r="DH86" i="7"/>
  <c r="DH54" i="7"/>
  <c r="DI35" i="7"/>
  <c r="DH15" i="7"/>
  <c r="DI111" i="7"/>
  <c r="DI56" i="7"/>
  <c r="DJ88" i="7"/>
  <c r="DI85" i="7"/>
  <c r="DH12" i="7"/>
  <c r="DI89" i="7"/>
  <c r="DH23" i="7"/>
  <c r="DH59" i="7"/>
  <c r="DH28" i="7"/>
  <c r="DI44" i="7"/>
  <c r="DH101" i="7"/>
  <c r="DI48" i="7"/>
  <c r="DI41" i="7"/>
  <c r="DH14" i="7"/>
  <c r="DH84" i="7"/>
  <c r="DI66" i="7"/>
  <c r="DI92" i="7"/>
  <c r="DI61" i="7"/>
  <c r="DH20" i="7"/>
  <c r="DH58" i="7"/>
  <c r="DI77" i="7"/>
  <c r="DI27" i="7"/>
  <c r="DH63" i="7"/>
  <c r="DH36" i="7"/>
  <c r="DH62" i="7"/>
  <c r="DH107" i="7"/>
  <c r="DH109" i="7"/>
  <c r="DH45" i="7"/>
  <c r="DH42" i="7"/>
  <c r="DI93" i="7"/>
  <c r="DI51" i="7"/>
  <c r="DH16" i="7"/>
  <c r="DH18" i="7"/>
  <c r="DJ47" i="7"/>
  <c r="DI55" i="7"/>
  <c r="DH91" i="7"/>
  <c r="DJ25" i="7"/>
  <c r="DH99" i="7"/>
  <c r="DH49" i="7"/>
  <c r="DI52" i="7"/>
  <c r="DH60" i="7"/>
  <c r="DH114" i="7"/>
  <c r="DJ96" i="7"/>
  <c r="DI34" i="7"/>
  <c r="DH118" i="7"/>
  <c r="DH22" i="7"/>
  <c r="DH94" i="7"/>
  <c r="DI71" i="7"/>
  <c r="DH74" i="7"/>
  <c r="DI104" i="7"/>
  <c r="DH53" i="7"/>
  <c r="DH17" i="7"/>
  <c r="DH29" i="7"/>
  <c r="DH81" i="7"/>
  <c r="DH70" i="7"/>
  <c r="DH120" i="7"/>
  <c r="DH72" i="7"/>
  <c r="DI110" i="7"/>
  <c r="DH11" i="7"/>
  <c r="DH100" i="7"/>
  <c r="DI6" i="7"/>
  <c r="DH103" i="7"/>
  <c r="DI83" i="7"/>
  <c r="DH32" i="7"/>
  <c r="DI75" i="7"/>
  <c r="DI57" i="7"/>
  <c r="DH90" i="7"/>
  <c r="DH30" i="7"/>
  <c r="DI31" i="7"/>
  <c r="DH37" i="7"/>
  <c r="DH26" i="7"/>
  <c r="DH117" i="7"/>
  <c r="DH38" i="7"/>
  <c r="DH19" i="7"/>
  <c r="DI43" i="7"/>
  <c r="DH82" i="7"/>
  <c r="DH50" i="7"/>
  <c r="DI79" i="7"/>
  <c r="DH68" i="7"/>
  <c r="DI33" i="7"/>
  <c r="DH119" i="7"/>
  <c r="DJ13" i="7"/>
  <c r="DH39" i="7"/>
  <c r="DH98" i="7"/>
  <c r="DI69" i="7"/>
  <c r="DI112" i="7"/>
  <c r="CP116" i="8"/>
  <c r="CP5" i="8"/>
  <c r="CP7" i="8"/>
  <c r="CP8" i="8"/>
  <c r="CP9" i="8"/>
  <c r="CP88" i="8"/>
  <c r="CP25" i="8"/>
  <c r="CP47" i="8"/>
  <c r="CP65" i="8"/>
  <c r="CP96" i="8"/>
  <c r="CP13" i="8"/>
  <c r="CP110" i="8"/>
  <c r="CP27" i="8"/>
  <c r="CP113" i="8"/>
  <c r="CP92" i="8"/>
  <c r="CP83" i="8"/>
  <c r="CP52" i="8"/>
  <c r="CP89" i="8"/>
  <c r="CP85" i="8"/>
  <c r="CP79" i="8"/>
  <c r="CP33" i="8"/>
  <c r="CP57" i="8"/>
  <c r="CP10" i="8"/>
  <c r="CP55" i="8"/>
  <c r="CP93" i="8"/>
  <c r="CP66" i="8"/>
  <c r="CP34" i="8"/>
  <c r="CP69" i="8"/>
  <c r="CP51" i="8"/>
  <c r="CP75" i="8"/>
  <c r="CP77" i="8"/>
  <c r="CP111" i="8"/>
  <c r="CP48" i="8"/>
  <c r="CP6" i="8"/>
  <c r="CP41" i="8"/>
  <c r="CP104" i="8"/>
  <c r="CP43" i="8"/>
  <c r="CP115" i="8"/>
  <c r="CP31" i="8"/>
  <c r="CP71" i="8"/>
  <c r="CP102" i="8"/>
  <c r="CP112" i="8"/>
  <c r="CP61" i="8"/>
  <c r="CP35" i="8"/>
  <c r="CP44" i="8"/>
  <c r="CP106" i="8"/>
  <c r="CP56" i="8"/>
  <c r="CP76" i="8"/>
  <c r="CP98" i="8"/>
  <c r="CP105" i="8"/>
  <c r="CP95" i="8"/>
  <c r="CP82" i="8"/>
  <c r="CP20" i="8"/>
  <c r="CP23" i="8"/>
  <c r="CP12" i="8"/>
  <c r="CP59" i="8"/>
  <c r="CP17" i="8"/>
  <c r="CP60" i="8"/>
  <c r="CP36" i="8"/>
  <c r="CP16" i="8"/>
  <c r="CP103" i="8"/>
  <c r="CP11" i="8"/>
  <c r="CP39" i="8"/>
  <c r="CP90" i="8"/>
  <c r="CP87" i="8"/>
  <c r="CP117" i="8"/>
  <c r="CP109" i="8"/>
  <c r="CP28" i="8"/>
  <c r="CP91" i="8"/>
  <c r="CP64" i="8"/>
  <c r="CP22" i="8"/>
  <c r="CP99" i="8"/>
  <c r="CP18" i="8"/>
  <c r="CP120" i="8"/>
  <c r="CP100" i="8"/>
  <c r="CP49" i="8"/>
  <c r="CP14" i="8"/>
  <c r="CP68" i="8"/>
  <c r="CP53" i="8"/>
  <c r="CP74" i="8"/>
  <c r="CP78" i="8"/>
  <c r="CP45" i="8"/>
  <c r="CP30" i="8"/>
  <c r="CP40" i="8"/>
  <c r="CP58" i="8"/>
  <c r="CP72" i="8"/>
  <c r="CP101" i="8"/>
  <c r="CP107" i="8"/>
  <c r="CP19" i="8"/>
  <c r="CP24" i="8"/>
  <c r="CP94" i="8"/>
  <c r="CP63" i="8"/>
  <c r="CP81" i="8"/>
  <c r="CP32" i="8"/>
  <c r="CP50" i="8"/>
  <c r="CP62" i="8"/>
  <c r="CP37" i="8"/>
  <c r="CP114" i="8"/>
  <c r="CP21" i="8"/>
  <c r="CP97" i="8"/>
  <c r="CP26" i="8"/>
  <c r="CP67" i="8"/>
  <c r="CP38" i="8"/>
  <c r="CP119" i="8"/>
  <c r="CP80" i="8"/>
  <c r="CP118" i="8"/>
  <c r="CP54" i="8"/>
  <c r="CP46" i="8"/>
  <c r="CP29" i="8"/>
  <c r="CP73" i="8"/>
  <c r="CP70" i="8"/>
  <c r="CP86" i="8"/>
  <c r="CP108" i="8"/>
  <c r="CP15" i="8"/>
  <c r="CP84" i="8"/>
  <c r="CP42" i="8"/>
  <c r="CQ4" i="7"/>
  <c r="CP4" i="8"/>
  <c r="DH95" i="7"/>
  <c r="DH87" i="7"/>
  <c r="DI10" i="7"/>
  <c r="DJ65" i="7"/>
  <c r="DH24" i="7"/>
  <c r="DI113" i="7"/>
  <c r="DH97" i="7"/>
  <c r="DI102" i="7"/>
  <c r="DH40" i="7"/>
  <c r="DI40" i="7" l="1"/>
  <c r="DI97" i="7"/>
  <c r="DI24" i="7"/>
  <c r="DJ10" i="7"/>
  <c r="DI95" i="7"/>
  <c r="DJ112" i="7"/>
  <c r="DI98" i="7"/>
  <c r="DJ33" i="7"/>
  <c r="DJ79" i="7"/>
  <c r="DI82" i="7"/>
  <c r="DI19" i="7"/>
  <c r="DI117" i="7"/>
  <c r="DI37" i="7"/>
  <c r="DI30" i="7"/>
  <c r="DJ57" i="7"/>
  <c r="DI32" i="7"/>
  <c r="DI103" i="7"/>
  <c r="DI100" i="7"/>
  <c r="DJ110" i="7"/>
  <c r="DI120" i="7"/>
  <c r="DI81" i="7"/>
  <c r="DI17" i="7"/>
  <c r="DJ104" i="7"/>
  <c r="DJ71" i="7"/>
  <c r="DI22" i="7"/>
  <c r="DJ34" i="7"/>
  <c r="DI114" i="7"/>
  <c r="DJ52" i="7"/>
  <c r="DI99" i="7"/>
  <c r="DI91" i="7"/>
  <c r="DI16" i="7"/>
  <c r="DJ93" i="7"/>
  <c r="DI45" i="7"/>
  <c r="DI107" i="7"/>
  <c r="DI36" i="7"/>
  <c r="DJ27" i="7"/>
  <c r="DI58" i="7"/>
  <c r="DJ61" i="7"/>
  <c r="DJ66" i="7"/>
  <c r="DI14" i="7"/>
  <c r="DJ48" i="7"/>
  <c r="DJ44" i="7"/>
  <c r="DI59" i="7"/>
  <c r="DJ89" i="7"/>
  <c r="DJ85" i="7"/>
  <c r="DJ56" i="7"/>
  <c r="DI15" i="7"/>
  <c r="DI54" i="7"/>
  <c r="DI73" i="7"/>
  <c r="DI80" i="7"/>
  <c r="DI21" i="7"/>
  <c r="DI76" i="7"/>
  <c r="DI67" i="7"/>
  <c r="DI78" i="7"/>
  <c r="DJ102" i="7"/>
  <c r="DJ113" i="7"/>
  <c r="DI87" i="7"/>
  <c r="CQ116" i="8"/>
  <c r="CQ8" i="8"/>
  <c r="CQ5" i="8"/>
  <c r="CQ7" i="8"/>
  <c r="CQ9" i="8"/>
  <c r="CQ96" i="8"/>
  <c r="CQ65" i="8"/>
  <c r="CQ47" i="8"/>
  <c r="CQ25" i="8"/>
  <c r="CQ88" i="8"/>
  <c r="CQ13" i="8"/>
  <c r="CQ43" i="8"/>
  <c r="CQ104" i="8"/>
  <c r="CQ110" i="8"/>
  <c r="CQ69" i="8"/>
  <c r="CQ34" i="8"/>
  <c r="CQ93" i="8"/>
  <c r="CQ10" i="8"/>
  <c r="CQ79" i="8"/>
  <c r="CQ85" i="8"/>
  <c r="CQ89" i="8"/>
  <c r="CQ27" i="8"/>
  <c r="CQ56" i="8"/>
  <c r="CQ106" i="8"/>
  <c r="CQ44" i="8"/>
  <c r="CQ35" i="8"/>
  <c r="CQ71" i="8"/>
  <c r="CQ92" i="8"/>
  <c r="CQ41" i="8"/>
  <c r="CQ6" i="8"/>
  <c r="CQ48" i="8"/>
  <c r="CQ111" i="8"/>
  <c r="CQ75" i="8"/>
  <c r="CQ51" i="8"/>
  <c r="CQ66" i="8"/>
  <c r="CQ55" i="8"/>
  <c r="CQ57" i="8"/>
  <c r="CQ33" i="8"/>
  <c r="CQ52" i="8"/>
  <c r="CQ113" i="8"/>
  <c r="CQ77" i="8"/>
  <c r="CQ61" i="8"/>
  <c r="CQ112" i="8"/>
  <c r="CQ102" i="8"/>
  <c r="CQ31" i="8"/>
  <c r="CQ115" i="8"/>
  <c r="CQ83" i="8"/>
  <c r="CQ45" i="8"/>
  <c r="CQ74" i="8"/>
  <c r="CQ68" i="8"/>
  <c r="CQ14" i="8"/>
  <c r="CQ100" i="8"/>
  <c r="CQ18" i="8"/>
  <c r="CQ22" i="8"/>
  <c r="CQ64" i="8"/>
  <c r="CQ28" i="8"/>
  <c r="CQ109" i="8"/>
  <c r="CQ87" i="8"/>
  <c r="CQ39" i="8"/>
  <c r="CQ11" i="8"/>
  <c r="CQ16" i="8"/>
  <c r="CQ36" i="8"/>
  <c r="CQ59" i="8"/>
  <c r="CQ23" i="8"/>
  <c r="CQ82" i="8"/>
  <c r="CQ105" i="8"/>
  <c r="CQ76" i="8"/>
  <c r="CQ86" i="8"/>
  <c r="CQ54" i="8"/>
  <c r="CQ38" i="8"/>
  <c r="CQ26" i="8"/>
  <c r="CQ58" i="8"/>
  <c r="CQ40" i="8"/>
  <c r="CQ30" i="8"/>
  <c r="CQ114" i="8"/>
  <c r="CQ50" i="8"/>
  <c r="CQ81" i="8"/>
  <c r="CQ24" i="8"/>
  <c r="CQ107" i="8"/>
  <c r="CQ101" i="8"/>
  <c r="CQ78" i="8"/>
  <c r="CQ53" i="8"/>
  <c r="CQ49" i="8"/>
  <c r="CQ120" i="8"/>
  <c r="CQ99" i="8"/>
  <c r="CQ91" i="8"/>
  <c r="CQ42" i="8"/>
  <c r="CQ84" i="8"/>
  <c r="CQ15" i="8"/>
  <c r="CQ117" i="8"/>
  <c r="CQ90" i="8"/>
  <c r="CQ103" i="8"/>
  <c r="CQ60" i="8"/>
  <c r="CQ17" i="8"/>
  <c r="CQ12" i="8"/>
  <c r="CQ20" i="8"/>
  <c r="CQ95" i="8"/>
  <c r="CQ98" i="8"/>
  <c r="CQ108" i="8"/>
  <c r="CQ70" i="8"/>
  <c r="CQ73" i="8"/>
  <c r="CQ29" i="8"/>
  <c r="CQ46" i="8"/>
  <c r="CQ118" i="8"/>
  <c r="CQ80" i="8"/>
  <c r="CQ119" i="8"/>
  <c r="CQ67" i="8"/>
  <c r="CQ97" i="8"/>
  <c r="CQ21" i="8"/>
  <c r="CQ37" i="8"/>
  <c r="CQ62" i="8"/>
  <c r="CQ32" i="8"/>
  <c r="CQ63" i="8"/>
  <c r="CQ94" i="8"/>
  <c r="CQ19" i="8"/>
  <c r="CQ72" i="8"/>
  <c r="CR4" i="7"/>
  <c r="CQ4" i="8"/>
  <c r="DJ69" i="7"/>
  <c r="DI39" i="7"/>
  <c r="DI119" i="7"/>
  <c r="DI68" i="7"/>
  <c r="DI50" i="7"/>
  <c r="DJ43" i="7"/>
  <c r="DI38" i="7"/>
  <c r="DI26" i="7"/>
  <c r="DJ31" i="7"/>
  <c r="DI90" i="7"/>
  <c r="DJ75" i="7"/>
  <c r="DJ83" i="7"/>
  <c r="DJ6" i="7"/>
  <c r="DI11" i="7"/>
  <c r="DI72" i="7"/>
  <c r="DI70" i="7"/>
  <c r="DI29" i="7"/>
  <c r="DI53" i="7"/>
  <c r="DI74" i="7"/>
  <c r="DI94" i="7"/>
  <c r="DI118" i="7"/>
  <c r="DI60" i="7"/>
  <c r="DI49" i="7"/>
  <c r="DJ55" i="7"/>
  <c r="DI18" i="7"/>
  <c r="DJ51" i="7"/>
  <c r="DI42" i="7"/>
  <c r="DI109" i="7"/>
  <c r="DI62" i="7"/>
  <c r="DI63" i="7"/>
  <c r="DJ77" i="7"/>
  <c r="DI20" i="7"/>
  <c r="DJ92" i="7"/>
  <c r="DI84" i="7"/>
  <c r="DJ41" i="7"/>
  <c r="DI101" i="7"/>
  <c r="DI28" i="7"/>
  <c r="DI23" i="7"/>
  <c r="DI12" i="7"/>
  <c r="DJ111" i="7"/>
  <c r="DJ35" i="7"/>
  <c r="DI86" i="7"/>
  <c r="DJ115" i="7"/>
  <c r="DI46" i="7"/>
  <c r="DI108" i="7"/>
  <c r="DJ106" i="7"/>
  <c r="DI64" i="7"/>
  <c r="DI105" i="7"/>
  <c r="DJ23" i="7" l="1"/>
  <c r="DJ101" i="7"/>
  <c r="DJ84" i="7"/>
  <c r="DJ20" i="7"/>
  <c r="DJ63" i="7"/>
  <c r="DJ109" i="7"/>
  <c r="DJ118" i="7"/>
  <c r="DJ74" i="7"/>
  <c r="DJ29" i="7"/>
  <c r="DJ72" i="7"/>
  <c r="DJ38" i="7"/>
  <c r="DJ50" i="7"/>
  <c r="DJ119" i="7"/>
  <c r="DJ87" i="7"/>
  <c r="DJ91" i="7"/>
  <c r="DJ17" i="7"/>
  <c r="DJ120" i="7"/>
  <c r="DJ100" i="7"/>
  <c r="DJ32" i="7"/>
  <c r="DJ30" i="7"/>
  <c r="DJ117" i="7"/>
  <c r="DJ82" i="7"/>
  <c r="DJ105" i="7"/>
  <c r="DJ60" i="7"/>
  <c r="DJ67" i="7"/>
  <c r="DJ21" i="7"/>
  <c r="DJ73" i="7"/>
  <c r="DJ15" i="7"/>
  <c r="DJ59" i="7"/>
  <c r="DJ58" i="7"/>
  <c r="DJ36" i="7"/>
  <c r="DJ45" i="7"/>
  <c r="DJ16" i="7"/>
  <c r="DJ97" i="7"/>
  <c r="DJ64" i="7"/>
  <c r="DJ108" i="7"/>
  <c r="DJ12" i="7"/>
  <c r="DJ28" i="7"/>
  <c r="DJ62" i="7"/>
  <c r="DJ42" i="7"/>
  <c r="DJ18" i="7"/>
  <c r="DJ94" i="7"/>
  <c r="DJ53" i="7"/>
  <c r="DJ70" i="7"/>
  <c r="DJ11" i="7"/>
  <c r="DJ90" i="7"/>
  <c r="DJ26" i="7"/>
  <c r="DJ68" i="7"/>
  <c r="DJ39" i="7"/>
  <c r="CR116" i="8"/>
  <c r="CR8" i="8"/>
  <c r="CR7" i="8"/>
  <c r="CR5" i="8"/>
  <c r="CR9" i="8"/>
  <c r="CR96" i="8"/>
  <c r="CR13" i="8"/>
  <c r="CR88" i="8"/>
  <c r="CR25" i="8"/>
  <c r="CR47" i="8"/>
  <c r="CR65" i="8"/>
  <c r="CR44" i="8"/>
  <c r="CR56" i="8"/>
  <c r="CR27" i="8"/>
  <c r="CR89" i="8"/>
  <c r="CR85" i="8"/>
  <c r="CR79" i="8"/>
  <c r="CR69" i="8"/>
  <c r="CR110" i="8"/>
  <c r="CR104" i="8"/>
  <c r="CR115" i="8"/>
  <c r="CR31" i="8"/>
  <c r="CR102" i="8"/>
  <c r="CR112" i="8"/>
  <c r="CR61" i="8"/>
  <c r="CR92" i="8"/>
  <c r="CR33" i="8"/>
  <c r="CR57" i="8"/>
  <c r="CR66" i="8"/>
  <c r="CR51" i="8"/>
  <c r="CR75" i="8"/>
  <c r="CR111" i="8"/>
  <c r="CR6" i="8"/>
  <c r="CR71" i="8"/>
  <c r="CR35" i="8"/>
  <c r="CR106" i="8"/>
  <c r="CR83" i="8"/>
  <c r="CR10" i="8"/>
  <c r="CR93" i="8"/>
  <c r="CR34" i="8"/>
  <c r="CR43" i="8"/>
  <c r="CR77" i="8"/>
  <c r="CR113" i="8"/>
  <c r="CR52" i="8"/>
  <c r="CR55" i="8"/>
  <c r="CR48" i="8"/>
  <c r="CR41" i="8"/>
  <c r="CR99" i="8"/>
  <c r="CR53" i="8"/>
  <c r="CR50" i="8"/>
  <c r="CR114" i="8"/>
  <c r="CR58" i="8"/>
  <c r="CR38" i="8"/>
  <c r="CR76" i="8"/>
  <c r="CR105" i="8"/>
  <c r="CR23" i="8"/>
  <c r="CR36" i="8"/>
  <c r="CR11" i="8"/>
  <c r="CR87" i="8"/>
  <c r="CR109" i="8"/>
  <c r="CR18" i="8"/>
  <c r="CR74" i="8"/>
  <c r="CR64" i="8"/>
  <c r="CR100" i="8"/>
  <c r="CR72" i="8"/>
  <c r="CR19" i="8"/>
  <c r="CR63" i="8"/>
  <c r="CR62" i="8"/>
  <c r="CR21" i="8"/>
  <c r="CR119" i="8"/>
  <c r="CR118" i="8"/>
  <c r="CR29" i="8"/>
  <c r="CR70" i="8"/>
  <c r="CR95" i="8"/>
  <c r="CR12" i="8"/>
  <c r="CR60" i="8"/>
  <c r="CR117" i="8"/>
  <c r="CR15" i="8"/>
  <c r="CR84" i="8"/>
  <c r="CR91" i="8"/>
  <c r="CR120" i="8"/>
  <c r="CR78" i="8"/>
  <c r="CR49" i="8"/>
  <c r="CR101" i="8"/>
  <c r="CR107" i="8"/>
  <c r="CR24" i="8"/>
  <c r="CR81" i="8"/>
  <c r="CR30" i="8"/>
  <c r="CR40" i="8"/>
  <c r="CR26" i="8"/>
  <c r="CR54" i="8"/>
  <c r="CR86" i="8"/>
  <c r="CR82" i="8"/>
  <c r="CR59" i="8"/>
  <c r="CR16" i="8"/>
  <c r="CR39" i="8"/>
  <c r="CR28" i="8"/>
  <c r="CR14" i="8"/>
  <c r="CR45" i="8"/>
  <c r="CR22" i="8"/>
  <c r="CR68" i="8"/>
  <c r="CR94" i="8"/>
  <c r="CR32" i="8"/>
  <c r="CR37" i="8"/>
  <c r="CR97" i="8"/>
  <c r="CR67" i="8"/>
  <c r="CR80" i="8"/>
  <c r="CR46" i="8"/>
  <c r="CR73" i="8"/>
  <c r="CR108" i="8"/>
  <c r="CR98" i="8"/>
  <c r="CR20" i="8"/>
  <c r="CR17" i="8"/>
  <c r="CR103" i="8"/>
  <c r="CR90" i="8"/>
  <c r="CR42" i="8"/>
  <c r="CS4" i="7"/>
  <c r="CR4" i="8"/>
  <c r="DJ99" i="7"/>
  <c r="DJ114" i="7"/>
  <c r="DJ22" i="7"/>
  <c r="DJ81" i="7"/>
  <c r="DJ103" i="7"/>
  <c r="DJ37" i="7"/>
  <c r="DJ19" i="7"/>
  <c r="DJ46" i="7"/>
  <c r="DJ86" i="7"/>
  <c r="DJ49" i="7"/>
  <c r="DJ78" i="7"/>
  <c r="DJ76" i="7"/>
  <c r="DJ80" i="7"/>
  <c r="DJ54" i="7"/>
  <c r="DJ14" i="7"/>
  <c r="DJ107" i="7"/>
  <c r="DJ98" i="7"/>
  <c r="DJ95" i="7"/>
  <c r="DJ24" i="7"/>
  <c r="DJ40" i="7"/>
  <c r="CS116" i="8" l="1"/>
  <c r="CS7" i="8"/>
  <c r="CS8" i="8"/>
  <c r="CS5" i="8"/>
  <c r="CS9" i="8"/>
  <c r="CS65" i="8"/>
  <c r="CS96" i="8"/>
  <c r="CS47" i="8"/>
  <c r="CS25" i="8"/>
  <c r="CS88" i="8"/>
  <c r="CS13" i="8"/>
  <c r="CS6" i="8"/>
  <c r="CS111" i="8"/>
  <c r="CS51" i="8"/>
  <c r="CS66" i="8"/>
  <c r="CS33" i="8"/>
  <c r="CS92" i="8"/>
  <c r="CS112" i="8"/>
  <c r="CS102" i="8"/>
  <c r="CS115" i="8"/>
  <c r="CS110" i="8"/>
  <c r="CS85" i="8"/>
  <c r="CS56" i="8"/>
  <c r="CS55" i="8"/>
  <c r="CS113" i="8"/>
  <c r="CS77" i="8"/>
  <c r="CS43" i="8"/>
  <c r="CS93" i="8"/>
  <c r="CS10" i="8"/>
  <c r="CS106" i="8"/>
  <c r="CS75" i="8"/>
  <c r="CS57" i="8"/>
  <c r="CS61" i="8"/>
  <c r="CS31" i="8"/>
  <c r="CS104" i="8"/>
  <c r="CS69" i="8"/>
  <c r="CS79" i="8"/>
  <c r="CS89" i="8"/>
  <c r="CS44" i="8"/>
  <c r="CS41" i="8"/>
  <c r="CS48" i="8"/>
  <c r="CS52" i="8"/>
  <c r="CS34" i="8"/>
  <c r="CS83" i="8"/>
  <c r="CS35" i="8"/>
  <c r="CS71" i="8"/>
  <c r="CS27" i="8"/>
  <c r="CS90" i="8"/>
  <c r="CS20" i="8"/>
  <c r="CS108" i="8"/>
  <c r="CS46" i="8"/>
  <c r="CS67" i="8"/>
  <c r="CS94" i="8"/>
  <c r="CS68" i="8"/>
  <c r="CS45" i="8"/>
  <c r="CS39" i="8"/>
  <c r="CS82" i="8"/>
  <c r="CS86" i="8"/>
  <c r="CS54" i="8"/>
  <c r="CS26" i="8"/>
  <c r="CS30" i="8"/>
  <c r="CS24" i="8"/>
  <c r="CS107" i="8"/>
  <c r="CS49" i="8"/>
  <c r="CS78" i="8"/>
  <c r="CS91" i="8"/>
  <c r="CS15" i="8"/>
  <c r="CS60" i="8"/>
  <c r="CS70" i="8"/>
  <c r="CS11" i="8"/>
  <c r="CS105" i="8"/>
  <c r="CS58" i="8"/>
  <c r="CS114" i="8"/>
  <c r="CS50" i="8"/>
  <c r="CS99" i="8"/>
  <c r="CS101" i="8"/>
  <c r="CS120" i="8"/>
  <c r="CS117" i="8"/>
  <c r="CS12" i="8"/>
  <c r="CS29" i="8"/>
  <c r="CS63" i="8"/>
  <c r="CS72" i="8"/>
  <c r="CS64" i="8"/>
  <c r="CS42" i="8"/>
  <c r="CS103" i="8"/>
  <c r="CS17" i="8"/>
  <c r="CS98" i="8"/>
  <c r="CS73" i="8"/>
  <c r="CS80" i="8"/>
  <c r="CS97" i="8"/>
  <c r="CS37" i="8"/>
  <c r="CS32" i="8"/>
  <c r="CS22" i="8"/>
  <c r="CS14" i="8"/>
  <c r="CS28" i="8"/>
  <c r="CS16" i="8"/>
  <c r="CS59" i="8"/>
  <c r="CS40" i="8"/>
  <c r="CS81" i="8"/>
  <c r="CS84" i="8"/>
  <c r="CS119" i="8"/>
  <c r="CS62" i="8"/>
  <c r="CS19" i="8"/>
  <c r="CS18" i="8"/>
  <c r="CS109" i="8"/>
  <c r="CS87" i="8"/>
  <c r="CS36" i="8"/>
  <c r="CS23" i="8"/>
  <c r="CS76" i="8"/>
  <c r="CS38" i="8"/>
  <c r="CS53" i="8"/>
  <c r="CS95" i="8"/>
  <c r="CS118" i="8"/>
  <c r="CS21" i="8"/>
  <c r="CS100" i="8"/>
  <c r="CS74" i="8"/>
  <c r="CT4" i="7"/>
  <c r="CS4" i="8"/>
  <c r="CT116" i="8" l="1"/>
  <c r="CT8" i="8"/>
  <c r="CT5" i="8"/>
  <c r="CT7" i="8"/>
  <c r="CT9" i="8"/>
  <c r="CT13" i="8"/>
  <c r="CT25" i="8"/>
  <c r="CT65" i="8"/>
  <c r="CT88" i="8"/>
  <c r="CT47" i="8"/>
  <c r="CT96" i="8"/>
  <c r="CT35" i="8"/>
  <c r="CT83" i="8"/>
  <c r="CT34" i="8"/>
  <c r="CT52" i="8"/>
  <c r="CT48" i="8"/>
  <c r="CT44" i="8"/>
  <c r="CT89" i="8"/>
  <c r="CT69" i="8"/>
  <c r="CT57" i="8"/>
  <c r="CT77" i="8"/>
  <c r="CT55" i="8"/>
  <c r="CT56" i="8"/>
  <c r="CT27" i="8"/>
  <c r="CT85" i="8"/>
  <c r="CT110" i="8"/>
  <c r="CT115" i="8"/>
  <c r="CT112" i="8"/>
  <c r="CT51" i="8"/>
  <c r="CT6" i="8"/>
  <c r="CT113" i="8"/>
  <c r="CT71" i="8"/>
  <c r="CT41" i="8"/>
  <c r="CT79" i="8"/>
  <c r="CT104" i="8"/>
  <c r="CT31" i="8"/>
  <c r="CT61" i="8"/>
  <c r="CT75" i="8"/>
  <c r="CT106" i="8"/>
  <c r="CT93" i="8"/>
  <c r="CT43" i="8"/>
  <c r="CT102" i="8"/>
  <c r="CT92" i="8"/>
  <c r="CT33" i="8"/>
  <c r="CT66" i="8"/>
  <c r="CT111" i="8"/>
  <c r="CT10" i="8"/>
  <c r="CT99" i="8"/>
  <c r="CT114" i="8"/>
  <c r="CT105" i="8"/>
  <c r="CT11" i="8"/>
  <c r="CT100" i="8"/>
  <c r="CT21" i="8"/>
  <c r="CT118" i="8"/>
  <c r="CT95" i="8"/>
  <c r="CT91" i="8"/>
  <c r="CT49" i="8"/>
  <c r="CT24" i="8"/>
  <c r="CT30" i="8"/>
  <c r="CT54" i="8"/>
  <c r="CT82" i="8"/>
  <c r="CT39" i="8"/>
  <c r="CT68" i="8"/>
  <c r="CT94" i="8"/>
  <c r="CT46" i="8"/>
  <c r="CT20" i="8"/>
  <c r="CT90" i="8"/>
  <c r="CT38" i="8"/>
  <c r="CT76" i="8"/>
  <c r="CT36" i="8"/>
  <c r="CT109" i="8"/>
  <c r="CT64" i="8"/>
  <c r="CT19" i="8"/>
  <c r="CT62" i="8"/>
  <c r="CT119" i="8"/>
  <c r="CT84" i="8"/>
  <c r="CT16" i="8"/>
  <c r="CT28" i="8"/>
  <c r="CT22" i="8"/>
  <c r="CT37" i="8"/>
  <c r="CT80" i="8"/>
  <c r="CT98" i="8"/>
  <c r="CT103" i="8"/>
  <c r="CT42" i="8"/>
  <c r="CT50" i="8"/>
  <c r="CT58" i="8"/>
  <c r="CT74" i="8"/>
  <c r="CT70" i="8"/>
  <c r="CT60" i="8"/>
  <c r="CT15" i="8"/>
  <c r="CT78" i="8"/>
  <c r="CT107" i="8"/>
  <c r="CT26" i="8"/>
  <c r="CT86" i="8"/>
  <c r="CT45" i="8"/>
  <c r="CT67" i="8"/>
  <c r="CT108" i="8"/>
  <c r="CT53" i="8"/>
  <c r="CT23" i="8"/>
  <c r="CT87" i="8"/>
  <c r="CT18" i="8"/>
  <c r="CT72" i="8"/>
  <c r="CT63" i="8"/>
  <c r="CT29" i="8"/>
  <c r="CT12" i="8"/>
  <c r="CT117" i="8"/>
  <c r="CT120" i="8"/>
  <c r="CT101" i="8"/>
  <c r="CT81" i="8"/>
  <c r="CT40" i="8"/>
  <c r="CT59" i="8"/>
  <c r="CT14" i="8"/>
  <c r="CT32" i="8"/>
  <c r="CT97" i="8"/>
  <c r="CT73" i="8"/>
  <c r="CT17" i="8"/>
  <c r="CT4" i="8"/>
  <c r="CU4" i="7"/>
  <c r="CU116" i="8" l="1"/>
  <c r="CU8" i="8"/>
  <c r="CU5" i="8"/>
  <c r="CU7" i="8"/>
  <c r="CU9" i="8"/>
  <c r="CU47" i="8"/>
  <c r="CU13" i="8"/>
  <c r="CU96" i="8"/>
  <c r="CU88" i="8"/>
  <c r="CU65" i="8"/>
  <c r="CU25" i="8"/>
  <c r="CU51" i="8"/>
  <c r="CU112" i="8"/>
  <c r="CU27" i="8"/>
  <c r="CU56" i="8"/>
  <c r="CU10" i="8"/>
  <c r="CU44" i="8"/>
  <c r="CU52" i="8"/>
  <c r="CU35" i="8"/>
  <c r="CU111" i="8"/>
  <c r="CU33" i="8"/>
  <c r="CU43" i="8"/>
  <c r="CU93" i="8"/>
  <c r="CU106" i="8"/>
  <c r="CU75" i="8"/>
  <c r="CU61" i="8"/>
  <c r="CU104" i="8"/>
  <c r="CU6" i="8"/>
  <c r="CU115" i="8"/>
  <c r="CU110" i="8"/>
  <c r="CU85" i="8"/>
  <c r="CU55" i="8"/>
  <c r="CU77" i="8"/>
  <c r="CU57" i="8"/>
  <c r="CU69" i="8"/>
  <c r="CU89" i="8"/>
  <c r="CU48" i="8"/>
  <c r="CU34" i="8"/>
  <c r="CU83" i="8"/>
  <c r="CU66" i="8"/>
  <c r="CU92" i="8"/>
  <c r="CU102" i="8"/>
  <c r="CU113" i="8"/>
  <c r="CU31" i="8"/>
  <c r="CU79" i="8"/>
  <c r="CU41" i="8"/>
  <c r="CU71" i="8"/>
  <c r="CU50" i="8"/>
  <c r="CU42" i="8"/>
  <c r="CU98" i="8"/>
  <c r="CU11" i="8"/>
  <c r="CU114" i="8"/>
  <c r="CU99" i="8"/>
  <c r="CU73" i="8"/>
  <c r="CU32" i="8"/>
  <c r="CU14" i="8"/>
  <c r="CU59" i="8"/>
  <c r="CU40" i="8"/>
  <c r="CU101" i="8"/>
  <c r="CU117" i="8"/>
  <c r="CU29" i="8"/>
  <c r="CU63" i="8"/>
  <c r="CU18" i="8"/>
  <c r="CU23" i="8"/>
  <c r="CU53" i="8"/>
  <c r="CU67" i="8"/>
  <c r="CU86" i="8"/>
  <c r="CU78" i="8"/>
  <c r="CU60" i="8"/>
  <c r="CU58" i="8"/>
  <c r="CU100" i="8"/>
  <c r="CU16" i="8"/>
  <c r="CU84" i="8"/>
  <c r="CU64" i="8"/>
  <c r="CU94" i="8"/>
  <c r="CU30" i="8"/>
  <c r="CU118" i="8"/>
  <c r="CU105" i="8"/>
  <c r="CU103" i="8"/>
  <c r="CU80" i="8"/>
  <c r="CU28" i="8"/>
  <c r="CU119" i="8"/>
  <c r="CU19" i="8"/>
  <c r="CU109" i="8"/>
  <c r="CU76" i="8"/>
  <c r="CU20" i="8"/>
  <c r="CU68" i="8"/>
  <c r="CU39" i="8"/>
  <c r="CU54" i="8"/>
  <c r="CU24" i="8"/>
  <c r="CU91" i="8"/>
  <c r="CU95" i="8"/>
  <c r="CU21" i="8"/>
  <c r="CU22" i="8"/>
  <c r="CU36" i="8"/>
  <c r="CU90" i="8"/>
  <c r="CU49" i="8"/>
  <c r="CU17" i="8"/>
  <c r="CU97" i="8"/>
  <c r="CU81" i="8"/>
  <c r="CU120" i="8"/>
  <c r="CU12" i="8"/>
  <c r="CU72" i="8"/>
  <c r="CU87" i="8"/>
  <c r="CU108" i="8"/>
  <c r="CU45" i="8"/>
  <c r="CU26" i="8"/>
  <c r="CU107" i="8"/>
  <c r="CU15" i="8"/>
  <c r="CU70" i="8"/>
  <c r="CU74" i="8"/>
  <c r="CU37" i="8"/>
  <c r="CU62" i="8"/>
  <c r="CU38" i="8"/>
  <c r="CU46" i="8"/>
  <c r="CU82" i="8"/>
  <c r="CU4" i="8"/>
  <c r="CV4" i="7"/>
  <c r="CV116" i="8" l="1"/>
  <c r="CV7" i="8"/>
  <c r="CV5" i="8"/>
  <c r="CV8" i="8"/>
  <c r="CV9" i="8"/>
  <c r="CV25" i="8"/>
  <c r="CV65" i="8"/>
  <c r="CV88" i="8"/>
  <c r="CV13" i="8"/>
  <c r="CV47" i="8"/>
  <c r="CV96" i="8"/>
  <c r="CV85" i="8"/>
  <c r="CV92" i="8"/>
  <c r="CV34" i="8"/>
  <c r="CV48" i="8"/>
  <c r="CV89" i="8"/>
  <c r="CV57" i="8"/>
  <c r="CV77" i="8"/>
  <c r="CV27" i="8"/>
  <c r="CV111" i="8"/>
  <c r="CV115" i="8"/>
  <c r="CV6" i="8"/>
  <c r="CV104" i="8"/>
  <c r="CV106" i="8"/>
  <c r="CV93" i="8"/>
  <c r="CV33" i="8"/>
  <c r="CV35" i="8"/>
  <c r="CV52" i="8"/>
  <c r="CV43" i="8"/>
  <c r="CV44" i="8"/>
  <c r="CV112" i="8"/>
  <c r="CV51" i="8"/>
  <c r="CV71" i="8"/>
  <c r="CV41" i="8"/>
  <c r="CV79" i="8"/>
  <c r="CV31" i="8"/>
  <c r="CV113" i="8"/>
  <c r="CV102" i="8"/>
  <c r="CV66" i="8"/>
  <c r="CV83" i="8"/>
  <c r="CV69" i="8"/>
  <c r="CV55" i="8"/>
  <c r="CV110" i="8"/>
  <c r="CV61" i="8"/>
  <c r="CV75" i="8"/>
  <c r="CV10" i="8"/>
  <c r="CV56" i="8"/>
  <c r="CV74" i="8"/>
  <c r="CV70" i="8"/>
  <c r="CV107" i="8"/>
  <c r="CV72" i="8"/>
  <c r="CV12" i="8"/>
  <c r="CV81" i="8"/>
  <c r="CV97" i="8"/>
  <c r="CV21" i="8"/>
  <c r="CV91" i="8"/>
  <c r="CV54" i="8"/>
  <c r="CV68" i="8"/>
  <c r="CV20" i="8"/>
  <c r="CV109" i="8"/>
  <c r="CV119" i="8"/>
  <c r="CV103" i="8"/>
  <c r="CV58" i="8"/>
  <c r="CV60" i="8"/>
  <c r="CV67" i="8"/>
  <c r="CV53" i="8"/>
  <c r="CV23" i="8"/>
  <c r="CV63" i="8"/>
  <c r="CV117" i="8"/>
  <c r="CV40" i="8"/>
  <c r="CV14" i="8"/>
  <c r="CV73" i="8"/>
  <c r="CV99" i="8"/>
  <c r="CV11" i="8"/>
  <c r="CV118" i="8"/>
  <c r="CV49" i="8"/>
  <c r="CV82" i="8"/>
  <c r="CV94" i="8"/>
  <c r="CV90" i="8"/>
  <c r="CV38" i="8"/>
  <c r="CV64" i="8"/>
  <c r="CV16" i="8"/>
  <c r="CV37" i="8"/>
  <c r="CV42" i="8"/>
  <c r="CV15" i="8"/>
  <c r="CV26" i="8"/>
  <c r="CV45" i="8"/>
  <c r="CV108" i="8"/>
  <c r="CV87" i="8"/>
  <c r="CV120" i="8"/>
  <c r="CV17" i="8"/>
  <c r="CV100" i="8"/>
  <c r="CV95" i="8"/>
  <c r="CV24" i="8"/>
  <c r="CV39" i="8"/>
  <c r="CV76" i="8"/>
  <c r="CV19" i="8"/>
  <c r="CV28" i="8"/>
  <c r="CV80" i="8"/>
  <c r="CV105" i="8"/>
  <c r="CV78" i="8"/>
  <c r="CV86" i="8"/>
  <c r="CV18" i="8"/>
  <c r="CV29" i="8"/>
  <c r="CV101" i="8"/>
  <c r="CV59" i="8"/>
  <c r="CV32" i="8"/>
  <c r="CV114" i="8"/>
  <c r="CV30" i="8"/>
  <c r="CV46" i="8"/>
  <c r="CV36" i="8"/>
  <c r="CV62" i="8"/>
  <c r="CV84" i="8"/>
  <c r="CV22" i="8"/>
  <c r="CV98" i="8"/>
  <c r="CV50" i="8"/>
  <c r="CW4" i="7"/>
  <c r="CV4" i="8"/>
  <c r="CW116" i="8" l="1"/>
  <c r="CW8" i="8"/>
  <c r="CW5" i="8"/>
  <c r="CW7" i="8"/>
  <c r="CW9" i="8"/>
  <c r="CW96" i="8"/>
  <c r="CW13" i="8"/>
  <c r="CW88" i="8"/>
  <c r="CW65" i="8"/>
  <c r="CW25" i="8"/>
  <c r="CW47" i="8"/>
  <c r="CW69" i="8"/>
  <c r="CW83" i="8"/>
  <c r="CW102" i="8"/>
  <c r="CW79" i="8"/>
  <c r="CW71" i="8"/>
  <c r="CW112" i="8"/>
  <c r="CW33" i="8"/>
  <c r="CW106" i="8"/>
  <c r="CW104" i="8"/>
  <c r="CW115" i="8"/>
  <c r="CW57" i="8"/>
  <c r="CW89" i="8"/>
  <c r="CW56" i="8"/>
  <c r="CW43" i="8"/>
  <c r="CW75" i="8"/>
  <c r="CW85" i="8"/>
  <c r="CW110" i="8"/>
  <c r="CW55" i="8"/>
  <c r="CW66" i="8"/>
  <c r="CW113" i="8"/>
  <c r="CW31" i="8"/>
  <c r="CW41" i="8"/>
  <c r="CW51" i="8"/>
  <c r="CW52" i="8"/>
  <c r="CW35" i="8"/>
  <c r="CW93" i="8"/>
  <c r="CW6" i="8"/>
  <c r="CW27" i="8"/>
  <c r="CW77" i="8"/>
  <c r="CW48" i="8"/>
  <c r="CW34" i="8"/>
  <c r="CW92" i="8"/>
  <c r="CW10" i="8"/>
  <c r="CW44" i="8"/>
  <c r="CW111" i="8"/>
  <c r="CW61" i="8"/>
  <c r="CW29" i="8"/>
  <c r="CW28" i="8"/>
  <c r="CW76" i="8"/>
  <c r="CW24" i="8"/>
  <c r="CW120" i="8"/>
  <c r="CW87" i="8"/>
  <c r="CW45" i="8"/>
  <c r="CW15" i="8"/>
  <c r="CW42" i="8"/>
  <c r="CW16" i="8"/>
  <c r="CW38" i="8"/>
  <c r="CW94" i="8"/>
  <c r="CW49" i="8"/>
  <c r="CW73" i="8"/>
  <c r="CW67" i="8"/>
  <c r="CW109" i="8"/>
  <c r="CW91" i="8"/>
  <c r="CW12" i="8"/>
  <c r="CW74" i="8"/>
  <c r="CW98" i="8"/>
  <c r="CW62" i="8"/>
  <c r="CW11" i="8"/>
  <c r="CW63" i="8"/>
  <c r="CW32" i="8"/>
  <c r="CW18" i="8"/>
  <c r="CW86" i="8"/>
  <c r="CW105" i="8"/>
  <c r="CW100" i="8"/>
  <c r="CW99" i="8"/>
  <c r="CW23" i="8"/>
  <c r="CW119" i="8"/>
  <c r="CW21" i="8"/>
  <c r="CW81" i="8"/>
  <c r="CW118" i="8"/>
  <c r="CW59" i="8"/>
  <c r="CW78" i="8"/>
  <c r="CW95" i="8"/>
  <c r="CW108" i="8"/>
  <c r="CW26" i="8"/>
  <c r="CW37" i="8"/>
  <c r="CW64" i="8"/>
  <c r="CW90" i="8"/>
  <c r="CW82" i="8"/>
  <c r="CW117" i="8"/>
  <c r="CW60" i="8"/>
  <c r="CW20" i="8"/>
  <c r="CW97" i="8"/>
  <c r="CW70" i="8"/>
  <c r="CW50" i="8"/>
  <c r="CW22" i="8"/>
  <c r="CW84" i="8"/>
  <c r="CW36" i="8"/>
  <c r="CW46" i="8"/>
  <c r="CW30" i="8"/>
  <c r="CW14" i="8"/>
  <c r="CW53" i="8"/>
  <c r="CW58" i="8"/>
  <c r="CW54" i="8"/>
  <c r="CW114" i="8"/>
  <c r="CW101" i="8"/>
  <c r="CW80" i="8"/>
  <c r="CW19" i="8"/>
  <c r="CW39" i="8"/>
  <c r="CW17" i="8"/>
  <c r="CW40" i="8"/>
  <c r="CW103" i="8"/>
  <c r="CW68" i="8"/>
  <c r="CW72" i="8"/>
  <c r="CW107" i="8"/>
  <c r="CX4" i="7"/>
  <c r="CW4" i="8"/>
  <c r="CX116" i="8" l="1"/>
  <c r="CX8" i="8"/>
  <c r="CX5" i="8"/>
  <c r="CX7" i="8"/>
  <c r="CX9" i="8"/>
  <c r="CX47" i="8"/>
  <c r="CX88" i="8"/>
  <c r="CX13" i="8"/>
  <c r="CX65" i="8"/>
  <c r="CX96" i="8"/>
  <c r="CX25" i="8"/>
  <c r="CX48" i="8"/>
  <c r="CX27" i="8"/>
  <c r="CX51" i="8"/>
  <c r="CX110" i="8"/>
  <c r="CX43" i="8"/>
  <c r="CX56" i="8"/>
  <c r="CX115" i="8"/>
  <c r="CX69" i="8"/>
  <c r="CX61" i="8"/>
  <c r="CX111" i="8"/>
  <c r="CX44" i="8"/>
  <c r="CX10" i="8"/>
  <c r="CX57" i="8"/>
  <c r="CX33" i="8"/>
  <c r="CX112" i="8"/>
  <c r="CX102" i="8"/>
  <c r="CX35" i="8"/>
  <c r="CX31" i="8"/>
  <c r="CX92" i="8"/>
  <c r="CX6" i="8"/>
  <c r="CX93" i="8"/>
  <c r="CX52" i="8"/>
  <c r="CX41" i="8"/>
  <c r="CX113" i="8"/>
  <c r="CX55" i="8"/>
  <c r="CX85" i="8"/>
  <c r="CX75" i="8"/>
  <c r="CX104" i="8"/>
  <c r="CX83" i="8"/>
  <c r="CX106" i="8"/>
  <c r="CX79" i="8"/>
  <c r="CX34" i="8"/>
  <c r="CX77" i="8"/>
  <c r="CX66" i="8"/>
  <c r="CX89" i="8"/>
  <c r="CX71" i="8"/>
  <c r="CX24" i="8"/>
  <c r="CX81" i="8"/>
  <c r="CX119" i="8"/>
  <c r="CX23" i="8"/>
  <c r="CX105" i="8"/>
  <c r="CX18" i="8"/>
  <c r="CX11" i="8"/>
  <c r="CX62" i="8"/>
  <c r="CX98" i="8"/>
  <c r="CX91" i="8"/>
  <c r="CX73" i="8"/>
  <c r="CX15" i="8"/>
  <c r="CX49" i="8"/>
  <c r="CX45" i="8"/>
  <c r="CX107" i="8"/>
  <c r="CX103" i="8"/>
  <c r="CX40" i="8"/>
  <c r="CX17" i="8"/>
  <c r="CX19" i="8"/>
  <c r="CX101" i="8"/>
  <c r="CX53" i="8"/>
  <c r="CX46" i="8"/>
  <c r="CX84" i="8"/>
  <c r="CX50" i="8"/>
  <c r="CX20" i="8"/>
  <c r="CX60" i="8"/>
  <c r="CX94" i="8"/>
  <c r="CX87" i="8"/>
  <c r="CX118" i="8"/>
  <c r="CX90" i="8"/>
  <c r="CX26" i="8"/>
  <c r="CX95" i="8"/>
  <c r="CX78" i="8"/>
  <c r="CX59" i="8"/>
  <c r="CX38" i="8"/>
  <c r="CX120" i="8"/>
  <c r="CX21" i="8"/>
  <c r="CX99" i="8"/>
  <c r="CX100" i="8"/>
  <c r="CX86" i="8"/>
  <c r="CX32" i="8"/>
  <c r="CX63" i="8"/>
  <c r="CX74" i="8"/>
  <c r="CX12" i="8"/>
  <c r="CX109" i="8"/>
  <c r="CX67" i="8"/>
  <c r="CX29" i="8"/>
  <c r="CX42" i="8"/>
  <c r="CX76" i="8"/>
  <c r="CX72" i="8"/>
  <c r="CX68" i="8"/>
  <c r="CX39" i="8"/>
  <c r="CX80" i="8"/>
  <c r="CX114" i="8"/>
  <c r="CX54" i="8"/>
  <c r="CX58" i="8"/>
  <c r="CX14" i="8"/>
  <c r="CX30" i="8"/>
  <c r="CX36" i="8"/>
  <c r="CX22" i="8"/>
  <c r="CX70" i="8"/>
  <c r="CX97" i="8"/>
  <c r="CX117" i="8"/>
  <c r="CX16" i="8"/>
  <c r="CX28" i="8"/>
  <c r="CX82" i="8"/>
  <c r="CX64" i="8"/>
  <c r="CX37" i="8"/>
  <c r="CX108" i="8"/>
  <c r="CX4" i="8"/>
  <c r="CY4" i="7"/>
  <c r="CY116" i="8" l="1"/>
  <c r="CY8" i="8"/>
  <c r="CY5" i="8"/>
  <c r="CY7" i="8"/>
  <c r="CY9" i="8"/>
  <c r="CY96" i="8"/>
  <c r="CY88" i="8"/>
  <c r="CY65" i="8"/>
  <c r="CY13" i="8"/>
  <c r="CY47" i="8"/>
  <c r="CY25" i="8"/>
  <c r="CY110" i="8"/>
  <c r="CY31" i="8"/>
  <c r="CY35" i="8"/>
  <c r="CY102" i="8"/>
  <c r="CY33" i="8"/>
  <c r="CY57" i="8"/>
  <c r="CY44" i="8"/>
  <c r="CY69" i="8"/>
  <c r="CY56" i="8"/>
  <c r="CY27" i="8"/>
  <c r="CY71" i="8"/>
  <c r="CY77" i="8"/>
  <c r="CY79" i="8"/>
  <c r="CY106" i="8"/>
  <c r="CY83" i="8"/>
  <c r="CY75" i="8"/>
  <c r="CY85" i="8"/>
  <c r="CY113" i="8"/>
  <c r="CY93" i="8"/>
  <c r="CY48" i="8"/>
  <c r="CY112" i="8"/>
  <c r="CY10" i="8"/>
  <c r="CY111" i="8"/>
  <c r="CY61" i="8"/>
  <c r="CY43" i="8"/>
  <c r="CY51" i="8"/>
  <c r="CY89" i="8"/>
  <c r="CY66" i="8"/>
  <c r="CY34" i="8"/>
  <c r="CY104" i="8"/>
  <c r="CY55" i="8"/>
  <c r="CY41" i="8"/>
  <c r="CY52" i="8"/>
  <c r="CY6" i="8"/>
  <c r="CY92" i="8"/>
  <c r="CY115" i="8"/>
  <c r="CY64" i="8"/>
  <c r="CY28" i="8"/>
  <c r="CY117" i="8"/>
  <c r="CY97" i="8"/>
  <c r="CY22" i="8"/>
  <c r="CY30" i="8"/>
  <c r="CY58" i="8"/>
  <c r="CY114" i="8"/>
  <c r="CY80" i="8"/>
  <c r="CY68" i="8"/>
  <c r="CY76" i="8"/>
  <c r="CY29" i="8"/>
  <c r="CY109" i="8"/>
  <c r="CY74" i="8"/>
  <c r="CY63" i="8"/>
  <c r="CY100" i="8"/>
  <c r="CY59" i="8"/>
  <c r="CY90" i="8"/>
  <c r="CY101" i="8"/>
  <c r="CY40" i="8"/>
  <c r="CY45" i="8"/>
  <c r="CY38" i="8"/>
  <c r="CY26" i="8"/>
  <c r="CY94" i="8"/>
  <c r="CY46" i="8"/>
  <c r="CY17" i="8"/>
  <c r="CY107" i="8"/>
  <c r="CY73" i="8"/>
  <c r="CY91" i="8"/>
  <c r="CY98" i="8"/>
  <c r="CY105" i="8"/>
  <c r="CY119" i="8"/>
  <c r="CY21" i="8"/>
  <c r="CY78" i="8"/>
  <c r="CY118" i="8"/>
  <c r="CY50" i="8"/>
  <c r="CY103" i="8"/>
  <c r="CY15" i="8"/>
  <c r="CY108" i="8"/>
  <c r="CY37" i="8"/>
  <c r="CY82" i="8"/>
  <c r="CY16" i="8"/>
  <c r="CY70" i="8"/>
  <c r="CY36" i="8"/>
  <c r="CY14" i="8"/>
  <c r="CY54" i="8"/>
  <c r="CY39" i="8"/>
  <c r="CY72" i="8"/>
  <c r="CY42" i="8"/>
  <c r="CY67" i="8"/>
  <c r="CY12" i="8"/>
  <c r="CY32" i="8"/>
  <c r="CY99" i="8"/>
  <c r="CY62" i="8"/>
  <c r="CY11" i="8"/>
  <c r="CY18" i="8"/>
  <c r="CY23" i="8"/>
  <c r="CY81" i="8"/>
  <c r="CY24" i="8"/>
  <c r="CY86" i="8"/>
  <c r="CY120" i="8"/>
  <c r="CY87" i="8"/>
  <c r="CY60" i="8"/>
  <c r="CY84" i="8"/>
  <c r="CY19" i="8"/>
  <c r="CY95" i="8"/>
  <c r="CY20" i="8"/>
  <c r="CY53" i="8"/>
  <c r="CY49" i="8"/>
  <c r="CZ4" i="7"/>
  <c r="CY4" i="8"/>
  <c r="CZ116" i="8" l="1"/>
  <c r="CZ8" i="8"/>
  <c r="CZ7" i="8"/>
  <c r="CZ5" i="8"/>
  <c r="CZ9" i="8"/>
  <c r="CZ96" i="8"/>
  <c r="CZ25" i="8"/>
  <c r="CZ47" i="8"/>
  <c r="CZ13" i="8"/>
  <c r="CZ65" i="8"/>
  <c r="CZ88" i="8"/>
  <c r="CZ6" i="8"/>
  <c r="CZ41" i="8"/>
  <c r="CZ55" i="8"/>
  <c r="CZ66" i="8"/>
  <c r="CZ43" i="8"/>
  <c r="CZ111" i="8"/>
  <c r="CZ112" i="8"/>
  <c r="CZ113" i="8"/>
  <c r="CZ83" i="8"/>
  <c r="CZ44" i="8"/>
  <c r="CZ57" i="8"/>
  <c r="CZ102" i="8"/>
  <c r="CZ31" i="8"/>
  <c r="CZ110" i="8"/>
  <c r="CZ79" i="8"/>
  <c r="CZ92" i="8"/>
  <c r="CZ52" i="8"/>
  <c r="CZ104" i="8"/>
  <c r="CZ34" i="8"/>
  <c r="CZ89" i="8"/>
  <c r="CZ51" i="8"/>
  <c r="CZ61" i="8"/>
  <c r="CZ10" i="8"/>
  <c r="CZ115" i="8"/>
  <c r="CZ69" i="8"/>
  <c r="CZ33" i="8"/>
  <c r="CZ35" i="8"/>
  <c r="CZ93" i="8"/>
  <c r="CZ85" i="8"/>
  <c r="CZ106" i="8"/>
  <c r="CZ71" i="8"/>
  <c r="CZ27" i="8"/>
  <c r="CZ56" i="8"/>
  <c r="CZ48" i="8"/>
  <c r="CZ75" i="8"/>
  <c r="CZ77" i="8"/>
  <c r="CZ81" i="8"/>
  <c r="CZ62" i="8"/>
  <c r="CZ49" i="8"/>
  <c r="CZ103" i="8"/>
  <c r="CZ53" i="8"/>
  <c r="CZ50" i="8"/>
  <c r="CZ94" i="8"/>
  <c r="CZ95" i="8"/>
  <c r="CZ38" i="8"/>
  <c r="CZ21" i="8"/>
  <c r="CZ67" i="8"/>
  <c r="CZ42" i="8"/>
  <c r="CZ14" i="8"/>
  <c r="CZ70" i="8"/>
  <c r="CZ16" i="8"/>
  <c r="CZ37" i="8"/>
  <c r="CZ119" i="8"/>
  <c r="CZ105" i="8"/>
  <c r="CZ98" i="8"/>
  <c r="CZ73" i="8"/>
  <c r="CZ45" i="8"/>
  <c r="CZ40" i="8"/>
  <c r="CZ101" i="8"/>
  <c r="CZ87" i="8"/>
  <c r="CZ120" i="8"/>
  <c r="CZ86" i="8"/>
  <c r="CZ63" i="8"/>
  <c r="CZ74" i="8"/>
  <c r="CZ76" i="8"/>
  <c r="CZ114" i="8"/>
  <c r="CZ30" i="8"/>
  <c r="CZ97" i="8"/>
  <c r="CZ28" i="8"/>
  <c r="CZ82" i="8"/>
  <c r="CZ19" i="8"/>
  <c r="CZ84" i="8"/>
  <c r="CZ90" i="8"/>
  <c r="CZ59" i="8"/>
  <c r="CZ100" i="8"/>
  <c r="CZ29" i="8"/>
  <c r="CZ80" i="8"/>
  <c r="CZ117" i="8"/>
  <c r="CZ24" i="8"/>
  <c r="CZ23" i="8"/>
  <c r="CZ18" i="8"/>
  <c r="CZ11" i="8"/>
  <c r="CZ15" i="8"/>
  <c r="CZ107" i="8"/>
  <c r="CZ17" i="8"/>
  <c r="CZ46" i="8"/>
  <c r="CZ20" i="8"/>
  <c r="CZ118" i="8"/>
  <c r="CZ26" i="8"/>
  <c r="CZ78" i="8"/>
  <c r="CZ99" i="8"/>
  <c r="CZ32" i="8"/>
  <c r="CZ12" i="8"/>
  <c r="CZ72" i="8"/>
  <c r="CZ39" i="8"/>
  <c r="CZ54" i="8"/>
  <c r="CZ36" i="8"/>
  <c r="CZ108" i="8"/>
  <c r="CZ91" i="8"/>
  <c r="CZ60" i="8"/>
  <c r="CZ109" i="8"/>
  <c r="CZ68" i="8"/>
  <c r="CZ58" i="8"/>
  <c r="CZ22" i="8"/>
  <c r="CZ64" i="8"/>
  <c r="DA4" i="7"/>
  <c r="CZ4" i="8"/>
  <c r="DA116" i="8" l="1"/>
  <c r="DA8" i="8"/>
  <c r="DA5" i="8"/>
  <c r="DA7" i="8"/>
  <c r="DA9" i="8"/>
  <c r="DA47" i="8"/>
  <c r="DA25" i="8"/>
  <c r="DA96" i="8"/>
  <c r="DA88" i="8"/>
  <c r="DA65" i="8"/>
  <c r="DA13" i="8"/>
  <c r="DA35" i="8"/>
  <c r="DA33" i="8"/>
  <c r="DA115" i="8"/>
  <c r="DA77" i="8"/>
  <c r="DA75" i="8"/>
  <c r="DA61" i="8"/>
  <c r="DA89" i="8"/>
  <c r="DA34" i="8"/>
  <c r="DA52" i="8"/>
  <c r="DA110" i="8"/>
  <c r="DA57" i="8"/>
  <c r="DA56" i="8"/>
  <c r="DA83" i="8"/>
  <c r="DA85" i="8"/>
  <c r="DA93" i="8"/>
  <c r="DA43" i="8"/>
  <c r="DA66" i="8"/>
  <c r="DA55" i="8"/>
  <c r="DA6" i="8"/>
  <c r="DA102" i="8"/>
  <c r="DA44" i="8"/>
  <c r="DA71" i="8"/>
  <c r="DA111" i="8"/>
  <c r="DA41" i="8"/>
  <c r="DA69" i="8"/>
  <c r="DA79" i="8"/>
  <c r="DA48" i="8"/>
  <c r="DA10" i="8"/>
  <c r="DA51" i="8"/>
  <c r="DA104" i="8"/>
  <c r="DA92" i="8"/>
  <c r="DA31" i="8"/>
  <c r="DA27" i="8"/>
  <c r="DA106" i="8"/>
  <c r="DA113" i="8"/>
  <c r="DA112" i="8"/>
  <c r="DA28" i="8"/>
  <c r="DA30" i="8"/>
  <c r="DA63" i="8"/>
  <c r="DA87" i="8"/>
  <c r="DA40" i="8"/>
  <c r="DA105" i="8"/>
  <c r="DA21" i="8"/>
  <c r="DA53" i="8"/>
  <c r="DA117" i="8"/>
  <c r="DA58" i="8"/>
  <c r="DA68" i="8"/>
  <c r="DA109" i="8"/>
  <c r="DA60" i="8"/>
  <c r="DA73" i="8"/>
  <c r="DA70" i="8"/>
  <c r="DA103" i="8"/>
  <c r="DA82" i="8"/>
  <c r="DA36" i="8"/>
  <c r="DA39" i="8"/>
  <c r="DA99" i="8"/>
  <c r="DA78" i="8"/>
  <c r="DA118" i="8"/>
  <c r="DA46" i="8"/>
  <c r="DA17" i="8"/>
  <c r="DA15" i="8"/>
  <c r="DA11" i="8"/>
  <c r="DA23" i="8"/>
  <c r="DA14" i="8"/>
  <c r="DA38" i="8"/>
  <c r="DA97" i="8"/>
  <c r="DA114" i="8"/>
  <c r="DA76" i="8"/>
  <c r="DA74" i="8"/>
  <c r="DA86" i="8"/>
  <c r="DA120" i="8"/>
  <c r="DA101" i="8"/>
  <c r="DA45" i="8"/>
  <c r="DA37" i="8"/>
  <c r="DA50" i="8"/>
  <c r="DA62" i="8"/>
  <c r="DA98" i="8"/>
  <c r="DA16" i="8"/>
  <c r="DA49" i="8"/>
  <c r="DA64" i="8"/>
  <c r="DA22" i="8"/>
  <c r="DA80" i="8"/>
  <c r="DA29" i="8"/>
  <c r="DA100" i="8"/>
  <c r="DA59" i="8"/>
  <c r="DA90" i="8"/>
  <c r="DA84" i="8"/>
  <c r="DA19" i="8"/>
  <c r="DA119" i="8"/>
  <c r="DA42" i="8"/>
  <c r="DA95" i="8"/>
  <c r="DA91" i="8"/>
  <c r="DA108" i="8"/>
  <c r="DA54" i="8"/>
  <c r="DA72" i="8"/>
  <c r="DA12" i="8"/>
  <c r="DA32" i="8"/>
  <c r="DA26" i="8"/>
  <c r="DA20" i="8"/>
  <c r="DA107" i="8"/>
  <c r="DA18" i="8"/>
  <c r="DA24" i="8"/>
  <c r="DA67" i="8"/>
  <c r="DA94" i="8"/>
  <c r="DA81" i="8"/>
  <c r="DB4" i="7"/>
  <c r="DA4" i="8"/>
  <c r="DB116" i="8" l="1"/>
  <c r="DB5" i="8"/>
  <c r="DB7" i="8"/>
  <c r="DB8" i="8"/>
  <c r="DB9" i="8"/>
  <c r="DB65" i="8"/>
  <c r="DB88" i="8"/>
  <c r="DB25" i="8"/>
  <c r="DB13" i="8"/>
  <c r="DB96" i="8"/>
  <c r="DB47" i="8"/>
  <c r="DB6" i="8"/>
  <c r="DB66" i="8"/>
  <c r="DB43" i="8"/>
  <c r="DB93" i="8"/>
  <c r="DB56" i="8"/>
  <c r="DB34" i="8"/>
  <c r="DB35" i="8"/>
  <c r="DB110" i="8"/>
  <c r="DB89" i="8"/>
  <c r="DB75" i="8"/>
  <c r="DB41" i="8"/>
  <c r="DB112" i="8"/>
  <c r="DB113" i="8"/>
  <c r="DB106" i="8"/>
  <c r="DB71" i="8"/>
  <c r="DB44" i="8"/>
  <c r="DB31" i="8"/>
  <c r="DB92" i="8"/>
  <c r="DB51" i="8"/>
  <c r="DB10" i="8"/>
  <c r="DB57" i="8"/>
  <c r="DB77" i="8"/>
  <c r="DB33" i="8"/>
  <c r="DB55" i="8"/>
  <c r="DB85" i="8"/>
  <c r="DB83" i="8"/>
  <c r="DB61" i="8"/>
  <c r="DB111" i="8"/>
  <c r="DB27" i="8"/>
  <c r="DB102" i="8"/>
  <c r="DB104" i="8"/>
  <c r="DB48" i="8"/>
  <c r="DB79" i="8"/>
  <c r="DB69" i="8"/>
  <c r="DB52" i="8"/>
  <c r="DB115" i="8"/>
  <c r="DB45" i="8"/>
  <c r="DB14" i="8"/>
  <c r="DB23" i="8"/>
  <c r="DB15" i="8"/>
  <c r="DB46" i="8"/>
  <c r="DB78" i="8"/>
  <c r="DB39" i="8"/>
  <c r="DB82" i="8"/>
  <c r="DB103" i="8"/>
  <c r="DB70" i="8"/>
  <c r="DB60" i="8"/>
  <c r="DB109" i="8"/>
  <c r="DB58" i="8"/>
  <c r="DB21" i="8"/>
  <c r="DB40" i="8"/>
  <c r="DB87" i="8"/>
  <c r="DB30" i="8"/>
  <c r="DB81" i="8"/>
  <c r="DB94" i="8"/>
  <c r="DB18" i="8"/>
  <c r="DB107" i="8"/>
  <c r="DB20" i="8"/>
  <c r="DB12" i="8"/>
  <c r="DB54" i="8"/>
  <c r="DB108" i="8"/>
  <c r="DB95" i="8"/>
  <c r="DB119" i="8"/>
  <c r="DB19" i="8"/>
  <c r="DB90" i="8"/>
  <c r="DB100" i="8"/>
  <c r="DB29" i="8"/>
  <c r="DB22" i="8"/>
  <c r="DB49" i="8"/>
  <c r="DB16" i="8"/>
  <c r="DB62" i="8"/>
  <c r="DB101" i="8"/>
  <c r="DB86" i="8"/>
  <c r="DB76" i="8"/>
  <c r="DB97" i="8"/>
  <c r="DB38" i="8"/>
  <c r="DB11" i="8"/>
  <c r="DB17" i="8"/>
  <c r="DB118" i="8"/>
  <c r="DB99" i="8"/>
  <c r="DB36" i="8"/>
  <c r="DB73" i="8"/>
  <c r="DB68" i="8"/>
  <c r="DB117" i="8"/>
  <c r="DB53" i="8"/>
  <c r="DB63" i="8"/>
  <c r="DB28" i="8"/>
  <c r="DB67" i="8"/>
  <c r="DB24" i="8"/>
  <c r="DB26" i="8"/>
  <c r="DB32" i="8"/>
  <c r="DB72" i="8"/>
  <c r="DB91" i="8"/>
  <c r="DB42" i="8"/>
  <c r="DB84" i="8"/>
  <c r="DB59" i="8"/>
  <c r="DB80" i="8"/>
  <c r="DB64" i="8"/>
  <c r="DB98" i="8"/>
  <c r="DB50" i="8"/>
  <c r="DB37" i="8"/>
  <c r="DB120" i="8"/>
  <c r="DB74" i="8"/>
  <c r="DB114" i="8"/>
  <c r="DB105" i="8"/>
  <c r="DB4" i="8"/>
  <c r="DC4" i="7"/>
  <c r="DC116" i="8" l="1"/>
  <c r="DC8" i="8"/>
  <c r="DC5" i="8"/>
  <c r="DC7" i="8"/>
  <c r="DC9" i="8"/>
  <c r="DC13" i="8"/>
  <c r="DC25" i="8"/>
  <c r="DC47" i="8"/>
  <c r="DC88" i="8"/>
  <c r="DC65" i="8"/>
  <c r="DC96" i="8"/>
  <c r="DC77" i="8"/>
  <c r="DC10" i="8"/>
  <c r="DC31" i="8"/>
  <c r="DC71" i="8"/>
  <c r="DC41" i="8"/>
  <c r="DC89" i="8"/>
  <c r="DC35" i="8"/>
  <c r="DC43" i="8"/>
  <c r="DC6" i="8"/>
  <c r="DC52" i="8"/>
  <c r="DC48" i="8"/>
  <c r="DC102" i="8"/>
  <c r="DC61" i="8"/>
  <c r="DC85" i="8"/>
  <c r="DC33" i="8"/>
  <c r="DC57" i="8"/>
  <c r="DC51" i="8"/>
  <c r="DC92" i="8"/>
  <c r="DC44" i="8"/>
  <c r="DC106" i="8"/>
  <c r="DC113" i="8"/>
  <c r="DC112" i="8"/>
  <c r="DC75" i="8"/>
  <c r="DC110" i="8"/>
  <c r="DC34" i="8"/>
  <c r="DC93" i="8"/>
  <c r="DC66" i="8"/>
  <c r="DC56" i="8"/>
  <c r="DC115" i="8"/>
  <c r="DC69" i="8"/>
  <c r="DC79" i="8"/>
  <c r="DC104" i="8"/>
  <c r="DC27" i="8"/>
  <c r="DC111" i="8"/>
  <c r="DC83" i="8"/>
  <c r="DC55" i="8"/>
  <c r="DC97" i="8"/>
  <c r="DC86" i="8"/>
  <c r="DC101" i="8"/>
  <c r="DC62" i="8"/>
  <c r="DC49" i="8"/>
  <c r="DC29" i="8"/>
  <c r="DC90" i="8"/>
  <c r="DC119" i="8"/>
  <c r="DC54" i="8"/>
  <c r="DC107" i="8"/>
  <c r="DC81" i="8"/>
  <c r="DC30" i="8"/>
  <c r="DC40" i="8"/>
  <c r="DC105" i="8"/>
  <c r="DC109" i="8"/>
  <c r="DC60" i="8"/>
  <c r="DC70" i="8"/>
  <c r="DC39" i="8"/>
  <c r="DC78" i="8"/>
  <c r="DC15" i="8"/>
  <c r="DC14" i="8"/>
  <c r="DC45" i="8"/>
  <c r="DC114" i="8"/>
  <c r="DC120" i="8"/>
  <c r="DC37" i="8"/>
  <c r="DC98" i="8"/>
  <c r="DC64" i="8"/>
  <c r="DC84" i="8"/>
  <c r="DC42" i="8"/>
  <c r="DC72" i="8"/>
  <c r="DC26" i="8"/>
  <c r="DC67" i="8"/>
  <c r="DC117" i="8"/>
  <c r="DC118" i="8"/>
  <c r="DC11" i="8"/>
  <c r="DC38" i="8"/>
  <c r="DC76" i="8"/>
  <c r="DC16" i="8"/>
  <c r="DC22" i="8"/>
  <c r="DC100" i="8"/>
  <c r="DC19" i="8"/>
  <c r="DC95" i="8"/>
  <c r="DC108" i="8"/>
  <c r="DC12" i="8"/>
  <c r="DC20" i="8"/>
  <c r="DC18" i="8"/>
  <c r="DC94" i="8"/>
  <c r="DC87" i="8"/>
  <c r="DC21" i="8"/>
  <c r="DC58" i="8"/>
  <c r="DC103" i="8"/>
  <c r="DC82" i="8"/>
  <c r="DC46" i="8"/>
  <c r="DC23" i="8"/>
  <c r="DC74" i="8"/>
  <c r="DC50" i="8"/>
  <c r="DC80" i="8"/>
  <c r="DC59" i="8"/>
  <c r="DC91" i="8"/>
  <c r="DC32" i="8"/>
  <c r="DC24" i="8"/>
  <c r="DC28" i="8"/>
  <c r="DC63" i="8"/>
  <c r="DC53" i="8"/>
  <c r="DC68" i="8"/>
  <c r="DC73" i="8"/>
  <c r="DC36" i="8"/>
  <c r="DC99" i="8"/>
  <c r="DC17" i="8"/>
  <c r="DD4" i="7"/>
  <c r="DC4" i="8"/>
  <c r="DD116" i="8" l="1"/>
  <c r="DD8" i="8"/>
  <c r="DD7" i="8"/>
  <c r="DD5" i="8"/>
  <c r="DD9" i="8"/>
  <c r="DD47" i="8"/>
  <c r="DD13" i="8"/>
  <c r="DD88" i="8"/>
  <c r="DD25" i="8"/>
  <c r="DD96" i="8"/>
  <c r="DD65" i="8"/>
  <c r="DD102" i="8"/>
  <c r="DD48" i="8"/>
  <c r="DD52" i="8"/>
  <c r="DD35" i="8"/>
  <c r="DD41" i="8"/>
  <c r="DD31" i="8"/>
  <c r="DD111" i="8"/>
  <c r="DD69" i="8"/>
  <c r="DD56" i="8"/>
  <c r="DD66" i="8"/>
  <c r="DD93" i="8"/>
  <c r="DD34" i="8"/>
  <c r="DD110" i="8"/>
  <c r="DD112" i="8"/>
  <c r="DD106" i="8"/>
  <c r="DD92" i="8"/>
  <c r="DD51" i="8"/>
  <c r="DD85" i="8"/>
  <c r="DD61" i="8"/>
  <c r="DD6" i="8"/>
  <c r="DD43" i="8"/>
  <c r="DD89" i="8"/>
  <c r="DD71" i="8"/>
  <c r="DD10" i="8"/>
  <c r="DD77" i="8"/>
  <c r="DD55" i="8"/>
  <c r="DD83" i="8"/>
  <c r="DD27" i="8"/>
  <c r="DD104" i="8"/>
  <c r="DD79" i="8"/>
  <c r="DD115" i="8"/>
  <c r="DD75" i="8"/>
  <c r="DD113" i="8"/>
  <c r="DD44" i="8"/>
  <c r="DD57" i="8"/>
  <c r="DD33" i="8"/>
  <c r="DD38" i="8"/>
  <c r="DD118" i="8"/>
  <c r="DD117" i="8"/>
  <c r="DD67" i="8"/>
  <c r="DD26" i="8"/>
  <c r="DD84" i="8"/>
  <c r="DD64" i="8"/>
  <c r="DD37" i="8"/>
  <c r="DD114" i="8"/>
  <c r="DD14" i="8"/>
  <c r="DD40" i="8"/>
  <c r="DD30" i="8"/>
  <c r="DD90" i="8"/>
  <c r="DD49" i="8"/>
  <c r="DD101" i="8"/>
  <c r="DD97" i="8"/>
  <c r="DD99" i="8"/>
  <c r="DD28" i="8"/>
  <c r="DD24" i="8"/>
  <c r="DD32" i="8"/>
  <c r="DD91" i="8"/>
  <c r="DD59" i="8"/>
  <c r="DD23" i="8"/>
  <c r="DD103" i="8"/>
  <c r="DD87" i="8"/>
  <c r="DD18" i="8"/>
  <c r="DD12" i="8"/>
  <c r="DD95" i="8"/>
  <c r="DD100" i="8"/>
  <c r="DD16" i="8"/>
  <c r="DD70" i="8"/>
  <c r="DD11" i="8"/>
  <c r="DD72" i="8"/>
  <c r="DD42" i="8"/>
  <c r="DD98" i="8"/>
  <c r="DD120" i="8"/>
  <c r="DD45" i="8"/>
  <c r="DD15" i="8"/>
  <c r="DD39" i="8"/>
  <c r="DD109" i="8"/>
  <c r="DD81" i="8"/>
  <c r="DD107" i="8"/>
  <c r="DD54" i="8"/>
  <c r="DD119" i="8"/>
  <c r="DD29" i="8"/>
  <c r="DD62" i="8"/>
  <c r="DD86" i="8"/>
  <c r="DD17" i="8"/>
  <c r="DD36" i="8"/>
  <c r="DD73" i="8"/>
  <c r="DD68" i="8"/>
  <c r="DD53" i="8"/>
  <c r="DD63" i="8"/>
  <c r="DD80" i="8"/>
  <c r="DD50" i="8"/>
  <c r="DD74" i="8"/>
  <c r="DD46" i="8"/>
  <c r="DD82" i="8"/>
  <c r="DD58" i="8"/>
  <c r="DD21" i="8"/>
  <c r="DD94" i="8"/>
  <c r="DD20" i="8"/>
  <c r="DD108" i="8"/>
  <c r="DD19" i="8"/>
  <c r="DD22" i="8"/>
  <c r="DD76" i="8"/>
  <c r="DD78" i="8"/>
  <c r="DD60" i="8"/>
  <c r="DD105" i="8"/>
  <c r="DE4" i="7"/>
  <c r="DD4" i="8"/>
  <c r="DE116" i="8" l="1"/>
  <c r="DE8" i="8"/>
  <c r="DE5" i="8"/>
  <c r="DE7" i="8"/>
  <c r="DE9" i="8"/>
  <c r="DE13" i="8"/>
  <c r="DE96" i="8"/>
  <c r="DE88" i="8"/>
  <c r="DE47" i="8"/>
  <c r="DE65" i="8"/>
  <c r="DE25" i="8"/>
  <c r="DE92" i="8"/>
  <c r="DE106" i="8"/>
  <c r="DE34" i="8"/>
  <c r="DE66" i="8"/>
  <c r="DE31" i="8"/>
  <c r="DE41" i="8"/>
  <c r="DE52" i="8"/>
  <c r="DE48" i="8"/>
  <c r="DE102" i="8"/>
  <c r="DE57" i="8"/>
  <c r="DE44" i="8"/>
  <c r="DE113" i="8"/>
  <c r="DE75" i="8"/>
  <c r="DE83" i="8"/>
  <c r="DE55" i="8"/>
  <c r="DE10" i="8"/>
  <c r="DE89" i="8"/>
  <c r="DE6" i="8"/>
  <c r="DE85" i="8"/>
  <c r="DE35" i="8"/>
  <c r="DE51" i="8"/>
  <c r="DE112" i="8"/>
  <c r="DE110" i="8"/>
  <c r="DE93" i="8"/>
  <c r="DE56" i="8"/>
  <c r="DE69" i="8"/>
  <c r="DE111" i="8"/>
  <c r="DE33" i="8"/>
  <c r="DE115" i="8"/>
  <c r="DE79" i="8"/>
  <c r="DE104" i="8"/>
  <c r="DE27" i="8"/>
  <c r="DE77" i="8"/>
  <c r="DE71" i="8"/>
  <c r="DE43" i="8"/>
  <c r="DE61" i="8"/>
  <c r="DE103" i="8"/>
  <c r="DE32" i="8"/>
  <c r="DE101" i="8"/>
  <c r="DE105" i="8"/>
  <c r="DE60" i="8"/>
  <c r="DE78" i="8"/>
  <c r="DE114" i="8"/>
  <c r="DE64" i="8"/>
  <c r="DE67" i="8"/>
  <c r="DE118" i="8"/>
  <c r="DE76" i="8"/>
  <c r="DE22" i="8"/>
  <c r="DE108" i="8"/>
  <c r="DE94" i="8"/>
  <c r="DE21" i="8"/>
  <c r="DE46" i="8"/>
  <c r="DE74" i="8"/>
  <c r="DE80" i="8"/>
  <c r="DE53" i="8"/>
  <c r="DE73" i="8"/>
  <c r="DE17" i="8"/>
  <c r="DE86" i="8"/>
  <c r="DE29" i="8"/>
  <c r="DE54" i="8"/>
  <c r="DE81" i="8"/>
  <c r="DE70" i="8"/>
  <c r="DE15" i="8"/>
  <c r="DE120" i="8"/>
  <c r="DE72" i="8"/>
  <c r="DE11" i="8"/>
  <c r="DE100" i="8"/>
  <c r="DE12" i="8"/>
  <c r="DE23" i="8"/>
  <c r="DE59" i="8"/>
  <c r="DE28" i="8"/>
  <c r="DE90" i="8"/>
  <c r="DE30" i="8"/>
  <c r="DE40" i="8"/>
  <c r="DE16" i="8"/>
  <c r="DE18" i="8"/>
  <c r="DE91" i="8"/>
  <c r="DE24" i="8"/>
  <c r="DE97" i="8"/>
  <c r="DE14" i="8"/>
  <c r="DE37" i="8"/>
  <c r="DE84" i="8"/>
  <c r="DE26" i="8"/>
  <c r="DE117" i="8"/>
  <c r="DE38" i="8"/>
  <c r="DE19" i="8"/>
  <c r="DE20" i="8"/>
  <c r="DE58" i="8"/>
  <c r="DE82" i="8"/>
  <c r="DE50" i="8"/>
  <c r="DE63" i="8"/>
  <c r="DE68" i="8"/>
  <c r="DE36" i="8"/>
  <c r="DE62" i="8"/>
  <c r="DE119" i="8"/>
  <c r="DE107" i="8"/>
  <c r="DE109" i="8"/>
  <c r="DE39" i="8"/>
  <c r="DE45" i="8"/>
  <c r="DE98" i="8"/>
  <c r="DE42" i="8"/>
  <c r="DE95" i="8"/>
  <c r="DE87" i="8"/>
  <c r="DE99" i="8"/>
  <c r="DE49" i="8"/>
  <c r="DE4" i="8"/>
  <c r="DF4" i="7"/>
  <c r="DF116" i="8" l="1"/>
  <c r="DF5" i="8"/>
  <c r="DF7" i="8"/>
  <c r="DF8" i="8"/>
  <c r="DF9" i="8"/>
  <c r="DF96" i="8"/>
  <c r="DF25" i="8"/>
  <c r="DF65" i="8"/>
  <c r="DF47" i="8"/>
  <c r="DF88" i="8"/>
  <c r="DF13" i="8"/>
  <c r="DF6" i="8"/>
  <c r="DF83" i="8"/>
  <c r="DF75" i="8"/>
  <c r="DF57" i="8"/>
  <c r="DF48" i="8"/>
  <c r="DF34" i="8"/>
  <c r="DF106" i="8"/>
  <c r="DF71" i="8"/>
  <c r="DF104" i="8"/>
  <c r="DF115" i="8"/>
  <c r="DF35" i="8"/>
  <c r="DF111" i="8"/>
  <c r="DF56" i="8"/>
  <c r="DF110" i="8"/>
  <c r="DF85" i="8"/>
  <c r="DF89" i="8"/>
  <c r="DF44" i="8"/>
  <c r="DF55" i="8"/>
  <c r="DF113" i="8"/>
  <c r="DF102" i="8"/>
  <c r="DF41" i="8"/>
  <c r="DF31" i="8"/>
  <c r="DF66" i="8"/>
  <c r="DF92" i="8"/>
  <c r="DF61" i="8"/>
  <c r="DF43" i="8"/>
  <c r="DF77" i="8"/>
  <c r="DF27" i="8"/>
  <c r="DF79" i="8"/>
  <c r="DF33" i="8"/>
  <c r="DF69" i="8"/>
  <c r="DF93" i="8"/>
  <c r="DF112" i="8"/>
  <c r="DF51" i="8"/>
  <c r="DF10" i="8"/>
  <c r="DF52" i="8"/>
  <c r="DF94" i="8"/>
  <c r="DF118" i="8"/>
  <c r="DF40" i="8"/>
  <c r="DF97" i="8"/>
  <c r="DF24" i="8"/>
  <c r="DF87" i="8"/>
  <c r="DF95" i="8"/>
  <c r="DF98" i="8"/>
  <c r="DF39" i="8"/>
  <c r="DF119" i="8"/>
  <c r="DF68" i="8"/>
  <c r="DF50" i="8"/>
  <c r="DF82" i="8"/>
  <c r="DF19" i="8"/>
  <c r="DF38" i="8"/>
  <c r="DF117" i="8"/>
  <c r="DF26" i="8"/>
  <c r="DF37" i="8"/>
  <c r="DF30" i="8"/>
  <c r="DF90" i="8"/>
  <c r="DF32" i="8"/>
  <c r="DF103" i="8"/>
  <c r="DF100" i="8"/>
  <c r="DF11" i="8"/>
  <c r="DF72" i="8"/>
  <c r="DF120" i="8"/>
  <c r="DF70" i="8"/>
  <c r="DF81" i="8"/>
  <c r="DF29" i="8"/>
  <c r="DF17" i="8"/>
  <c r="DF53" i="8"/>
  <c r="DF74" i="8"/>
  <c r="DF22" i="8"/>
  <c r="DF60" i="8"/>
  <c r="DF67" i="8"/>
  <c r="DF78" i="8"/>
  <c r="DF114" i="8"/>
  <c r="DF49" i="8"/>
  <c r="DF99" i="8"/>
  <c r="DF91" i="8"/>
  <c r="DF18" i="8"/>
  <c r="DF16" i="8"/>
  <c r="DF42" i="8"/>
  <c r="DF45" i="8"/>
  <c r="DF109" i="8"/>
  <c r="DF107" i="8"/>
  <c r="DF62" i="8"/>
  <c r="DF36" i="8"/>
  <c r="DF63" i="8"/>
  <c r="DF58" i="8"/>
  <c r="DF20" i="8"/>
  <c r="DF84" i="8"/>
  <c r="DF14" i="8"/>
  <c r="DF101" i="8"/>
  <c r="DF28" i="8"/>
  <c r="DF59" i="8"/>
  <c r="DF23" i="8"/>
  <c r="DF12" i="8"/>
  <c r="DF15" i="8"/>
  <c r="DF54" i="8"/>
  <c r="DF86" i="8"/>
  <c r="DF73" i="8"/>
  <c r="DF80" i="8"/>
  <c r="DF46" i="8"/>
  <c r="DF21" i="8"/>
  <c r="DF108" i="8"/>
  <c r="DF76" i="8"/>
  <c r="DF64" i="8"/>
  <c r="DF105" i="8"/>
  <c r="DG4" i="7"/>
  <c r="DF4" i="8"/>
  <c r="DG116" i="8" l="1"/>
  <c r="DG8" i="8"/>
  <c r="DG5" i="8"/>
  <c r="DG7" i="8"/>
  <c r="DG9" i="8"/>
  <c r="DG96" i="8"/>
  <c r="DG88" i="8"/>
  <c r="DG47" i="8"/>
  <c r="DG13" i="8"/>
  <c r="DG65" i="8"/>
  <c r="DG25" i="8"/>
  <c r="DG102" i="8"/>
  <c r="DG113" i="8"/>
  <c r="DG10" i="8"/>
  <c r="DG112" i="8"/>
  <c r="DG69" i="8"/>
  <c r="DG33" i="8"/>
  <c r="DG79" i="8"/>
  <c r="DG43" i="8"/>
  <c r="DG31" i="8"/>
  <c r="DG57" i="8"/>
  <c r="DG75" i="8"/>
  <c r="DG83" i="8"/>
  <c r="DG6" i="8"/>
  <c r="DG110" i="8"/>
  <c r="DG104" i="8"/>
  <c r="DG71" i="8"/>
  <c r="DG34" i="8"/>
  <c r="DG52" i="8"/>
  <c r="DG55" i="8"/>
  <c r="DG51" i="8"/>
  <c r="DG93" i="8"/>
  <c r="DG27" i="8"/>
  <c r="DG77" i="8"/>
  <c r="DG61" i="8"/>
  <c r="DG92" i="8"/>
  <c r="DG66" i="8"/>
  <c r="DG41" i="8"/>
  <c r="DG48" i="8"/>
  <c r="DG44" i="8"/>
  <c r="DG89" i="8"/>
  <c r="DG85" i="8"/>
  <c r="DG56" i="8"/>
  <c r="DG111" i="8"/>
  <c r="DG35" i="8"/>
  <c r="DG115" i="8"/>
  <c r="DG106" i="8"/>
  <c r="DG87" i="8"/>
  <c r="DG105" i="8"/>
  <c r="DG64" i="8"/>
  <c r="DG108" i="8"/>
  <c r="DG46" i="8"/>
  <c r="DG86" i="8"/>
  <c r="DG12" i="8"/>
  <c r="DG23" i="8"/>
  <c r="DG28" i="8"/>
  <c r="DG101" i="8"/>
  <c r="DG84" i="8"/>
  <c r="DG20" i="8"/>
  <c r="DG63" i="8"/>
  <c r="DG62" i="8"/>
  <c r="DG109" i="8"/>
  <c r="DG42" i="8"/>
  <c r="DG18" i="8"/>
  <c r="DG49" i="8"/>
  <c r="DG60" i="8"/>
  <c r="DG118" i="8"/>
  <c r="DG94" i="8"/>
  <c r="DG74" i="8"/>
  <c r="DG53" i="8"/>
  <c r="DG29" i="8"/>
  <c r="DG70" i="8"/>
  <c r="DG72" i="8"/>
  <c r="DG11" i="8"/>
  <c r="DG90" i="8"/>
  <c r="DG26" i="8"/>
  <c r="DG38" i="8"/>
  <c r="DG50" i="8"/>
  <c r="DG68" i="8"/>
  <c r="DG119" i="8"/>
  <c r="DG39" i="8"/>
  <c r="DG95" i="8"/>
  <c r="DG24" i="8"/>
  <c r="DG40" i="8"/>
  <c r="DG78" i="8"/>
  <c r="DG67" i="8"/>
  <c r="DG76" i="8"/>
  <c r="DG21" i="8"/>
  <c r="DG80" i="8"/>
  <c r="DG73" i="8"/>
  <c r="DG54" i="8"/>
  <c r="DG15" i="8"/>
  <c r="DG59" i="8"/>
  <c r="DG14" i="8"/>
  <c r="DG58" i="8"/>
  <c r="DG36" i="8"/>
  <c r="DG107" i="8"/>
  <c r="DG45" i="8"/>
  <c r="DG16" i="8"/>
  <c r="DG91" i="8"/>
  <c r="DG99" i="8"/>
  <c r="DG114" i="8"/>
  <c r="DG22" i="8"/>
  <c r="DG17" i="8"/>
  <c r="DG81" i="8"/>
  <c r="DG120" i="8"/>
  <c r="DG100" i="8"/>
  <c r="DG103" i="8"/>
  <c r="DG32" i="8"/>
  <c r="DG30" i="8"/>
  <c r="DG37" i="8"/>
  <c r="DG117" i="8"/>
  <c r="DG19" i="8"/>
  <c r="DG82" i="8"/>
  <c r="DG98" i="8"/>
  <c r="DG97" i="8"/>
  <c r="DH4" i="7"/>
  <c r="DG4" i="8"/>
  <c r="DH116" i="8" l="1"/>
  <c r="DH8" i="8"/>
  <c r="DH7" i="8"/>
  <c r="DH5" i="8"/>
  <c r="DH9" i="8"/>
  <c r="DH96" i="8"/>
  <c r="DH65" i="8"/>
  <c r="DH13" i="8"/>
  <c r="DH25" i="8"/>
  <c r="DH47" i="8"/>
  <c r="DH88" i="8"/>
  <c r="DH106" i="8"/>
  <c r="DH115" i="8"/>
  <c r="DH35" i="8"/>
  <c r="DH111" i="8"/>
  <c r="DH41" i="8"/>
  <c r="DH92" i="8"/>
  <c r="DH77" i="8"/>
  <c r="DH51" i="8"/>
  <c r="DH55" i="8"/>
  <c r="DH6" i="8"/>
  <c r="DH83" i="8"/>
  <c r="DH75" i="8"/>
  <c r="DH31" i="8"/>
  <c r="DH43" i="8"/>
  <c r="DH69" i="8"/>
  <c r="DH102" i="8"/>
  <c r="DH56" i="8"/>
  <c r="DH85" i="8"/>
  <c r="DH89" i="8"/>
  <c r="DH44" i="8"/>
  <c r="DH48" i="8"/>
  <c r="DH66" i="8"/>
  <c r="DH61" i="8"/>
  <c r="DH27" i="8"/>
  <c r="DH93" i="8"/>
  <c r="DH52" i="8"/>
  <c r="DH34" i="8"/>
  <c r="DH71" i="8"/>
  <c r="DH104" i="8"/>
  <c r="DH110" i="8"/>
  <c r="DH57" i="8"/>
  <c r="DH79" i="8"/>
  <c r="DH33" i="8"/>
  <c r="DH112" i="8"/>
  <c r="DH10" i="8"/>
  <c r="DH113" i="8"/>
  <c r="DH82" i="8"/>
  <c r="DH117" i="8"/>
  <c r="DH30" i="8"/>
  <c r="DH32" i="8"/>
  <c r="DH100" i="8"/>
  <c r="DH120" i="8"/>
  <c r="DH17" i="8"/>
  <c r="DH91" i="8"/>
  <c r="DH87" i="8"/>
  <c r="DH119" i="8"/>
  <c r="DH50" i="8"/>
  <c r="DH38" i="8"/>
  <c r="DH72" i="8"/>
  <c r="DH29" i="8"/>
  <c r="DH74" i="8"/>
  <c r="DH118" i="8"/>
  <c r="DH109" i="8"/>
  <c r="DH63" i="8"/>
  <c r="DH20" i="8"/>
  <c r="DH84" i="8"/>
  <c r="DH101" i="8"/>
  <c r="DH23" i="8"/>
  <c r="DH40" i="8"/>
  <c r="DH24" i="8"/>
  <c r="DH95" i="8"/>
  <c r="DH98" i="8"/>
  <c r="DH107" i="8"/>
  <c r="DH14" i="8"/>
  <c r="DH54" i="8"/>
  <c r="DH80" i="8"/>
  <c r="DH76" i="8"/>
  <c r="DH78" i="8"/>
  <c r="DH49" i="8"/>
  <c r="DH86" i="8"/>
  <c r="DH46" i="8"/>
  <c r="DH105" i="8"/>
  <c r="DH28" i="8"/>
  <c r="DH64" i="8"/>
  <c r="DH19" i="8"/>
  <c r="DH37" i="8"/>
  <c r="DH103" i="8"/>
  <c r="DH81" i="8"/>
  <c r="DH22" i="8"/>
  <c r="DH114" i="8"/>
  <c r="DH99" i="8"/>
  <c r="DH39" i="8"/>
  <c r="DH68" i="8"/>
  <c r="DH26" i="8"/>
  <c r="DH90" i="8"/>
  <c r="DH11" i="8"/>
  <c r="DH70" i="8"/>
  <c r="DH53" i="8"/>
  <c r="DH94" i="8"/>
  <c r="DH18" i="8"/>
  <c r="DH42" i="8"/>
  <c r="DH62" i="8"/>
  <c r="DH12" i="8"/>
  <c r="DH97" i="8"/>
  <c r="DH16" i="8"/>
  <c r="DH45" i="8"/>
  <c r="DH36" i="8"/>
  <c r="DH58" i="8"/>
  <c r="DH59" i="8"/>
  <c r="DH15" i="8"/>
  <c r="DH73" i="8"/>
  <c r="DH21" i="8"/>
  <c r="DH67" i="8"/>
  <c r="DH60" i="8"/>
  <c r="DH108" i="8"/>
  <c r="DI4" i="7"/>
  <c r="DH4" i="8"/>
  <c r="DI116" i="8" l="1"/>
  <c r="DI7" i="8"/>
  <c r="DI8" i="8"/>
  <c r="DI5" i="8"/>
  <c r="DI9" i="8"/>
  <c r="DI65" i="8"/>
  <c r="DI88" i="8"/>
  <c r="DI25" i="8"/>
  <c r="DI96" i="8"/>
  <c r="DI47" i="8"/>
  <c r="DI13" i="8"/>
  <c r="DI33" i="8"/>
  <c r="DI71" i="8"/>
  <c r="DI34" i="8"/>
  <c r="DI52" i="8"/>
  <c r="DI69" i="8"/>
  <c r="DI31" i="8"/>
  <c r="DI75" i="8"/>
  <c r="DI6" i="8"/>
  <c r="DI55" i="8"/>
  <c r="DI51" i="8"/>
  <c r="DI93" i="8"/>
  <c r="DI27" i="8"/>
  <c r="DI61" i="8"/>
  <c r="DI44" i="8"/>
  <c r="DI89" i="8"/>
  <c r="DI56" i="8"/>
  <c r="DI113" i="8"/>
  <c r="DI111" i="8"/>
  <c r="DI106" i="8"/>
  <c r="DI79" i="8"/>
  <c r="DI57" i="8"/>
  <c r="DI110" i="8"/>
  <c r="DI104" i="8"/>
  <c r="DI43" i="8"/>
  <c r="DI83" i="8"/>
  <c r="DI77" i="8"/>
  <c r="DI92" i="8"/>
  <c r="DI41" i="8"/>
  <c r="DI10" i="8"/>
  <c r="DI112" i="8"/>
  <c r="DI66" i="8"/>
  <c r="DI48" i="8"/>
  <c r="DI85" i="8"/>
  <c r="DI102" i="8"/>
  <c r="DI35" i="8"/>
  <c r="DI115" i="8"/>
  <c r="DI50" i="8"/>
  <c r="DI17" i="8"/>
  <c r="DI100" i="8"/>
  <c r="DI30" i="8"/>
  <c r="DI82" i="8"/>
  <c r="DI36" i="8"/>
  <c r="DI16" i="8"/>
  <c r="DI97" i="8"/>
  <c r="DI108" i="8"/>
  <c r="DI42" i="8"/>
  <c r="DI94" i="8"/>
  <c r="DI70" i="8"/>
  <c r="DI39" i="8"/>
  <c r="DI99" i="8"/>
  <c r="DI22" i="8"/>
  <c r="DI49" i="8"/>
  <c r="DI107" i="8"/>
  <c r="DI23" i="8"/>
  <c r="DI84" i="8"/>
  <c r="DI63" i="8"/>
  <c r="DI74" i="8"/>
  <c r="DI72" i="8"/>
  <c r="DI87" i="8"/>
  <c r="DI67" i="8"/>
  <c r="DI73" i="8"/>
  <c r="DI28" i="8"/>
  <c r="DI90" i="8"/>
  <c r="DI37" i="8"/>
  <c r="DI86" i="8"/>
  <c r="DI76" i="8"/>
  <c r="DI54" i="8"/>
  <c r="DI98" i="8"/>
  <c r="DI24" i="8"/>
  <c r="DI14" i="8"/>
  <c r="DI38" i="8"/>
  <c r="DI119" i="8"/>
  <c r="DI120" i="8"/>
  <c r="DI32" i="8"/>
  <c r="DI117" i="8"/>
  <c r="DI60" i="8"/>
  <c r="DI59" i="8"/>
  <c r="DI58" i="8"/>
  <c r="DI45" i="8"/>
  <c r="DI64" i="8"/>
  <c r="DI62" i="8"/>
  <c r="DI18" i="8"/>
  <c r="DI53" i="8"/>
  <c r="DI11" i="8"/>
  <c r="DI68" i="8"/>
  <c r="DI114" i="8"/>
  <c r="DI103" i="8"/>
  <c r="DI101" i="8"/>
  <c r="DI20" i="8"/>
  <c r="DI109" i="8"/>
  <c r="DI118" i="8"/>
  <c r="DI29" i="8"/>
  <c r="DI91" i="8"/>
  <c r="DI105" i="8"/>
  <c r="DI21" i="8"/>
  <c r="DI15" i="8"/>
  <c r="DI12" i="8"/>
  <c r="DI26" i="8"/>
  <c r="DI81" i="8"/>
  <c r="DI19" i="8"/>
  <c r="DI46" i="8"/>
  <c r="DI78" i="8"/>
  <c r="DI80" i="8"/>
  <c r="DI95" i="8"/>
  <c r="DI40" i="8"/>
  <c r="DJ4" i="7"/>
  <c r="DI4" i="8"/>
  <c r="DJ116" i="8" l="1"/>
  <c r="DJ5" i="8"/>
  <c r="DJ7" i="8"/>
  <c r="DJ8" i="8"/>
  <c r="DJ9" i="8"/>
  <c r="DJ47" i="8"/>
  <c r="DJ96" i="8"/>
  <c r="DJ13" i="8"/>
  <c r="DJ65" i="8"/>
  <c r="DJ25" i="8"/>
  <c r="DJ88" i="8"/>
  <c r="DJ51" i="8"/>
  <c r="DJ31" i="8"/>
  <c r="DJ52" i="8"/>
  <c r="DJ115" i="8"/>
  <c r="DJ85" i="8"/>
  <c r="DJ66" i="8"/>
  <c r="DJ77" i="8"/>
  <c r="DJ43" i="8"/>
  <c r="DJ110" i="8"/>
  <c r="DJ79" i="8"/>
  <c r="DJ44" i="8"/>
  <c r="DJ27" i="8"/>
  <c r="DJ55" i="8"/>
  <c r="DJ34" i="8"/>
  <c r="DJ33" i="8"/>
  <c r="DJ112" i="8"/>
  <c r="DJ35" i="8"/>
  <c r="DJ104" i="8"/>
  <c r="DJ106" i="8"/>
  <c r="DJ113" i="8"/>
  <c r="DJ6" i="8"/>
  <c r="DJ71" i="8"/>
  <c r="DJ10" i="8"/>
  <c r="DJ41" i="8"/>
  <c r="DJ111" i="8"/>
  <c r="DJ56" i="8"/>
  <c r="DJ75" i="8"/>
  <c r="DJ69" i="8"/>
  <c r="DJ102" i="8"/>
  <c r="DJ48" i="8"/>
  <c r="DJ92" i="8"/>
  <c r="DJ83" i="8"/>
  <c r="DJ57" i="8"/>
  <c r="DJ89" i="8"/>
  <c r="DJ61" i="8"/>
  <c r="DJ93" i="8"/>
  <c r="DJ40" i="8"/>
  <c r="DJ99" i="8"/>
  <c r="DJ42" i="8"/>
  <c r="DJ36" i="8"/>
  <c r="DJ17" i="8"/>
  <c r="DJ78" i="8"/>
  <c r="DJ26" i="8"/>
  <c r="DJ105" i="8"/>
  <c r="DJ109" i="8"/>
  <c r="DJ14" i="8"/>
  <c r="DJ18" i="8"/>
  <c r="DJ58" i="8"/>
  <c r="DJ32" i="8"/>
  <c r="DJ24" i="8"/>
  <c r="DJ37" i="8"/>
  <c r="DJ67" i="8"/>
  <c r="DJ63" i="8"/>
  <c r="DJ62" i="8"/>
  <c r="DJ59" i="8"/>
  <c r="DJ120" i="8"/>
  <c r="DJ54" i="8"/>
  <c r="DJ90" i="8"/>
  <c r="DJ87" i="8"/>
  <c r="DJ84" i="8"/>
  <c r="DJ45" i="8"/>
  <c r="DJ38" i="8"/>
  <c r="DJ73" i="8"/>
  <c r="DJ98" i="8"/>
  <c r="DJ39" i="8"/>
  <c r="DJ108" i="8"/>
  <c r="DJ82" i="8"/>
  <c r="DJ50" i="8"/>
  <c r="DJ46" i="8"/>
  <c r="DJ12" i="8"/>
  <c r="DJ91" i="8"/>
  <c r="DJ20" i="8"/>
  <c r="DJ103" i="8"/>
  <c r="DJ68" i="8"/>
  <c r="DJ49" i="8"/>
  <c r="DJ70" i="8"/>
  <c r="DJ97" i="8"/>
  <c r="DJ30" i="8"/>
  <c r="DJ95" i="8"/>
  <c r="DJ19" i="8"/>
  <c r="DJ15" i="8"/>
  <c r="DJ29" i="8"/>
  <c r="DJ101" i="8"/>
  <c r="DJ114" i="8"/>
  <c r="DJ11" i="8"/>
  <c r="DJ64" i="8"/>
  <c r="DJ60" i="8"/>
  <c r="DJ119" i="8"/>
  <c r="DJ76" i="8"/>
  <c r="DJ28" i="8"/>
  <c r="DJ72" i="8"/>
  <c r="DJ23" i="8"/>
  <c r="DJ53" i="8"/>
  <c r="DJ117" i="8"/>
  <c r="DJ86" i="8"/>
  <c r="DJ74" i="8"/>
  <c r="DJ22" i="8"/>
  <c r="DJ94" i="8"/>
  <c r="DJ16" i="8"/>
  <c r="DJ100" i="8"/>
  <c r="DJ80" i="8"/>
  <c r="DJ81" i="8"/>
  <c r="DJ21" i="8"/>
  <c r="DJ118" i="8"/>
  <c r="DJ107" i="8"/>
  <c r="DJ4" i="8"/>
</calcChain>
</file>

<file path=xl/sharedStrings.xml><?xml version="1.0" encoding="utf-8"?>
<sst xmlns="http://schemas.openxmlformats.org/spreadsheetml/2006/main" count="1083" uniqueCount="569">
  <si>
    <t>Orálek Daniel</t>
  </si>
  <si>
    <t>Kopecký Martin</t>
  </si>
  <si>
    <t>Vondrák Zbyněk</t>
  </si>
  <si>
    <t>Vinařství Vondrák Mělník</t>
  </si>
  <si>
    <t>Uhlíř Radek</t>
  </si>
  <si>
    <t>Diviš Jiří</t>
  </si>
  <si>
    <t>Svozil Libor</t>
  </si>
  <si>
    <t>MK Seitl Ostrava</t>
  </si>
  <si>
    <t>Kolář Martin</t>
  </si>
  <si>
    <t>Macek Petr</t>
  </si>
  <si>
    <t>Círal František</t>
  </si>
  <si>
    <t>Šimek Miroslav</t>
  </si>
  <si>
    <t>Hrček Petr</t>
  </si>
  <si>
    <t>TJ Sokol Unhošť</t>
  </si>
  <si>
    <t>Hons Pavel</t>
  </si>
  <si>
    <t>Kocourek Jan</t>
  </si>
  <si>
    <t>Macek Tomáš</t>
  </si>
  <si>
    <t>Vostrý Miroslav</t>
  </si>
  <si>
    <t>Brossaud Jack</t>
  </si>
  <si>
    <t>Krumer Miroslav</t>
  </si>
  <si>
    <t>Kyselý Petr</t>
  </si>
  <si>
    <t>Dolejš Jan</t>
  </si>
  <si>
    <t>Svoboda Václav</t>
  </si>
  <si>
    <t>Sadílek Václav</t>
  </si>
  <si>
    <t>Budvar</t>
  </si>
  <si>
    <t>čas</t>
  </si>
  <si>
    <t>s.č.</t>
  </si>
  <si>
    <t>jméno</t>
  </si>
  <si>
    <t>kat</t>
  </si>
  <si>
    <t>poř_kat</t>
  </si>
  <si>
    <t>klub</t>
  </si>
  <si>
    <t>poř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</si>
  <si>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</si>
  <si>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</si>
  <si>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</si>
  <si>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</si>
  <si>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</si>
  <si>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</si>
  <si>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</si>
  <si>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</si>
  <si>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</si>
  <si>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</si>
  <si>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</si>
  <si>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</si>
  <si>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</si>
  <si>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</si>
  <si>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</si>
  <si>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</si>
  <si>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</si>
  <si>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</si>
  <si>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</si>
  <si>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</si>
  <si>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</si>
  <si>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</si>
  <si>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</si>
  <si>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</si>
  <si>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</si>
  <si>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</si>
  <si>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</si>
  <si>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</si>
  <si>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</si>
  <si>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</si>
  <si>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</si>
  <si>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</si>
  <si>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</si>
  <si>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</si>
  <si>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</si>
  <si>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</si>
  <si>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</si>
  <si>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</si>
  <si>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</si>
  <si>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</si>
  <si>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</si>
  <si>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</si>
  <si>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</si>
  <si>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</si>
  <si>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</si>
  <si>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</si>
  <si>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</si>
  <si>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</si>
  <si>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</si>
  <si>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</si>
  <si>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</si>
  <si>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</si>
  <si>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</si>
  <si>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</si>
  <si>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</si>
  <si>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</si>
  <si>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</si>
  <si>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</si>
  <si>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</si>
  <si>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</si>
  <si>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</si>
  <si>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</si>
  <si>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</si>
  <si>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roč</t>
  </si>
  <si>
    <t>Tabulka časů v jednotlivých kolech</t>
  </si>
  <si>
    <t>MEZIČASY</t>
  </si>
  <si>
    <t>ČASY V JEDNOTLIVÝCH KOLECH</t>
  </si>
  <si>
    <t>POŘADÍ NA MEZIČASECH</t>
  </si>
  <si>
    <t>Pořadí na mezičasech v jednotlivých kolech</t>
  </si>
  <si>
    <t>celk. čas</t>
  </si>
  <si>
    <t>Tabulka mezičasů po jednotlivých kolech</t>
  </si>
  <si>
    <t>ČASY, MEZIČASY a POŘADÍ po 4 KM</t>
  </si>
  <si>
    <t>mezičasy</t>
  </si>
  <si>
    <t xml:space="preserve">  absolutní  pořadí na mezičasech</t>
  </si>
  <si>
    <t>ročník:</t>
  </si>
  <si>
    <t>abs. pořadí</t>
  </si>
  <si>
    <t>umístění</t>
  </si>
  <si>
    <t>průměr</t>
  </si>
  <si>
    <t>tempo</t>
  </si>
  <si>
    <t>vývoj umístění</t>
  </si>
  <si>
    <t>vývoj tempa proti průměru</t>
  </si>
  <si>
    <t>pořadí:</t>
  </si>
  <si>
    <t>kategorie:</t>
  </si>
  <si>
    <t>čas:</t>
  </si>
  <si>
    <t>tady vyber jméno</t>
  </si>
  <si>
    <t>soupeř 1:</t>
  </si>
  <si>
    <t>soupeř 2:</t>
  </si>
  <si>
    <t xml:space="preserve"> -/+ čas na lepší umístění</t>
  </si>
  <si>
    <t>časy úseků</t>
  </si>
  <si>
    <t>srovnání vývoje tempa</t>
  </si>
  <si>
    <t>srovnání vývoje umístění</t>
  </si>
  <si>
    <t>porovnání:</t>
  </si>
  <si>
    <r>
      <rPr>
        <sz val="8"/>
        <color theme="5"/>
        <rFont val="Calibri"/>
        <family val="2"/>
        <charset val="238"/>
        <scheme val="minor"/>
      </rPr>
      <t>červená = byl jsem pomalejší</t>
    </r>
    <r>
      <rPr>
        <sz val="8"/>
        <color theme="1"/>
        <rFont val="Calibri"/>
        <family val="2"/>
        <charset val="238"/>
        <scheme val="minor"/>
      </rPr>
      <t xml:space="preserve"> / </t>
    </r>
    <r>
      <rPr>
        <sz val="8"/>
        <color theme="6" tint="-0.249977111117893"/>
        <rFont val="Calibri"/>
        <family val="2"/>
        <charset val="238"/>
        <scheme val="minor"/>
      </rPr>
      <t>zelená = rychlejší</t>
    </r>
  </si>
  <si>
    <r>
      <rPr>
        <sz val="8"/>
        <color theme="5"/>
        <rFont val="Calibri"/>
        <family val="2"/>
        <charset val="238"/>
        <scheme val="minor"/>
      </rPr>
      <t>červená = moje ztráta</t>
    </r>
    <r>
      <rPr>
        <sz val="8"/>
        <color theme="1"/>
        <rFont val="Calibri"/>
        <family val="2"/>
        <charset val="238"/>
        <scheme val="minor"/>
      </rPr>
      <t xml:space="preserve"> / </t>
    </r>
    <r>
      <rPr>
        <sz val="8"/>
        <color theme="6" tint="-0.249977111117893"/>
        <rFont val="Calibri"/>
        <family val="2"/>
        <charset val="238"/>
        <scheme val="minor"/>
      </rPr>
      <t>zelená = můj náskok</t>
    </r>
  </si>
  <si>
    <r>
      <rPr>
        <sz val="8"/>
        <color theme="5"/>
        <rFont val="Calibri"/>
        <family val="2"/>
        <charset val="238"/>
        <scheme val="minor"/>
      </rPr>
      <t>červená = byl jsem horší</t>
    </r>
    <r>
      <rPr>
        <sz val="8"/>
        <color theme="6" tint="-0.249977111117893"/>
        <rFont val="Calibri"/>
        <family val="2"/>
        <charset val="238"/>
        <scheme val="minor"/>
      </rPr>
      <t xml:space="preserve"> / zelená = byl jsem lepší</t>
    </r>
  </si>
  <si>
    <r>
      <rPr>
        <sz val="8"/>
        <color theme="5"/>
        <rFont val="Calibri"/>
        <family val="2"/>
        <charset val="238"/>
        <scheme val="minor"/>
      </rPr>
      <t xml:space="preserve">červená = byl jsem pomalejší </t>
    </r>
    <r>
      <rPr>
        <sz val="8"/>
        <color theme="1"/>
        <rFont val="Calibri"/>
        <family val="2"/>
        <charset val="238"/>
        <scheme val="minor"/>
      </rPr>
      <t xml:space="preserve">/ </t>
    </r>
    <r>
      <rPr>
        <sz val="8"/>
        <color theme="6" tint="-0.249977111117893"/>
        <rFont val="Calibri"/>
        <family val="2"/>
        <charset val="238"/>
        <scheme val="minor"/>
      </rPr>
      <t>zelená = byl jsem rychlejší</t>
    </r>
  </si>
  <si>
    <t>(tip: úplně dole v seznamu si můžeš pro porovnání vybrat i absolutní traťový rekord Dana Orálka z roku 2012)</t>
  </si>
  <si>
    <t>Tady si vyber kohokoliv, s kým se chceš porovnat:</t>
  </si>
  <si>
    <r>
      <rPr>
        <sz val="8"/>
        <color theme="5"/>
        <rFont val="Calibri"/>
        <family val="2"/>
        <charset val="238"/>
        <scheme val="minor"/>
      </rPr>
      <t xml:space="preserve">červená = ztráta na nejrychlejšího </t>
    </r>
    <r>
      <rPr>
        <sz val="8"/>
        <color theme="1"/>
        <rFont val="Calibri"/>
        <family val="2"/>
        <charset val="238"/>
        <scheme val="minor"/>
      </rPr>
      <t xml:space="preserve">/ </t>
    </r>
    <r>
      <rPr>
        <sz val="8"/>
        <color theme="6" tint="-0.249977111117893"/>
        <rFont val="Calibri"/>
        <family val="2"/>
        <charset val="238"/>
        <scheme val="minor"/>
      </rPr>
      <t xml:space="preserve">zelená = náskok na nejrychlejšího </t>
    </r>
    <r>
      <rPr>
        <sz val="8"/>
        <color theme="0" tint="-0.499984740745262"/>
        <rFont val="Calibri"/>
        <family val="2"/>
        <charset val="238"/>
        <scheme val="minor"/>
      </rPr>
      <t>v rámci tohoto porovnání</t>
    </r>
  </si>
  <si>
    <t>Tak tady si vyber své imaginární soupeře. Nejlépe to funguje, když si vybereš hned dva.         &gt; &gt; &gt; &gt;</t>
  </si>
  <si>
    <t>Můj detailní rozbor</t>
  </si>
  <si>
    <t>Spokojen? OK. Dál už nemusíš pokračovat. Vypni to a běž se radši proběhnout.</t>
  </si>
  <si>
    <t xml:space="preserve">   ::    tady zjistíš, jaké kolo jsi měl nejrychlejší, nejpomalejší a nebo jestli se ti povedlo dodržovat stanovené tempo   . . . . .</t>
  </si>
  <si>
    <t xml:space="preserve">   ::    tady se podívej na tabulku mezičasů po jednotlivých kolech   . . . . . . . . . .</t>
  </si>
  <si>
    <t xml:space="preserve">   ::    pokus si nejsi jistý, jak se vyvíjelo tvoje umístění během závodu, mrkni sem   . . . . .</t>
  </si>
  <si>
    <t>zpět na rozcestník</t>
  </si>
  <si>
    <t>Kdyby tě náhodou napadlo to tisknout, tak doporučuju formát A3. A nebo na čtení mikroskop.</t>
  </si>
  <si>
    <t>Chceš se porovnat s kamarádem, sousedem nebo třeba s traťovým rekordem? Jasně, že jo!</t>
  </si>
  <si>
    <t>Pokud si chceš porovnat svůj výkon i s někým jiným (třeba i s vítězem nebo traťovým rekordem), vyber si v dolní části v pravo až 2 libovolné soupeře k porovnání.</t>
  </si>
  <si>
    <t>SK Babice</t>
  </si>
  <si>
    <t>Simon Alexander</t>
  </si>
  <si>
    <t>DS Žilina</t>
  </si>
  <si>
    <t>Vosátka Zdeněk</t>
  </si>
  <si>
    <t>Atletika Písek</t>
  </si>
  <si>
    <t>Prokop Ondřej</t>
  </si>
  <si>
    <t>ČAU</t>
  </si>
  <si>
    <t>Pojsl Jan</t>
  </si>
  <si>
    <t>Šindlerová Jana</t>
  </si>
  <si>
    <t>Chudý Luboš</t>
  </si>
  <si>
    <t>↓ tady si rozbal seznam a vyber své jméno (číslo v závorce je startovní číslo! nikoliv umístění nebo věk)</t>
  </si>
  <si>
    <t>Kopecký Zdeněk</t>
  </si>
  <si>
    <t>Teplý Ondřej</t>
  </si>
  <si>
    <t>Hisport Team</t>
  </si>
  <si>
    <t>TRISK CB</t>
  </si>
  <si>
    <t>Z2</t>
  </si>
  <si>
    <t>MK Kladno</t>
  </si>
  <si>
    <t>Z1</t>
  </si>
  <si>
    <t>Doucha Jiří</t>
  </si>
  <si>
    <t>Hvězda Pardubice</t>
  </si>
  <si>
    <t>RUN TEAM Borovany</t>
  </si>
  <si>
    <t>Mikolášek Arnošt</t>
  </si>
  <si>
    <t>Rokos Lukáš</t>
  </si>
  <si>
    <t>Pillar Ladislav</t>
  </si>
  <si>
    <t>Dudák Zdeněk</t>
  </si>
  <si>
    <t>Prokop Matěj</t>
  </si>
  <si>
    <t>Maratón klub Kladno</t>
  </si>
  <si>
    <t>Rokos Ivan</t>
  </si>
  <si>
    <t>iThinkBeer</t>
  </si>
  <si>
    <t>JKM Č.Budějovice</t>
  </si>
  <si>
    <t>Ulma Tomáš</t>
  </si>
  <si>
    <t>Bohuněk Zdeněk</t>
  </si>
  <si>
    <t>Vlčková Kateřina</t>
  </si>
  <si>
    <t>DNF</t>
  </si>
  <si>
    <t>64</t>
  </si>
  <si>
    <t>Brunner Radek</t>
  </si>
  <si>
    <t>M40</t>
  </si>
  <si>
    <t>Pirkl Pavel</t>
  </si>
  <si>
    <t>M30</t>
  </si>
  <si>
    <t>Liberec</t>
  </si>
  <si>
    <t>-</t>
  </si>
  <si>
    <t>Vaněček Michael</t>
  </si>
  <si>
    <t>M50</t>
  </si>
  <si>
    <t>Jiskra Třeboň</t>
  </si>
  <si>
    <t>Juráň Karel</t>
  </si>
  <si>
    <t>M20</t>
  </si>
  <si>
    <t>Tománek Roman</t>
  </si>
  <si>
    <t>Gallak Slavičín</t>
  </si>
  <si>
    <t>Klimeš Petr</t>
  </si>
  <si>
    <t>AC Mageo</t>
  </si>
  <si>
    <t>M60</t>
  </si>
  <si>
    <t>JBP</t>
  </si>
  <si>
    <t>Tomášek Jan</t>
  </si>
  <si>
    <t>BK Čvacht</t>
  </si>
  <si>
    <t>Oubram Jan</t>
  </si>
  <si>
    <t>Kucko Miroslav</t>
  </si>
  <si>
    <t>Plachý Zdeněk</t>
  </si>
  <si>
    <t>Pruckner Dietmar</t>
  </si>
  <si>
    <t>IFIRMI</t>
  </si>
  <si>
    <t>Maršík Miloš</t>
  </si>
  <si>
    <t>Wolaschka Peter</t>
  </si>
  <si>
    <t>Pilík Stanislav</t>
  </si>
  <si>
    <t>M70</t>
  </si>
  <si>
    <t>Petr Martin</t>
  </si>
  <si>
    <t>Kubičková Eliška Anna</t>
  </si>
  <si>
    <t>Laufstammtisch Flotte Sohle</t>
  </si>
  <si>
    <t>Hadrava Tomáš</t>
  </si>
  <si>
    <t>Zeman Pavel</t>
  </si>
  <si>
    <t>Urban Jaroslav</t>
  </si>
  <si>
    <t>pořadí v jednotlivých 6-ti kolových úsecích</t>
  </si>
  <si>
    <t>1 - 6</t>
  </si>
  <si>
    <t>7 - 12</t>
  </si>
  <si>
    <t>13 - 18</t>
  </si>
  <si>
    <t>19 - 24</t>
  </si>
  <si>
    <t>25 - 30</t>
  </si>
  <si>
    <t>31 - 36</t>
  </si>
  <si>
    <t>37 - 42</t>
  </si>
  <si>
    <t>43 - 48</t>
  </si>
  <si>
    <t>49 - 54</t>
  </si>
  <si>
    <t>55 - 60</t>
  </si>
  <si>
    <t>61 - 64</t>
  </si>
  <si>
    <t>6 okruhů</t>
  </si>
  <si>
    <t>12 okruhů</t>
  </si>
  <si>
    <t>30 okr</t>
  </si>
  <si>
    <t>60 okr</t>
  </si>
  <si>
    <t xml:space="preserve">30 okr </t>
  </si>
  <si>
    <t xml:space="preserve">60 okr </t>
  </si>
  <si>
    <t>18 okruhů</t>
  </si>
  <si>
    <t>24 okruhů</t>
  </si>
  <si>
    <t>30 okruhů</t>
  </si>
  <si>
    <t>36 okruhů</t>
  </si>
  <si>
    <t>42 okruhů</t>
  </si>
  <si>
    <t>48 okruhů</t>
  </si>
  <si>
    <t>54 okruhů</t>
  </si>
  <si>
    <t>60 okruhů</t>
  </si>
  <si>
    <t>64 okruhů</t>
  </si>
  <si>
    <r>
      <t xml:space="preserve">tvoje </t>
    </r>
    <r>
      <rPr>
        <b/>
        <sz val="8"/>
        <color theme="1"/>
        <rFont val="Calibri"/>
        <family val="2"/>
        <charset val="238"/>
        <scheme val="minor"/>
      </rPr>
      <t>časy</t>
    </r>
    <r>
      <rPr>
        <sz val="8"/>
        <color theme="1"/>
        <rFont val="Calibri"/>
        <family val="2"/>
        <charset val="238"/>
        <scheme val="minor"/>
      </rPr>
      <t xml:space="preserve"> naměřené v jednotlivých úsecích a srovnání s nejbližšími soupeři ve výsledkové listině</t>
    </r>
  </si>
  <si>
    <r>
      <t xml:space="preserve">tvoje </t>
    </r>
    <r>
      <rPr>
        <b/>
        <sz val="8"/>
        <color theme="1"/>
        <rFont val="Calibri"/>
        <family val="2"/>
        <charset val="238"/>
        <scheme val="minor"/>
      </rPr>
      <t>mezičasy</t>
    </r>
    <r>
      <rPr>
        <sz val="8"/>
        <color theme="1"/>
        <rFont val="Calibri"/>
        <family val="2"/>
        <charset val="238"/>
        <scheme val="minor"/>
      </rPr>
      <t xml:space="preserve"> po úsecích a srovnání se soupeři, kteří byli celkově o jedno místo před a za tebou</t>
    </r>
  </si>
  <si>
    <r>
      <t xml:space="preserve">tvůj </t>
    </r>
    <r>
      <rPr>
        <b/>
        <sz val="8"/>
        <color theme="1"/>
        <rFont val="Calibri"/>
        <family val="2"/>
        <charset val="238"/>
        <scheme val="minor"/>
      </rPr>
      <t>pohyb výsledkovou listinou</t>
    </r>
    <r>
      <rPr>
        <sz val="8"/>
        <color theme="1"/>
        <rFont val="Calibri"/>
        <family val="2"/>
        <charset val="238"/>
        <scheme val="minor"/>
      </rPr>
      <t xml:space="preserve"> na mezičasech a srovnání s nejbližšími soupeři</t>
    </r>
  </si>
  <si>
    <r>
      <rPr>
        <b/>
        <sz val="8"/>
        <rFont val="Calibri"/>
        <family val="2"/>
        <charset val="238"/>
        <scheme val="minor"/>
      </rPr>
      <t>průměrné tempo</t>
    </r>
    <r>
      <rPr>
        <sz val="8"/>
        <rFont val="Calibri"/>
        <family val="2"/>
        <charset val="238"/>
        <scheme val="minor"/>
      </rPr>
      <t xml:space="preserve"> v min/km v jednotlivých úsecíchů a srovnání s nejbližšími soupeři</t>
    </r>
  </si>
  <si>
    <t>Tady najdeš všechno podstatné. V levém horním rohu si z rozbalovacího seznamu vyber svoje jméno a hned budeš vidět, za kolik si běžel jednotlivé 6-ti kolové úseky, jaké jsi měl průběžné mezičasy, jak jsi stoupal nebo klesal výsledkovou listinou a jak se pohybovalo v průběhu závodu tvoje tempo na kilometr. To vše ve srovnání se závodníky, kteří ti byli výkonnostně nejblíže - skončili o jedno místo před tebou a jedno místo za tebou.</t>
  </si>
  <si>
    <t>Nespokojen? Chtěl bys vědět víc? OK, pak jsou tady podrobné údaje po jednotlivých kolech nebo 6-ti okruhových úsecích. Ale bacha, těch čísílek je tam fakt hodně:</t>
  </si>
  <si>
    <t xml:space="preserve">   ::    a jestli se ti z toho kvanta čísel točí hlava, zkus analýzu po 6 kolech, není toho tolik, lépe se v tom orientuje   . . . . .</t>
  </si>
  <si>
    <t>Tabulka mezičasů a pořadí po 6-ti kolových úsecích</t>
  </si>
  <si>
    <t>Věříme, že jste si závod užili a že se teď, už v klidu a pohodě, rádi ponoříte do spletitého světa čísel a dat, a že tam najdete důvod Vašeho úspěchu či nezdaru, stejně tak jako inspiraci pro příští rok. Příjemnou zábavu J.</t>
  </si>
  <si>
    <t>Ne všichni jsou ale od přírody cifršpioni. Takže, pokud se ti v tom nechce nějak hluboce šťourat, klikni rovnou sem a máš vše podstatné k dispozici:</t>
  </si>
  <si>
    <t>A to je všechno. Doufáme, že se ti u nás líbilo a že se třeba za rok zase potkáme na startu. Takže ... zatím ...</t>
  </si>
  <si>
    <t>V sobotu 20. ledna 2018 přibyl na běžecké mapě nový závod. I když ... spíše staronový. Zkrátka a dobře, poté, co nové vedení Mercury centra odmítlo propůjčit podzemní garáže, museli jsme se porozhlédnout jinde. A nakonec jsme našli. Pavilon T1 na českobudějovickém Výstavišti se nakonec ukázal více než skvělou náhradou. Běželo se sice na kratším okruhu, ale vysoký strop a hlavně celá jedna prosklená stěna razantně změnily undergroundový charakter původně garážového běhu, a my doufáme, že se pozitivně promítly i do mysli a končetin běžců.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</si>
  <si>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</si>
  <si>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</si>
  <si>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</si>
  <si>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</si>
  <si>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</si>
  <si>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</si>
  <si>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</si>
  <si>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</si>
  <si>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</si>
  <si>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</si>
  <si>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</si>
  <si>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</si>
  <si>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</si>
  <si>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</si>
  <si>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</si>
  <si>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</si>
  <si>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</si>
  <si>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</si>
  <si>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</si>
  <si>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</si>
  <si>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</si>
  <si>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</si>
  <si>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</si>
  <si>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</si>
  <si>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</si>
  <si>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</si>
  <si>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</si>
  <si>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</si>
  <si>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</si>
  <si>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</si>
  <si>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</si>
  <si>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</si>
  <si>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</si>
  <si>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</si>
  <si>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</si>
  <si>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</si>
  <si>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</si>
  <si>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</si>
  <si>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</si>
  <si>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</si>
  <si>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</si>
  <si>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T1 MARATON České Budějovice</t>
  </si>
  <si>
    <t>časy jednotlivých 10-ti kolových úsecích</t>
  </si>
  <si>
    <t>1-10</t>
  </si>
  <si>
    <t>1 - 10</t>
  </si>
  <si>
    <t>11 - 20</t>
  </si>
  <si>
    <t>21 - 30</t>
  </si>
  <si>
    <t>31 - 40</t>
  </si>
  <si>
    <t>41 - 50</t>
  </si>
  <si>
    <t>51 - 60</t>
  </si>
  <si>
    <t>61 - 70</t>
  </si>
  <si>
    <t>71 - 80</t>
  </si>
  <si>
    <t>81 - 90</t>
  </si>
  <si>
    <t>91 - 100</t>
  </si>
  <si>
    <t>rozdělení po úsecích, jeden úsek = 10 okruhů (4.000 mts);   první úsek je delší o 155 metrů, poslední úsek má naopak pouze 5 okruhů (2.000 mts)</t>
  </si>
  <si>
    <t>101-105</t>
  </si>
  <si>
    <t>101 - 105</t>
  </si>
  <si>
    <t>11-20</t>
  </si>
  <si>
    <t>21-30</t>
  </si>
  <si>
    <t>31-40</t>
  </si>
  <si>
    <t>41-50</t>
  </si>
  <si>
    <t>51-60</t>
  </si>
  <si>
    <t>61-70</t>
  </si>
  <si>
    <t>71-80</t>
  </si>
  <si>
    <t>81-90</t>
  </si>
  <si>
    <t>91-100</t>
  </si>
  <si>
    <t>10 okr</t>
  </si>
  <si>
    <t>20 okr</t>
  </si>
  <si>
    <t>40 okr</t>
  </si>
  <si>
    <t>105 okr</t>
  </si>
  <si>
    <t>100 okr</t>
  </si>
  <si>
    <t>90 okr</t>
  </si>
  <si>
    <t>80 okr</t>
  </si>
  <si>
    <t>70 okr</t>
  </si>
  <si>
    <t>50 okr</t>
  </si>
  <si>
    <t xml:space="preserve">10 okr </t>
  </si>
  <si>
    <t xml:space="preserve">20 okr </t>
  </si>
  <si>
    <t xml:space="preserve">40 okr </t>
  </si>
  <si>
    <t xml:space="preserve">50 okr </t>
  </si>
  <si>
    <t xml:space="preserve">70 okr </t>
  </si>
  <si>
    <t xml:space="preserve">80 okr </t>
  </si>
  <si>
    <t xml:space="preserve">90 okr </t>
  </si>
  <si>
    <t xml:space="preserve">100 okr </t>
  </si>
  <si>
    <t xml:space="preserve">105 okr </t>
  </si>
  <si>
    <t>Ďuk Jan</t>
  </si>
  <si>
    <t>Tichý Peter</t>
  </si>
  <si>
    <t>Velička Ondřej</t>
  </si>
  <si>
    <t>Chlup Tomáš</t>
  </si>
  <si>
    <t>Bauer Václav</t>
  </si>
  <si>
    <t>Churaňová Radka</t>
  </si>
  <si>
    <t>Vondrášek Štěpán</t>
  </si>
  <si>
    <t>Sedlák Aleš</t>
  </si>
  <si>
    <t>Válek Petr</t>
  </si>
  <si>
    <t>Bělaška Přemysl</t>
  </si>
  <si>
    <t>Horakova Lenka</t>
  </si>
  <si>
    <t>Jokl Rosta</t>
  </si>
  <si>
    <t>Lebedová Olga</t>
  </si>
  <si>
    <t>Zelenka Libor</t>
  </si>
  <si>
    <t>Bodnar Pavel</t>
  </si>
  <si>
    <t>Hrček Tomáš</t>
  </si>
  <si>
    <t>Sedlák Pavel</t>
  </si>
  <si>
    <t>Kašparová Kateřina</t>
  </si>
  <si>
    <t>Buchlovský Petr</t>
  </si>
  <si>
    <t>Riedl Vladimír</t>
  </si>
  <si>
    <t>Štěpánek Kamil</t>
  </si>
  <si>
    <t>Doležal Marek</t>
  </si>
  <si>
    <t>Vondrášek Martin</t>
  </si>
  <si>
    <t>Grusz Filip</t>
  </si>
  <si>
    <t>Vávrů Ivana</t>
  </si>
  <si>
    <t>Hesoun Tomáš</t>
  </si>
  <si>
    <t>Scheuringer Michael</t>
  </si>
  <si>
    <t>Kovář David</t>
  </si>
  <si>
    <t>Švejnoha Lukáš</t>
  </si>
  <si>
    <t>Rataj Stanislav</t>
  </si>
  <si>
    <t>Šíma Jan</t>
  </si>
  <si>
    <t>Mastný Martin</t>
  </si>
  <si>
    <t>Štindl Jan</t>
  </si>
  <si>
    <t>Bodnarová Iveta</t>
  </si>
  <si>
    <t>Hach Lukáš</t>
  </si>
  <si>
    <t>Hannes Kranixfeld</t>
  </si>
  <si>
    <t>Kejšar Jan</t>
  </si>
  <si>
    <t>Hinterhoelzl Robert</t>
  </si>
  <si>
    <t>Drázda Petr</t>
  </si>
  <si>
    <t>Pechova Jaroslava</t>
  </si>
  <si>
    <t>Seidlová Eva</t>
  </si>
  <si>
    <t>Kozub Kamil</t>
  </si>
  <si>
    <t>Folbrecht Jan</t>
  </si>
  <si>
    <t>Pitsch Udo</t>
  </si>
  <si>
    <t>Kroer Werner</t>
  </si>
  <si>
    <t>Breburdová Hana</t>
  </si>
  <si>
    <t>Linhart Milan</t>
  </si>
  <si>
    <t>Nováčková Dana</t>
  </si>
  <si>
    <t>Šandera Martin</t>
  </si>
  <si>
    <t>Ščibran Miroslav</t>
  </si>
  <si>
    <t>Vejvoda Jiří</t>
  </si>
  <si>
    <t>Pucholt Jiří</t>
  </si>
  <si>
    <t>Burger Pavel</t>
  </si>
  <si>
    <t>Orlinger Herbert Emil</t>
  </si>
  <si>
    <t>Kieler Bernard</t>
  </si>
  <si>
    <t>Aigner Günther</t>
  </si>
  <si>
    <t>Richter Frank</t>
  </si>
  <si>
    <t>Reiter Anton</t>
  </si>
  <si>
    <t>Běhounek Rostislav</t>
  </si>
  <si>
    <t>Fusek Pavel</t>
  </si>
  <si>
    <t>Kůrka Tomáš</t>
  </si>
  <si>
    <t>Smrž Jakub</t>
  </si>
  <si>
    <t>Smrž Matěj</t>
  </si>
  <si>
    <t>Podmelova Vilma</t>
  </si>
  <si>
    <t>Študlar Jiří</t>
  </si>
  <si>
    <t>Kysucké Nové Mesto</t>
  </si>
  <si>
    <t>behejbrno.com</t>
  </si>
  <si>
    <t>TJ Lokomotiva Trutnov</t>
  </si>
  <si>
    <t>SK Čtyři Dvory</t>
  </si>
  <si>
    <t>KILPI RACING TEAM</t>
  </si>
  <si>
    <t>TJ Magla</t>
  </si>
  <si>
    <t>iThinkBeer.com</t>
  </si>
  <si>
    <t>ComAp runtime error</t>
  </si>
  <si>
    <t>WRC</t>
  </si>
  <si>
    <t>Hůrka</t>
  </si>
  <si>
    <t>MALIDA OPTIMUM</t>
  </si>
  <si>
    <t>TJ Jiskra Třeboň</t>
  </si>
  <si>
    <t>Intelis Písek</t>
  </si>
  <si>
    <t>TT Tálín</t>
  </si>
  <si>
    <t>Ultrašílenci</t>
  </si>
  <si>
    <t>Clovek Levyt</t>
  </si>
  <si>
    <t>JKM České Budějovice</t>
  </si>
  <si>
    <t>TJ VTŽ Chomutov</t>
  </si>
  <si>
    <t>LC Linz</t>
  </si>
  <si>
    <t>CBC TEAM</t>
  </si>
  <si>
    <t>České Velenice</t>
  </si>
  <si>
    <t>Cyklo Outdoor Netolice</t>
  </si>
  <si>
    <t>Řevnice</t>
  </si>
  <si>
    <t>SAYERLACK Prachatice</t>
  </si>
  <si>
    <t>Velešín</t>
  </si>
  <si>
    <t>Heiltherme Bad Waltersdorf</t>
  </si>
  <si>
    <t>SONNENKISSEN</t>
  </si>
  <si>
    <t>Mexico Team</t>
  </si>
  <si>
    <t>TC Dvořák České Budějo...</t>
  </si>
  <si>
    <t>HOPE ČB</t>
  </si>
  <si>
    <t>Týn nad Vltavou</t>
  </si>
  <si>
    <t>O5 BK Furča-Košice</t>
  </si>
  <si>
    <t>TG Viktoria Augsburg</t>
  </si>
  <si>
    <t>RV Sturmvogel München</t>
  </si>
  <si>
    <t>KBA Grafitec Dobruška</t>
  </si>
  <si>
    <t>DTJ Lomnice/Luž.</t>
  </si>
  <si>
    <t>World Runners Company (WRC)</t>
  </si>
  <si>
    <t>Bezvaúči</t>
  </si>
  <si>
    <t>BONBON</t>
  </si>
  <si>
    <t>SC Marathon Plzeň</t>
  </si>
  <si>
    <t>Sirka a Miza Žilina</t>
  </si>
  <si>
    <t>T.J.Sokol Unhošť</t>
  </si>
  <si>
    <t>TJ Sokol Albrechtice</t>
  </si>
  <si>
    <t>HPLC Linz</t>
  </si>
  <si>
    <t>Club Supermarathon Italia</t>
  </si>
  <si>
    <t>Tragéd Team</t>
  </si>
  <si>
    <t>Traged team</t>
  </si>
  <si>
    <t>Běžímpro.cz Centrum BAZA...</t>
  </si>
  <si>
    <t>BěžímPro.cz</t>
  </si>
  <si>
    <t>AC Moravska Slavie</t>
  </si>
  <si>
    <t>Cyklo Velešín</t>
  </si>
  <si>
    <t>Brunner Radek (1 )</t>
  </si>
  <si>
    <t>Ďuk Jan (28 )</t>
  </si>
  <si>
    <t>Kopecký Martin (50 )</t>
  </si>
  <si>
    <t>Tichý Peter (108 )</t>
  </si>
  <si>
    <t>Orálek Daniel (2 )</t>
  </si>
  <si>
    <t>Velička Ondřej (3 )</t>
  </si>
  <si>
    <t>Chlup Tomáš (130 )</t>
  </si>
  <si>
    <t>Bauer Václav (6 )</t>
  </si>
  <si>
    <t>Macek Petr (61 )</t>
  </si>
  <si>
    <t>Churaňová Radka (11 )</t>
  </si>
  <si>
    <t>Vondrák Zbyněk (120 )</t>
  </si>
  <si>
    <t>Vondrášek Štěpán (122 )</t>
  </si>
  <si>
    <t>Vaněček Michael (133 )</t>
  </si>
  <si>
    <t>Urban Jaroslav (114 )</t>
  </si>
  <si>
    <t>Uhlíř Radek (112 )</t>
  </si>
  <si>
    <t>Teplý Ondřej (107 )</t>
  </si>
  <si>
    <t>Pirkl Pavel (74 )</t>
  </si>
  <si>
    <t>Tománek Roman (110 )</t>
  </si>
  <si>
    <t>Sedlák Aleš (89 )</t>
  </si>
  <si>
    <t>Válek Petr (116 )</t>
  </si>
  <si>
    <t>Rokos Lukáš (87 )</t>
  </si>
  <si>
    <t>Doucha Jiří (25 )</t>
  </si>
  <si>
    <t>Mikolášek Arnošt (67 )</t>
  </si>
  <si>
    <t>Bělaška Přemysl (9 )</t>
  </si>
  <si>
    <t>Horakova Lenka (38 )</t>
  </si>
  <si>
    <t>Jokl Rosta (45 )</t>
  </si>
  <si>
    <t>Lebedová Olga (58 )</t>
  </si>
  <si>
    <t>Macek Tomáš (62 )</t>
  </si>
  <si>
    <t>Kolář Martin (49 )</t>
  </si>
  <si>
    <t>Zelenka Libor (126 )</t>
  </si>
  <si>
    <t>Pojsl Jan (78 )</t>
  </si>
  <si>
    <t>Juráň Karel (46 )</t>
  </si>
  <si>
    <t>Bodnar Pavel (13 )</t>
  </si>
  <si>
    <t>Hrček Tomáš (40 )</t>
  </si>
  <si>
    <t>Sedlák Pavel (90 )</t>
  </si>
  <si>
    <t>Kašparová Kateřina (100 )</t>
  </si>
  <si>
    <t>Prokop Ondřej (80 )</t>
  </si>
  <si>
    <t>Prokop Matěj (79 )</t>
  </si>
  <si>
    <t>Buchlovský Petr (19 )</t>
  </si>
  <si>
    <t>Riedl Vladimír (85 )</t>
  </si>
  <si>
    <t>Štěpánek Kamil (102 )</t>
  </si>
  <si>
    <t>Rokos Ivan (86 )</t>
  </si>
  <si>
    <t>Doležal Marek (24 )</t>
  </si>
  <si>
    <t>Vondrášek Martin (121 )</t>
  </si>
  <si>
    <t>Grusz Filip (30 )</t>
  </si>
  <si>
    <t>Vávrů Ivana (117 )</t>
  </si>
  <si>
    <t>Hesoun Tomáš (35 )</t>
  </si>
  <si>
    <t>Tomášek Jan (111 )</t>
  </si>
  <si>
    <t>Scheuringer Michael (92 )</t>
  </si>
  <si>
    <t>Kucko Miroslav (55 )</t>
  </si>
  <si>
    <t>Kovář David (51 )</t>
  </si>
  <si>
    <t>Plachý Zdeněk (76 )</t>
  </si>
  <si>
    <t>Hons Pavel (37 )</t>
  </si>
  <si>
    <t>Svozil Libor (95 )</t>
  </si>
  <si>
    <t>Diviš Jiří (7 )</t>
  </si>
  <si>
    <t>Šimek Miroslav (66 )</t>
  </si>
  <si>
    <t>Švejnoha Lukáš (106 )</t>
  </si>
  <si>
    <t>Rataj Stanislav (83 )</t>
  </si>
  <si>
    <t>Pruckner Dietmar (81 )</t>
  </si>
  <si>
    <t>Šíma Jan (99 )</t>
  </si>
  <si>
    <t>Mastný Martin (65 )</t>
  </si>
  <si>
    <t>Círal František (21 )</t>
  </si>
  <si>
    <t>Kocourek Jan (128 )</t>
  </si>
  <si>
    <t>Štindl Jan (103 )</t>
  </si>
  <si>
    <t>Bodnarová Iveta (14 )</t>
  </si>
  <si>
    <t>Hach Lukáš (137 )</t>
  </si>
  <si>
    <t>Hannes Kranixfeld (32 )</t>
  </si>
  <si>
    <t>Oubram Jan (71 )</t>
  </si>
  <si>
    <t>Kejšar Jan (47 )</t>
  </si>
  <si>
    <t>Dudák Zdeněk (27 )</t>
  </si>
  <si>
    <t>Hinterhoelzl Robert (127 )</t>
  </si>
  <si>
    <t>Drázda Petr (26 )</t>
  </si>
  <si>
    <t>Pechova Jaroslava (72 )</t>
  </si>
  <si>
    <t>Maršík Miloš (64 )</t>
  </si>
  <si>
    <t>Seidlová Eva (91 )</t>
  </si>
  <si>
    <t>Kyselý Petr (57 )</t>
  </si>
  <si>
    <t>Kozub Kamil (52 )</t>
  </si>
  <si>
    <t>Folbrecht Jan (129 )</t>
  </si>
  <si>
    <t>Hrček Petr (39 )</t>
  </si>
  <si>
    <t>Petr Martin (109 )</t>
  </si>
  <si>
    <t>Šindlerová Jana (101 )</t>
  </si>
  <si>
    <t>Bohuněk Zdeněk (15 )</t>
  </si>
  <si>
    <t>Brossaud Jack (18 )</t>
  </si>
  <si>
    <t>Vostrý Miroslav (124 )</t>
  </si>
  <si>
    <t>Pitsch Udo (75 )</t>
  </si>
  <si>
    <t>Kroer Werner (135 )</t>
  </si>
  <si>
    <t>Breburdová Hana (17 )</t>
  </si>
  <si>
    <t>Wolaschka Peter (125 )</t>
  </si>
  <si>
    <t>Svoboda Václav (94 )</t>
  </si>
  <si>
    <t>Linhart Milan (59 )</t>
  </si>
  <si>
    <t>Pillar Ladislav (73 )</t>
  </si>
  <si>
    <t>Nováčková Dana (69 )</t>
  </si>
  <si>
    <t>Vlčková Kateřina (119 )</t>
  </si>
  <si>
    <t>Vosátka Zdeněk (123 )</t>
  </si>
  <si>
    <t>Šandera Martin (97 )</t>
  </si>
  <si>
    <t>Kubičková Eliška Anna (54 )</t>
  </si>
  <si>
    <t>Ščibran Miroslav (98 )</t>
  </si>
  <si>
    <t>Vejvoda Jiří (118 )</t>
  </si>
  <si>
    <t>Pucholt Jiří (82 )</t>
  </si>
  <si>
    <t>Krumer Miroslav (53 )</t>
  </si>
  <si>
    <t>Burger Pavel (20 )</t>
  </si>
  <si>
    <t>Ulma Tomáš (113 )</t>
  </si>
  <si>
    <t>Simon Alexander (93 )</t>
  </si>
  <si>
    <t>Sadílek Václav (88 )</t>
  </si>
  <si>
    <t>Orlinger Herbert Emil (70 )</t>
  </si>
  <si>
    <t>Hadrava Tomáš (31 )</t>
  </si>
  <si>
    <t>Kieler Bernard (136 )</t>
  </si>
  <si>
    <t>Dolejš Jan (23 )</t>
  </si>
  <si>
    <t>Aigner Günther (5 )</t>
  </si>
  <si>
    <t>Richter Frank (134 )</t>
  </si>
  <si>
    <t>Reiter Anton (84 )</t>
  </si>
  <si>
    <t>Běhounek Rostislav (8 )</t>
  </si>
  <si>
    <t>Zeman Pavel (44 )</t>
  </si>
  <si>
    <t>Fusek Pavel (29 )</t>
  </si>
  <si>
    <t>Kůrka Tomáš (56 )</t>
  </si>
  <si>
    <t>Kopecký Zdeněk (131 )</t>
  </si>
  <si>
    <t>REC: Brunner R. 2018 (999)</t>
  </si>
  <si>
    <t>100 - 105</t>
  </si>
  <si>
    <t>Chudý Luboš (41 )</t>
  </si>
  <si>
    <t>rec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</si>
</sst>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[h]:mm:ss.0;@"/>
    <numFmt numFmtId="165" formatCode="[h]:mm:ss;@"/>
    <numFmt numFmtId="166" formatCode="mm:ss.0;@"/>
    <numFmt numFmtId="167" formatCode="0&quot;.&quot;"/>
    <numFmt numFmtId="168" formatCode="mm:ss;@"/>
    <numFmt numFmtId="169" formatCode="@&quot; km&quot;"/>
    <numFmt numFmtId="170" formatCode="0&quot;. celkově&quot;"/>
    <numFmt numFmtId="171" formatCode="0&quot; km&quot;"/>
    <numFmt numFmtId="172" formatCode="@&quot; okr&quot;"/>
  </numFmts>
  <fonts count="38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sz val="8"/>
      <color theme="5" tint="-0.249977111117893"/>
      <name val="Calibri"/>
      <family val="2"/>
      <charset val="238"/>
      <scheme val="minor"/>
    </font>
    <font>
      <sz val="8"/>
      <color theme="4" tint="-0.249977111117893"/>
      <name val="Calibri"/>
      <family val="2"/>
      <charset val="238"/>
      <scheme val="minor"/>
    </font>
    <font>
      <sz val="8"/>
      <name val="Calibri"/>
      <family val="2"/>
      <charset val="238"/>
    </font>
    <font>
      <sz val="8"/>
      <color theme="9" tint="-0.499984740745262"/>
      <name val="Calibri"/>
      <family val="2"/>
      <charset val="238"/>
      <scheme val="minor"/>
    </font>
    <font>
      <b/>
      <sz val="12"/>
      <color theme="9" tint="-0.499984740745262"/>
      <name val="Calibri"/>
      <family val="2"/>
      <charset val="238"/>
      <scheme val="minor"/>
    </font>
    <font>
      <b/>
      <sz val="12"/>
      <color theme="4"/>
      <name val="Calibri"/>
      <family val="2"/>
      <charset val="238"/>
      <scheme val="minor"/>
    </font>
    <font>
      <sz val="8"/>
      <color theme="5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8"/>
      <color theme="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color theme="6" tint="-0.249977111117893"/>
      <name val="Calibri"/>
      <family val="2"/>
      <charset val="238"/>
      <scheme val="minor"/>
    </font>
    <font>
      <sz val="10"/>
      <color theme="4" tint="-0.249977111117893"/>
      <name val="Calibri"/>
      <family val="2"/>
      <charset val="238"/>
      <scheme val="minor"/>
    </font>
    <font>
      <sz val="8"/>
      <color theme="0" tint="-0.499984740745262"/>
      <name val="Calibri"/>
      <family val="2"/>
      <charset val="238"/>
      <scheme val="minor"/>
    </font>
    <font>
      <b/>
      <sz val="12"/>
      <color theme="4" tint="-0.249977111117893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b/>
      <sz val="10"/>
      <color theme="1" tint="0.499984740745262"/>
      <name val="Calibri"/>
      <family val="2"/>
      <charset val="238"/>
      <scheme val="minor"/>
    </font>
    <font>
      <sz val="8"/>
      <color theme="1" tint="0.499984740745262"/>
      <name val="Calibri"/>
      <family val="2"/>
      <charset val="238"/>
      <scheme val="minor"/>
    </font>
    <font>
      <b/>
      <sz val="8"/>
      <color theme="1" tint="0.499984740745262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</font>
    <font>
      <b/>
      <sz val="10"/>
      <color theme="4" tint="-0.249977111117893"/>
      <name val="Calibri"/>
      <family val="2"/>
      <charset val="238"/>
      <scheme val="minor"/>
    </font>
    <font>
      <sz val="10"/>
      <color theme="3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sz val="12"/>
      <color theme="7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46"/>
      <color theme="6" tint="-0.499984740745262"/>
      <name val="Calibri"/>
      <family val="2"/>
      <charset val="238"/>
      <scheme val="minor"/>
    </font>
    <font>
      <b/>
      <sz val="8"/>
      <color theme="0" tint="-0.49998474074526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/>
      <top/>
      <bottom/>
      <diagonal/>
    </border>
    <border>
      <left/>
      <right style="medium">
        <color theme="9"/>
      </right>
      <top/>
      <bottom/>
      <diagonal/>
    </border>
    <border>
      <left style="thick">
        <color theme="4"/>
      </left>
      <right/>
      <top style="thick">
        <color theme="4"/>
      </top>
      <bottom style="thick">
        <color theme="4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/>
      <right style="thick">
        <color theme="4"/>
      </right>
      <top style="thick">
        <color theme="4"/>
      </top>
      <bottom style="thick">
        <color theme="4"/>
      </bottom>
      <diagonal/>
    </border>
    <border>
      <left style="thin">
        <color theme="4" tint="0.59996337778862885"/>
      </left>
      <right/>
      <top/>
      <bottom style="thin">
        <color theme="4" tint="0.59996337778862885"/>
      </bottom>
      <diagonal/>
    </border>
    <border>
      <left style="thin">
        <color theme="4" tint="0.59996337778862885"/>
      </left>
      <right/>
      <top/>
      <bottom/>
      <diagonal/>
    </border>
    <border>
      <left/>
      <right/>
      <top/>
      <bottom style="thin">
        <color theme="4" tint="0.59996337778862885"/>
      </bottom>
      <diagonal/>
    </border>
    <border>
      <left/>
      <right/>
      <top style="thick">
        <color theme="4"/>
      </top>
      <bottom/>
      <diagonal/>
    </border>
    <border>
      <left style="medium">
        <color theme="4"/>
      </left>
      <right style="thick">
        <color theme="0" tint="-4.9989318521683403E-2"/>
      </right>
      <top style="medium">
        <color theme="4"/>
      </top>
      <bottom style="medium">
        <color theme="4"/>
      </bottom>
      <diagonal/>
    </border>
    <border>
      <left style="thick">
        <color theme="0" tint="-4.9989318521683403E-2"/>
      </left>
      <right style="thick">
        <color theme="0" tint="-4.9989318521683403E-2"/>
      </right>
      <top style="medium">
        <color theme="4"/>
      </top>
      <bottom style="medium">
        <color theme="4"/>
      </bottom>
      <diagonal/>
    </border>
    <border>
      <left style="thick">
        <color theme="0" tint="-4.9989318521683403E-2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Fill="1"/>
    <xf numFmtId="164" fontId="3" fillId="0" borderId="0" xfId="0" applyNumberFormat="1" applyFont="1" applyFill="1" applyAlignment="1">
      <alignment horizontal="center"/>
    </xf>
    <xf numFmtId="0" fontId="1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5" fillId="0" borderId="0" xfId="1" applyAlignment="1">
      <alignment vertical="center"/>
    </xf>
    <xf numFmtId="0" fontId="6" fillId="0" borderId="0" xfId="1" applyFont="1" applyAlignment="1">
      <alignment horizontal="center"/>
    </xf>
    <xf numFmtId="0" fontId="0" fillId="0" borderId="0" xfId="0" applyAlignment="1">
      <alignment horizontal="left" vertical="center" indent="1"/>
    </xf>
    <xf numFmtId="0" fontId="3" fillId="0" borderId="0" xfId="0" applyFont="1" applyFill="1" applyAlignment="1">
      <alignment horizontal="right"/>
    </xf>
    <xf numFmtId="0" fontId="11" fillId="0" borderId="0" xfId="0" applyFont="1"/>
    <xf numFmtId="0" fontId="12" fillId="0" borderId="0" xfId="0" applyFont="1"/>
    <xf numFmtId="165" fontId="2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1" fillId="3" borderId="2" xfId="0" applyFont="1" applyFill="1" applyBorder="1"/>
    <xf numFmtId="0" fontId="1" fillId="3" borderId="3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45" fontId="2" fillId="0" borderId="4" xfId="0" applyNumberFormat="1" applyFont="1" applyBorder="1" applyAlignment="1">
      <alignment horizontal="center"/>
    </xf>
    <xf numFmtId="45" fontId="2" fillId="0" borderId="0" xfId="0" applyNumberFormat="1" applyFont="1" applyBorder="1" applyAlignment="1">
      <alignment horizontal="center"/>
    </xf>
    <xf numFmtId="45" fontId="2" fillId="0" borderId="5" xfId="0" applyNumberFormat="1" applyFont="1" applyBorder="1" applyAlignment="1">
      <alignment horizontal="center"/>
    </xf>
    <xf numFmtId="0" fontId="10" fillId="3" borderId="1" xfId="0" applyFont="1" applyFill="1" applyBorder="1" applyAlignment="1">
      <alignment horizontal="left" indent="1"/>
    </xf>
    <xf numFmtId="0" fontId="0" fillId="0" borderId="0" xfId="0" applyAlignment="1">
      <alignment horizontal="right" vertical="center"/>
    </xf>
    <xf numFmtId="49" fontId="4" fillId="0" borderId="4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0" fontId="17" fillId="0" borderId="0" xfId="0" applyFont="1" applyAlignment="1">
      <alignment vertical="center"/>
    </xf>
    <xf numFmtId="0" fontId="17" fillId="4" borderId="0" xfId="0" applyFont="1" applyFill="1" applyAlignment="1">
      <alignment vertical="center"/>
    </xf>
    <xf numFmtId="0" fontId="17" fillId="0" borderId="0" xfId="0" applyFont="1" applyAlignment="1">
      <alignment horizontal="left" vertical="center" indent="1"/>
    </xf>
    <xf numFmtId="0" fontId="18" fillId="4" borderId="0" xfId="0" applyFont="1" applyFill="1" applyAlignment="1">
      <alignment horizontal="left" vertical="center"/>
    </xf>
    <xf numFmtId="0" fontId="16" fillId="4" borderId="0" xfId="0" applyFont="1" applyFill="1" applyAlignment="1">
      <alignment horizontal="left" vertical="center"/>
    </xf>
    <xf numFmtId="0" fontId="16" fillId="4" borderId="0" xfId="0" applyFont="1" applyFill="1" applyAlignment="1">
      <alignment vertical="center"/>
    </xf>
    <xf numFmtId="167" fontId="16" fillId="4" borderId="0" xfId="0" applyNumberFormat="1" applyFont="1" applyFill="1" applyAlignment="1">
      <alignment horizontal="center" vertical="center"/>
    </xf>
    <xf numFmtId="168" fontId="16" fillId="4" borderId="0" xfId="0" applyNumberFormat="1" applyFont="1" applyFill="1" applyAlignment="1">
      <alignment horizontal="center" vertical="center"/>
    </xf>
    <xf numFmtId="167" fontId="2" fillId="0" borderId="4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2" fillId="0" borderId="5" xfId="0" applyNumberFormat="1" applyFont="1" applyBorder="1" applyAlignment="1">
      <alignment horizontal="center"/>
    </xf>
    <xf numFmtId="167" fontId="9" fillId="0" borderId="4" xfId="0" applyNumberFormat="1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165" fontId="17" fillId="0" borderId="0" xfId="0" applyNumberFormat="1" applyFont="1" applyAlignment="1">
      <alignment vertical="center"/>
    </xf>
    <xf numFmtId="0" fontId="19" fillId="5" borderId="7" xfId="0" applyFont="1" applyFill="1" applyBorder="1" applyAlignment="1">
      <alignment horizontal="left" vertical="center"/>
    </xf>
    <xf numFmtId="0" fontId="18" fillId="5" borderId="7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vertical="center"/>
    </xf>
    <xf numFmtId="0" fontId="19" fillId="5" borderId="8" xfId="0" applyFont="1" applyFill="1" applyBorder="1" applyAlignment="1">
      <alignment horizontal="right" vertical="center"/>
    </xf>
    <xf numFmtId="0" fontId="14" fillId="5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right" vertical="center"/>
    </xf>
    <xf numFmtId="165" fontId="1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67" fontId="14" fillId="4" borderId="0" xfId="0" applyNumberFormat="1" applyFont="1" applyFill="1" applyAlignment="1">
      <alignment horizontal="center" vertical="center"/>
    </xf>
    <xf numFmtId="0" fontId="18" fillId="4" borderId="0" xfId="0" applyFont="1" applyFill="1" applyAlignment="1">
      <alignment vertical="center"/>
    </xf>
    <xf numFmtId="167" fontId="18" fillId="4" borderId="0" xfId="0" applyNumberFormat="1" applyFont="1" applyFill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2" fontId="18" fillId="4" borderId="0" xfId="0" applyNumberFormat="1" applyFont="1" applyFill="1" applyAlignment="1">
      <alignment horizontal="center" vertical="center"/>
    </xf>
    <xf numFmtId="167" fontId="16" fillId="6" borderId="0" xfId="0" applyNumberFormat="1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horizontal="left" vertical="center"/>
    </xf>
    <xf numFmtId="168" fontId="16" fillId="6" borderId="0" xfId="0" applyNumberFormat="1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left" vertical="center"/>
    </xf>
    <xf numFmtId="0" fontId="22" fillId="4" borderId="0" xfId="0" applyFont="1" applyFill="1" applyAlignment="1"/>
    <xf numFmtId="0" fontId="22" fillId="4" borderId="0" xfId="0" applyFont="1" applyFill="1" applyAlignment="1">
      <alignment horizontal="right"/>
    </xf>
    <xf numFmtId="165" fontId="24" fillId="4" borderId="0" xfId="0" applyNumberFormat="1" applyFont="1" applyFill="1" applyAlignment="1">
      <alignment horizontal="right"/>
    </xf>
    <xf numFmtId="167" fontId="24" fillId="0" borderId="12" xfId="0" applyNumberFormat="1" applyFont="1" applyFill="1" applyBorder="1" applyAlignment="1">
      <alignment horizontal="left"/>
    </xf>
    <xf numFmtId="0" fontId="17" fillId="0" borderId="0" xfId="0" applyFont="1" applyAlignment="1">
      <alignment horizontal="center" vertical="center"/>
    </xf>
    <xf numFmtId="167" fontId="24" fillId="0" borderId="0" xfId="0" applyNumberFormat="1" applyFont="1" applyFill="1" applyBorder="1" applyAlignment="1">
      <alignment horizontal="left" indent="1"/>
    </xf>
    <xf numFmtId="0" fontId="18" fillId="0" borderId="0" xfId="0" applyFont="1" applyAlignment="1">
      <alignment vertical="center"/>
    </xf>
    <xf numFmtId="0" fontId="25" fillId="4" borderId="0" xfId="0" applyFont="1" applyFill="1" applyAlignment="1">
      <alignment vertical="center"/>
    </xf>
    <xf numFmtId="0" fontId="26" fillId="4" borderId="0" xfId="0" applyFont="1" applyFill="1" applyAlignment="1">
      <alignment horizontal="left" vertical="top"/>
    </xf>
    <xf numFmtId="0" fontId="25" fillId="0" borderId="0" xfId="0" applyFont="1" applyAlignment="1">
      <alignment vertical="center"/>
    </xf>
    <xf numFmtId="0" fontId="19" fillId="5" borderId="7" xfId="0" applyFont="1" applyFill="1" applyBorder="1" applyAlignment="1" applyProtection="1">
      <alignment horizontal="center" vertical="center"/>
      <protection locked="0"/>
    </xf>
    <xf numFmtId="0" fontId="27" fillId="4" borderId="0" xfId="0" applyFont="1" applyFill="1" applyAlignment="1">
      <alignment vertical="center"/>
    </xf>
    <xf numFmtId="0" fontId="19" fillId="5" borderId="7" xfId="0" applyFont="1" applyFill="1" applyBorder="1" applyAlignment="1">
      <alignment vertical="center"/>
    </xf>
    <xf numFmtId="0" fontId="25" fillId="4" borderId="0" xfId="0" applyFont="1" applyFill="1" applyAlignment="1">
      <alignment horizontal="left" vertical="top"/>
    </xf>
    <xf numFmtId="167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166" fontId="17" fillId="0" borderId="0" xfId="0" applyNumberFormat="1" applyFont="1" applyAlignment="1">
      <alignment horizontal="center" vertical="center"/>
    </xf>
    <xf numFmtId="166" fontId="17" fillId="0" borderId="0" xfId="0" applyNumberFormat="1" applyFont="1" applyAlignment="1">
      <alignment horizontal="right" vertical="center"/>
    </xf>
    <xf numFmtId="0" fontId="17" fillId="6" borderId="0" xfId="0" applyFont="1" applyFill="1" applyAlignment="1">
      <alignment vertical="center"/>
    </xf>
    <xf numFmtId="168" fontId="17" fillId="6" borderId="0" xfId="0" applyNumberFormat="1" applyFont="1" applyFill="1" applyAlignment="1">
      <alignment horizontal="right" vertical="center"/>
    </xf>
    <xf numFmtId="165" fontId="16" fillId="6" borderId="0" xfId="0" applyNumberFormat="1" applyFont="1" applyFill="1" applyBorder="1" applyAlignment="1">
      <alignment horizontal="right" vertical="center"/>
    </xf>
    <xf numFmtId="0" fontId="28" fillId="4" borderId="0" xfId="0" applyFont="1" applyFill="1" applyAlignment="1">
      <alignment horizontal="center" vertical="center"/>
    </xf>
    <xf numFmtId="0" fontId="28" fillId="4" borderId="0" xfId="0" applyFont="1" applyFill="1" applyAlignment="1">
      <alignment vertical="center"/>
    </xf>
    <xf numFmtId="0" fontId="26" fillId="4" borderId="0" xfId="0" applyFont="1" applyFill="1" applyAlignment="1">
      <alignment vertical="center"/>
    </xf>
    <xf numFmtId="169" fontId="28" fillId="4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Alignment="1">
      <alignment horizontal="right" vertical="center"/>
    </xf>
    <xf numFmtId="167" fontId="16" fillId="4" borderId="0" xfId="0" applyNumberFormat="1" applyFont="1" applyFill="1" applyAlignment="1">
      <alignment horizontal="right" vertical="center" indent="1"/>
    </xf>
    <xf numFmtId="167" fontId="16" fillId="0" borderId="0" xfId="0" applyNumberFormat="1" applyFont="1" applyFill="1" applyBorder="1" applyAlignment="1">
      <alignment horizontal="right" vertical="center" indent="1"/>
    </xf>
    <xf numFmtId="165" fontId="16" fillId="4" borderId="0" xfId="0" applyNumberFormat="1" applyFont="1" applyFill="1" applyAlignment="1">
      <alignment horizontal="right" vertical="center"/>
    </xf>
    <xf numFmtId="171" fontId="8" fillId="0" borderId="0" xfId="0" applyNumberFormat="1" applyFont="1" applyFill="1" applyAlignment="1">
      <alignment horizontal="right" vertical="center"/>
    </xf>
    <xf numFmtId="168" fontId="17" fillId="0" borderId="0" xfId="0" applyNumberFormat="1" applyFont="1" applyAlignment="1">
      <alignment horizontal="center" vertical="center"/>
    </xf>
    <xf numFmtId="0" fontId="14" fillId="5" borderId="0" xfId="0" applyFont="1" applyFill="1" applyAlignment="1">
      <alignment horizontal="left" vertical="center" indent="1"/>
    </xf>
    <xf numFmtId="0" fontId="14" fillId="5" borderId="0" xfId="0" applyFont="1" applyFill="1" applyAlignment="1">
      <alignment horizontal="right" vertical="center" indent="1"/>
    </xf>
    <xf numFmtId="0" fontId="20" fillId="4" borderId="0" xfId="0" applyFont="1" applyFill="1" applyAlignment="1">
      <alignment horizontal="right"/>
    </xf>
    <xf numFmtId="0" fontId="30" fillId="0" borderId="0" xfId="0" applyFont="1" applyAlignment="1">
      <alignment horizontal="left" vertical="center" indent="1"/>
    </xf>
    <xf numFmtId="0" fontId="1" fillId="0" borderId="0" xfId="0" applyFont="1" applyAlignment="1">
      <alignment vertical="center"/>
    </xf>
    <xf numFmtId="0" fontId="1" fillId="4" borderId="0" xfId="0" applyFont="1" applyFill="1" applyAlignment="1">
      <alignment vertical="center"/>
    </xf>
    <xf numFmtId="0" fontId="2" fillId="4" borderId="0" xfId="0" applyFont="1" applyFill="1" applyAlignment="1">
      <alignment horizontal="left" vertical="center"/>
    </xf>
    <xf numFmtId="0" fontId="32" fillId="0" borderId="0" xfId="0" applyFont="1" applyAlignment="1">
      <alignment horizontal="left" vertical="center" indent="1"/>
    </xf>
    <xf numFmtId="168" fontId="17" fillId="0" borderId="0" xfId="0" applyNumberFormat="1" applyFont="1" applyAlignment="1">
      <alignment horizontal="right" vertical="center"/>
    </xf>
    <xf numFmtId="0" fontId="18" fillId="4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9" fillId="4" borderId="0" xfId="0" applyFont="1" applyFill="1" applyAlignment="1">
      <alignment vertical="center"/>
    </xf>
    <xf numFmtId="0" fontId="27" fillId="4" borderId="0" xfId="0" applyFont="1" applyFill="1" applyAlignment="1">
      <alignment horizontal="left" vertical="top" indent="1"/>
    </xf>
    <xf numFmtId="0" fontId="0" fillId="0" borderId="0" xfId="0" applyAlignment="1">
      <alignment vertical="center" wrapText="1"/>
    </xf>
    <xf numFmtId="0" fontId="5" fillId="0" borderId="0" xfId="1" applyAlignment="1">
      <alignment horizontal="center" vertical="center"/>
    </xf>
    <xf numFmtId="0" fontId="33" fillId="0" borderId="0" xfId="0" applyFont="1"/>
    <xf numFmtId="0" fontId="34" fillId="0" borderId="0" xfId="0" applyFont="1"/>
    <xf numFmtId="0" fontId="3" fillId="0" borderId="16" xfId="0" applyFont="1" applyBorder="1" applyAlignment="1">
      <alignment horizontal="center"/>
    </xf>
    <xf numFmtId="0" fontId="1" fillId="0" borderId="17" xfId="0" applyFont="1" applyBorder="1"/>
    <xf numFmtId="0" fontId="1" fillId="0" borderId="17" xfId="0" applyFont="1" applyBorder="1" applyAlignment="1">
      <alignment horizontal="center"/>
    </xf>
    <xf numFmtId="165" fontId="2" fillId="0" borderId="17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3" fontId="2" fillId="0" borderId="17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47" fontId="2" fillId="0" borderId="17" xfId="0" applyNumberFormat="1" applyFont="1" applyBorder="1" applyAlignment="1">
      <alignment horizontal="center"/>
    </xf>
    <xf numFmtId="47" fontId="2" fillId="0" borderId="18" xfId="0" applyNumberFormat="1" applyFont="1" applyBorder="1" applyAlignment="1">
      <alignment horizontal="center"/>
    </xf>
    <xf numFmtId="0" fontId="1" fillId="0" borderId="17" xfId="0" applyNumberFormat="1" applyFont="1" applyBorder="1"/>
    <xf numFmtId="0" fontId="1" fillId="0" borderId="0" xfId="0" applyNumberFormat="1" applyFont="1"/>
    <xf numFmtId="165" fontId="3" fillId="0" borderId="18" xfId="0" applyNumberFormat="1" applyFont="1" applyFill="1" applyBorder="1" applyAlignment="1">
      <alignment horizontal="center"/>
    </xf>
    <xf numFmtId="165" fontId="3" fillId="0" borderId="17" xfId="0" applyNumberFormat="1" applyFont="1" applyFill="1" applyBorder="1" applyAlignment="1">
      <alignment horizontal="center"/>
    </xf>
    <xf numFmtId="45" fontId="2" fillId="0" borderId="16" xfId="0" applyNumberFormat="1" applyFont="1" applyBorder="1"/>
    <xf numFmtId="45" fontId="2" fillId="0" borderId="17" xfId="0" applyNumberFormat="1" applyFont="1" applyBorder="1"/>
    <xf numFmtId="45" fontId="2" fillId="0" borderId="18" xfId="0" applyNumberFormat="1" applyFont="1" applyBorder="1"/>
    <xf numFmtId="45" fontId="1" fillId="0" borderId="0" xfId="0" applyNumberFormat="1" applyFont="1"/>
    <xf numFmtId="165" fontId="3" fillId="0" borderId="0" xfId="0" applyNumberFormat="1" applyFont="1" applyFill="1" applyAlignment="1">
      <alignment horizontal="center"/>
    </xf>
    <xf numFmtId="168" fontId="1" fillId="0" borderId="0" xfId="0" applyNumberFormat="1" applyFont="1" applyAlignment="1">
      <alignment horizontal="center"/>
    </xf>
    <xf numFmtId="172" fontId="27" fillId="4" borderId="0" xfId="0" applyNumberFormat="1" applyFont="1" applyFill="1" applyAlignment="1">
      <alignment horizontal="right" vertical="center"/>
    </xf>
    <xf numFmtId="0" fontId="37" fillId="7" borderId="16" xfId="0" applyFont="1" applyFill="1" applyBorder="1" applyAlignment="1">
      <alignment horizontal="center"/>
    </xf>
    <xf numFmtId="0" fontId="23" fillId="7" borderId="17" xfId="0" applyFont="1" applyFill="1" applyBorder="1"/>
    <xf numFmtId="0" fontId="23" fillId="7" borderId="17" xfId="0" applyFont="1" applyFill="1" applyBorder="1" applyAlignment="1">
      <alignment horizontal="center"/>
    </xf>
    <xf numFmtId="165" fontId="37" fillId="7" borderId="17" xfId="0" applyNumberFormat="1" applyFont="1" applyFill="1" applyBorder="1" applyAlignment="1">
      <alignment horizontal="center"/>
    </xf>
    <xf numFmtId="45" fontId="23" fillId="7" borderId="16" xfId="0" applyNumberFormat="1" applyFont="1" applyFill="1" applyBorder="1"/>
    <xf numFmtId="45" fontId="23" fillId="7" borderId="17" xfId="0" applyNumberFormat="1" applyFont="1" applyFill="1" applyBorder="1"/>
    <xf numFmtId="45" fontId="23" fillId="7" borderId="18" xfId="0" applyNumberFormat="1" applyFont="1" applyFill="1" applyBorder="1"/>
    <xf numFmtId="0" fontId="37" fillId="7" borderId="19" xfId="0" applyFont="1" applyFill="1" applyBorder="1" applyAlignment="1">
      <alignment horizontal="center"/>
    </xf>
    <xf numFmtId="0" fontId="23" fillId="7" borderId="20" xfId="0" applyFont="1" applyFill="1" applyBorder="1"/>
    <xf numFmtId="0" fontId="23" fillId="7" borderId="20" xfId="0" applyFont="1" applyFill="1" applyBorder="1" applyAlignment="1">
      <alignment horizontal="center"/>
    </xf>
    <xf numFmtId="165" fontId="37" fillId="7" borderId="20" xfId="0" applyNumberFormat="1" applyFont="1" applyFill="1" applyBorder="1" applyAlignment="1">
      <alignment horizontal="center"/>
    </xf>
    <xf numFmtId="45" fontId="23" fillId="7" borderId="19" xfId="0" applyNumberFormat="1" applyFont="1" applyFill="1" applyBorder="1"/>
    <xf numFmtId="45" fontId="23" fillId="7" borderId="20" xfId="0" applyNumberFormat="1" applyFont="1" applyFill="1" applyBorder="1"/>
    <xf numFmtId="45" fontId="23" fillId="7" borderId="21" xfId="0" applyNumberFormat="1" applyFont="1" applyFill="1" applyBorder="1"/>
    <xf numFmtId="45" fontId="2" fillId="0" borderId="4" xfId="0" applyNumberFormat="1" applyFont="1" applyFill="1" applyBorder="1" applyAlignment="1">
      <alignment horizontal="center"/>
    </xf>
    <xf numFmtId="45" fontId="2" fillId="0" borderId="0" xfId="0" applyNumberFormat="1" applyFont="1" applyFill="1" applyBorder="1" applyAlignment="1">
      <alignment horizontal="center"/>
    </xf>
    <xf numFmtId="45" fontId="2" fillId="0" borderId="5" xfId="0" applyNumberFormat="1" applyFont="1" applyFill="1" applyBorder="1" applyAlignment="1">
      <alignment horizontal="center"/>
    </xf>
    <xf numFmtId="0" fontId="36" fillId="0" borderId="0" xfId="0" applyFont="1" applyAlignment="1">
      <alignment horizontal="left" indent="9"/>
    </xf>
    <xf numFmtId="0" fontId="0" fillId="0" borderId="0" xfId="0" applyAlignment="1">
      <alignment horizontal="justify" vertical="center" wrapText="1"/>
    </xf>
    <xf numFmtId="0" fontId="5" fillId="0" borderId="0" xfId="1" applyAlignment="1" applyProtection="1">
      <alignment horizontal="center" vertical="center"/>
    </xf>
    <xf numFmtId="0" fontId="5" fillId="0" borderId="0" xfId="1" applyAlignment="1" applyProtection="1">
      <alignment vertical="center"/>
    </xf>
    <xf numFmtId="0" fontId="0" fillId="0" borderId="0" xfId="0" applyAlignment="1">
      <alignment horizontal="justify" vertical="top" wrapText="1"/>
    </xf>
    <xf numFmtId="0" fontId="31" fillId="6" borderId="13" xfId="0" applyFont="1" applyFill="1" applyBorder="1" applyAlignment="1" applyProtection="1">
      <alignment horizontal="left" vertical="center" indent="1"/>
      <protection locked="0"/>
    </xf>
    <xf numFmtId="0" fontId="31" fillId="6" borderId="14" xfId="0" applyFont="1" applyFill="1" applyBorder="1" applyAlignment="1" applyProtection="1">
      <alignment horizontal="left" vertical="center" indent="1"/>
      <protection locked="0"/>
    </xf>
    <xf numFmtId="0" fontId="31" fillId="6" borderId="15" xfId="0" applyFont="1" applyFill="1" applyBorder="1" applyAlignment="1" applyProtection="1">
      <alignment horizontal="left" vertical="center" indent="1"/>
      <protection locked="0"/>
    </xf>
    <xf numFmtId="170" fontId="20" fillId="0" borderId="0" xfId="0" applyNumberFormat="1" applyFont="1" applyFill="1" applyBorder="1" applyAlignment="1">
      <alignment horizontal="left" indent="1"/>
    </xf>
    <xf numFmtId="0" fontId="24" fillId="2" borderId="6" xfId="0" applyFont="1" applyFill="1" applyBorder="1" applyAlignment="1" applyProtection="1">
      <alignment horizontal="left" vertical="center" indent="1"/>
      <protection locked="0"/>
    </xf>
    <xf numFmtId="0" fontId="24" fillId="2" borderId="7" xfId="0" applyFont="1" applyFill="1" applyBorder="1" applyAlignment="1" applyProtection="1">
      <alignment horizontal="left" vertical="center" indent="1"/>
      <protection locked="0"/>
    </xf>
    <xf numFmtId="0" fontId="24" fillId="2" borderId="8" xfId="0" applyFont="1" applyFill="1" applyBorder="1" applyAlignment="1" applyProtection="1">
      <alignment horizontal="left" vertical="center" indent="1"/>
      <protection locked="0"/>
    </xf>
    <xf numFmtId="0" fontId="15" fillId="0" borderId="0" xfId="0" applyFont="1" applyFill="1" applyBorder="1" applyAlignment="1">
      <alignment horizontal="center" vertical="center"/>
    </xf>
    <xf numFmtId="0" fontId="24" fillId="0" borderId="12" xfId="0" applyNumberFormat="1" applyFont="1" applyFill="1" applyBorder="1" applyAlignment="1">
      <alignment horizontal="left"/>
    </xf>
    <xf numFmtId="0" fontId="16" fillId="0" borderId="1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9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7" fillId="4" borderId="1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0" fontId="6" fillId="0" borderId="0" xfId="1" applyFont="1" applyAlignment="1">
      <alignment horizontal="right" vertical="center"/>
    </xf>
  </cellXfs>
  <cellStyles count="2">
    <cellStyle name="Hypertextový odkaz" xfId="1" builtinId="8"/>
    <cellStyle name="Normální" xfId="0" builtinId="0"/>
  </cellStyles>
  <dxfs count="456">
    <dxf>
      <font>
        <color theme="5"/>
      </font>
    </dxf>
    <dxf>
      <font>
        <color theme="6" tint="-0.24994659260841701"/>
      </font>
    </dxf>
    <dxf>
      <font>
        <color theme="5"/>
      </font>
    </dxf>
    <dxf>
      <font>
        <color theme="6" tint="-0.24994659260841701"/>
      </font>
    </dxf>
    <dxf>
      <fill>
        <patternFill>
          <bgColor theme="0" tint="-4.9989318521683403E-2"/>
        </patternFill>
      </fill>
    </dxf>
    <dxf>
      <font>
        <color theme="6" tint="-0.24994659260841701"/>
      </font>
    </dxf>
    <dxf>
      <font>
        <color theme="5"/>
      </font>
    </dxf>
    <dxf>
      <font>
        <color theme="0" tint="-0.24994659260841701"/>
      </font>
    </dxf>
    <dxf>
      <font>
        <color theme="5"/>
      </font>
    </dxf>
    <dxf>
      <font>
        <color theme="6" tint="-0.24994659260841701"/>
      </font>
    </dxf>
    <dxf>
      <font>
        <color theme="5"/>
      </font>
    </dxf>
    <dxf>
      <font>
        <color theme="6" tint="-0.24994659260841701"/>
      </font>
    </dxf>
    <dxf>
      <font>
        <color theme="5"/>
      </font>
    </dxf>
    <dxf>
      <font>
        <color theme="6" tint="-0.24994659260841701"/>
      </font>
    </dxf>
    <dxf>
      <font>
        <color theme="5"/>
      </font>
    </dxf>
    <dxf>
      <font>
        <color theme="6" tint="-0.24994659260841701"/>
      </font>
    </dxf>
    <dxf>
      <font>
        <color theme="4"/>
      </font>
      <fill>
        <patternFill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theme="9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[h]:mm:ss;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[h]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[h]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/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/>
        <right style="thin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[h]:mm:ss;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fill>
        <patternFill>
          <bgColor theme="7" tint="0.79998168889431442"/>
        </patternFill>
      </fill>
      <border>
        <vertical/>
        <horizontal/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color theme="0"/>
      </font>
      <fill>
        <patternFill patternType="solid">
          <fgColor theme="4"/>
          <bgColor theme="7"/>
        </patternFill>
      </fill>
    </dxf>
    <dxf>
      <font>
        <color theme="1"/>
      </font>
      <border diagonalUp="0" diagonalDown="0">
        <left/>
        <right/>
        <top/>
        <bottom style="thin">
          <color theme="7" tint="-0.24994659260841701"/>
        </bottom>
        <vertical/>
        <horizontal/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fill>
        <patternFill>
          <bgColor theme="4" tint="0.79998168889431442"/>
        </patternFill>
      </fill>
      <border>
        <vertical/>
        <horizontal/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color theme="0"/>
      </font>
      <fill>
        <patternFill patternType="solid">
          <fgColor theme="4"/>
          <bgColor theme="3"/>
        </patternFill>
      </fill>
    </dxf>
    <dxf>
      <font>
        <color theme="1"/>
      </font>
      <border diagonalUp="0" diagonalDown="0">
        <left/>
        <right/>
        <top/>
        <bottom style="thin">
          <color theme="3"/>
        </bottom>
        <vertical/>
        <horizontal/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fill>
        <patternFill>
          <bgColor theme="4" tint="0.79998168889431442"/>
        </patternFill>
      </fill>
      <border>
        <vertical/>
        <horizontal/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 diagonalUp="0" diagonalDown="0">
        <left/>
        <right/>
        <top/>
        <bottom style="thin">
          <color theme="4"/>
        </bottom>
        <vertical/>
        <horizontal/>
      </border>
    </dxf>
    <dxf>
      <border>
        <left style="thin">
          <color theme="9"/>
        </left>
      </border>
    </dxf>
    <dxf>
      <border>
        <left style="thin">
          <color theme="9"/>
        </left>
      </border>
    </dxf>
    <dxf>
      <fill>
        <patternFill>
          <bgColor theme="9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9"/>
        </top>
      </border>
    </dxf>
    <dxf>
      <font>
        <b/>
        <color theme="0"/>
      </font>
      <fill>
        <patternFill patternType="solid">
          <fgColor theme="9"/>
          <bgColor theme="9"/>
        </patternFill>
      </fill>
    </dxf>
    <dxf>
      <font>
        <color theme="1"/>
      </font>
      <border>
        <bottom style="thin">
          <color theme="9" tint="-0.24994659260841701"/>
        </bottom>
      </border>
    </dxf>
    <dxf>
      <border>
        <left style="thin">
          <color theme="5"/>
        </left>
      </border>
    </dxf>
    <dxf>
      <border>
        <left style="thin">
          <color theme="5"/>
        </left>
      </border>
    </dxf>
    <dxf>
      <fill>
        <patternFill>
          <bgColor theme="5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5"/>
        </top>
      </border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color theme="1"/>
      </font>
    </dxf>
  </dxfs>
  <tableStyles count="5" defaultTableStyle="TableStyleMedium2" defaultPivotStyle="PivotStyleLight16">
    <tableStyle name="TableStyleLight10 2" pivot="0" count="8">
      <tableStyleElement type="wholeTable" dxfId="455"/>
      <tableStyleElement type="headerRow" dxfId="454"/>
      <tableStyleElement type="totalRow" dxfId="453"/>
      <tableStyleElement type="firstColumn" dxfId="452"/>
      <tableStyleElement type="lastColumn" dxfId="451"/>
      <tableStyleElement type="firstRowStripe" dxfId="450"/>
      <tableStyleElement type="firstColumnStripe" dxfId="449"/>
      <tableStyleElement type="secondColumnStripe" dxfId="448"/>
    </tableStyle>
    <tableStyle name="TableStyleLight14 2" pivot="0" count="8">
      <tableStyleElement type="wholeTable" dxfId="447"/>
      <tableStyleElement type="headerRow" dxfId="446"/>
      <tableStyleElement type="totalRow" dxfId="445"/>
      <tableStyleElement type="firstColumn" dxfId="444"/>
      <tableStyleElement type="lastColumn" dxfId="443"/>
      <tableStyleElement type="firstRowStripe" dxfId="442"/>
      <tableStyleElement type="firstColumnStripe" dxfId="441"/>
      <tableStyleElement type="secondColumnStripe" dxfId="440"/>
    </tableStyle>
    <tableStyle name="TableStyleLight9 2" pivot="0" count="8">
      <tableStyleElement type="wholeTable" dxfId="439"/>
      <tableStyleElement type="headerRow" dxfId="438"/>
      <tableStyleElement type="totalRow" dxfId="437"/>
      <tableStyleElement type="firstColumn" dxfId="436"/>
      <tableStyleElement type="lastColumn" dxfId="435"/>
      <tableStyleElement type="firstRowStripe" dxfId="434"/>
      <tableStyleElement type="firstColumnStripe" dxfId="433"/>
      <tableStyleElement type="secondColumnStripe" dxfId="432"/>
    </tableStyle>
    <tableStyle name="TableStyleLight9 2 2" pivot="0" count="8">
      <tableStyleElement type="wholeTable" dxfId="431"/>
      <tableStyleElement type="headerRow" dxfId="430"/>
      <tableStyleElement type="totalRow" dxfId="429"/>
      <tableStyleElement type="firstColumn" dxfId="428"/>
      <tableStyleElement type="lastColumn" dxfId="427"/>
      <tableStyleElement type="firstRowStripe" dxfId="426"/>
      <tableStyleElement type="firstColumnStripe" dxfId="425"/>
      <tableStyleElement type="secondColumnStripe" dxfId="424"/>
    </tableStyle>
    <tableStyle name="TableStyleLight9 2 3" pivot="0" count="8">
      <tableStyleElement type="wholeTable" dxfId="423"/>
      <tableStyleElement type="headerRow" dxfId="422"/>
      <tableStyleElement type="totalRow" dxfId="421"/>
      <tableStyleElement type="firstColumn" dxfId="420"/>
      <tableStyleElement type="lastColumn" dxfId="419"/>
      <tableStyleElement type="firstRowStripe" dxfId="418"/>
      <tableStyleElement type="firstColumnStripe" dxfId="417"/>
      <tableStyleElement type="secondColumnStripe" dxfId="416"/>
    </tableStyle>
  </tableStyles>
  <colors>
    <mruColors>
      <color rgb="FFFF006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88477879114031"/>
          <c:y val="3.6984967788117391E-2"/>
          <c:w val="0.79078750847343993"/>
          <c:h val="0.8414898592221427"/>
        </c:manualLayout>
      </c:layout>
      <c:lineChart>
        <c:grouping val="standard"/>
        <c:varyColors val="0"/>
        <c:ser>
          <c:idx val="2"/>
          <c:order val="0"/>
          <c:spPr>
            <a:ln w="31750">
              <a:solidFill>
                <a:schemeClr val="accent5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rozbor!$E$37:$O$37</c:f>
              <c:numCache>
                <c:formatCode>0" km"</c:formatCode>
                <c:ptCount val="11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32</c:v>
                </c:pt>
                <c:pt idx="8">
                  <c:v>36</c:v>
                </c:pt>
                <c:pt idx="9">
                  <c:v>40</c:v>
                </c:pt>
                <c:pt idx="10">
                  <c:v>42</c:v>
                </c:pt>
              </c:numCache>
            </c:numRef>
          </c:cat>
          <c:val>
            <c:numRef>
              <c:f>rozbor!$E$61:$O$61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0">
              <a:solidFill>
                <a:schemeClr val="accent4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rozbor!$E$37:$O$37</c:f>
              <c:numCache>
                <c:formatCode>0" km"</c:formatCode>
                <c:ptCount val="11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32</c:v>
                </c:pt>
                <c:pt idx="8">
                  <c:v>36</c:v>
                </c:pt>
                <c:pt idx="9">
                  <c:v>40</c:v>
                </c:pt>
                <c:pt idx="10">
                  <c:v>42</c:v>
                </c:pt>
              </c:numCache>
            </c:numRef>
          </c:cat>
          <c:val>
            <c:numRef>
              <c:f>rozbor!$E$60:$O$60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2"/>
          <c:spPr>
            <a:ln w="31750">
              <a:solidFill>
                <a:schemeClr val="accent2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rozbor!$E$37:$O$37</c:f>
              <c:numCache>
                <c:formatCode>0" km"</c:formatCode>
                <c:ptCount val="11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32</c:v>
                </c:pt>
                <c:pt idx="8">
                  <c:v>36</c:v>
                </c:pt>
                <c:pt idx="9">
                  <c:v>40</c:v>
                </c:pt>
                <c:pt idx="10">
                  <c:v>42</c:v>
                </c:pt>
              </c:numCache>
            </c:numRef>
          </c:cat>
          <c:val>
            <c:numRef>
              <c:f>rozbor!$E$59:$O$59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4029824"/>
        <c:axId val="690748736"/>
      </c:lineChart>
      <c:catAx>
        <c:axId val="774029824"/>
        <c:scaling>
          <c:orientation val="minMax"/>
        </c:scaling>
        <c:delete val="0"/>
        <c:axPos val="t"/>
        <c:majorGridlines>
          <c:spPr>
            <a:ln w="6350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#,##0" sourceLinked="0"/>
        <c:majorTickMark val="none"/>
        <c:minorTickMark val="none"/>
        <c:tickLblPos val="high"/>
        <c:spPr>
          <a:ln w="6350">
            <a:solidFill>
              <a:schemeClr val="bg1">
                <a:lumMod val="75000"/>
              </a:schemeClr>
            </a:solidFill>
            <a:prstDash val="dash"/>
          </a:ln>
        </c:spPr>
        <c:crossAx val="690748736"/>
        <c:crosses val="autoZero"/>
        <c:auto val="1"/>
        <c:lblAlgn val="ctr"/>
        <c:lblOffset val="100"/>
        <c:noMultiLvlLbl val="0"/>
      </c:catAx>
      <c:valAx>
        <c:axId val="690748736"/>
        <c:scaling>
          <c:orientation val="maxMin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cs-CZ" b="0"/>
                  <a:t>pořadí</a:t>
                </a:r>
                <a:r>
                  <a:rPr lang="cs-CZ" b="0" baseline="0"/>
                  <a:t> na mezičase</a:t>
                </a:r>
                <a:endParaRPr lang="cs-CZ" b="0"/>
              </a:p>
            </c:rich>
          </c:tx>
          <c:layout>
            <c:manualLayout>
              <c:xMode val="edge"/>
              <c:yMode val="edge"/>
              <c:x val="5.4356514788169439E-4"/>
              <c:y val="0.19829014554998806"/>
            </c:manualLayout>
          </c:layout>
          <c:overlay val="0"/>
        </c:title>
        <c:numFmt formatCode="0&quot;.&quot;" sourceLinked="0"/>
        <c:majorTickMark val="none"/>
        <c:minorTickMark val="none"/>
        <c:tickLblPos val="nextTo"/>
        <c:spPr>
          <a:ln>
            <a:noFill/>
          </a:ln>
        </c:spPr>
        <c:crossAx val="774029824"/>
        <c:crosses val="autoZero"/>
        <c:crossBetween val="between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491188079925262"/>
          <c:y val="3.6984967788117391E-2"/>
          <c:w val="0.81927854059564864"/>
          <c:h val="0.83418659031257458"/>
        </c:manualLayout>
      </c:layout>
      <c:lineChart>
        <c:grouping val="standard"/>
        <c:varyColors val="0"/>
        <c:ser>
          <c:idx val="2"/>
          <c:order val="0"/>
          <c:spPr>
            <a:ln w="31750">
              <a:solidFill>
                <a:schemeClr val="accent5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rozbor!$E$37:$O$37</c:f>
              <c:numCache>
                <c:formatCode>0" km"</c:formatCode>
                <c:ptCount val="11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32</c:v>
                </c:pt>
                <c:pt idx="8">
                  <c:v>36</c:v>
                </c:pt>
                <c:pt idx="9">
                  <c:v>40</c:v>
                </c:pt>
                <c:pt idx="10">
                  <c:v>42</c:v>
                </c:pt>
              </c:numCache>
            </c:numRef>
          </c:cat>
          <c:val>
            <c:numRef>
              <c:f>rozbor!$E$65:$O$65</c:f>
              <c:numCache>
                <c:formatCode>mm:ss;@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0">
              <a:solidFill>
                <a:schemeClr val="accent4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rozbor!$E$37:$O$37</c:f>
              <c:numCache>
                <c:formatCode>0" km"</c:formatCode>
                <c:ptCount val="11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32</c:v>
                </c:pt>
                <c:pt idx="8">
                  <c:v>36</c:v>
                </c:pt>
                <c:pt idx="9">
                  <c:v>40</c:v>
                </c:pt>
                <c:pt idx="10">
                  <c:v>42</c:v>
                </c:pt>
              </c:numCache>
            </c:numRef>
          </c:cat>
          <c:val>
            <c:numRef>
              <c:f>rozbor!$E$64:$O$64</c:f>
              <c:numCache>
                <c:formatCode>mm:ss;@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2"/>
          <c:spPr>
            <a:ln w="31750">
              <a:solidFill>
                <a:schemeClr val="accent2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rozbor!$E$37:$O$37</c:f>
              <c:numCache>
                <c:formatCode>0" km"</c:formatCode>
                <c:ptCount val="11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32</c:v>
                </c:pt>
                <c:pt idx="8">
                  <c:v>36</c:v>
                </c:pt>
                <c:pt idx="9">
                  <c:v>40</c:v>
                </c:pt>
                <c:pt idx="10">
                  <c:v>42</c:v>
                </c:pt>
              </c:numCache>
            </c:numRef>
          </c:cat>
          <c:val>
            <c:numRef>
              <c:f>rozbor!$E$63:$O$63</c:f>
              <c:numCache>
                <c:formatCode>mm:ss;@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4030848"/>
        <c:axId val="779675328"/>
      </c:lineChart>
      <c:catAx>
        <c:axId val="774030848"/>
        <c:scaling>
          <c:orientation val="minMax"/>
        </c:scaling>
        <c:delete val="0"/>
        <c:axPos val="t"/>
        <c:majorGridlines>
          <c:spPr>
            <a:ln w="6350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#,##0" sourceLinked="0"/>
        <c:majorTickMark val="none"/>
        <c:minorTickMark val="none"/>
        <c:tickLblPos val="high"/>
        <c:spPr>
          <a:ln>
            <a:noFill/>
          </a:ln>
        </c:spPr>
        <c:crossAx val="779675328"/>
        <c:crosses val="autoZero"/>
        <c:auto val="1"/>
        <c:lblAlgn val="ctr"/>
        <c:lblOffset val="100"/>
        <c:noMultiLvlLbl val="0"/>
      </c:catAx>
      <c:valAx>
        <c:axId val="779675328"/>
        <c:scaling>
          <c:orientation val="maxMin"/>
          <c:min val="2.0000000000000005E-3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cs-CZ" b="0"/>
                  <a:t>tempo min/km</a:t>
                </a:r>
              </a:p>
            </c:rich>
          </c:tx>
          <c:layout>
            <c:manualLayout>
              <c:xMode val="edge"/>
              <c:yMode val="edge"/>
              <c:x val="5.4356514788169439E-4"/>
              <c:y val="0.19829014554998806"/>
            </c:manualLayout>
          </c:layout>
          <c:overlay val="0"/>
        </c:title>
        <c:numFmt formatCode="mm:ss;@" sourceLinked="0"/>
        <c:majorTickMark val="none"/>
        <c:minorTickMark val="none"/>
        <c:tickLblPos val="nextTo"/>
        <c:spPr>
          <a:ln>
            <a:noFill/>
          </a:ln>
        </c:spPr>
        <c:crossAx val="774030848"/>
        <c:crosses val="autoZero"/>
        <c:crossBetween val="between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581025</xdr:colOff>
      <xdr:row>1</xdr:row>
      <xdr:rowOff>0</xdr:rowOff>
    </xdr:from>
    <xdr:to>
      <xdr:col>15</xdr:col>
      <xdr:colOff>0</xdr:colOff>
      <xdr:row>2</xdr:row>
      <xdr:rowOff>124327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05875" y="266700"/>
          <a:ext cx="1857375" cy="391027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133351</xdr:colOff>
      <xdr:row>0</xdr:row>
      <xdr:rowOff>1</xdr:rowOff>
    </xdr:from>
    <xdr:to>
      <xdr:col>1</xdr:col>
      <xdr:colOff>723900</xdr:colOff>
      <xdr:row>2</xdr:row>
      <xdr:rowOff>238125</xdr:rowOff>
    </xdr:to>
    <xdr:pic>
      <xdr:nvPicPr>
        <xdr:cNvPr id="4" name="logo" descr="Maraton České Budějovic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1"/>
          <a:ext cx="771524" cy="771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37</xdr:row>
      <xdr:rowOff>66675</xdr:rowOff>
    </xdr:from>
    <xdr:to>
      <xdr:col>1</xdr:col>
      <xdr:colOff>258300</xdr:colOff>
      <xdr:row>37</xdr:row>
      <xdr:rowOff>102675</xdr:rowOff>
    </xdr:to>
    <xdr:sp macro="" textlink="">
      <xdr:nvSpPr>
        <xdr:cNvPr id="3" name="Obdélník 2"/>
        <xdr:cNvSpPr/>
      </xdr:nvSpPr>
      <xdr:spPr>
        <a:xfrm>
          <a:off x="361950" y="6457950"/>
          <a:ext cx="144000" cy="36000"/>
        </a:xfrm>
        <a:prstGeom prst="rect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</xdr:col>
      <xdr:colOff>114300</xdr:colOff>
      <xdr:row>38</xdr:row>
      <xdr:rowOff>76200</xdr:rowOff>
    </xdr:from>
    <xdr:to>
      <xdr:col>1</xdr:col>
      <xdr:colOff>258300</xdr:colOff>
      <xdr:row>38</xdr:row>
      <xdr:rowOff>112200</xdr:rowOff>
    </xdr:to>
    <xdr:sp macro="" textlink="">
      <xdr:nvSpPr>
        <xdr:cNvPr id="4" name="Obdélník 3"/>
        <xdr:cNvSpPr/>
      </xdr:nvSpPr>
      <xdr:spPr>
        <a:xfrm>
          <a:off x="361950" y="6629400"/>
          <a:ext cx="144000" cy="36000"/>
        </a:xfrm>
        <a:prstGeom prst="rect">
          <a:avLst/>
        </a:prstGeom>
        <a:solidFill>
          <a:schemeClr val="accent4"/>
        </a:solidFill>
        <a:ln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</xdr:col>
      <xdr:colOff>114300</xdr:colOff>
      <xdr:row>39</xdr:row>
      <xdr:rowOff>66675</xdr:rowOff>
    </xdr:from>
    <xdr:to>
      <xdr:col>1</xdr:col>
      <xdr:colOff>258300</xdr:colOff>
      <xdr:row>39</xdr:row>
      <xdr:rowOff>102675</xdr:rowOff>
    </xdr:to>
    <xdr:sp macro="" textlink="">
      <xdr:nvSpPr>
        <xdr:cNvPr id="5" name="Obdélník 4"/>
        <xdr:cNvSpPr/>
      </xdr:nvSpPr>
      <xdr:spPr>
        <a:xfrm>
          <a:off x="361950" y="6810375"/>
          <a:ext cx="144000" cy="36000"/>
        </a:xfrm>
        <a:prstGeom prst="rect">
          <a:avLst/>
        </a:prstGeom>
        <a:solidFill>
          <a:schemeClr val="accent5"/>
        </a:solidFill>
        <a:ln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0</xdr:col>
      <xdr:colOff>190499</xdr:colOff>
      <xdr:row>43</xdr:row>
      <xdr:rowOff>57150</xdr:rowOff>
    </xdr:from>
    <xdr:to>
      <xdr:col>8</xdr:col>
      <xdr:colOff>38100</xdr:colOff>
      <xdr:row>56</xdr:row>
      <xdr:rowOff>47625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323850</xdr:colOff>
      <xdr:row>43</xdr:row>
      <xdr:rowOff>47625</xdr:rowOff>
    </xdr:from>
    <xdr:to>
      <xdr:col>15</xdr:col>
      <xdr:colOff>76200</xdr:colOff>
      <xdr:row>56</xdr:row>
      <xdr:rowOff>38100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laps_times" displayName="laps_times" ref="B3:DJ126" totalsRowShown="0" headerRowDxfId="415" dataDxfId="414">
  <tableColumns count="113">
    <tableColumn id="1" name="poř" dataDxfId="413"/>
    <tableColumn id="2" name="s.č." dataDxfId="412"/>
    <tableColumn id="3" name="jméno" dataDxfId="411"/>
    <tableColumn id="4" name="roč" dataDxfId="410"/>
    <tableColumn id="5" name="kat" dataDxfId="409"/>
    <tableColumn id="6" name="poř_kat" dataDxfId="408"/>
    <tableColumn id="7" name="klub" dataDxfId="407"/>
    <tableColumn id="8" name="celk. čas" dataDxfId="406"/>
    <tableColumn id="9" name="1" dataDxfId="405"/>
    <tableColumn id="10" name="2" dataDxfId="404"/>
    <tableColumn id="11" name="3" dataDxfId="403"/>
    <tableColumn id="133" name="4" dataDxfId="402"/>
    <tableColumn id="134" name="5" dataDxfId="401"/>
    <tableColumn id="135" name="6" dataDxfId="400"/>
    <tableColumn id="136" name="7" dataDxfId="399"/>
    <tableColumn id="137" name="8" dataDxfId="398"/>
    <tableColumn id="138" name="9" dataDxfId="397"/>
    <tableColumn id="139" name="10" dataDxfId="396"/>
    <tableColumn id="140" name="11" dataDxfId="395"/>
    <tableColumn id="141" name="12" dataDxfId="394"/>
    <tableColumn id="142" name="13" dataDxfId="393"/>
    <tableColumn id="143" name="14" dataDxfId="392"/>
    <tableColumn id="144" name="15" dataDxfId="391"/>
    <tableColumn id="145" name="16" dataDxfId="390"/>
    <tableColumn id="146" name="17" dataDxfId="389"/>
    <tableColumn id="147" name="18" dataDxfId="388"/>
    <tableColumn id="148" name="19" dataDxfId="387"/>
    <tableColumn id="149" name="20" dataDxfId="386"/>
    <tableColumn id="150" name="21" dataDxfId="385"/>
    <tableColumn id="151" name="22" dataDxfId="384"/>
    <tableColumn id="152" name="23" dataDxfId="383"/>
    <tableColumn id="153" name="24" dataDxfId="382"/>
    <tableColumn id="154" name="25" dataDxfId="381"/>
    <tableColumn id="155" name="26" dataDxfId="380"/>
    <tableColumn id="156" name="27" dataDxfId="379"/>
    <tableColumn id="157" name="28" dataDxfId="378"/>
    <tableColumn id="158" name="29" dataDxfId="377"/>
    <tableColumn id="159" name="30" dataDxfId="376"/>
    <tableColumn id="160" name="31" dataDxfId="375"/>
    <tableColumn id="161" name="32" dataDxfId="374"/>
    <tableColumn id="162" name="33" dataDxfId="373"/>
    <tableColumn id="163" name="34" dataDxfId="372"/>
    <tableColumn id="164" name="35" dataDxfId="371"/>
    <tableColumn id="165" name="36" dataDxfId="370"/>
    <tableColumn id="166" name="37" dataDxfId="369"/>
    <tableColumn id="167" name="38" dataDxfId="368"/>
    <tableColumn id="168" name="39" dataDxfId="367"/>
    <tableColumn id="169" name="40" dataDxfId="366"/>
    <tableColumn id="170" name="41" dataDxfId="365"/>
    <tableColumn id="171" name="42" dataDxfId="364"/>
    <tableColumn id="172" name="43" dataDxfId="363"/>
    <tableColumn id="173" name="44" dataDxfId="362"/>
    <tableColumn id="12" name="45" dataDxfId="361"/>
    <tableColumn id="13" name="46" dataDxfId="360"/>
    <tableColumn id="14" name="47" dataDxfId="359"/>
    <tableColumn id="15" name="48" dataDxfId="358"/>
    <tableColumn id="16" name="49" dataDxfId="357"/>
    <tableColumn id="17" name="50" dataDxfId="356"/>
    <tableColumn id="18" name="51" dataDxfId="355"/>
    <tableColumn id="19" name="52" dataDxfId="354"/>
    <tableColumn id="20" name="53" dataDxfId="353"/>
    <tableColumn id="21" name="54" dataDxfId="352"/>
    <tableColumn id="22" name="55" dataDxfId="351"/>
    <tableColumn id="23" name="56" dataDxfId="350"/>
    <tableColumn id="24" name="57" dataDxfId="349"/>
    <tableColumn id="25" name="58" dataDxfId="348"/>
    <tableColumn id="26" name="59" dataDxfId="347"/>
    <tableColumn id="27" name="60" dataDxfId="346"/>
    <tableColumn id="28" name="61" dataDxfId="345"/>
    <tableColumn id="29" name="62" dataDxfId="344"/>
    <tableColumn id="30" name="63" dataDxfId="343"/>
    <tableColumn id="31" name="64" dataDxfId="342"/>
    <tableColumn id="32" name="65" dataDxfId="341"/>
    <tableColumn id="33" name="66" dataDxfId="340"/>
    <tableColumn id="34" name="67" dataDxfId="339"/>
    <tableColumn id="35" name="68" dataDxfId="338"/>
    <tableColumn id="36" name="69" dataDxfId="337"/>
    <tableColumn id="37" name="70" dataDxfId="336"/>
    <tableColumn id="38" name="71" dataDxfId="335"/>
    <tableColumn id="39" name="72" dataDxfId="334"/>
    <tableColumn id="40" name="73" dataDxfId="333"/>
    <tableColumn id="41" name="74" dataDxfId="332"/>
    <tableColumn id="42" name="75" dataDxfId="331"/>
    <tableColumn id="43" name="76" dataDxfId="330"/>
    <tableColumn id="44" name="77" dataDxfId="329"/>
    <tableColumn id="45" name="78" dataDxfId="328"/>
    <tableColumn id="46" name="79" dataDxfId="327"/>
    <tableColumn id="47" name="80" dataDxfId="326"/>
    <tableColumn id="48" name="81" dataDxfId="325"/>
    <tableColumn id="49" name="82" dataDxfId="324"/>
    <tableColumn id="50" name="83" dataDxfId="323"/>
    <tableColumn id="51" name="84" dataDxfId="322"/>
    <tableColumn id="52" name="85" dataDxfId="321"/>
    <tableColumn id="53" name="86" dataDxfId="320"/>
    <tableColumn id="54" name="87" dataDxfId="319"/>
    <tableColumn id="55" name="88" dataDxfId="318"/>
    <tableColumn id="56" name="89" dataDxfId="317"/>
    <tableColumn id="57" name="90" dataDxfId="316"/>
    <tableColumn id="58" name="91" dataDxfId="315"/>
    <tableColumn id="59" name="92" dataDxfId="314"/>
    <tableColumn id="60" name="93" dataDxfId="313"/>
    <tableColumn id="61" name="94" dataDxfId="312"/>
    <tableColumn id="62" name="95" dataDxfId="311"/>
    <tableColumn id="63" name="96" dataDxfId="310"/>
    <tableColumn id="64" name="97" dataDxfId="309"/>
    <tableColumn id="65" name="98" dataDxfId="308"/>
    <tableColumn id="66" name="99" dataDxfId="307"/>
    <tableColumn id="67" name="100" dataDxfId="306"/>
    <tableColumn id="68" name="101" dataDxfId="305"/>
    <tableColumn id="69" name="102" dataDxfId="304"/>
    <tableColumn id="70" name="103" dataDxfId="303"/>
    <tableColumn id="72" name="104" dataDxfId="302"/>
    <tableColumn id="71" name="105" dataDxfId="301"/>
  </tableColumns>
  <tableStyleInfo name="TableStyleLight9 2" showFirstColumn="0" showLastColumn="0" showRowStripes="1" showColumnStripes="0"/>
</table>
</file>

<file path=xl/tables/table2.xml><?xml version="1.0" encoding="utf-8"?>
<table xmlns="http://schemas.openxmlformats.org/spreadsheetml/2006/main" id="3" name="rounds_cum_time" displayName="rounds_cum_time" ref="B3:DJ126" totalsRowShown="0" headerRowDxfId="300" dataDxfId="299">
  <tableColumns count="113">
    <tableColumn id="1" name="poř" dataDxfId="298">
      <calculatedColumnFormula>laps_times[[#This Row],[poř]]</calculatedColumnFormula>
    </tableColumn>
    <tableColumn id="2" name="s.č." dataDxfId="297">
      <calculatedColumnFormula>laps_times[[#This Row],[s.č.]]</calculatedColumnFormula>
    </tableColumn>
    <tableColumn id="3" name="jméno" dataDxfId="296">
      <calculatedColumnFormula>laps_times[[#This Row],[jméno]]</calculatedColumnFormula>
    </tableColumn>
    <tableColumn id="4" name="roč" dataDxfId="295">
      <calculatedColumnFormula>laps_times[[#This Row],[roč]]</calculatedColumnFormula>
    </tableColumn>
    <tableColumn id="5" name="kat" dataDxfId="294">
      <calculatedColumnFormula>laps_times[[#This Row],[kat]]</calculatedColumnFormula>
    </tableColumn>
    <tableColumn id="6" name="poř_kat" dataDxfId="293">
      <calculatedColumnFormula>laps_times[[#This Row],[poř_kat]]</calculatedColumnFormula>
    </tableColumn>
    <tableColumn id="7" name="klub" dataDxfId="292">
      <calculatedColumnFormula>IF(ISBLANK(laps_times[[#This Row],[klub]]),"-",laps_times[[#This Row],[klub]])</calculatedColumnFormula>
    </tableColumn>
    <tableColumn id="8" name="celk. čas" dataDxfId="291">
      <calculatedColumnFormula>laps_times[[#This Row],[celk. čas]]</calculatedColumnFormula>
    </tableColumn>
    <tableColumn id="9" name="1" dataDxfId="290">
      <calculatedColumnFormula>laps_times[[#This Row],[1]]</calculatedColumnFormula>
    </tableColumn>
    <tableColumn id="10" name="2" dataDxfId="289">
      <calculatedColumnFormula>IF(ISBLANK(laps_times[[#This Row],[2]]),"DNF",    rounds_cum_time[[#This Row],[1]]+laps_times[[#This Row],[2]])</calculatedColumnFormula>
    </tableColumn>
    <tableColumn id="11" name="3" dataDxfId="288">
      <calculatedColumnFormula>IF(ISBLANK(laps_times[[#This Row],[3]]),"DNF",    rounds_cum_time[[#This Row],[2]]+laps_times[[#This Row],[3]])</calculatedColumnFormula>
    </tableColumn>
    <tableColumn id="73" name="4" dataDxfId="287">
      <calculatedColumnFormula>IF(ISBLANK(laps_times[[#This Row],[4]]),"DNF",    rounds_cum_time[[#This Row],[3]]+laps_times[[#This Row],[4]])</calculatedColumnFormula>
    </tableColumn>
    <tableColumn id="74" name="5" dataDxfId="286">
      <calculatedColumnFormula>IF(ISBLANK(laps_times[[#This Row],[5]]),"DNF",    rounds_cum_time[[#This Row],[4]]+laps_times[[#This Row],[5]])</calculatedColumnFormula>
    </tableColumn>
    <tableColumn id="75" name="6" dataDxfId="285">
      <calculatedColumnFormula>IF(ISBLANK(laps_times[[#This Row],[6]]),"DNF",    rounds_cum_time[[#This Row],[5]]+laps_times[[#This Row],[6]])</calculatedColumnFormula>
    </tableColumn>
    <tableColumn id="76" name="7" dataDxfId="284">
      <calculatedColumnFormula>IF(ISBLANK(laps_times[[#This Row],[7]]),"DNF",    rounds_cum_time[[#This Row],[6]]+laps_times[[#This Row],[7]])</calculatedColumnFormula>
    </tableColumn>
    <tableColumn id="77" name="8" dataDxfId="283">
      <calculatedColumnFormula>IF(ISBLANK(laps_times[[#This Row],[8]]),"DNF",    rounds_cum_time[[#This Row],[7]]+laps_times[[#This Row],[8]])</calculatedColumnFormula>
    </tableColumn>
    <tableColumn id="78" name="9" dataDxfId="282">
      <calculatedColumnFormula>IF(ISBLANK(laps_times[[#This Row],[9]]),"DNF",    rounds_cum_time[[#This Row],[8]]+laps_times[[#This Row],[9]])</calculatedColumnFormula>
    </tableColumn>
    <tableColumn id="79" name="10" dataDxfId="281">
      <calculatedColumnFormula>IF(ISBLANK(laps_times[[#This Row],[10]]),"DNF",    rounds_cum_time[[#This Row],[9]]+laps_times[[#This Row],[10]])</calculatedColumnFormula>
    </tableColumn>
    <tableColumn id="80" name="11" dataDxfId="280">
      <calculatedColumnFormula>IF(ISBLANK(laps_times[[#This Row],[11]]),"DNF",    rounds_cum_time[[#This Row],[10]]+laps_times[[#This Row],[11]])</calculatedColumnFormula>
    </tableColumn>
    <tableColumn id="81" name="12" dataDxfId="279">
      <calculatedColumnFormula>IF(ISBLANK(laps_times[[#This Row],[12]]),"DNF",    rounds_cum_time[[#This Row],[11]]+laps_times[[#This Row],[12]])</calculatedColumnFormula>
    </tableColumn>
    <tableColumn id="82" name="13" dataDxfId="278">
      <calculatedColumnFormula>IF(ISBLANK(laps_times[[#This Row],[13]]),"DNF",    rounds_cum_time[[#This Row],[12]]+laps_times[[#This Row],[13]])</calculatedColumnFormula>
    </tableColumn>
    <tableColumn id="83" name="14" dataDxfId="277">
      <calculatedColumnFormula>IF(ISBLANK(laps_times[[#This Row],[14]]),"DNF",    rounds_cum_time[[#This Row],[13]]+laps_times[[#This Row],[14]])</calculatedColumnFormula>
    </tableColumn>
    <tableColumn id="84" name="15" dataDxfId="276">
      <calculatedColumnFormula>IF(ISBLANK(laps_times[[#This Row],[15]]),"DNF",    rounds_cum_time[[#This Row],[14]]+laps_times[[#This Row],[15]])</calculatedColumnFormula>
    </tableColumn>
    <tableColumn id="85" name="16" dataDxfId="275">
      <calculatedColumnFormula>IF(ISBLANK(laps_times[[#This Row],[16]]),"DNF",    rounds_cum_time[[#This Row],[15]]+laps_times[[#This Row],[16]])</calculatedColumnFormula>
    </tableColumn>
    <tableColumn id="86" name="17" dataDxfId="274">
      <calculatedColumnFormula>IF(ISBLANK(laps_times[[#This Row],[17]]),"DNF",    rounds_cum_time[[#This Row],[16]]+laps_times[[#This Row],[17]])</calculatedColumnFormula>
    </tableColumn>
    <tableColumn id="87" name="18" dataDxfId="273">
      <calculatedColumnFormula>IF(ISBLANK(laps_times[[#This Row],[18]]),"DNF",    rounds_cum_time[[#This Row],[17]]+laps_times[[#This Row],[18]])</calculatedColumnFormula>
    </tableColumn>
    <tableColumn id="88" name="19" dataDxfId="272">
      <calculatedColumnFormula>IF(ISBLANK(laps_times[[#This Row],[19]]),"DNF",    rounds_cum_time[[#This Row],[18]]+laps_times[[#This Row],[19]])</calculatedColumnFormula>
    </tableColumn>
    <tableColumn id="89" name="20" dataDxfId="271">
      <calculatedColumnFormula>IF(ISBLANK(laps_times[[#This Row],[20]]),"DNF",    rounds_cum_time[[#This Row],[19]]+laps_times[[#This Row],[20]])</calculatedColumnFormula>
    </tableColumn>
    <tableColumn id="90" name="21" dataDxfId="270">
      <calculatedColumnFormula>IF(ISBLANK(laps_times[[#This Row],[21]]),"DNF",    rounds_cum_time[[#This Row],[20]]+laps_times[[#This Row],[21]])</calculatedColumnFormula>
    </tableColumn>
    <tableColumn id="91" name="22" dataDxfId="269">
      <calculatedColumnFormula>IF(ISBLANK(laps_times[[#This Row],[22]]),"DNF",    rounds_cum_time[[#This Row],[21]]+laps_times[[#This Row],[22]])</calculatedColumnFormula>
    </tableColumn>
    <tableColumn id="92" name="23" dataDxfId="268">
      <calculatedColumnFormula>IF(ISBLANK(laps_times[[#This Row],[23]]),"DNF",    rounds_cum_time[[#This Row],[22]]+laps_times[[#This Row],[23]])</calculatedColumnFormula>
    </tableColumn>
    <tableColumn id="93" name="24" dataDxfId="267">
      <calculatedColumnFormula>IF(ISBLANK(laps_times[[#This Row],[24]]),"DNF",    rounds_cum_time[[#This Row],[23]]+laps_times[[#This Row],[24]])</calculatedColumnFormula>
    </tableColumn>
    <tableColumn id="94" name="25" dataDxfId="266">
      <calculatedColumnFormula>IF(ISBLANK(laps_times[[#This Row],[25]]),"DNF",    rounds_cum_time[[#This Row],[24]]+laps_times[[#This Row],[25]])</calculatedColumnFormula>
    </tableColumn>
    <tableColumn id="95" name="26" dataDxfId="265">
      <calculatedColumnFormula>IF(ISBLANK(laps_times[[#This Row],[26]]),"DNF",    rounds_cum_time[[#This Row],[25]]+laps_times[[#This Row],[26]])</calculatedColumnFormula>
    </tableColumn>
    <tableColumn id="96" name="27" dataDxfId="264">
      <calculatedColumnFormula>IF(ISBLANK(laps_times[[#This Row],[27]]),"DNF",    rounds_cum_time[[#This Row],[26]]+laps_times[[#This Row],[27]])</calculatedColumnFormula>
    </tableColumn>
    <tableColumn id="97" name="28" dataDxfId="263">
      <calculatedColumnFormula>IF(ISBLANK(laps_times[[#This Row],[28]]),"DNF",    rounds_cum_time[[#This Row],[27]]+laps_times[[#This Row],[28]])</calculatedColumnFormula>
    </tableColumn>
    <tableColumn id="98" name="29" dataDxfId="262">
      <calculatedColumnFormula>IF(ISBLANK(laps_times[[#This Row],[29]]),"DNF",    rounds_cum_time[[#This Row],[28]]+laps_times[[#This Row],[29]])</calculatedColumnFormula>
    </tableColumn>
    <tableColumn id="99" name="30" dataDxfId="261">
      <calculatedColumnFormula>IF(ISBLANK(laps_times[[#This Row],[30]]),"DNF",    rounds_cum_time[[#This Row],[29]]+laps_times[[#This Row],[30]])</calculatedColumnFormula>
    </tableColumn>
    <tableColumn id="100" name="31" dataDxfId="260">
      <calculatedColumnFormula>IF(ISBLANK(laps_times[[#This Row],[31]]),"DNF",    rounds_cum_time[[#This Row],[30]]+laps_times[[#This Row],[31]])</calculatedColumnFormula>
    </tableColumn>
    <tableColumn id="101" name="32" dataDxfId="259">
      <calculatedColumnFormula>IF(ISBLANK(laps_times[[#This Row],[32]]),"DNF",    rounds_cum_time[[#This Row],[31]]+laps_times[[#This Row],[32]])</calculatedColumnFormula>
    </tableColumn>
    <tableColumn id="102" name="33" dataDxfId="258">
      <calculatedColumnFormula>IF(ISBLANK(laps_times[[#This Row],[33]]),"DNF",    rounds_cum_time[[#This Row],[32]]+laps_times[[#This Row],[33]])</calculatedColumnFormula>
    </tableColumn>
    <tableColumn id="103" name="34" dataDxfId="257">
      <calculatedColumnFormula>IF(ISBLANK(laps_times[[#This Row],[34]]),"DNF",    rounds_cum_time[[#This Row],[33]]+laps_times[[#This Row],[34]])</calculatedColumnFormula>
    </tableColumn>
    <tableColumn id="104" name="35" dataDxfId="256">
      <calculatedColumnFormula>IF(ISBLANK(laps_times[[#This Row],[35]]),"DNF",    rounds_cum_time[[#This Row],[34]]+laps_times[[#This Row],[35]])</calculatedColumnFormula>
    </tableColumn>
    <tableColumn id="105" name="36" dataDxfId="255">
      <calculatedColumnFormula>IF(ISBLANK(laps_times[[#This Row],[36]]),"DNF",    rounds_cum_time[[#This Row],[35]]+laps_times[[#This Row],[36]])</calculatedColumnFormula>
    </tableColumn>
    <tableColumn id="106" name="37" dataDxfId="254">
      <calculatedColumnFormula>IF(ISBLANK(laps_times[[#This Row],[37]]),"DNF",    rounds_cum_time[[#This Row],[36]]+laps_times[[#This Row],[37]])</calculatedColumnFormula>
    </tableColumn>
    <tableColumn id="107" name="38" dataDxfId="253">
      <calculatedColumnFormula>IF(ISBLANK(laps_times[[#This Row],[38]]),"DNF",    rounds_cum_time[[#This Row],[37]]+laps_times[[#This Row],[38]])</calculatedColumnFormula>
    </tableColumn>
    <tableColumn id="108" name="39" dataDxfId="252">
      <calculatedColumnFormula>IF(ISBLANK(laps_times[[#This Row],[39]]),"DNF",    rounds_cum_time[[#This Row],[38]]+laps_times[[#This Row],[39]])</calculatedColumnFormula>
    </tableColumn>
    <tableColumn id="109" name="40" dataDxfId="251">
      <calculatedColumnFormula>IF(ISBLANK(laps_times[[#This Row],[40]]),"DNF",    rounds_cum_time[[#This Row],[39]]+laps_times[[#This Row],[40]])</calculatedColumnFormula>
    </tableColumn>
    <tableColumn id="110" name="41" dataDxfId="250">
      <calculatedColumnFormula>IF(ISBLANK(laps_times[[#This Row],[41]]),"DNF",    rounds_cum_time[[#This Row],[40]]+laps_times[[#This Row],[41]])</calculatedColumnFormula>
    </tableColumn>
    <tableColumn id="111" name="42" dataDxfId="249">
      <calculatedColumnFormula>IF(ISBLANK(laps_times[[#This Row],[42]]),"DNF",    rounds_cum_time[[#This Row],[41]]+laps_times[[#This Row],[42]])</calculatedColumnFormula>
    </tableColumn>
    <tableColumn id="112" name="43" dataDxfId="248">
      <calculatedColumnFormula>IF(ISBLANK(laps_times[[#This Row],[43]]),"DNF",    rounds_cum_time[[#This Row],[42]]+laps_times[[#This Row],[43]])</calculatedColumnFormula>
    </tableColumn>
    <tableColumn id="113" name="44" dataDxfId="247">
      <calculatedColumnFormula>IF(ISBLANK(laps_times[[#This Row],[44]]),"DNF",    rounds_cum_time[[#This Row],[43]]+laps_times[[#This Row],[44]])</calculatedColumnFormula>
    </tableColumn>
    <tableColumn id="12" name="45" dataDxfId="246">
      <calculatedColumnFormula>IF(ISBLANK(laps_times[[#This Row],[45]]),"DNF",    rounds_cum_time[[#This Row],[44]]+laps_times[[#This Row],[45]])</calculatedColumnFormula>
    </tableColumn>
    <tableColumn id="13" name="46" dataDxfId="245">
      <calculatedColumnFormula>IF(ISBLANK(laps_times[[#This Row],[46]]),"DNF",    rounds_cum_time[[#This Row],[45]]+laps_times[[#This Row],[46]])</calculatedColumnFormula>
    </tableColumn>
    <tableColumn id="14" name="47" dataDxfId="244">
      <calculatedColumnFormula>IF(ISBLANK(laps_times[[#This Row],[47]]),"DNF",    rounds_cum_time[[#This Row],[46]]+laps_times[[#This Row],[47]])</calculatedColumnFormula>
    </tableColumn>
    <tableColumn id="15" name="48" dataDxfId="243">
      <calculatedColumnFormula>IF(ISBLANK(laps_times[[#This Row],[48]]),"DNF",    rounds_cum_time[[#This Row],[47]]+laps_times[[#This Row],[48]])</calculatedColumnFormula>
    </tableColumn>
    <tableColumn id="16" name="49" dataDxfId="242">
      <calculatedColumnFormula>IF(ISBLANK(laps_times[[#This Row],[49]]),"DNF",    rounds_cum_time[[#This Row],[48]]+laps_times[[#This Row],[49]])</calculatedColumnFormula>
    </tableColumn>
    <tableColumn id="17" name="50" dataDxfId="241">
      <calculatedColumnFormula>IF(ISBLANK(laps_times[[#This Row],[50]]),"DNF",    rounds_cum_time[[#This Row],[49]]+laps_times[[#This Row],[50]])</calculatedColumnFormula>
    </tableColumn>
    <tableColumn id="18" name="51" dataDxfId="240">
      <calculatedColumnFormula>IF(ISBLANK(laps_times[[#This Row],[51]]),"DNF",    rounds_cum_time[[#This Row],[50]]+laps_times[[#This Row],[51]])</calculatedColumnFormula>
    </tableColumn>
    <tableColumn id="19" name="52" dataDxfId="239">
      <calculatedColumnFormula>IF(ISBLANK(laps_times[[#This Row],[52]]),"DNF",    rounds_cum_time[[#This Row],[51]]+laps_times[[#This Row],[52]])</calculatedColumnFormula>
    </tableColumn>
    <tableColumn id="20" name="53" dataDxfId="238">
      <calculatedColumnFormula>IF(ISBLANK(laps_times[[#This Row],[53]]),"DNF",    rounds_cum_time[[#This Row],[52]]+laps_times[[#This Row],[53]])</calculatedColumnFormula>
    </tableColumn>
    <tableColumn id="21" name="54" dataDxfId="237">
      <calculatedColumnFormula>IF(ISBLANK(laps_times[[#This Row],[54]]),"DNF",    rounds_cum_time[[#This Row],[53]]+laps_times[[#This Row],[54]])</calculatedColumnFormula>
    </tableColumn>
    <tableColumn id="22" name="55" dataDxfId="236">
      <calculatedColumnFormula>IF(ISBLANK(laps_times[[#This Row],[55]]),"DNF",    rounds_cum_time[[#This Row],[54]]+laps_times[[#This Row],[55]])</calculatedColumnFormula>
    </tableColumn>
    <tableColumn id="23" name="56" dataDxfId="235">
      <calculatedColumnFormula>IF(ISBLANK(laps_times[[#This Row],[56]]),"DNF",    rounds_cum_time[[#This Row],[55]]+laps_times[[#This Row],[56]])</calculatedColumnFormula>
    </tableColumn>
    <tableColumn id="24" name="57" dataDxfId="234">
      <calculatedColumnFormula>IF(ISBLANK(laps_times[[#This Row],[57]]),"DNF",    rounds_cum_time[[#This Row],[56]]+laps_times[[#This Row],[57]])</calculatedColumnFormula>
    </tableColumn>
    <tableColumn id="25" name="58" dataDxfId="233">
      <calculatedColumnFormula>IF(ISBLANK(laps_times[[#This Row],[58]]),"DNF",    rounds_cum_time[[#This Row],[57]]+laps_times[[#This Row],[58]])</calculatedColumnFormula>
    </tableColumn>
    <tableColumn id="26" name="59" dataDxfId="232">
      <calculatedColumnFormula>IF(ISBLANK(laps_times[[#This Row],[59]]),"DNF",    rounds_cum_time[[#This Row],[58]]+laps_times[[#This Row],[59]])</calculatedColumnFormula>
    </tableColumn>
    <tableColumn id="27" name="60" dataDxfId="231">
      <calculatedColumnFormula>IF(ISBLANK(laps_times[[#This Row],[60]]),"DNF",    rounds_cum_time[[#This Row],[59]]+laps_times[[#This Row],[60]])</calculatedColumnFormula>
    </tableColumn>
    <tableColumn id="28" name="61" dataDxfId="230">
      <calculatedColumnFormula>IF(ISBLANK(laps_times[[#This Row],[61]]),"DNF",    rounds_cum_time[[#This Row],[60]]+laps_times[[#This Row],[61]])</calculatedColumnFormula>
    </tableColumn>
    <tableColumn id="29" name="62" dataDxfId="229">
      <calculatedColumnFormula>IF(ISBLANK(laps_times[[#This Row],[62]]),"DNF",    rounds_cum_time[[#This Row],[61]]+laps_times[[#This Row],[62]])</calculatedColumnFormula>
    </tableColumn>
    <tableColumn id="30" name="63" dataDxfId="228">
      <calculatedColumnFormula>IF(ISBLANK(laps_times[[#This Row],[63]]),"DNF",    rounds_cum_time[[#This Row],[62]]+laps_times[[#This Row],[63]])</calculatedColumnFormula>
    </tableColumn>
    <tableColumn id="31" name="64" dataDxfId="227">
      <calculatedColumnFormula>IF(ISBLANK(laps_times[[#This Row],[64]]),"DNF",    rounds_cum_time[[#This Row],[63]]+laps_times[[#This Row],[64]])</calculatedColumnFormula>
    </tableColumn>
    <tableColumn id="32" name="65" dataDxfId="226">
      <calculatedColumnFormula>IF(ISBLANK(laps_times[[#This Row],[65]]),"DNF",    rounds_cum_time[[#This Row],[64]]+laps_times[[#This Row],[65]])</calculatedColumnFormula>
    </tableColumn>
    <tableColumn id="33" name="66" dataDxfId="225">
      <calculatedColumnFormula>IF(ISBLANK(laps_times[[#This Row],[66]]),"DNF",    rounds_cum_time[[#This Row],[65]]+laps_times[[#This Row],[66]])</calculatedColumnFormula>
    </tableColumn>
    <tableColumn id="34" name="67" dataDxfId="224">
      <calculatedColumnFormula>IF(ISBLANK(laps_times[[#This Row],[67]]),"DNF",    rounds_cum_time[[#This Row],[66]]+laps_times[[#This Row],[67]])</calculatedColumnFormula>
    </tableColumn>
    <tableColumn id="35" name="68" dataDxfId="223">
      <calculatedColumnFormula>IF(ISBLANK(laps_times[[#This Row],[68]]),"DNF",    rounds_cum_time[[#This Row],[67]]+laps_times[[#This Row],[68]])</calculatedColumnFormula>
    </tableColumn>
    <tableColumn id="36" name="69" dataDxfId="222">
      <calculatedColumnFormula>IF(ISBLANK(laps_times[[#This Row],[69]]),"DNF",    rounds_cum_time[[#This Row],[68]]+laps_times[[#This Row],[69]])</calculatedColumnFormula>
    </tableColumn>
    <tableColumn id="37" name="70" dataDxfId="221">
      <calculatedColumnFormula>IF(ISBLANK(laps_times[[#This Row],[70]]),"DNF",    rounds_cum_time[[#This Row],[69]]+laps_times[[#This Row],[70]])</calculatedColumnFormula>
    </tableColumn>
    <tableColumn id="38" name="71" dataDxfId="220">
      <calculatedColumnFormula>IF(ISBLANK(laps_times[[#This Row],[71]]),"DNF",    rounds_cum_time[[#This Row],[70]]+laps_times[[#This Row],[71]])</calculatedColumnFormula>
    </tableColumn>
    <tableColumn id="39" name="72" dataDxfId="219">
      <calculatedColumnFormula>IF(ISBLANK(laps_times[[#This Row],[72]]),"DNF",    rounds_cum_time[[#This Row],[71]]+laps_times[[#This Row],[72]])</calculatedColumnFormula>
    </tableColumn>
    <tableColumn id="40" name="73" dataDxfId="218">
      <calculatedColumnFormula>IF(ISBLANK(laps_times[[#This Row],[73]]),"DNF",    rounds_cum_time[[#This Row],[72]]+laps_times[[#This Row],[73]])</calculatedColumnFormula>
    </tableColumn>
    <tableColumn id="41" name="74" dataDxfId="217">
      <calculatedColumnFormula>IF(ISBLANK(laps_times[[#This Row],[74]]),"DNF",    rounds_cum_time[[#This Row],[73]]+laps_times[[#This Row],[74]])</calculatedColumnFormula>
    </tableColumn>
    <tableColumn id="42" name="75" dataDxfId="216">
      <calculatedColumnFormula>IF(ISBLANK(laps_times[[#This Row],[75]]),"DNF",    rounds_cum_time[[#This Row],[74]]+laps_times[[#This Row],[75]])</calculatedColumnFormula>
    </tableColumn>
    <tableColumn id="43" name="76" dataDxfId="215">
      <calculatedColumnFormula>IF(ISBLANK(laps_times[[#This Row],[76]]),"DNF",    rounds_cum_time[[#This Row],[75]]+laps_times[[#This Row],[76]])</calculatedColumnFormula>
    </tableColumn>
    <tableColumn id="44" name="77" dataDxfId="214">
      <calculatedColumnFormula>IF(ISBLANK(laps_times[[#This Row],[77]]),"DNF",    rounds_cum_time[[#This Row],[76]]+laps_times[[#This Row],[77]])</calculatedColumnFormula>
    </tableColumn>
    <tableColumn id="45" name="78" dataDxfId="213">
      <calculatedColumnFormula>IF(ISBLANK(laps_times[[#This Row],[78]]),"DNF",    rounds_cum_time[[#This Row],[77]]+laps_times[[#This Row],[78]])</calculatedColumnFormula>
    </tableColumn>
    <tableColumn id="46" name="79" dataDxfId="212">
      <calculatedColumnFormula>IF(ISBLANK(laps_times[[#This Row],[79]]),"DNF",    rounds_cum_time[[#This Row],[78]]+laps_times[[#This Row],[79]])</calculatedColumnFormula>
    </tableColumn>
    <tableColumn id="47" name="80" dataDxfId="211">
      <calculatedColumnFormula>IF(ISBLANK(laps_times[[#This Row],[80]]),"DNF",    rounds_cum_time[[#This Row],[79]]+laps_times[[#This Row],[80]])</calculatedColumnFormula>
    </tableColumn>
    <tableColumn id="48" name="81" dataDxfId="210">
      <calculatedColumnFormula>IF(ISBLANK(laps_times[[#This Row],[81]]),"DNF",    rounds_cum_time[[#This Row],[80]]+laps_times[[#This Row],[81]])</calculatedColumnFormula>
    </tableColumn>
    <tableColumn id="49" name="82" dataDxfId="209">
      <calculatedColumnFormula>IF(ISBLANK(laps_times[[#This Row],[82]]),"DNF",    rounds_cum_time[[#This Row],[81]]+laps_times[[#This Row],[82]])</calculatedColumnFormula>
    </tableColumn>
    <tableColumn id="50" name="83" dataDxfId="208">
      <calculatedColumnFormula>IF(ISBLANK(laps_times[[#This Row],[83]]),"DNF",    rounds_cum_time[[#This Row],[82]]+laps_times[[#This Row],[83]])</calculatedColumnFormula>
    </tableColumn>
    <tableColumn id="51" name="84" dataDxfId="207">
      <calculatedColumnFormula>IF(ISBLANK(laps_times[[#This Row],[84]]),"DNF",    rounds_cum_time[[#This Row],[83]]+laps_times[[#This Row],[84]])</calculatedColumnFormula>
    </tableColumn>
    <tableColumn id="52" name="85" dataDxfId="206">
      <calculatedColumnFormula>IF(ISBLANK(laps_times[[#This Row],[85]]),"DNF",    rounds_cum_time[[#This Row],[84]]+laps_times[[#This Row],[85]])</calculatedColumnFormula>
    </tableColumn>
    <tableColumn id="53" name="86" dataDxfId="205">
      <calculatedColumnFormula>IF(ISBLANK(laps_times[[#This Row],[86]]),"DNF",    rounds_cum_time[[#This Row],[85]]+laps_times[[#This Row],[86]])</calculatedColumnFormula>
    </tableColumn>
    <tableColumn id="54" name="87" dataDxfId="204">
      <calculatedColumnFormula>IF(ISBLANK(laps_times[[#This Row],[87]]),"DNF",    rounds_cum_time[[#This Row],[86]]+laps_times[[#This Row],[87]])</calculatedColumnFormula>
    </tableColumn>
    <tableColumn id="55" name="88" dataDxfId="203">
      <calculatedColumnFormula>IF(ISBLANK(laps_times[[#This Row],[88]]),"DNF",    rounds_cum_time[[#This Row],[87]]+laps_times[[#This Row],[88]])</calculatedColumnFormula>
    </tableColumn>
    <tableColumn id="56" name="89" dataDxfId="202">
      <calculatedColumnFormula>IF(ISBLANK(laps_times[[#This Row],[89]]),"DNF",    rounds_cum_time[[#This Row],[88]]+laps_times[[#This Row],[89]])</calculatedColumnFormula>
    </tableColumn>
    <tableColumn id="57" name="90" dataDxfId="201">
      <calculatedColumnFormula>IF(ISBLANK(laps_times[[#This Row],[90]]),"DNF",    rounds_cum_time[[#This Row],[89]]+laps_times[[#This Row],[90]])</calculatedColumnFormula>
    </tableColumn>
    <tableColumn id="58" name="91" dataDxfId="200">
      <calculatedColumnFormula>IF(ISBLANK(laps_times[[#This Row],[91]]),"DNF",    rounds_cum_time[[#This Row],[90]]+laps_times[[#This Row],[91]])</calculatedColumnFormula>
    </tableColumn>
    <tableColumn id="59" name="92" dataDxfId="199">
      <calculatedColumnFormula>IF(ISBLANK(laps_times[[#This Row],[92]]),"DNF",    rounds_cum_time[[#This Row],[91]]+laps_times[[#This Row],[92]])</calculatedColumnFormula>
    </tableColumn>
    <tableColumn id="60" name="93" dataDxfId="198">
      <calculatedColumnFormula>IF(ISBLANK(laps_times[[#This Row],[93]]),"DNF",    rounds_cum_time[[#This Row],[92]]+laps_times[[#This Row],[93]])</calculatedColumnFormula>
    </tableColumn>
    <tableColumn id="61" name="94" dataDxfId="197">
      <calculatedColumnFormula>IF(ISBLANK(laps_times[[#This Row],[94]]),"DNF",    rounds_cum_time[[#This Row],[93]]+laps_times[[#This Row],[94]])</calculatedColumnFormula>
    </tableColumn>
    <tableColumn id="62" name="95" dataDxfId="196">
      <calculatedColumnFormula>IF(ISBLANK(laps_times[[#This Row],[95]]),"DNF",    rounds_cum_time[[#This Row],[94]]+laps_times[[#This Row],[95]])</calculatedColumnFormula>
    </tableColumn>
    <tableColumn id="63" name="96" dataDxfId="195">
      <calculatedColumnFormula>IF(ISBLANK(laps_times[[#This Row],[96]]),"DNF",    rounds_cum_time[[#This Row],[95]]+laps_times[[#This Row],[96]])</calculatedColumnFormula>
    </tableColumn>
    <tableColumn id="64" name="97" dataDxfId="194">
      <calculatedColumnFormula>IF(ISBLANK(laps_times[[#This Row],[97]]),"DNF",    rounds_cum_time[[#This Row],[96]]+laps_times[[#This Row],[97]])</calculatedColumnFormula>
    </tableColumn>
    <tableColumn id="65" name="98" dataDxfId="193">
      <calculatedColumnFormula>IF(ISBLANK(laps_times[[#This Row],[98]]),"DNF",    rounds_cum_time[[#This Row],[97]]+laps_times[[#This Row],[98]])</calculatedColumnFormula>
    </tableColumn>
    <tableColumn id="66" name="99" dataDxfId="192">
      <calculatedColumnFormula>IF(ISBLANK(laps_times[[#This Row],[99]]),"DNF",    rounds_cum_time[[#This Row],[98]]+laps_times[[#This Row],[99]])</calculatedColumnFormula>
    </tableColumn>
    <tableColumn id="67" name="100" dataDxfId="191">
      <calculatedColumnFormula>IF(ISBLANK(laps_times[[#This Row],[100]]),"DNF",    rounds_cum_time[[#This Row],[99]]+laps_times[[#This Row],[100]])</calculatedColumnFormula>
    </tableColumn>
    <tableColumn id="68" name="101" dataDxfId="190">
      <calculatedColumnFormula>IF(ISBLANK(laps_times[[#This Row],[101]]),"DNF",    rounds_cum_time[[#This Row],[100]]+laps_times[[#This Row],[101]])</calculatedColumnFormula>
    </tableColumn>
    <tableColumn id="69" name="102" dataDxfId="189">
      <calculatedColumnFormula>IF(ISBLANK(laps_times[[#This Row],[102]]),"DNF",    rounds_cum_time[[#This Row],[101]]+laps_times[[#This Row],[102]])</calculatedColumnFormula>
    </tableColumn>
    <tableColumn id="70" name="103" dataDxfId="188">
      <calculatedColumnFormula>IF(ISBLANK(laps_times[[#This Row],[103]]),"DNF",    rounds_cum_time[[#This Row],[102]]+laps_times[[#This Row],[103]])</calculatedColumnFormula>
    </tableColumn>
    <tableColumn id="72" name="104" dataDxfId="187">
      <calculatedColumnFormula>IF(ISBLANK(laps_times[[#This Row],[104]]),"DNF",    rounds_cum_time[[#This Row],[103]]+laps_times[[#This Row],[104]])</calculatedColumnFormula>
    </tableColumn>
    <tableColumn id="71" name="105" dataDxfId="186">
      <calculatedColumnFormula>IF(ISBLANK(laps_times[[#This Row],[105]]),"DNF",    rounds_cum_time[[#This Row],[104]]+laps_times[[#This Row],[105]])</calculatedColumnFormula>
    </tableColumn>
  </tableColumns>
  <tableStyleInfo name="TableStyleLight9 2 2" showFirstColumn="0" showLastColumn="0" showRowStripes="1" showColumnStripes="0"/>
</table>
</file>

<file path=xl/tables/table3.xml><?xml version="1.0" encoding="utf-8"?>
<table xmlns="http://schemas.openxmlformats.org/spreadsheetml/2006/main" id="4" name="split_ranks" displayName="split_ranks" ref="B3:DJ126" totalsRowShown="0" headerRowDxfId="185" dataDxfId="184">
  <tableColumns count="113">
    <tableColumn id="1" name="poř" dataDxfId="183">
      <calculatedColumnFormula>laps_times[[#This Row],[poř]]</calculatedColumnFormula>
    </tableColumn>
    <tableColumn id="2" name="s.č." dataDxfId="182">
      <calculatedColumnFormula>laps_times[[#This Row],[s.č.]]</calculatedColumnFormula>
    </tableColumn>
    <tableColumn id="3" name="jméno" dataDxfId="181">
      <calculatedColumnFormula>laps_times[[#This Row],[jméno]]</calculatedColumnFormula>
    </tableColumn>
    <tableColumn id="4" name="roč" dataDxfId="180">
      <calculatedColumnFormula>laps_times[[#This Row],[roč]]</calculatedColumnFormula>
    </tableColumn>
    <tableColumn id="5" name="kat" dataDxfId="179">
      <calculatedColumnFormula>laps_times[[#This Row],[kat]]</calculatedColumnFormula>
    </tableColumn>
    <tableColumn id="6" name="poř_kat" dataDxfId="178">
      <calculatedColumnFormula>laps_times[[#This Row],[poř_kat]]</calculatedColumnFormula>
    </tableColumn>
    <tableColumn id="7" name="klub" dataDxfId="177">
      <calculatedColumnFormula>IF(ISBLANK(laps_times[[#This Row],[klub]]),"-",laps_times[[#This Row],[klub]])</calculatedColumnFormula>
    </tableColumn>
    <tableColumn id="8" name="čas" dataDxfId="176">
      <calculatedColumnFormula>laps_times[[#This Row],[celk. čas]]</calculatedColumnFormula>
    </tableColumn>
    <tableColumn id="9" name="1" dataDxfId="175">
      <calculatedColumnFormula>IF(ISBLANK(laps_times[[#This Row],[1]]),"DNF",CONCATENATE(RANK(rounds_cum_time[[#This Row],[1]],rounds_cum_time[1],1),"."))</calculatedColumnFormula>
    </tableColumn>
    <tableColumn id="10" name="2" dataDxfId="174">
      <calculatedColumnFormula>IF(ISBLANK(laps_times[[#This Row],[2]]),"DNF",CONCATENATE(RANK(rounds_cum_time[[#This Row],[2]],rounds_cum_time[2],1),"."))</calculatedColumnFormula>
    </tableColumn>
    <tableColumn id="11" name="3" dataDxfId="173">
      <calculatedColumnFormula>IF(ISBLANK(laps_times[[#This Row],[3]]),"DNF",CONCATENATE(RANK(rounds_cum_time[[#This Row],[3]],rounds_cum_time[3],1),"."))</calculatedColumnFormula>
    </tableColumn>
    <tableColumn id="73" name="4" dataDxfId="172">
      <calculatedColumnFormula>IF(ISBLANK(laps_times[[#This Row],[4]]),"DNF",CONCATENATE(RANK(rounds_cum_time[[#This Row],[4]],rounds_cum_time[4],1),"."))</calculatedColumnFormula>
    </tableColumn>
    <tableColumn id="74" name="5" dataDxfId="171">
      <calculatedColumnFormula>IF(ISBLANK(laps_times[[#This Row],[5]]),"DNF",CONCATENATE(RANK(rounds_cum_time[[#This Row],[5]],rounds_cum_time[5],1),"."))</calculatedColumnFormula>
    </tableColumn>
    <tableColumn id="75" name="6" dataDxfId="170">
      <calculatedColumnFormula>IF(ISBLANK(laps_times[[#This Row],[6]]),"DNF",CONCATENATE(RANK(rounds_cum_time[[#This Row],[6]],rounds_cum_time[6],1),"."))</calculatedColumnFormula>
    </tableColumn>
    <tableColumn id="76" name="7" dataDxfId="169">
      <calculatedColumnFormula>IF(ISBLANK(laps_times[[#This Row],[7]]),"DNF",CONCATENATE(RANK(rounds_cum_time[[#This Row],[7]],rounds_cum_time[7],1),"."))</calculatedColumnFormula>
    </tableColumn>
    <tableColumn id="77" name="8" dataDxfId="168">
      <calculatedColumnFormula>IF(ISBLANK(laps_times[[#This Row],[8]]),"DNF",CONCATENATE(RANK(rounds_cum_time[[#This Row],[8]],rounds_cum_time[8],1),"."))</calculatedColumnFormula>
    </tableColumn>
    <tableColumn id="78" name="9" dataDxfId="167">
      <calculatedColumnFormula>IF(ISBLANK(laps_times[[#This Row],[9]]),"DNF",CONCATENATE(RANK(rounds_cum_time[[#This Row],[9]],rounds_cum_time[9],1),"."))</calculatedColumnFormula>
    </tableColumn>
    <tableColumn id="79" name="10" dataDxfId="166">
      <calculatedColumnFormula>IF(ISBLANK(laps_times[[#This Row],[10]]),"DNF",CONCATENATE(RANK(rounds_cum_time[[#This Row],[10]],rounds_cum_time[10],1),"."))</calculatedColumnFormula>
    </tableColumn>
    <tableColumn id="80" name="11" dataDxfId="165">
      <calculatedColumnFormula>IF(ISBLANK(laps_times[[#This Row],[11]]),"DNF",CONCATENATE(RANK(rounds_cum_time[[#This Row],[11]],rounds_cum_time[11],1),"."))</calculatedColumnFormula>
    </tableColumn>
    <tableColumn id="81" name="12" dataDxfId="164">
      <calculatedColumnFormula>IF(ISBLANK(laps_times[[#This Row],[12]]),"DNF",CONCATENATE(RANK(rounds_cum_time[[#This Row],[12]],rounds_cum_time[12],1),"."))</calculatedColumnFormula>
    </tableColumn>
    <tableColumn id="82" name="13" dataDxfId="163">
      <calculatedColumnFormula>IF(ISBLANK(laps_times[[#This Row],[13]]),"DNF",CONCATENATE(RANK(rounds_cum_time[[#This Row],[13]],rounds_cum_time[13],1),"."))</calculatedColumnFormula>
    </tableColumn>
    <tableColumn id="83" name="14" dataDxfId="162">
      <calculatedColumnFormula>IF(ISBLANK(laps_times[[#This Row],[14]]),"DNF",CONCATENATE(RANK(rounds_cum_time[[#This Row],[14]],rounds_cum_time[14],1),"."))</calculatedColumnFormula>
    </tableColumn>
    <tableColumn id="84" name="15" dataDxfId="161">
      <calculatedColumnFormula>IF(ISBLANK(laps_times[[#This Row],[15]]),"DNF",CONCATENATE(RANK(rounds_cum_time[[#This Row],[15]],rounds_cum_time[15],1),"."))</calculatedColumnFormula>
    </tableColumn>
    <tableColumn id="85" name="16" dataDxfId="160">
      <calculatedColumnFormula>IF(ISBLANK(laps_times[[#This Row],[16]]),"DNF",CONCATENATE(RANK(rounds_cum_time[[#This Row],[16]],rounds_cum_time[16],1),"."))</calculatedColumnFormula>
    </tableColumn>
    <tableColumn id="86" name="17" dataDxfId="159">
      <calculatedColumnFormula>IF(ISBLANK(laps_times[[#This Row],[17]]),"DNF",CONCATENATE(RANK(rounds_cum_time[[#This Row],[17]],rounds_cum_time[17],1),"."))</calculatedColumnFormula>
    </tableColumn>
    <tableColumn id="87" name="18" dataDxfId="158">
      <calculatedColumnFormula>IF(ISBLANK(laps_times[[#This Row],[18]]),"DNF",CONCATENATE(RANK(rounds_cum_time[[#This Row],[18]],rounds_cum_time[18],1),"."))</calculatedColumnFormula>
    </tableColumn>
    <tableColumn id="88" name="19" dataDxfId="157">
      <calculatedColumnFormula>IF(ISBLANK(laps_times[[#This Row],[19]]),"DNF",CONCATENATE(RANK(rounds_cum_time[[#This Row],[19]],rounds_cum_time[19],1),"."))</calculatedColumnFormula>
    </tableColumn>
    <tableColumn id="89" name="20" dataDxfId="156">
      <calculatedColumnFormula>IF(ISBLANK(laps_times[[#This Row],[20]]),"DNF",CONCATENATE(RANK(rounds_cum_time[[#This Row],[20]],rounds_cum_time[20],1),"."))</calculatedColumnFormula>
    </tableColumn>
    <tableColumn id="90" name="21" dataDxfId="155">
      <calculatedColumnFormula>IF(ISBLANK(laps_times[[#This Row],[21]]),"DNF",CONCATENATE(RANK(rounds_cum_time[[#This Row],[21]],rounds_cum_time[21],1),"."))</calculatedColumnFormula>
    </tableColumn>
    <tableColumn id="91" name="22" dataDxfId="154">
      <calculatedColumnFormula>IF(ISBLANK(laps_times[[#This Row],[22]]),"DNF",CONCATENATE(RANK(rounds_cum_time[[#This Row],[22]],rounds_cum_time[22],1),"."))</calculatedColumnFormula>
    </tableColumn>
    <tableColumn id="92" name="23" dataDxfId="153">
      <calculatedColumnFormula>IF(ISBLANK(laps_times[[#This Row],[23]]),"DNF",CONCATENATE(RANK(rounds_cum_time[[#This Row],[23]],rounds_cum_time[23],1),"."))</calculatedColumnFormula>
    </tableColumn>
    <tableColumn id="93" name="24" dataDxfId="152">
      <calculatedColumnFormula>IF(ISBLANK(laps_times[[#This Row],[24]]),"DNF",CONCATENATE(RANK(rounds_cum_time[[#This Row],[24]],rounds_cum_time[24],1),"."))</calculatedColumnFormula>
    </tableColumn>
    <tableColumn id="94" name="25" dataDxfId="151">
      <calculatedColumnFormula>IF(ISBLANK(laps_times[[#This Row],[25]]),"DNF",CONCATENATE(RANK(rounds_cum_time[[#This Row],[25]],rounds_cum_time[25],1),"."))</calculatedColumnFormula>
    </tableColumn>
    <tableColumn id="95" name="26" dataDxfId="150">
      <calculatedColumnFormula>IF(ISBLANK(laps_times[[#This Row],[26]]),"DNF",CONCATENATE(RANK(rounds_cum_time[[#This Row],[26]],rounds_cum_time[26],1),"."))</calculatedColumnFormula>
    </tableColumn>
    <tableColumn id="96" name="27" dataDxfId="149">
      <calculatedColumnFormula>IF(ISBLANK(laps_times[[#This Row],[27]]),"DNF",CONCATENATE(RANK(rounds_cum_time[[#This Row],[27]],rounds_cum_time[27],1),"."))</calculatedColumnFormula>
    </tableColumn>
    <tableColumn id="97" name="28" dataDxfId="148">
      <calculatedColumnFormula>IF(ISBLANK(laps_times[[#This Row],[28]]),"DNF",CONCATENATE(RANK(rounds_cum_time[[#This Row],[28]],rounds_cum_time[28],1),"."))</calculatedColumnFormula>
    </tableColumn>
    <tableColumn id="98" name="29" dataDxfId="147">
      <calculatedColumnFormula>IF(ISBLANK(laps_times[[#This Row],[29]]),"DNF",CONCATENATE(RANK(rounds_cum_time[[#This Row],[29]],rounds_cum_time[29],1),"."))</calculatedColumnFormula>
    </tableColumn>
    <tableColumn id="99" name="30" dataDxfId="146">
      <calculatedColumnFormula>IF(ISBLANK(laps_times[[#This Row],[30]]),"DNF",CONCATENATE(RANK(rounds_cum_time[[#This Row],[30]],rounds_cum_time[30],1),"."))</calculatedColumnFormula>
    </tableColumn>
    <tableColumn id="100" name="31" dataDxfId="145">
      <calculatedColumnFormula>IF(ISBLANK(laps_times[[#This Row],[31]]),"DNF",CONCATENATE(RANK(rounds_cum_time[[#This Row],[31]],rounds_cum_time[31],1),"."))</calculatedColumnFormula>
    </tableColumn>
    <tableColumn id="101" name="32" dataDxfId="144">
      <calculatedColumnFormula>IF(ISBLANK(laps_times[[#This Row],[32]]),"DNF",CONCATENATE(RANK(rounds_cum_time[[#This Row],[32]],rounds_cum_time[32],1),"."))</calculatedColumnFormula>
    </tableColumn>
    <tableColumn id="102" name="33" dataDxfId="143">
      <calculatedColumnFormula>IF(ISBLANK(laps_times[[#This Row],[33]]),"DNF",CONCATENATE(RANK(rounds_cum_time[[#This Row],[33]],rounds_cum_time[33],1),"."))</calculatedColumnFormula>
    </tableColumn>
    <tableColumn id="103" name="34" dataDxfId="142">
      <calculatedColumnFormula>IF(ISBLANK(laps_times[[#This Row],[34]]),"DNF",CONCATENATE(RANK(rounds_cum_time[[#This Row],[34]],rounds_cum_time[34],1),"."))</calculatedColumnFormula>
    </tableColumn>
    <tableColumn id="104" name="35" dataDxfId="141">
      <calculatedColumnFormula>IF(ISBLANK(laps_times[[#This Row],[35]]),"DNF",CONCATENATE(RANK(rounds_cum_time[[#This Row],[35]],rounds_cum_time[35],1),"."))</calculatedColumnFormula>
    </tableColumn>
    <tableColumn id="105" name="36" dataDxfId="140">
      <calculatedColumnFormula>IF(ISBLANK(laps_times[[#This Row],[36]]),"DNF",CONCATENATE(RANK(rounds_cum_time[[#This Row],[36]],rounds_cum_time[36],1),"."))</calculatedColumnFormula>
    </tableColumn>
    <tableColumn id="106" name="37" dataDxfId="139">
      <calculatedColumnFormula>IF(ISBLANK(laps_times[[#This Row],[37]]),"DNF",CONCATENATE(RANK(rounds_cum_time[[#This Row],[37]],rounds_cum_time[37],1),"."))</calculatedColumnFormula>
    </tableColumn>
    <tableColumn id="107" name="38" dataDxfId="138">
      <calculatedColumnFormula>IF(ISBLANK(laps_times[[#This Row],[38]]),"DNF",CONCATENATE(RANK(rounds_cum_time[[#This Row],[38]],rounds_cum_time[38],1),"."))</calculatedColumnFormula>
    </tableColumn>
    <tableColumn id="108" name="39" dataDxfId="137">
      <calculatedColumnFormula>IF(ISBLANK(laps_times[[#This Row],[39]]),"DNF",CONCATENATE(RANK(rounds_cum_time[[#This Row],[39]],rounds_cum_time[39],1),"."))</calculatedColumnFormula>
    </tableColumn>
    <tableColumn id="109" name="40" dataDxfId="136">
      <calculatedColumnFormula>IF(ISBLANK(laps_times[[#This Row],[40]]),"DNF",CONCATENATE(RANK(rounds_cum_time[[#This Row],[40]],rounds_cum_time[40],1),"."))</calculatedColumnFormula>
    </tableColumn>
    <tableColumn id="110" name="41" dataDxfId="135">
      <calculatedColumnFormula>IF(ISBLANK(laps_times[[#This Row],[41]]),"DNF",CONCATENATE(RANK(rounds_cum_time[[#This Row],[41]],rounds_cum_time[41],1),"."))</calculatedColumnFormula>
    </tableColumn>
    <tableColumn id="111" name="42" dataDxfId="134">
      <calculatedColumnFormula>IF(ISBLANK(laps_times[[#This Row],[42]]),"DNF",CONCATENATE(RANK(rounds_cum_time[[#This Row],[42]],rounds_cum_time[42],1),"."))</calculatedColumnFormula>
    </tableColumn>
    <tableColumn id="112" name="43" dataDxfId="133">
      <calculatedColumnFormula>IF(ISBLANK(laps_times[[#This Row],[43]]),"DNF",CONCATENATE(RANK(rounds_cum_time[[#This Row],[43]],rounds_cum_time[43],1),"."))</calculatedColumnFormula>
    </tableColumn>
    <tableColumn id="113" name="44" dataDxfId="132">
      <calculatedColumnFormula>IF(ISBLANK(laps_times[[#This Row],[44]]),"DNF",CONCATENATE(RANK(rounds_cum_time[[#This Row],[44]],rounds_cum_time[44],1),"."))</calculatedColumnFormula>
    </tableColumn>
    <tableColumn id="12" name="45" dataDxfId="131">
      <calculatedColumnFormula>IF(ISBLANK(laps_times[[#This Row],[45]]),"DNF",CONCATENATE(RANK(rounds_cum_time[[#This Row],[45]],rounds_cum_time[45],1),"."))</calculatedColumnFormula>
    </tableColumn>
    <tableColumn id="13" name="46" dataDxfId="130">
      <calculatedColumnFormula>IF(ISBLANK(laps_times[[#This Row],[46]]),"DNF",CONCATENATE(RANK(rounds_cum_time[[#This Row],[46]],rounds_cum_time[46],1),"."))</calculatedColumnFormula>
    </tableColumn>
    <tableColumn id="14" name="47" dataDxfId="129">
      <calculatedColumnFormula>IF(ISBLANK(laps_times[[#This Row],[47]]),"DNF",CONCATENATE(RANK(rounds_cum_time[[#This Row],[47]],rounds_cum_time[47],1),"."))</calculatedColumnFormula>
    </tableColumn>
    <tableColumn id="15" name="48" dataDxfId="128">
      <calculatedColumnFormula>IF(ISBLANK(laps_times[[#This Row],[48]]),"DNF",CONCATENATE(RANK(rounds_cum_time[[#This Row],[48]],rounds_cum_time[48],1),"."))</calculatedColumnFormula>
    </tableColumn>
    <tableColumn id="16" name="49" dataDxfId="127">
      <calculatedColumnFormula>IF(ISBLANK(laps_times[[#This Row],[49]]),"DNF",CONCATENATE(RANK(rounds_cum_time[[#This Row],[49]],rounds_cum_time[49],1),"."))</calculatedColumnFormula>
    </tableColumn>
    <tableColumn id="17" name="50" dataDxfId="126">
      <calculatedColumnFormula>IF(ISBLANK(laps_times[[#This Row],[50]]),"DNF",CONCATENATE(RANK(rounds_cum_time[[#This Row],[50]],rounds_cum_time[50],1),"."))</calculatedColumnFormula>
    </tableColumn>
    <tableColumn id="18" name="51" dataDxfId="125">
      <calculatedColumnFormula>IF(ISBLANK(laps_times[[#This Row],[51]]),"DNF",CONCATENATE(RANK(rounds_cum_time[[#This Row],[51]],rounds_cum_time[51],1),"."))</calculatedColumnFormula>
    </tableColumn>
    <tableColumn id="19" name="52" dataDxfId="124">
      <calculatedColumnFormula>IF(ISBLANK(laps_times[[#This Row],[52]]),"DNF",CONCATENATE(RANK(rounds_cum_time[[#This Row],[52]],rounds_cum_time[52],1),"."))</calculatedColumnFormula>
    </tableColumn>
    <tableColumn id="20" name="53" dataDxfId="123">
      <calculatedColumnFormula>IF(ISBLANK(laps_times[[#This Row],[53]]),"DNF",CONCATENATE(RANK(rounds_cum_time[[#This Row],[53]],rounds_cum_time[53],1),"."))</calculatedColumnFormula>
    </tableColumn>
    <tableColumn id="21" name="54" dataDxfId="122">
      <calculatedColumnFormula>IF(ISBLANK(laps_times[[#This Row],[54]]),"DNF",CONCATENATE(RANK(rounds_cum_time[[#This Row],[54]],rounds_cum_time[54],1),"."))</calculatedColumnFormula>
    </tableColumn>
    <tableColumn id="22" name="55" dataDxfId="121">
      <calculatedColumnFormula>IF(ISBLANK(laps_times[[#This Row],[55]]),"DNF",CONCATENATE(RANK(rounds_cum_time[[#This Row],[55]],rounds_cum_time[55],1),"."))</calculatedColumnFormula>
    </tableColumn>
    <tableColumn id="23" name="56" dataDxfId="120">
      <calculatedColumnFormula>IF(ISBLANK(laps_times[[#This Row],[56]]),"DNF",CONCATENATE(RANK(rounds_cum_time[[#This Row],[56]],rounds_cum_time[56],1),"."))</calculatedColumnFormula>
    </tableColumn>
    <tableColumn id="24" name="57" dataDxfId="119">
      <calculatedColumnFormula>IF(ISBLANK(laps_times[[#This Row],[57]]),"DNF",CONCATENATE(RANK(rounds_cum_time[[#This Row],[57]],rounds_cum_time[57],1),"."))</calculatedColumnFormula>
    </tableColumn>
    <tableColumn id="25" name="58" dataDxfId="118">
      <calculatedColumnFormula>IF(ISBLANK(laps_times[[#This Row],[58]]),"DNF",CONCATENATE(RANK(rounds_cum_time[[#This Row],[58]],rounds_cum_time[58],1),"."))</calculatedColumnFormula>
    </tableColumn>
    <tableColumn id="26" name="59" dataDxfId="117">
      <calculatedColumnFormula>IF(ISBLANK(laps_times[[#This Row],[59]]),"DNF",CONCATENATE(RANK(rounds_cum_time[[#This Row],[59]],rounds_cum_time[59],1),"."))</calculatedColumnFormula>
    </tableColumn>
    <tableColumn id="27" name="60" dataDxfId="116">
      <calculatedColumnFormula>IF(ISBLANK(laps_times[[#This Row],[60]]),"DNF",CONCATENATE(RANK(rounds_cum_time[[#This Row],[60]],rounds_cum_time[60],1),"."))</calculatedColumnFormula>
    </tableColumn>
    <tableColumn id="28" name="61" dataDxfId="115">
      <calculatedColumnFormula>IF(ISBLANK(laps_times[[#This Row],[61]]),"DNF",CONCATENATE(RANK(rounds_cum_time[[#This Row],[61]],rounds_cum_time[61],1),"."))</calculatedColumnFormula>
    </tableColumn>
    <tableColumn id="29" name="62" dataDxfId="114">
      <calculatedColumnFormula>IF(ISBLANK(laps_times[[#This Row],[62]]),"DNF",CONCATENATE(RANK(rounds_cum_time[[#This Row],[62]],rounds_cum_time[62],1),"."))</calculatedColumnFormula>
    </tableColumn>
    <tableColumn id="30" name="63" dataDxfId="113">
      <calculatedColumnFormula>IF(ISBLANK(laps_times[[#This Row],[63]]),"DNF",CONCATENATE(RANK(rounds_cum_time[[#This Row],[63]],rounds_cum_time[63],1),"."))</calculatedColumnFormula>
    </tableColumn>
    <tableColumn id="31" name="64" dataDxfId="112">
      <calculatedColumnFormula>IF(ISBLANK(laps_times[[#This Row],[64]]),"DNF",CONCATENATE(RANK(rounds_cum_time[[#This Row],[64]],rounds_cum_time[64],1),"."))</calculatedColumnFormula>
    </tableColumn>
    <tableColumn id="32" name="65" dataDxfId="111">
      <calculatedColumnFormula>IF(ISBLANK(laps_times[[#This Row],[65]]),"DNF",CONCATENATE(RANK(rounds_cum_time[[#This Row],[65]],rounds_cum_time[65],1),"."))</calculatedColumnFormula>
    </tableColumn>
    <tableColumn id="33" name="66" dataDxfId="110">
      <calculatedColumnFormula>IF(ISBLANK(laps_times[[#This Row],[66]]),"DNF",CONCATENATE(RANK(rounds_cum_time[[#This Row],[66]],rounds_cum_time[66],1),"."))</calculatedColumnFormula>
    </tableColumn>
    <tableColumn id="34" name="67" dataDxfId="109">
      <calculatedColumnFormula>IF(ISBLANK(laps_times[[#This Row],[67]]),"DNF",CONCATENATE(RANK(rounds_cum_time[[#This Row],[67]],rounds_cum_time[67],1),"."))</calculatedColumnFormula>
    </tableColumn>
    <tableColumn id="35" name="68" dataDxfId="108">
      <calculatedColumnFormula>IF(ISBLANK(laps_times[[#This Row],[68]]),"DNF",CONCATENATE(RANK(rounds_cum_time[[#This Row],[68]],rounds_cum_time[68],1),"."))</calculatedColumnFormula>
    </tableColumn>
    <tableColumn id="36" name="69" dataDxfId="107">
      <calculatedColumnFormula>IF(ISBLANK(laps_times[[#This Row],[69]]),"DNF",CONCATENATE(RANK(rounds_cum_time[[#This Row],[69]],rounds_cum_time[69],1),"."))</calculatedColumnFormula>
    </tableColumn>
    <tableColumn id="37" name="70" dataDxfId="106">
      <calculatedColumnFormula>IF(ISBLANK(laps_times[[#This Row],[70]]),"DNF",CONCATENATE(RANK(rounds_cum_time[[#This Row],[70]],rounds_cum_time[70],1),"."))</calculatedColumnFormula>
    </tableColumn>
    <tableColumn id="38" name="71" dataDxfId="105">
      <calculatedColumnFormula>IF(ISBLANK(laps_times[[#This Row],[71]]),"DNF",CONCATENATE(RANK(rounds_cum_time[[#This Row],[71]],rounds_cum_time[71],1),"."))</calculatedColumnFormula>
    </tableColumn>
    <tableColumn id="39" name="72" dataDxfId="104">
      <calculatedColumnFormula>IF(ISBLANK(laps_times[[#This Row],[72]]),"DNF",CONCATENATE(RANK(rounds_cum_time[[#This Row],[72]],rounds_cum_time[72],1),"."))</calculatedColumnFormula>
    </tableColumn>
    <tableColumn id="40" name="73" dataDxfId="103">
      <calculatedColumnFormula>IF(ISBLANK(laps_times[[#This Row],[73]]),"DNF",CONCATENATE(RANK(rounds_cum_time[[#This Row],[73]],rounds_cum_time[73],1),"."))</calculatedColumnFormula>
    </tableColumn>
    <tableColumn id="41" name="74" dataDxfId="102">
      <calculatedColumnFormula>IF(ISBLANK(laps_times[[#This Row],[74]]),"DNF",CONCATENATE(RANK(rounds_cum_time[[#This Row],[74]],rounds_cum_time[74],1),"."))</calculatedColumnFormula>
    </tableColumn>
    <tableColumn id="42" name="75" dataDxfId="101">
      <calculatedColumnFormula>IF(ISBLANK(laps_times[[#This Row],[75]]),"DNF",CONCATENATE(RANK(rounds_cum_time[[#This Row],[75]],rounds_cum_time[75],1),"."))</calculatedColumnFormula>
    </tableColumn>
    <tableColumn id="43" name="76" dataDxfId="100">
      <calculatedColumnFormula>IF(ISBLANK(laps_times[[#This Row],[76]]),"DNF",CONCATENATE(RANK(rounds_cum_time[[#This Row],[76]],rounds_cum_time[76],1),"."))</calculatedColumnFormula>
    </tableColumn>
    <tableColumn id="44" name="77" dataDxfId="99">
      <calculatedColumnFormula>IF(ISBLANK(laps_times[[#This Row],[77]]),"DNF",CONCATENATE(RANK(rounds_cum_time[[#This Row],[77]],rounds_cum_time[77],1),"."))</calculatedColumnFormula>
    </tableColumn>
    <tableColumn id="45" name="78" dataDxfId="98">
      <calculatedColumnFormula>IF(ISBLANK(laps_times[[#This Row],[78]]),"DNF",CONCATENATE(RANK(rounds_cum_time[[#This Row],[78]],rounds_cum_time[78],1),"."))</calculatedColumnFormula>
    </tableColumn>
    <tableColumn id="46" name="79" dataDxfId="97">
      <calculatedColumnFormula>IF(ISBLANK(laps_times[[#This Row],[79]]),"DNF",CONCATENATE(RANK(rounds_cum_time[[#This Row],[79]],rounds_cum_time[79],1),"."))</calculatedColumnFormula>
    </tableColumn>
    <tableColumn id="47" name="80" dataDxfId="96">
      <calculatedColumnFormula>IF(ISBLANK(laps_times[[#This Row],[80]]),"DNF",CONCATENATE(RANK(rounds_cum_time[[#This Row],[80]],rounds_cum_time[80],1),"."))</calculatedColumnFormula>
    </tableColumn>
    <tableColumn id="48" name="81" dataDxfId="95">
      <calculatedColumnFormula>IF(ISBLANK(laps_times[[#This Row],[81]]),"DNF",CONCATENATE(RANK(rounds_cum_time[[#This Row],[81]],rounds_cum_time[81],1),"."))</calculatedColumnFormula>
    </tableColumn>
    <tableColumn id="49" name="82" dataDxfId="94">
      <calculatedColumnFormula>IF(ISBLANK(laps_times[[#This Row],[82]]),"DNF",CONCATENATE(RANK(rounds_cum_time[[#This Row],[82]],rounds_cum_time[82],1),"."))</calculatedColumnFormula>
    </tableColumn>
    <tableColumn id="50" name="83" dataDxfId="93">
      <calculatedColumnFormula>IF(ISBLANK(laps_times[[#This Row],[83]]),"DNF",CONCATENATE(RANK(rounds_cum_time[[#This Row],[83]],rounds_cum_time[83],1),"."))</calculatedColumnFormula>
    </tableColumn>
    <tableColumn id="51" name="84" dataDxfId="92">
      <calculatedColumnFormula>IF(ISBLANK(laps_times[[#This Row],[84]]),"DNF",CONCATENATE(RANK(rounds_cum_time[[#This Row],[84]],rounds_cum_time[84],1),"."))</calculatedColumnFormula>
    </tableColumn>
    <tableColumn id="52" name="85" dataDxfId="91">
      <calculatedColumnFormula>IF(ISBLANK(laps_times[[#This Row],[85]]),"DNF",CONCATENATE(RANK(rounds_cum_time[[#This Row],[85]],rounds_cum_time[85],1),"."))</calculatedColumnFormula>
    </tableColumn>
    <tableColumn id="53" name="86" dataDxfId="90">
      <calculatedColumnFormula>IF(ISBLANK(laps_times[[#This Row],[86]]),"DNF",CONCATENATE(RANK(rounds_cum_time[[#This Row],[86]],rounds_cum_time[86],1),"."))</calculatedColumnFormula>
    </tableColumn>
    <tableColumn id="54" name="87" dataDxfId="89">
      <calculatedColumnFormula>IF(ISBLANK(laps_times[[#This Row],[87]]),"DNF",CONCATENATE(RANK(rounds_cum_time[[#This Row],[87]],rounds_cum_time[87],1),"."))</calculatedColumnFormula>
    </tableColumn>
    <tableColumn id="55" name="88" dataDxfId="88">
      <calculatedColumnFormula>IF(ISBLANK(laps_times[[#This Row],[88]]),"DNF",CONCATENATE(RANK(rounds_cum_time[[#This Row],[88]],rounds_cum_time[88],1),"."))</calculatedColumnFormula>
    </tableColumn>
    <tableColumn id="56" name="89" dataDxfId="87">
      <calculatedColumnFormula>IF(ISBLANK(laps_times[[#This Row],[89]]),"DNF",CONCATENATE(RANK(rounds_cum_time[[#This Row],[89]],rounds_cum_time[89],1),"."))</calculatedColumnFormula>
    </tableColumn>
    <tableColumn id="57" name="90" dataDxfId="86">
      <calculatedColumnFormula>IF(ISBLANK(laps_times[[#This Row],[90]]),"DNF",CONCATENATE(RANK(rounds_cum_time[[#This Row],[90]],rounds_cum_time[90],1),"."))</calculatedColumnFormula>
    </tableColumn>
    <tableColumn id="58" name="91" dataDxfId="85">
      <calculatedColumnFormula>IF(ISBLANK(laps_times[[#This Row],[91]]),"DNF",CONCATENATE(RANK(rounds_cum_time[[#This Row],[91]],rounds_cum_time[91],1),"."))</calculatedColumnFormula>
    </tableColumn>
    <tableColumn id="59" name="92" dataDxfId="84">
      <calculatedColumnFormula>IF(ISBLANK(laps_times[[#This Row],[92]]),"DNF",CONCATENATE(RANK(rounds_cum_time[[#This Row],[92]],rounds_cum_time[92],1),"."))</calculatedColumnFormula>
    </tableColumn>
    <tableColumn id="60" name="93" dataDxfId="83">
      <calculatedColumnFormula>IF(ISBLANK(laps_times[[#This Row],[93]]),"DNF",CONCATENATE(RANK(rounds_cum_time[[#This Row],[93]],rounds_cum_time[93],1),"."))</calculatedColumnFormula>
    </tableColumn>
    <tableColumn id="61" name="94" dataDxfId="82">
      <calculatedColumnFormula>IF(ISBLANK(laps_times[[#This Row],[94]]),"DNF",CONCATENATE(RANK(rounds_cum_time[[#This Row],[94]],rounds_cum_time[94],1),"."))</calculatedColumnFormula>
    </tableColumn>
    <tableColumn id="62" name="95" dataDxfId="81">
      <calculatedColumnFormula>IF(ISBLANK(laps_times[[#This Row],[95]]),"DNF",CONCATENATE(RANK(rounds_cum_time[[#This Row],[95]],rounds_cum_time[95],1),"."))</calculatedColumnFormula>
    </tableColumn>
    <tableColumn id="63" name="96" dataDxfId="80">
      <calculatedColumnFormula>IF(ISBLANK(laps_times[[#This Row],[96]]),"DNF",CONCATENATE(RANK(rounds_cum_time[[#This Row],[96]],rounds_cum_time[96],1),"."))</calculatedColumnFormula>
    </tableColumn>
    <tableColumn id="64" name="97" dataDxfId="79">
      <calculatedColumnFormula>IF(ISBLANK(laps_times[[#This Row],[97]]),"DNF",CONCATENATE(RANK(rounds_cum_time[[#This Row],[97]],rounds_cum_time[97],1),"."))</calculatedColumnFormula>
    </tableColumn>
    <tableColumn id="65" name="98" dataDxfId="78">
      <calculatedColumnFormula>IF(ISBLANK(laps_times[[#This Row],[98]]),"DNF",CONCATENATE(RANK(rounds_cum_time[[#This Row],[98]],rounds_cum_time[98],1),"."))</calculatedColumnFormula>
    </tableColumn>
    <tableColumn id="66" name="99" dataDxfId="77">
      <calculatedColumnFormula>IF(ISBLANK(laps_times[[#This Row],[99]]),"DNF",CONCATENATE(RANK(rounds_cum_time[[#This Row],[99]],rounds_cum_time[99],1),"."))</calculatedColumnFormula>
    </tableColumn>
    <tableColumn id="67" name="100" dataDxfId="76">
      <calculatedColumnFormula>IF(ISBLANK(laps_times[[#This Row],[100]]),"DNF",CONCATENATE(RANK(rounds_cum_time[[#This Row],[100]],rounds_cum_time[100],1),"."))</calculatedColumnFormula>
    </tableColumn>
    <tableColumn id="68" name="101" dataDxfId="75">
      <calculatedColumnFormula>IF(ISBLANK(laps_times[[#This Row],[101]]),"DNF",CONCATENATE(RANK(rounds_cum_time[[#This Row],[101]],rounds_cum_time[101],1),"."))</calculatedColumnFormula>
    </tableColumn>
    <tableColumn id="69" name="102" dataDxfId="74">
      <calculatedColumnFormula>IF(ISBLANK(laps_times[[#This Row],[102]]),"DNF",CONCATENATE(RANK(rounds_cum_time[[#This Row],[102]],rounds_cum_time[102],1),"."))</calculatedColumnFormula>
    </tableColumn>
    <tableColumn id="70" name="103" dataDxfId="73">
      <calculatedColumnFormula>IF(ISBLANK(laps_times[[#This Row],[103]]),"DNF",CONCATENATE(RANK(rounds_cum_time[[#This Row],[103]],rounds_cum_time[103],1),"."))</calculatedColumnFormula>
    </tableColumn>
    <tableColumn id="72" name="104" dataDxfId="72">
      <calculatedColumnFormula>IF(ISBLANK(laps_times[[#This Row],[104]]),"DNF",CONCATENATE(RANK(rounds_cum_time[[#This Row],[104]],rounds_cum_time[104],1),"."))</calculatedColumnFormula>
    </tableColumn>
    <tableColumn id="71" name="105" dataDxfId="71">
      <calculatedColumnFormula>IF(ISBLANK(laps_times[[#This Row],[105]]),"DNF",CONCATENATE(RANK(rounds_cum_time[[#This Row],[105]],rounds_cum_time[105],1),"."))</calculatedColumnFormula>
    </tableColumn>
  </tableColumns>
  <tableStyleInfo name="TableStyleLight9 2 3" showFirstColumn="0" showLastColumn="0" showRowStripes="1" showColumnStripes="0"/>
</table>
</file>

<file path=xl/tables/table4.xml><?xml version="1.0" encoding="utf-8"?>
<table xmlns="http://schemas.openxmlformats.org/spreadsheetml/2006/main" id="6" name="km4_splits_ranks" displayName="km4_splits_ranks" ref="B3:BA126" totalsRowShown="0" headerRowDxfId="70" dataDxfId="69">
  <tableColumns count="52">
    <tableColumn id="1" name="poř" dataDxfId="68">
      <calculatedColumnFormula>laps_times[[#This Row],[poř]]</calculatedColumnFormula>
    </tableColumn>
    <tableColumn id="2" name="s.č." dataDxfId="67">
      <calculatedColumnFormula>laps_times[[#This Row],[s.č.]]</calculatedColumnFormula>
    </tableColumn>
    <tableColumn id="3" name="jméno" dataDxfId="66">
      <calculatedColumnFormula>laps_times[[#This Row],[jméno]]</calculatedColumnFormula>
    </tableColumn>
    <tableColumn id="4" name="roč" dataDxfId="65">
      <calculatedColumnFormula>laps_times[[#This Row],[roč]]</calculatedColumnFormula>
    </tableColumn>
    <tableColumn id="5" name="kat" dataDxfId="64">
      <calculatedColumnFormula>laps_times[[#This Row],[kat]]</calculatedColumnFormula>
    </tableColumn>
    <tableColumn id="6" name="poř_kat" dataDxfId="63">
      <calculatedColumnFormula>laps_times[[#This Row],[poř_kat]]</calculatedColumnFormula>
    </tableColumn>
    <tableColumn id="7" name="klub" dataDxfId="62">
      <calculatedColumnFormula>IF(ISBLANK(laps_times[[#This Row],[klub]]),"-",laps_times[[#This Row],[klub]])</calculatedColumnFormula>
    </tableColumn>
    <tableColumn id="8" name="celk. čas" dataDxfId="61">
      <calculatedColumnFormula>laps_times[[#This Row],[celk. čas]]</calculatedColumnFormula>
    </tableColumn>
    <tableColumn id="20" name="1 - 10" dataDxfId="60">
      <calculatedColumnFormula>SUM(laps_times[[#This Row],[1]:[10]])</calculatedColumnFormula>
    </tableColumn>
    <tableColumn id="21" name="11 - 20" dataDxfId="59">
      <calculatedColumnFormula>SUM(laps_times[[#This Row],[11]:[20]])</calculatedColumnFormula>
    </tableColumn>
    <tableColumn id="22" name="21 - 30" dataDxfId="58">
      <calculatedColumnFormula>SUM(laps_times[[#This Row],[21]:[30]])</calculatedColumnFormula>
    </tableColumn>
    <tableColumn id="23" name="31 - 40" dataDxfId="57">
      <calculatedColumnFormula>SUM(laps_times[[#This Row],[31]:[40]])</calculatedColumnFormula>
    </tableColumn>
    <tableColumn id="24" name="41 - 50" dataDxfId="56">
      <calculatedColumnFormula>SUM(laps_times[[#This Row],[41]:[50]])</calculatedColumnFormula>
    </tableColumn>
    <tableColumn id="25" name="51 - 60" dataDxfId="55">
      <calculatedColumnFormula>SUM(laps_times[[#This Row],[51]:[60]])</calculatedColumnFormula>
    </tableColumn>
    <tableColumn id="26" name="61 - 70" dataDxfId="54">
      <calculatedColumnFormula>SUM(laps_times[[#This Row],[61]:[70]])</calculatedColumnFormula>
    </tableColumn>
    <tableColumn id="27" name="71 - 80" dataDxfId="53">
      <calculatedColumnFormula>SUM(laps_times[[#This Row],[71]:[80]])</calculatedColumnFormula>
    </tableColumn>
    <tableColumn id="28" name="81 - 90" dataDxfId="52">
      <calculatedColumnFormula>SUM(laps_times[[#This Row],[81]:[90]])</calculatedColumnFormula>
    </tableColumn>
    <tableColumn id="29" name="91 - 100" dataDxfId="51">
      <calculatedColumnFormula>SUM(laps_times[[#This Row],[91]:[100]])</calculatedColumnFormula>
    </tableColumn>
    <tableColumn id="30" name="101 - 105" dataDxfId="50">
      <calculatedColumnFormula>SUM(laps_times[[#This Row],[101]:[105]])</calculatedColumnFormula>
    </tableColumn>
    <tableColumn id="31" name="1-10" dataDxfId="49">
      <calculatedColumnFormula>IF(km4_splits_ranks[[#This Row],[1 - 10]]="DNF","DNF",RANK(km4_splits_ranks[[#This Row],[1 - 10]],km4_splits_ranks[1 - 10],1))</calculatedColumnFormula>
    </tableColumn>
    <tableColumn id="32" name="11-20" dataDxfId="48">
      <calculatedColumnFormula>IF(km4_splits_ranks[[#This Row],[11 - 20]]="DNF","DNF",RANK(km4_splits_ranks[[#This Row],[11 - 20]],km4_splits_ranks[11 - 20],1))</calculatedColumnFormula>
    </tableColumn>
    <tableColumn id="33" name="21-30" dataDxfId="47">
      <calculatedColumnFormula>IF(km4_splits_ranks[[#This Row],[21 - 30]]="DNF","DNF",RANK(km4_splits_ranks[[#This Row],[21 - 30]],km4_splits_ranks[21 - 30],1))</calculatedColumnFormula>
    </tableColumn>
    <tableColumn id="34" name="31-40" dataDxfId="46">
      <calculatedColumnFormula>IF(km4_splits_ranks[[#This Row],[31 - 40]]="DNF","DNF",RANK(km4_splits_ranks[[#This Row],[31 - 40]],km4_splits_ranks[31 - 40],1))</calculatedColumnFormula>
    </tableColumn>
    <tableColumn id="35" name="41-50" dataDxfId="45">
      <calculatedColumnFormula>IF(km4_splits_ranks[[#This Row],[41 - 50]]="DNF","DNF",RANK(km4_splits_ranks[[#This Row],[41 - 50]],km4_splits_ranks[41 - 50],1))</calculatedColumnFormula>
    </tableColumn>
    <tableColumn id="36" name="51-60" dataDxfId="44">
      <calculatedColumnFormula>IF(km4_splits_ranks[[#This Row],[51 - 60]]="DNF","DNF",RANK(km4_splits_ranks[[#This Row],[51 - 60]],km4_splits_ranks[51 - 60],1))</calculatedColumnFormula>
    </tableColumn>
    <tableColumn id="37" name="61-70" dataDxfId="43">
      <calculatedColumnFormula>IF(km4_splits_ranks[[#This Row],[61 - 70]]="DNF","DNF",RANK(km4_splits_ranks[[#This Row],[61 - 70]],km4_splits_ranks[61 - 70],1))</calculatedColumnFormula>
    </tableColumn>
    <tableColumn id="38" name="71-80" dataDxfId="42">
      <calculatedColumnFormula>IF(km4_splits_ranks[[#This Row],[71 - 80]]="DNF","DNF",RANK(km4_splits_ranks[[#This Row],[71 - 80]],km4_splits_ranks[71 - 80],1))</calculatedColumnFormula>
    </tableColumn>
    <tableColumn id="39" name="81-90" dataDxfId="41">
      <calculatedColumnFormula>IF(km4_splits_ranks[[#This Row],[81 - 90]]="DNF","DNF",RANK(km4_splits_ranks[[#This Row],[81 - 90]],km4_splits_ranks[81 - 90],1))</calculatedColumnFormula>
    </tableColumn>
    <tableColumn id="40" name="91-100" dataDxfId="40">
      <calculatedColumnFormula>IF(km4_splits_ranks[[#This Row],[91 - 100]]="DNF","DNF",RANK(km4_splits_ranks[[#This Row],[91 - 100]],km4_splits_ranks[91 - 100],1))</calculatedColumnFormula>
    </tableColumn>
    <tableColumn id="41" name="101-105" dataDxfId="39">
      <calculatedColumnFormula>IF(km4_splits_ranks[[#This Row],[101 - 105]]="DNF","DNF",RANK(km4_splits_ranks[[#This Row],[101 - 105]],km4_splits_ranks[101 - 105],1))</calculatedColumnFormula>
    </tableColumn>
    <tableColumn id="9" name="10 okr " dataDxfId="38">
      <calculatedColumnFormula>km4_splits_ranks[[#This Row],[1 - 10]]</calculatedColumnFormula>
    </tableColumn>
    <tableColumn id="10" name="20 okr " dataDxfId="37">
      <calculatedColumnFormula>IF(km4_splits_ranks[[#This Row],[11 - 20]]="DNF","DNF",km4_splits_ranks[[#This Row],[10 okr ]]+km4_splits_ranks[[#This Row],[11 - 20]])</calculatedColumnFormula>
    </tableColumn>
    <tableColumn id="11" name="30 okr " dataDxfId="36">
      <calculatedColumnFormula>IF(km4_splits_ranks[[#This Row],[21 - 30]]="DNF","DNF",km4_splits_ranks[[#This Row],[20 okr ]]+km4_splits_ranks[[#This Row],[21 - 30]])</calculatedColumnFormula>
    </tableColumn>
    <tableColumn id="12" name="40 okr " dataDxfId="35">
      <calculatedColumnFormula>IF(km4_splits_ranks[[#This Row],[31 - 40]]="DNF","DNF",km4_splits_ranks[[#This Row],[30 okr ]]+km4_splits_ranks[[#This Row],[31 - 40]])</calculatedColumnFormula>
    </tableColumn>
    <tableColumn id="13" name="50 okr " dataDxfId="34">
      <calculatedColumnFormula>IF(km4_splits_ranks[[#This Row],[41 - 50]]="DNF","DNF",km4_splits_ranks[[#This Row],[40 okr ]]+km4_splits_ranks[[#This Row],[41 - 50]])</calculatedColumnFormula>
    </tableColumn>
    <tableColumn id="14" name="60 okr " dataDxfId="33">
      <calculatedColumnFormula>IF(km4_splits_ranks[[#This Row],[51 - 60]]="DNF","DNF",km4_splits_ranks[[#This Row],[50 okr ]]+km4_splits_ranks[[#This Row],[51 - 60]])</calculatedColumnFormula>
    </tableColumn>
    <tableColumn id="15" name="70 okr " dataDxfId="32">
      <calculatedColumnFormula>IF(km4_splits_ranks[[#This Row],[61 - 70]]="DNF","DNF",km4_splits_ranks[[#This Row],[60 okr ]]+km4_splits_ranks[[#This Row],[61 - 70]])</calculatedColumnFormula>
    </tableColumn>
    <tableColumn id="16" name="80 okr " dataDxfId="31">
      <calculatedColumnFormula>IF(km4_splits_ranks[[#This Row],[71 - 80]]="DNF","DNF",km4_splits_ranks[[#This Row],[70 okr ]]+km4_splits_ranks[[#This Row],[71 - 80]])</calculatedColumnFormula>
    </tableColumn>
    <tableColumn id="17" name="90 okr " dataDxfId="30">
      <calculatedColumnFormula>IF(km4_splits_ranks[[#This Row],[81 - 90]]="DNF","DNF",km4_splits_ranks[[#This Row],[80 okr ]]+km4_splits_ranks[[#This Row],[81 - 90]])</calculatedColumnFormula>
    </tableColumn>
    <tableColumn id="18" name="100 okr " dataDxfId="29">
      <calculatedColumnFormula>IF(km4_splits_ranks[[#This Row],[91 - 100]]="DNF","DNF",km4_splits_ranks[[#This Row],[90 okr ]]+km4_splits_ranks[[#This Row],[91 - 100]])</calculatedColumnFormula>
    </tableColumn>
    <tableColumn id="19" name="105 okr " dataDxfId="28">
      <calculatedColumnFormula>IF(km4_splits_ranks[[#This Row],[101 - 105]]="DNF","DNF",km4_splits_ranks[[#This Row],[100 okr ]]+km4_splits_ranks[[#This Row],[101 - 105]])</calculatedColumnFormula>
    </tableColumn>
    <tableColumn id="73" name="10 okr" dataDxfId="27">
      <calculatedColumnFormula>IF(km4_splits_ranks[[#This Row],[10 okr ]]="DNF","DNF",RANK(km4_splits_ranks[[#This Row],[10 okr ]],km4_splits_ranks[[10 okr ]],1))</calculatedColumnFormula>
    </tableColumn>
    <tableColumn id="74" name="20 okr" dataDxfId="26">
      <calculatedColumnFormula>IF(km4_splits_ranks[[#This Row],[20 okr ]]="DNF","DNF",RANK(km4_splits_ranks[[#This Row],[20 okr ]],km4_splits_ranks[[20 okr ]],1))</calculatedColumnFormula>
    </tableColumn>
    <tableColumn id="75" name="30 okr" dataDxfId="25">
      <calculatedColumnFormula>IF(km4_splits_ranks[[#This Row],[30 okr ]]="DNF","DNF",RANK(km4_splits_ranks[[#This Row],[30 okr ]],km4_splits_ranks[[30 okr ]],1))</calculatedColumnFormula>
    </tableColumn>
    <tableColumn id="76" name="40 okr" dataDxfId="24">
      <calculatedColumnFormula>IF(km4_splits_ranks[[#This Row],[40 okr ]]="DNF","DNF",RANK(km4_splits_ranks[[#This Row],[40 okr ]],km4_splits_ranks[[40 okr ]],1))</calculatedColumnFormula>
    </tableColumn>
    <tableColumn id="77" name="50 okr" dataDxfId="23">
      <calculatedColumnFormula>IF(km4_splits_ranks[[#This Row],[50 okr ]]="DNF","DNF",RANK(km4_splits_ranks[[#This Row],[50 okr ]],km4_splits_ranks[[50 okr ]],1))</calculatedColumnFormula>
    </tableColumn>
    <tableColumn id="78" name="60 okr" dataDxfId="22">
      <calculatedColumnFormula>IF(km4_splits_ranks[[#This Row],[60 okr ]]="DNF","DNF",RANK(km4_splits_ranks[[#This Row],[60 okr ]],km4_splits_ranks[[60 okr ]],1))</calculatedColumnFormula>
    </tableColumn>
    <tableColumn id="79" name="70 okr" dataDxfId="21">
      <calculatedColumnFormula>IF(km4_splits_ranks[[#This Row],[70 okr ]]="DNF","DNF",RANK(km4_splits_ranks[[#This Row],[70 okr ]],km4_splits_ranks[[70 okr ]],1))</calculatedColumnFormula>
    </tableColumn>
    <tableColumn id="80" name="80 okr" dataDxfId="20">
      <calculatedColumnFormula>IF(km4_splits_ranks[[#This Row],[80 okr ]]="DNF","DNF",RANK(km4_splits_ranks[[#This Row],[80 okr ]],km4_splits_ranks[[80 okr ]],1))</calculatedColumnFormula>
    </tableColumn>
    <tableColumn id="81" name="90 okr" dataDxfId="19">
      <calculatedColumnFormula>IF(km4_splits_ranks[[#This Row],[90 okr ]]="DNF","DNF",RANK(km4_splits_ranks[[#This Row],[90 okr ]],km4_splits_ranks[[90 okr ]],1))</calculatedColumnFormula>
    </tableColumn>
    <tableColumn id="82" name="100 okr" dataDxfId="18">
      <calculatedColumnFormula>IF(km4_splits_ranks[[#This Row],[100 okr ]]="DNF","DNF",RANK(km4_splits_ranks[[#This Row],[100 okr ]],km4_splits_ranks[[100 okr ]],1))</calculatedColumnFormula>
    </tableColumn>
    <tableColumn id="83" name="105 okr" dataDxfId="17">
      <calculatedColumnFormula>IF(km4_splits_ranks[[#This Row],[105 okr ]]="DNF","DNF",RANK(km4_splits_ranks[[#This Row],[105 okr ]],km4_splits_ranks[[105 okr ]],1))</calculatedColumnFormula>
    </tableColumn>
  </tableColumns>
  <tableStyleInfo name="TableStyleLight14 2" showFirstColumn="0" showLastColumn="0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showGridLines="0" showRowColHeaders="0" tabSelected="1" workbookViewId="0"/>
  </sheetViews>
  <sheetFormatPr defaultColWidth="0" defaultRowHeight="21" customHeight="1" zeroHeight="1" x14ac:dyDescent="0.25"/>
  <cols>
    <col min="1" max="1" width="2.7109375" style="10" customWidth="1"/>
    <col min="2" max="2" width="39.85546875" style="10" bestFit="1" customWidth="1"/>
    <col min="3" max="15" width="9.140625" style="10" customWidth="1"/>
    <col min="16" max="16" width="3.140625" style="10" customWidth="1"/>
    <col min="17" max="18" width="0" style="10" hidden="1" customWidth="1"/>
    <col min="19" max="16384" width="9.140625" style="10" hidden="1"/>
  </cols>
  <sheetData>
    <row r="1" spans="2:16" ht="21" customHeight="1" x14ac:dyDescent="0.25">
      <c r="B1" s="163">
        <v>2018</v>
      </c>
      <c r="C1" s="163"/>
      <c r="D1" s="163"/>
    </row>
    <row r="2" spans="2:16" ht="21" customHeight="1" x14ac:dyDescent="0.25">
      <c r="B2" s="163"/>
      <c r="C2" s="163"/>
      <c r="D2" s="163"/>
      <c r="H2"/>
      <c r="P2" s="32"/>
    </row>
    <row r="3" spans="2:16" ht="21" customHeight="1" x14ac:dyDescent="0.25">
      <c r="B3" s="163"/>
      <c r="C3" s="163"/>
      <c r="D3" s="163"/>
    </row>
    <row r="4" spans="2:16" ht="21" customHeight="1" x14ac:dyDescent="0.25">
      <c r="B4" s="167" t="s">
        <v>248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20"/>
    </row>
    <row r="5" spans="2:16" ht="21" customHeight="1" x14ac:dyDescent="0.25"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20"/>
    </row>
    <row r="6" spans="2:16" ht="21" customHeight="1" x14ac:dyDescent="0.25"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</row>
    <row r="7" spans="2:16" ht="21" customHeight="1" x14ac:dyDescent="0.25">
      <c r="B7" s="167" t="s">
        <v>245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</row>
    <row r="8" spans="2:16" ht="21" customHeight="1" x14ac:dyDescent="0.25"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</row>
    <row r="9" spans="2:16" ht="21" customHeight="1" x14ac:dyDescent="0.25">
      <c r="B9" s="10" t="s">
        <v>246</v>
      </c>
      <c r="E9" s="121"/>
      <c r="F9" s="121"/>
      <c r="M9" s="165" t="s">
        <v>132</v>
      </c>
      <c r="N9" s="165"/>
    </row>
    <row r="10" spans="2:16" ht="21" customHeight="1" x14ac:dyDescent="0.25">
      <c r="B10" s="164" t="s">
        <v>241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20"/>
    </row>
    <row r="11" spans="2:16" ht="21" customHeight="1" x14ac:dyDescent="0.25"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20"/>
    </row>
    <row r="12" spans="2:16" ht="21" customHeight="1" x14ac:dyDescent="0.25">
      <c r="B12" s="10" t="s">
        <v>140</v>
      </c>
    </row>
    <row r="13" spans="2:16" ht="12" customHeight="1" x14ac:dyDescent="0.25"/>
    <row r="14" spans="2:16" ht="21" customHeight="1" x14ac:dyDescent="0.25">
      <c r="B14" s="10" t="s">
        <v>133</v>
      </c>
    </row>
    <row r="15" spans="2:16" ht="21" customHeight="1" x14ac:dyDescent="0.25">
      <c r="B15" s="10" t="s">
        <v>242</v>
      </c>
    </row>
    <row r="16" spans="2:16" ht="21" customHeight="1" x14ac:dyDescent="0.25">
      <c r="B16" s="10" t="s">
        <v>134</v>
      </c>
      <c r="D16" s="13"/>
      <c r="K16" s="166" t="s">
        <v>96</v>
      </c>
      <c r="L16" s="166"/>
      <c r="M16" s="166"/>
      <c r="N16" s="166"/>
      <c r="O16" s="166"/>
    </row>
    <row r="17" spans="2:15" ht="21" customHeight="1" x14ac:dyDescent="0.25">
      <c r="B17" s="10" t="s">
        <v>135</v>
      </c>
      <c r="D17" s="13"/>
      <c r="J17" s="11"/>
      <c r="K17" s="166" t="s">
        <v>102</v>
      </c>
      <c r="L17" s="166"/>
      <c r="M17" s="166"/>
      <c r="N17" s="166"/>
      <c r="O17" s="166"/>
    </row>
    <row r="18" spans="2:15" ht="21" customHeight="1" x14ac:dyDescent="0.25">
      <c r="B18" s="10" t="s">
        <v>136</v>
      </c>
      <c r="D18" s="13"/>
      <c r="J18" s="11"/>
      <c r="K18" s="166" t="s">
        <v>100</v>
      </c>
      <c r="L18" s="166"/>
      <c r="M18" s="166"/>
      <c r="N18" s="166"/>
      <c r="O18" s="166"/>
    </row>
    <row r="19" spans="2:15" ht="21" customHeight="1" x14ac:dyDescent="0.25">
      <c r="B19" s="10" t="s">
        <v>243</v>
      </c>
      <c r="D19" s="13"/>
      <c r="J19" s="11"/>
      <c r="K19" s="166" t="s">
        <v>244</v>
      </c>
      <c r="L19" s="166"/>
      <c r="M19" s="166"/>
      <c r="N19" s="166"/>
      <c r="O19" s="166"/>
    </row>
    <row r="20" spans="2:15" ht="21" customHeight="1" x14ac:dyDescent="0.25">
      <c r="B20" s="10" t="s">
        <v>138</v>
      </c>
      <c r="D20" s="13"/>
      <c r="J20" s="11"/>
    </row>
    <row r="21" spans="2:15" ht="12" customHeight="1" x14ac:dyDescent="0.25"/>
    <row r="22" spans="2:15" ht="21" customHeight="1" x14ac:dyDescent="0.25">
      <c r="B22" s="10" t="s">
        <v>247</v>
      </c>
      <c r="D22" s="13"/>
    </row>
    <row r="23" spans="2:15" ht="21" customHeight="1" x14ac:dyDescent="0.25"/>
    <row r="24" spans="2:15" ht="21" hidden="1" customHeight="1" x14ac:dyDescent="0.25">
      <c r="C24" s="13"/>
      <c r="D24" s="13"/>
    </row>
    <row r="25" spans="2:15" ht="21" hidden="1" customHeight="1" x14ac:dyDescent="0.25">
      <c r="C25" s="13"/>
      <c r="D25" s="13"/>
    </row>
    <row r="26" spans="2:15" ht="21" hidden="1" customHeight="1" x14ac:dyDescent="0.25"/>
    <row r="27" spans="2:15" ht="21" hidden="1" customHeight="1" x14ac:dyDescent="0.25"/>
    <row r="28" spans="2:15" ht="21" hidden="1" customHeight="1" x14ac:dyDescent="0.25">
      <c r="C28" s="13"/>
      <c r="D28" s="13"/>
    </row>
    <row r="29" spans="2:15" ht="21" hidden="1" customHeight="1" x14ac:dyDescent="0.25">
      <c r="C29" s="13"/>
      <c r="D29" s="13"/>
    </row>
    <row r="30" spans="2:15" ht="21" hidden="1" customHeight="1" x14ac:dyDescent="0.25"/>
    <row r="31" spans="2:15" ht="21" hidden="1" customHeight="1" x14ac:dyDescent="0.25"/>
    <row r="32" spans="2:15" ht="21" hidden="1" customHeight="1" x14ac:dyDescent="0.25"/>
    <row r="33" ht="21" hidden="1" customHeight="1" x14ac:dyDescent="0.25"/>
    <row r="34" ht="21" hidden="1" customHeight="1" x14ac:dyDescent="0.25"/>
    <row r="35" ht="21" hidden="1" customHeight="1" x14ac:dyDescent="0.25"/>
    <row r="36" ht="21" hidden="1" customHeight="1" x14ac:dyDescent="0.25"/>
    <row r="37" ht="21" hidden="1" customHeight="1" x14ac:dyDescent="0.25"/>
    <row r="38" ht="21" hidden="1" customHeight="1" x14ac:dyDescent="0.25"/>
    <row r="39" ht="21" hidden="1" customHeight="1" x14ac:dyDescent="0.25"/>
    <row r="40" ht="21" hidden="1" customHeight="1" x14ac:dyDescent="0.25"/>
  </sheetData>
  <sheetProtection password="C7B2" sheet="1" objects="1" scenarios="1"/>
  <mergeCells count="9">
    <mergeCell ref="B1:D3"/>
    <mergeCell ref="B10:O11"/>
    <mergeCell ref="M9:N9"/>
    <mergeCell ref="K19:O19"/>
    <mergeCell ref="K16:O16"/>
    <mergeCell ref="K17:O17"/>
    <mergeCell ref="K18:O18"/>
    <mergeCell ref="B4:O6"/>
    <mergeCell ref="B7:O8"/>
  </mergeCells>
  <hyperlinks>
    <hyperlink ref="K16" location="laps_times!A1" display="Tabulka časů v jednotlivých kolech"/>
    <hyperlink ref="K17" location="splits!A1" display="Tabulka mezičasů"/>
    <hyperlink ref="K18" location="split_ranks!A1" display="Pořadí na mezičasech v jednotlivých kolech"/>
    <hyperlink ref="K19" location="'4km'!A1" display="Tabulka mezičasů a pořadí po 4 km"/>
    <hyperlink ref="M9" location="person!A1" display="Můj detailní rozbor."/>
    <hyperlink ref="M9:N9" location="rozbor!B3" display="Můj detailní rozbor"/>
    <hyperlink ref="K16:O16" location="laps_times!J5" display="Tabulka časů v jednotlivých kolech"/>
    <hyperlink ref="K17:O17" location="intermediates!J5" display="Tabulka mezičasů po jednotlivých kolech"/>
    <hyperlink ref="K18:O18" location="rankings!J5" display="Pořadí na mezičasech v jednotlivých kolech"/>
    <hyperlink ref="K19:O19" location="splits!A1" display="Tabulka mezičasů a pořadí po 6-ti kolových úsecích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K151"/>
  <sheetViews>
    <sheetView showGridLines="0" showRowColHeaders="0" workbookViewId="0">
      <pane xSplit="9" ySplit="3" topLeftCell="J4" activePane="bottomRight" state="frozen"/>
      <selection pane="topRight" activeCell="L1" sqref="L1"/>
      <selection pane="bottomLeft" activeCell="A2" sqref="A2"/>
      <selection pane="bottomRight" activeCell="B3" sqref="B3"/>
    </sheetView>
  </sheetViews>
  <sheetFormatPr defaultColWidth="0" defaultRowHeight="11.25" zeroHeight="1" x14ac:dyDescent="0.2"/>
  <cols>
    <col min="1" max="1" width="1.7109375" style="1" customWidth="1"/>
    <col min="2" max="2" width="3.42578125" style="1" customWidth="1"/>
    <col min="3" max="3" width="3.5703125" style="1" bestFit="1" customWidth="1"/>
    <col min="4" max="4" width="16.42578125" style="1" bestFit="1" customWidth="1"/>
    <col min="5" max="5" width="4.42578125" style="1" bestFit="1" customWidth="1"/>
    <col min="6" max="6" width="3.28515625" style="1" bestFit="1" customWidth="1"/>
    <col min="7" max="7" width="6" style="1" bestFit="1" customWidth="1"/>
    <col min="8" max="8" width="21" style="1" bestFit="1" customWidth="1"/>
    <col min="9" max="9" width="6.42578125" style="132" bestFit="1" customWidth="1"/>
    <col min="10" max="10" width="5.85546875" style="1" customWidth="1"/>
    <col min="11" max="12" width="4.85546875" style="1" bestFit="1" customWidth="1"/>
    <col min="13" max="53" width="4.85546875" style="1" customWidth="1"/>
    <col min="54" max="114" width="4.85546875" style="1" bestFit="1" customWidth="1"/>
    <col min="115" max="115" width="2.7109375" style="1" customWidth="1"/>
    <col min="116" max="16384" width="9.140625" style="1" hidden="1"/>
  </cols>
  <sheetData>
    <row r="1" spans="2:114" ht="15.75" x14ac:dyDescent="0.25">
      <c r="B1" s="16" t="s">
        <v>98</v>
      </c>
      <c r="H1" s="12" t="s">
        <v>137</v>
      </c>
    </row>
    <row r="2" spans="2:114" x14ac:dyDescent="0.2">
      <c r="B2" s="1" t="s">
        <v>290</v>
      </c>
    </row>
    <row r="3" spans="2:114" s="7" customFormat="1" x14ac:dyDescent="0.2">
      <c r="B3" s="9" t="s">
        <v>31</v>
      </c>
      <c r="C3" s="14" t="s">
        <v>26</v>
      </c>
      <c r="D3" s="5" t="s">
        <v>27</v>
      </c>
      <c r="E3" s="5" t="s">
        <v>95</v>
      </c>
      <c r="F3" s="5" t="s">
        <v>28</v>
      </c>
      <c r="G3" s="5" t="s">
        <v>29</v>
      </c>
      <c r="H3" s="5" t="s">
        <v>30</v>
      </c>
      <c r="I3" s="6" t="s">
        <v>101</v>
      </c>
      <c r="J3" s="8" t="s">
        <v>32</v>
      </c>
      <c r="K3" s="8" t="s">
        <v>33</v>
      </c>
      <c r="L3" s="8" t="s">
        <v>34</v>
      </c>
      <c r="M3" s="8" t="s">
        <v>35</v>
      </c>
      <c r="N3" s="8" t="s">
        <v>36</v>
      </c>
      <c r="O3" s="8" t="s">
        <v>37</v>
      </c>
      <c r="P3" s="8" t="s">
        <v>38</v>
      </c>
      <c r="Q3" s="8" t="s">
        <v>39</v>
      </c>
      <c r="R3" s="8" t="s">
        <v>40</v>
      </c>
      <c r="S3" s="8" t="s">
        <v>41</v>
      </c>
      <c r="T3" s="8" t="s">
        <v>42</v>
      </c>
      <c r="U3" s="8" t="s">
        <v>43</v>
      </c>
      <c r="V3" s="8" t="s">
        <v>44</v>
      </c>
      <c r="W3" s="8" t="s">
        <v>45</v>
      </c>
      <c r="X3" s="8" t="s">
        <v>46</v>
      </c>
      <c r="Y3" s="8" t="s">
        <v>47</v>
      </c>
      <c r="Z3" s="8" t="s">
        <v>48</v>
      </c>
      <c r="AA3" s="8" t="s">
        <v>49</v>
      </c>
      <c r="AB3" s="8" t="s">
        <v>50</v>
      </c>
      <c r="AC3" s="8" t="s">
        <v>51</v>
      </c>
      <c r="AD3" s="8" t="s">
        <v>52</v>
      </c>
      <c r="AE3" s="8" t="s">
        <v>53</v>
      </c>
      <c r="AF3" s="8" t="s">
        <v>54</v>
      </c>
      <c r="AG3" s="8" t="s">
        <v>55</v>
      </c>
      <c r="AH3" s="8" t="s">
        <v>56</v>
      </c>
      <c r="AI3" s="8" t="s">
        <v>57</v>
      </c>
      <c r="AJ3" s="8" t="s">
        <v>58</v>
      </c>
      <c r="AK3" s="8" t="s">
        <v>59</v>
      </c>
      <c r="AL3" s="8" t="s">
        <v>60</v>
      </c>
      <c r="AM3" s="8" t="s">
        <v>61</v>
      </c>
      <c r="AN3" s="8" t="s">
        <v>62</v>
      </c>
      <c r="AO3" s="8" t="s">
        <v>63</v>
      </c>
      <c r="AP3" s="8" t="s">
        <v>64</v>
      </c>
      <c r="AQ3" s="8" t="s">
        <v>65</v>
      </c>
      <c r="AR3" s="8" t="s">
        <v>66</v>
      </c>
      <c r="AS3" s="8" t="s">
        <v>67</v>
      </c>
      <c r="AT3" s="8" t="s">
        <v>68</v>
      </c>
      <c r="AU3" s="8" t="s">
        <v>69</v>
      </c>
      <c r="AV3" s="8" t="s">
        <v>70</v>
      </c>
      <c r="AW3" s="8" t="s">
        <v>71</v>
      </c>
      <c r="AX3" s="8" t="s">
        <v>72</v>
      </c>
      <c r="AY3" s="8" t="s">
        <v>73</v>
      </c>
      <c r="AZ3" s="8" t="s">
        <v>74</v>
      </c>
      <c r="BA3" s="8" t="s">
        <v>75</v>
      </c>
      <c r="BB3" s="8" t="s">
        <v>76</v>
      </c>
      <c r="BC3" s="8" t="s">
        <v>77</v>
      </c>
      <c r="BD3" s="8" t="s">
        <v>78</v>
      </c>
      <c r="BE3" s="8" t="s">
        <v>79</v>
      </c>
      <c r="BF3" s="8" t="s">
        <v>80</v>
      </c>
      <c r="BG3" s="8" t="s">
        <v>81</v>
      </c>
      <c r="BH3" s="8" t="s">
        <v>82</v>
      </c>
      <c r="BI3" s="8" t="s">
        <v>83</v>
      </c>
      <c r="BJ3" s="8" t="s">
        <v>84</v>
      </c>
      <c r="BK3" s="8" t="s">
        <v>85</v>
      </c>
      <c r="BL3" s="8" t="s">
        <v>86</v>
      </c>
      <c r="BM3" s="8" t="s">
        <v>87</v>
      </c>
      <c r="BN3" s="8" t="s">
        <v>88</v>
      </c>
      <c r="BO3" s="8" t="s">
        <v>89</v>
      </c>
      <c r="BP3" s="8" t="s">
        <v>90</v>
      </c>
      <c r="BQ3" s="8" t="s">
        <v>91</v>
      </c>
      <c r="BR3" s="8" t="s">
        <v>92</v>
      </c>
      <c r="BS3" s="8" t="s">
        <v>93</v>
      </c>
      <c r="BT3" s="8" t="s">
        <v>94</v>
      </c>
      <c r="BU3" s="8" t="s">
        <v>175</v>
      </c>
      <c r="BV3" s="8" t="s">
        <v>249</v>
      </c>
      <c r="BW3" s="8" t="s">
        <v>250</v>
      </c>
      <c r="BX3" s="8" t="s">
        <v>251</v>
      </c>
      <c r="BY3" s="8" t="s">
        <v>252</v>
      </c>
      <c r="BZ3" s="8" t="s">
        <v>253</v>
      </c>
      <c r="CA3" s="8" t="s">
        <v>254</v>
      </c>
      <c r="CB3" s="8" t="s">
        <v>255</v>
      </c>
      <c r="CC3" s="8" t="s">
        <v>256</v>
      </c>
      <c r="CD3" s="8" t="s">
        <v>257</v>
      </c>
      <c r="CE3" s="8" t="s">
        <v>258</v>
      </c>
      <c r="CF3" s="8" t="s">
        <v>259</v>
      </c>
      <c r="CG3" s="8" t="s">
        <v>260</v>
      </c>
      <c r="CH3" s="8" t="s">
        <v>261</v>
      </c>
      <c r="CI3" s="8" t="s">
        <v>262</v>
      </c>
      <c r="CJ3" s="8" t="s">
        <v>263</v>
      </c>
      <c r="CK3" s="8" t="s">
        <v>264</v>
      </c>
      <c r="CL3" s="8" t="s">
        <v>265</v>
      </c>
      <c r="CM3" s="8" t="s">
        <v>266</v>
      </c>
      <c r="CN3" s="8" t="s">
        <v>267</v>
      </c>
      <c r="CO3" s="8" t="s">
        <v>268</v>
      </c>
      <c r="CP3" s="8" t="s">
        <v>269</v>
      </c>
      <c r="CQ3" s="8" t="s">
        <v>270</v>
      </c>
      <c r="CR3" s="8" t="s">
        <v>271</v>
      </c>
      <c r="CS3" s="8" t="s">
        <v>272</v>
      </c>
      <c r="CT3" s="8" t="s">
        <v>273</v>
      </c>
      <c r="CU3" s="8" t="s">
        <v>274</v>
      </c>
      <c r="CV3" s="8" t="s">
        <v>275</v>
      </c>
      <c r="CW3" s="8" t="s">
        <v>276</v>
      </c>
      <c r="CX3" s="8" t="s">
        <v>277</v>
      </c>
      <c r="CY3" s="8" t="s">
        <v>278</v>
      </c>
      <c r="CZ3" s="8" t="s">
        <v>279</v>
      </c>
      <c r="DA3" s="8" t="s">
        <v>280</v>
      </c>
      <c r="DB3" s="8" t="s">
        <v>281</v>
      </c>
      <c r="DC3" s="8" t="s">
        <v>282</v>
      </c>
      <c r="DD3" s="8" t="s">
        <v>283</v>
      </c>
      <c r="DE3" s="8" t="s">
        <v>284</v>
      </c>
      <c r="DF3" s="8" t="s">
        <v>285</v>
      </c>
      <c r="DG3" s="8" t="s">
        <v>286</v>
      </c>
      <c r="DH3" s="8" t="s">
        <v>287</v>
      </c>
      <c r="DI3" s="8" t="s">
        <v>288</v>
      </c>
      <c r="DJ3" s="8" t="s">
        <v>289</v>
      </c>
    </row>
    <row r="4" spans="2:114" x14ac:dyDescent="0.2">
      <c r="B4" s="124">
        <v>1</v>
      </c>
      <c r="C4" s="125">
        <v>1</v>
      </c>
      <c r="D4" s="125" t="s">
        <v>176</v>
      </c>
      <c r="E4" s="126">
        <v>1974</v>
      </c>
      <c r="F4" s="126" t="s">
        <v>177</v>
      </c>
      <c r="G4" s="126">
        <v>1</v>
      </c>
      <c r="H4" s="125" t="s">
        <v>141</v>
      </c>
      <c r="I4" s="137">
        <v>0.11082175925925926</v>
      </c>
      <c r="J4" s="139">
        <v>1.5953703703703705E-3</v>
      </c>
      <c r="K4" s="140">
        <v>1.0680555555555556E-3</v>
      </c>
      <c r="L4" s="140">
        <v>1.0482638888888889E-3</v>
      </c>
      <c r="M4" s="140">
        <v>1.0508101851851852E-3</v>
      </c>
      <c r="N4" s="140">
        <v>1.0180555555555555E-3</v>
      </c>
      <c r="O4" s="140">
        <v>1.0547453703703704E-3</v>
      </c>
      <c r="P4" s="140">
        <v>1.0396990740740742E-3</v>
      </c>
      <c r="Q4" s="140">
        <v>1.0731481481481479E-3</v>
      </c>
      <c r="R4" s="140">
        <v>1.0285879629629631E-3</v>
      </c>
      <c r="S4" s="140">
        <v>1.0262731481481481E-3</v>
      </c>
      <c r="T4" s="140">
        <v>1.047337962962963E-3</v>
      </c>
      <c r="U4" s="140">
        <v>1.0541666666666666E-3</v>
      </c>
      <c r="V4" s="140">
        <v>1.0453703703703703E-3</v>
      </c>
      <c r="W4" s="140">
        <v>1.033912037037037E-3</v>
      </c>
      <c r="X4" s="140">
        <v>1.0363425925925926E-3</v>
      </c>
      <c r="Y4" s="140">
        <v>1.0430555555555555E-3</v>
      </c>
      <c r="Z4" s="140">
        <v>1.0331018518518519E-3</v>
      </c>
      <c r="AA4" s="140">
        <v>1.0343749999999999E-3</v>
      </c>
      <c r="AB4" s="140">
        <v>1.0452546296296297E-3</v>
      </c>
      <c r="AC4" s="140">
        <v>1.0349537037037037E-3</v>
      </c>
      <c r="AD4" s="140">
        <v>1.0509259259259259E-3</v>
      </c>
      <c r="AE4" s="140">
        <v>1.0548611111111112E-3</v>
      </c>
      <c r="AF4" s="140">
        <v>1.0365740740740741E-3</v>
      </c>
      <c r="AG4" s="140">
        <v>1.0545138888888889E-3</v>
      </c>
      <c r="AH4" s="140">
        <v>1.0452546296296297E-3</v>
      </c>
      <c r="AI4" s="140">
        <v>1.0307870370370369E-3</v>
      </c>
      <c r="AJ4" s="140">
        <v>1.0502314814814814E-3</v>
      </c>
      <c r="AK4" s="140">
        <v>1.037962962962963E-3</v>
      </c>
      <c r="AL4" s="140">
        <v>1.0387731481481483E-3</v>
      </c>
      <c r="AM4" s="140">
        <v>1.0396990740740742E-3</v>
      </c>
      <c r="AN4" s="140">
        <v>1.0543981481481483E-3</v>
      </c>
      <c r="AO4" s="140">
        <v>1.0401620370370371E-3</v>
      </c>
      <c r="AP4" s="140">
        <v>1.0226851851851851E-3</v>
      </c>
      <c r="AQ4" s="140">
        <v>1.0101851851851854E-3</v>
      </c>
      <c r="AR4" s="140">
        <v>1.0303240740740741E-3</v>
      </c>
      <c r="AS4" s="140">
        <v>1.0265046296296296E-3</v>
      </c>
      <c r="AT4" s="140">
        <v>1.0197916666666667E-3</v>
      </c>
      <c r="AU4" s="140">
        <v>1.0199074074074073E-3</v>
      </c>
      <c r="AV4" s="140">
        <v>1.0368055555555554E-3</v>
      </c>
      <c r="AW4" s="140">
        <v>1.0446759259259259E-3</v>
      </c>
      <c r="AX4" s="140">
        <v>1.0373842592592594E-3</v>
      </c>
      <c r="AY4" s="140">
        <v>1.0424768518518519E-3</v>
      </c>
      <c r="AZ4" s="140">
        <v>1.0370370370370371E-3</v>
      </c>
      <c r="BA4" s="140">
        <v>1.0274305555555555E-3</v>
      </c>
      <c r="BB4" s="140">
        <v>1.033449074074074E-3</v>
      </c>
      <c r="BC4" s="140">
        <v>1.0164351851851851E-3</v>
      </c>
      <c r="BD4" s="140">
        <v>1.0221064814814815E-3</v>
      </c>
      <c r="BE4" s="140">
        <v>1.057175925925926E-3</v>
      </c>
      <c r="BF4" s="140">
        <v>1.0311342592592592E-3</v>
      </c>
      <c r="BG4" s="140">
        <v>1.0523148148148147E-3</v>
      </c>
      <c r="BH4" s="140">
        <v>1.0409722222222224E-3</v>
      </c>
      <c r="BI4" s="140">
        <v>1.0387731481481483E-3</v>
      </c>
      <c r="BJ4" s="140">
        <v>1.0570601851851852E-3</v>
      </c>
      <c r="BK4" s="140">
        <v>1.0309027777777777E-3</v>
      </c>
      <c r="BL4" s="140">
        <v>1.0423611111111111E-3</v>
      </c>
      <c r="BM4" s="140">
        <v>1.0386574074074074E-3</v>
      </c>
      <c r="BN4" s="140">
        <v>1.0474537037037037E-3</v>
      </c>
      <c r="BO4" s="140">
        <v>1.0530092592592592E-3</v>
      </c>
      <c r="BP4" s="140">
        <v>1.0671296296296295E-3</v>
      </c>
      <c r="BQ4" s="140">
        <v>1.0380787037037036E-3</v>
      </c>
      <c r="BR4" s="140">
        <v>1.0357638888888888E-3</v>
      </c>
      <c r="BS4" s="140">
        <v>1.0659722222222223E-3</v>
      </c>
      <c r="BT4" s="140">
        <v>1.0451388888888889E-3</v>
      </c>
      <c r="BU4" s="140">
        <v>1.0619212962962963E-3</v>
      </c>
      <c r="BV4" s="140">
        <v>1.0599537037037038E-3</v>
      </c>
      <c r="BW4" s="140">
        <v>1.0502314814814814E-3</v>
      </c>
      <c r="BX4" s="140">
        <v>1.0612268518518518E-3</v>
      </c>
      <c r="BY4" s="140">
        <v>1.0446759259259259E-3</v>
      </c>
      <c r="BZ4" s="140">
        <v>1.0446759259259259E-3</v>
      </c>
      <c r="CA4" s="140">
        <v>1.0518518518518518E-3</v>
      </c>
      <c r="CB4" s="140">
        <v>1.0643518518518517E-3</v>
      </c>
      <c r="CC4" s="140">
        <v>1.0702546296296298E-3</v>
      </c>
      <c r="CD4" s="140">
        <v>1.073726851851852E-3</v>
      </c>
      <c r="CE4" s="140">
        <v>1.0680555555555556E-3</v>
      </c>
      <c r="CF4" s="140">
        <v>1.0673611111111112E-3</v>
      </c>
      <c r="CG4" s="140">
        <v>1.0605324074074074E-3</v>
      </c>
      <c r="CH4" s="140">
        <v>1.0740740740740741E-3</v>
      </c>
      <c r="CI4" s="140">
        <v>1.0708333333333334E-3</v>
      </c>
      <c r="CJ4" s="140">
        <v>1.0630787037037037E-3</v>
      </c>
      <c r="CK4" s="140">
        <v>1.0837962962962962E-3</v>
      </c>
      <c r="CL4" s="140">
        <v>1.073263888888889E-3</v>
      </c>
      <c r="CM4" s="140">
        <v>1.0598379629629629E-3</v>
      </c>
      <c r="CN4" s="140">
        <v>1.0590277777777777E-3</v>
      </c>
      <c r="CO4" s="140">
        <v>1.0527777777777777E-3</v>
      </c>
      <c r="CP4" s="140">
        <v>1.0708333333333334E-3</v>
      </c>
      <c r="CQ4" s="140">
        <v>1.0694444444444445E-3</v>
      </c>
      <c r="CR4" s="140">
        <v>1.073263888888889E-3</v>
      </c>
      <c r="CS4" s="140">
        <v>1.061689814814815E-3</v>
      </c>
      <c r="CT4" s="140">
        <v>1.0824074074074076E-3</v>
      </c>
      <c r="CU4" s="140">
        <v>1.0793981481481481E-3</v>
      </c>
      <c r="CV4" s="140">
        <v>1.0703703703703702E-3</v>
      </c>
      <c r="CW4" s="140">
        <v>1.065162037037037E-3</v>
      </c>
      <c r="CX4" s="140">
        <v>1.0362268518518518E-3</v>
      </c>
      <c r="CY4" s="140">
        <v>1.0840277777777777E-3</v>
      </c>
      <c r="CZ4" s="140">
        <v>1.0756944444444444E-3</v>
      </c>
      <c r="DA4" s="140">
        <v>1.0728009259259258E-3</v>
      </c>
      <c r="DB4" s="140">
        <v>1.0900462962962962E-3</v>
      </c>
      <c r="DC4" s="140">
        <v>1.0776620370370369E-3</v>
      </c>
      <c r="DD4" s="140">
        <v>1.0927083333333333E-3</v>
      </c>
      <c r="DE4" s="140">
        <v>1.0944444444444445E-3</v>
      </c>
      <c r="DF4" s="140">
        <v>1.0922453703703704E-3</v>
      </c>
      <c r="DG4" s="140">
        <v>1.0540509259259259E-3</v>
      </c>
      <c r="DH4" s="140">
        <v>1.0719907407407408E-3</v>
      </c>
      <c r="DI4" s="141">
        <v>9.7893518518518512E-4</v>
      </c>
      <c r="DJ4" s="141">
        <v>1.0092592592592592E-3</v>
      </c>
    </row>
    <row r="5" spans="2:114" x14ac:dyDescent="0.2">
      <c r="B5" s="124">
        <v>2</v>
      </c>
      <c r="C5" s="125">
        <v>28</v>
      </c>
      <c r="D5" s="125" t="s">
        <v>333</v>
      </c>
      <c r="E5" s="126">
        <v>1981</v>
      </c>
      <c r="F5" s="126" t="s">
        <v>179</v>
      </c>
      <c r="G5" s="126">
        <v>1</v>
      </c>
      <c r="H5" s="125" t="s">
        <v>181</v>
      </c>
      <c r="I5" s="137">
        <v>0.11648148148148148</v>
      </c>
      <c r="J5" s="139">
        <v>1.5972222222222221E-3</v>
      </c>
      <c r="K5" s="140">
        <v>1.0630787037037037E-3</v>
      </c>
      <c r="L5" s="140">
        <v>1.0457175925925927E-3</v>
      </c>
      <c r="M5" s="140">
        <v>1.0513888888888888E-3</v>
      </c>
      <c r="N5" s="140">
        <v>1.0304398148148148E-3</v>
      </c>
      <c r="O5" s="140">
        <v>1.0412037037037037E-3</v>
      </c>
      <c r="P5" s="140">
        <v>1.0564814814814814E-3</v>
      </c>
      <c r="Q5" s="140">
        <v>1.0600694444444444E-3</v>
      </c>
      <c r="R5" s="140">
        <v>1.0353009259259258E-3</v>
      </c>
      <c r="S5" s="140">
        <v>1.028125E-3</v>
      </c>
      <c r="T5" s="140">
        <v>1.0439814814814815E-3</v>
      </c>
      <c r="U5" s="140">
        <v>1.0534722222222221E-3</v>
      </c>
      <c r="V5" s="140">
        <v>1.0444444444444444E-3</v>
      </c>
      <c r="W5" s="140">
        <v>1.0353009259259258E-3</v>
      </c>
      <c r="X5" s="140">
        <v>1.0383101851851853E-3</v>
      </c>
      <c r="Y5" s="140">
        <v>1.042013888888889E-3</v>
      </c>
      <c r="Z5" s="140">
        <v>1.0302083333333333E-3</v>
      </c>
      <c r="AA5" s="140">
        <v>1.0482638888888889E-3</v>
      </c>
      <c r="AB5" s="140">
        <v>1.0350694444444444E-3</v>
      </c>
      <c r="AC5" s="140">
        <v>1.0322916666666666E-3</v>
      </c>
      <c r="AD5" s="140">
        <v>1.0527777777777777E-3</v>
      </c>
      <c r="AE5" s="140">
        <v>1.0534722222222221E-3</v>
      </c>
      <c r="AF5" s="140">
        <v>1.0383101851851853E-3</v>
      </c>
      <c r="AG5" s="140">
        <v>1.0556712962962963E-3</v>
      </c>
      <c r="AH5" s="140">
        <v>1.046527777777778E-3</v>
      </c>
      <c r="AI5" s="140">
        <v>1.0284722222222221E-3</v>
      </c>
      <c r="AJ5" s="140">
        <v>1.0482638888888889E-3</v>
      </c>
      <c r="AK5" s="140">
        <v>1.0393518518518519E-3</v>
      </c>
      <c r="AL5" s="140">
        <v>1.0401620370370371E-3</v>
      </c>
      <c r="AM5" s="140">
        <v>1.0428240740740741E-3</v>
      </c>
      <c r="AN5" s="140">
        <v>1.0504629629629629E-3</v>
      </c>
      <c r="AO5" s="140">
        <v>1.0380787037037036E-3</v>
      </c>
      <c r="AP5" s="140">
        <v>1.0246527777777778E-3</v>
      </c>
      <c r="AQ5" s="140">
        <v>1.0104166666666666E-3</v>
      </c>
      <c r="AR5" s="140">
        <v>1.0343749999999999E-3</v>
      </c>
      <c r="AS5" s="140">
        <v>1.0387731481481483E-3</v>
      </c>
      <c r="AT5" s="140">
        <v>1.0457175925925927E-3</v>
      </c>
      <c r="AU5" s="140">
        <v>9.9722222222222204E-4</v>
      </c>
      <c r="AV5" s="140">
        <v>1.0171296296296295E-3</v>
      </c>
      <c r="AW5" s="140">
        <v>1.046527777777778E-3</v>
      </c>
      <c r="AX5" s="140">
        <v>1.0370370370370371E-3</v>
      </c>
      <c r="AY5" s="140">
        <v>1.1164351851851854E-3</v>
      </c>
      <c r="AZ5" s="140">
        <v>1.1000000000000001E-3</v>
      </c>
      <c r="BA5" s="140">
        <v>1.0961805555555555E-3</v>
      </c>
      <c r="BB5" s="140">
        <v>1.1247685185185187E-3</v>
      </c>
      <c r="BC5" s="140">
        <v>1.1234953703703704E-3</v>
      </c>
      <c r="BD5" s="140">
        <v>1.1266203703703705E-3</v>
      </c>
      <c r="BE5" s="140">
        <v>1.1451388888888889E-3</v>
      </c>
      <c r="BF5" s="140">
        <v>1.1366898148148148E-3</v>
      </c>
      <c r="BG5" s="140">
        <v>1.1369212962962962E-3</v>
      </c>
      <c r="BH5" s="140">
        <v>1.1431712962962964E-3</v>
      </c>
      <c r="BI5" s="140">
        <v>1.128125E-3</v>
      </c>
      <c r="BJ5" s="140">
        <v>1.1031250000000002E-3</v>
      </c>
      <c r="BK5" s="140">
        <v>1.1168981481481483E-3</v>
      </c>
      <c r="BL5" s="140">
        <v>1.1391203703703704E-3</v>
      </c>
      <c r="BM5" s="140">
        <v>1.1329861111111111E-3</v>
      </c>
      <c r="BN5" s="140">
        <v>1.1565972222222223E-3</v>
      </c>
      <c r="BO5" s="140">
        <v>1.1310185185185186E-3</v>
      </c>
      <c r="BP5" s="140">
        <v>1.1642361111111111E-3</v>
      </c>
      <c r="BQ5" s="140">
        <v>1.1418981481481482E-3</v>
      </c>
      <c r="BR5" s="140">
        <v>1.1204861111111112E-3</v>
      </c>
      <c r="BS5" s="140">
        <v>1.1425925925925926E-3</v>
      </c>
      <c r="BT5" s="140">
        <v>1.1506944444444444E-3</v>
      </c>
      <c r="BU5" s="140">
        <v>1.1646990740740741E-3</v>
      </c>
      <c r="BV5" s="140">
        <v>1.1484953703703703E-3</v>
      </c>
      <c r="BW5" s="140">
        <v>1.1207175925925926E-3</v>
      </c>
      <c r="BX5" s="140">
        <v>1.1200231481481482E-3</v>
      </c>
      <c r="BY5" s="140">
        <v>1.1335648148148149E-3</v>
      </c>
      <c r="BZ5" s="140">
        <v>1.1373842592592594E-3</v>
      </c>
      <c r="CA5" s="140">
        <v>1.1486111111111111E-3</v>
      </c>
      <c r="CB5" s="140">
        <v>1.1818287037037038E-3</v>
      </c>
      <c r="CC5" s="140">
        <v>1.1806712962962962E-3</v>
      </c>
      <c r="CD5" s="140">
        <v>1.1789351851851852E-3</v>
      </c>
      <c r="CE5" s="140">
        <v>1.1680555555555556E-3</v>
      </c>
      <c r="CF5" s="140">
        <v>1.163888888888889E-3</v>
      </c>
      <c r="CG5" s="140">
        <v>1.1531250000000001E-3</v>
      </c>
      <c r="CH5" s="140">
        <v>1.1340277777777779E-3</v>
      </c>
      <c r="CI5" s="140">
        <v>1.1172453703703704E-3</v>
      </c>
      <c r="CJ5" s="140">
        <v>1.219212962962963E-3</v>
      </c>
      <c r="CK5" s="140">
        <v>1.236111111111111E-3</v>
      </c>
      <c r="CL5" s="140">
        <v>1.1925925925925925E-3</v>
      </c>
      <c r="CM5" s="140">
        <v>1.1501157407407406E-3</v>
      </c>
      <c r="CN5" s="140">
        <v>1.1731481481481482E-3</v>
      </c>
      <c r="CO5" s="140">
        <v>1.1796296296296296E-3</v>
      </c>
      <c r="CP5" s="140">
        <v>1.1989583333333333E-3</v>
      </c>
      <c r="CQ5" s="140">
        <v>1.1917824074074072E-3</v>
      </c>
      <c r="CR5" s="140">
        <v>1.1996527777777778E-3</v>
      </c>
      <c r="CS5" s="140">
        <v>1.1762731481481483E-3</v>
      </c>
      <c r="CT5" s="140">
        <v>1.2104166666666667E-3</v>
      </c>
      <c r="CU5" s="140">
        <v>1.1564814814814814E-3</v>
      </c>
      <c r="CV5" s="140">
        <v>1.0818287037037038E-3</v>
      </c>
      <c r="CW5" s="140">
        <v>1.1771990740740742E-3</v>
      </c>
      <c r="CX5" s="140">
        <v>1.1918981481481481E-3</v>
      </c>
      <c r="CY5" s="140">
        <v>1.1646990740740741E-3</v>
      </c>
      <c r="CZ5" s="140">
        <v>1.14375E-3</v>
      </c>
      <c r="DA5" s="140">
        <v>1.118287037037037E-3</v>
      </c>
      <c r="DB5" s="140">
        <v>1.158564814814815E-3</v>
      </c>
      <c r="DC5" s="140">
        <v>1.1739583333333335E-3</v>
      </c>
      <c r="DD5" s="140">
        <v>1.1810185185185185E-3</v>
      </c>
      <c r="DE5" s="140">
        <v>1.103935185185185E-3</v>
      </c>
      <c r="DF5" s="140">
        <v>1.1015046296296296E-3</v>
      </c>
      <c r="DG5" s="140">
        <v>1.1231481481481481E-3</v>
      </c>
      <c r="DH5" s="140">
        <v>1.1151620370370371E-3</v>
      </c>
      <c r="DI5" s="141">
        <v>1.1016203703703704E-3</v>
      </c>
      <c r="DJ5" s="141">
        <v>9.3668981481481479E-4</v>
      </c>
    </row>
    <row r="6" spans="2:114" x14ac:dyDescent="0.2">
      <c r="B6" s="124">
        <v>3</v>
      </c>
      <c r="C6" s="125">
        <v>50</v>
      </c>
      <c r="D6" s="125" t="s">
        <v>1</v>
      </c>
      <c r="E6" s="126">
        <v>1979</v>
      </c>
      <c r="F6" s="126" t="s">
        <v>179</v>
      </c>
      <c r="G6" s="126">
        <v>2</v>
      </c>
      <c r="H6" s="125" t="s">
        <v>181</v>
      </c>
      <c r="I6" s="137">
        <v>0.11658564814814815</v>
      </c>
      <c r="J6" s="139">
        <v>1.6910879629629628E-3</v>
      </c>
      <c r="K6" s="140">
        <v>1.1391203703703704E-3</v>
      </c>
      <c r="L6" s="140">
        <v>1.1196759259259261E-3</v>
      </c>
      <c r="M6" s="140">
        <v>1.1196759259259261E-3</v>
      </c>
      <c r="N6" s="140">
        <v>1.1033564814814814E-3</v>
      </c>
      <c r="O6" s="140">
        <v>1.0863425925925925E-3</v>
      </c>
      <c r="P6" s="140">
        <v>1.0717592592592593E-3</v>
      </c>
      <c r="Q6" s="140">
        <v>1.0766203703703704E-3</v>
      </c>
      <c r="R6" s="140">
        <v>1.0942129629629631E-3</v>
      </c>
      <c r="S6" s="140">
        <v>1.0953703703703702E-3</v>
      </c>
      <c r="T6" s="140">
        <v>1.0885416666666667E-3</v>
      </c>
      <c r="U6" s="140">
        <v>1.0980324074074074E-3</v>
      </c>
      <c r="V6" s="140">
        <v>1.0971064814814815E-3</v>
      </c>
      <c r="W6" s="140">
        <v>1.1180555555555555E-3</v>
      </c>
      <c r="X6" s="140">
        <v>1.1103009259259258E-3</v>
      </c>
      <c r="Y6" s="140">
        <v>1.1997685185185184E-3</v>
      </c>
      <c r="Z6" s="140">
        <v>1.092824074074074E-3</v>
      </c>
      <c r="AA6" s="140">
        <v>1.0969907407407408E-3</v>
      </c>
      <c r="AB6" s="140">
        <v>1.0984953703703706E-3</v>
      </c>
      <c r="AC6" s="140">
        <v>1.077199074074074E-3</v>
      </c>
      <c r="AD6" s="140">
        <v>1.0871527777777778E-3</v>
      </c>
      <c r="AE6" s="140">
        <v>1.085300925925926E-3</v>
      </c>
      <c r="AF6" s="140">
        <v>1.0969907407407408E-3</v>
      </c>
      <c r="AG6" s="140">
        <v>1.0901620370370371E-3</v>
      </c>
      <c r="AH6" s="140">
        <v>1.1093750000000001E-3</v>
      </c>
      <c r="AI6" s="140">
        <v>1.1041666666666667E-3</v>
      </c>
      <c r="AJ6" s="140">
        <v>1.1060185185185185E-3</v>
      </c>
      <c r="AK6" s="140">
        <v>1.0900462962962962E-3</v>
      </c>
      <c r="AL6" s="140">
        <v>1.0997685185185186E-3</v>
      </c>
      <c r="AM6" s="140">
        <v>1.0908564814814815E-3</v>
      </c>
      <c r="AN6" s="140">
        <v>1.0951388888888888E-3</v>
      </c>
      <c r="AO6" s="140">
        <v>1.1071759259259257E-3</v>
      </c>
      <c r="AP6" s="140">
        <v>1.0947916666666667E-3</v>
      </c>
      <c r="AQ6" s="140">
        <v>1.0951388888888888E-3</v>
      </c>
      <c r="AR6" s="140">
        <v>1.0864583333333334E-3</v>
      </c>
      <c r="AS6" s="140">
        <v>1.1865740740740741E-3</v>
      </c>
      <c r="AT6" s="140">
        <v>1.1038194444444444E-3</v>
      </c>
      <c r="AU6" s="140">
        <v>1.076736111111111E-3</v>
      </c>
      <c r="AV6" s="140">
        <v>1.0898148148148147E-3</v>
      </c>
      <c r="AW6" s="140">
        <v>1.0822916666666667E-3</v>
      </c>
      <c r="AX6" s="140">
        <v>1.0934027777777778E-3</v>
      </c>
      <c r="AY6" s="140">
        <v>1.0900462962962962E-3</v>
      </c>
      <c r="AZ6" s="140">
        <v>1.0915509259259259E-3</v>
      </c>
      <c r="BA6" s="140">
        <v>1.1057870370370371E-3</v>
      </c>
      <c r="BB6" s="140">
        <v>1.0927083333333333E-3</v>
      </c>
      <c r="BC6" s="140">
        <v>1.0929398148148148E-3</v>
      </c>
      <c r="BD6" s="140">
        <v>1.1017361111111111E-3</v>
      </c>
      <c r="BE6" s="140">
        <v>1.086574074074074E-3</v>
      </c>
      <c r="BF6" s="140">
        <v>1.0709490740740742E-3</v>
      </c>
      <c r="BG6" s="140">
        <v>1.088310185185185E-3</v>
      </c>
      <c r="BH6" s="140">
        <v>1.0879629629629629E-3</v>
      </c>
      <c r="BI6" s="140">
        <v>1.0695601851851851E-3</v>
      </c>
      <c r="BJ6" s="140">
        <v>1.0844907407407407E-3</v>
      </c>
      <c r="BK6" s="140">
        <v>1.1731481481481482E-3</v>
      </c>
      <c r="BL6" s="140">
        <v>1.0995370370370371E-3</v>
      </c>
      <c r="BM6" s="140">
        <v>1.0834490740740741E-3</v>
      </c>
      <c r="BN6" s="140">
        <v>1.0936342592592593E-3</v>
      </c>
      <c r="BO6" s="140">
        <v>1.0939814814814816E-3</v>
      </c>
      <c r="BP6" s="140">
        <v>1.0960648148148149E-3</v>
      </c>
      <c r="BQ6" s="140">
        <v>1.0984953703703706E-3</v>
      </c>
      <c r="BR6" s="140">
        <v>1.1024305555555555E-3</v>
      </c>
      <c r="BS6" s="140">
        <v>1.0858796296296296E-3</v>
      </c>
      <c r="BT6" s="140">
        <v>1.1018518518518519E-3</v>
      </c>
      <c r="BU6" s="140">
        <v>1.1048611111111111E-3</v>
      </c>
      <c r="BV6" s="140">
        <v>1.090625E-3</v>
      </c>
      <c r="BW6" s="140">
        <v>1.0868055555555555E-3</v>
      </c>
      <c r="BX6" s="140">
        <v>1.0972222222222223E-3</v>
      </c>
      <c r="BY6" s="140">
        <v>1.0989583333333333E-3</v>
      </c>
      <c r="BZ6" s="140">
        <v>1.1035879629629631E-3</v>
      </c>
      <c r="CA6" s="140">
        <v>1.100462962962963E-3</v>
      </c>
      <c r="CB6" s="140">
        <v>1.0903935185185185E-3</v>
      </c>
      <c r="CC6" s="140">
        <v>1.1100694444444446E-3</v>
      </c>
      <c r="CD6" s="140">
        <v>1.2097222222222223E-3</v>
      </c>
      <c r="CE6" s="140">
        <v>1.0980324074074074E-3</v>
      </c>
      <c r="CF6" s="140">
        <v>1.0863425925925925E-3</v>
      </c>
      <c r="CG6" s="140">
        <v>1.1108796296296296E-3</v>
      </c>
      <c r="CH6" s="140">
        <v>1.0909722222222221E-3</v>
      </c>
      <c r="CI6" s="140">
        <v>1.0980324074074074E-3</v>
      </c>
      <c r="CJ6" s="140">
        <v>1.0978009259259259E-3</v>
      </c>
      <c r="CK6" s="140">
        <v>1.1054398148148147E-3</v>
      </c>
      <c r="CL6" s="140">
        <v>1.1047453703703703E-3</v>
      </c>
      <c r="CM6" s="140">
        <v>1.1113425925925926E-3</v>
      </c>
      <c r="CN6" s="140">
        <v>1.0927083333333333E-3</v>
      </c>
      <c r="CO6" s="140">
        <v>1.1207175925925926E-3</v>
      </c>
      <c r="CP6" s="140">
        <v>1.1171296296296296E-3</v>
      </c>
      <c r="CQ6" s="140">
        <v>1.1250000000000001E-3</v>
      </c>
      <c r="CR6" s="140">
        <v>1.1317129629629631E-3</v>
      </c>
      <c r="CS6" s="140">
        <v>1.1013888888888887E-3</v>
      </c>
      <c r="CT6" s="140">
        <v>1.2496527777777779E-3</v>
      </c>
      <c r="CU6" s="140">
        <v>1.1307870370370371E-3</v>
      </c>
      <c r="CV6" s="140">
        <v>1.0978009259259259E-3</v>
      </c>
      <c r="CW6" s="140">
        <v>1.1377314814814813E-3</v>
      </c>
      <c r="CX6" s="140">
        <v>1.1081018518518519E-3</v>
      </c>
      <c r="CY6" s="140">
        <v>1.1289351851851851E-3</v>
      </c>
      <c r="CZ6" s="140">
        <v>1.1131944444444444E-3</v>
      </c>
      <c r="DA6" s="140">
        <v>1.1090277777777778E-3</v>
      </c>
      <c r="DB6" s="140">
        <v>1.1185185185185185E-3</v>
      </c>
      <c r="DC6" s="140">
        <v>1.1223379629629628E-3</v>
      </c>
      <c r="DD6" s="140">
        <v>1.1071759259259257E-3</v>
      </c>
      <c r="DE6" s="140">
        <v>1.1127314814814815E-3</v>
      </c>
      <c r="DF6" s="140">
        <v>1.133449074074074E-3</v>
      </c>
      <c r="DG6" s="140">
        <v>1.1212962962962962E-3</v>
      </c>
      <c r="DH6" s="140">
        <v>1.1336805555555555E-3</v>
      </c>
      <c r="DI6" s="141">
        <v>1.1015046296296296E-3</v>
      </c>
      <c r="DJ6" s="141">
        <v>1.0457175925925927E-3</v>
      </c>
    </row>
    <row r="7" spans="2:114" x14ac:dyDescent="0.2">
      <c r="B7" s="124">
        <v>4</v>
      </c>
      <c r="C7" s="125">
        <v>108</v>
      </c>
      <c r="D7" s="125" t="s">
        <v>334</v>
      </c>
      <c r="E7" s="126">
        <v>1969</v>
      </c>
      <c r="F7" s="126" t="s">
        <v>177</v>
      </c>
      <c r="G7" s="126">
        <v>2</v>
      </c>
      <c r="H7" s="125" t="s">
        <v>398</v>
      </c>
      <c r="I7" s="137">
        <v>0.11730324074074074</v>
      </c>
      <c r="J7" s="139">
        <v>1.6416666666666665E-3</v>
      </c>
      <c r="K7" s="140">
        <v>1.0934027777777778E-3</v>
      </c>
      <c r="L7" s="140">
        <v>1.103935185185185E-3</v>
      </c>
      <c r="M7" s="140">
        <v>1.0873842592592593E-3</v>
      </c>
      <c r="N7" s="140">
        <v>1.1128472222222223E-3</v>
      </c>
      <c r="O7" s="140">
        <v>1.1174768518518519E-3</v>
      </c>
      <c r="P7" s="140">
        <v>1.1184027777777778E-3</v>
      </c>
      <c r="Q7" s="140">
        <v>1.1100694444444446E-3</v>
      </c>
      <c r="R7" s="140">
        <v>1.1258101851851852E-3</v>
      </c>
      <c r="S7" s="140">
        <v>1.1166666666666666E-3</v>
      </c>
      <c r="T7" s="140">
        <v>1.1145833333333333E-3</v>
      </c>
      <c r="U7" s="140">
        <v>1.1023148148148149E-3</v>
      </c>
      <c r="V7" s="140">
        <v>1.129398148148148E-3</v>
      </c>
      <c r="W7" s="140">
        <v>1.1067129629629628E-3</v>
      </c>
      <c r="X7" s="140">
        <v>1.1064814814814815E-3</v>
      </c>
      <c r="Y7" s="140">
        <v>1.1020833333333332E-3</v>
      </c>
      <c r="Z7" s="140">
        <v>1.1056712962962962E-3</v>
      </c>
      <c r="AA7" s="140">
        <v>1.1128472222222223E-3</v>
      </c>
      <c r="AB7" s="140">
        <v>1.0915509259259259E-3</v>
      </c>
      <c r="AC7" s="140">
        <v>1.0820601851851853E-3</v>
      </c>
      <c r="AD7" s="140">
        <v>1.0863425925925925E-3</v>
      </c>
      <c r="AE7" s="140">
        <v>1.089351851851852E-3</v>
      </c>
      <c r="AF7" s="140">
        <v>1.0934027777777778E-3</v>
      </c>
      <c r="AG7" s="140">
        <v>1.0890046296296297E-3</v>
      </c>
      <c r="AH7" s="140">
        <v>1.1078703703703704E-3</v>
      </c>
      <c r="AI7" s="140">
        <v>1.1053240740740741E-3</v>
      </c>
      <c r="AJ7" s="140">
        <v>1.104513888888889E-3</v>
      </c>
      <c r="AK7" s="140">
        <v>1.0783564814814816E-3</v>
      </c>
      <c r="AL7" s="140">
        <v>1.1138888888888889E-3</v>
      </c>
      <c r="AM7" s="140">
        <v>1.091898148148148E-3</v>
      </c>
      <c r="AN7" s="140">
        <v>1.0932870370370369E-3</v>
      </c>
      <c r="AO7" s="140">
        <v>1.1057870370370371E-3</v>
      </c>
      <c r="AP7" s="140">
        <v>1.096412037037037E-3</v>
      </c>
      <c r="AQ7" s="140">
        <v>1.0934027777777778E-3</v>
      </c>
      <c r="AR7" s="140">
        <v>1.0905092592592592E-3</v>
      </c>
      <c r="AS7" s="140">
        <v>1.1104166666666667E-3</v>
      </c>
      <c r="AT7" s="140">
        <v>1.1341435185185185E-3</v>
      </c>
      <c r="AU7" s="140">
        <v>1.1142361111111112E-3</v>
      </c>
      <c r="AV7" s="140">
        <v>1.0831018518518518E-3</v>
      </c>
      <c r="AW7" s="140">
        <v>1.0820601851851853E-3</v>
      </c>
      <c r="AX7" s="140">
        <v>1.0934027777777778E-3</v>
      </c>
      <c r="AY7" s="140">
        <v>1.1047453703703703E-3</v>
      </c>
      <c r="AZ7" s="140">
        <v>1.1146990740740742E-3</v>
      </c>
      <c r="BA7" s="140">
        <v>1.1166666666666666E-3</v>
      </c>
      <c r="BB7" s="140">
        <v>1.0958333333333332E-3</v>
      </c>
      <c r="BC7" s="140">
        <v>1.1030092592592593E-3</v>
      </c>
      <c r="BD7" s="140">
        <v>1.0996527777777777E-3</v>
      </c>
      <c r="BE7" s="140">
        <v>1.10625E-3</v>
      </c>
      <c r="BF7" s="140">
        <v>1.1297453703703704E-3</v>
      </c>
      <c r="BG7" s="140">
        <v>1.1268518518518518E-3</v>
      </c>
      <c r="BH7" s="140">
        <v>1.1314814814814814E-3</v>
      </c>
      <c r="BI7" s="140">
        <v>1.1219907407407407E-3</v>
      </c>
      <c r="BJ7" s="140">
        <v>1.1238425925925927E-3</v>
      </c>
      <c r="BK7" s="140">
        <v>1.1157407407407407E-3</v>
      </c>
      <c r="BL7" s="140">
        <v>1.1216435185185186E-3</v>
      </c>
      <c r="BM7" s="140">
        <v>1.117824074074074E-3</v>
      </c>
      <c r="BN7" s="140">
        <v>1.1006944444444443E-3</v>
      </c>
      <c r="BO7" s="140">
        <v>1.096412037037037E-3</v>
      </c>
      <c r="BP7" s="140">
        <v>1.0958333333333332E-3</v>
      </c>
      <c r="BQ7" s="140">
        <v>1.0986111111111112E-3</v>
      </c>
      <c r="BR7" s="140">
        <v>1.1104166666666667E-3</v>
      </c>
      <c r="BS7" s="140">
        <v>1.1094907407407405E-3</v>
      </c>
      <c r="BT7" s="140">
        <v>1.1112268518518517E-3</v>
      </c>
      <c r="BU7" s="140">
        <v>1.1063657407407409E-3</v>
      </c>
      <c r="BV7" s="140">
        <v>1.1091435185185184E-3</v>
      </c>
      <c r="BW7" s="140">
        <v>1.1254629629629629E-3</v>
      </c>
      <c r="BX7" s="140">
        <v>1.1329861111111111E-3</v>
      </c>
      <c r="BY7" s="140">
        <v>1.144212962962963E-3</v>
      </c>
      <c r="BZ7" s="140">
        <v>1.1381944444444445E-3</v>
      </c>
      <c r="CA7" s="140">
        <v>1.1211805555555556E-3</v>
      </c>
      <c r="CB7" s="140">
        <v>1.1162037037037037E-3</v>
      </c>
      <c r="CC7" s="140">
        <v>1.1234953703703704E-3</v>
      </c>
      <c r="CD7" s="140">
        <v>1.1292824074074074E-3</v>
      </c>
      <c r="CE7" s="140">
        <v>1.1312500000000001E-3</v>
      </c>
      <c r="CF7" s="140">
        <v>1.1238425925925927E-3</v>
      </c>
      <c r="CG7" s="140">
        <v>1.1405092592592593E-3</v>
      </c>
      <c r="CH7" s="140">
        <v>1.1074074074074074E-3</v>
      </c>
      <c r="CI7" s="140">
        <v>1.128587962962963E-3</v>
      </c>
      <c r="CJ7" s="140">
        <v>1.1318287037037037E-3</v>
      </c>
      <c r="CK7" s="140">
        <v>1.1337962962962964E-3</v>
      </c>
      <c r="CL7" s="140">
        <v>1.155787037037037E-3</v>
      </c>
      <c r="CM7" s="140">
        <v>1.1289351851851851E-3</v>
      </c>
      <c r="CN7" s="140">
        <v>1.1473379629629629E-3</v>
      </c>
      <c r="CO7" s="140">
        <v>1.1641203703703705E-3</v>
      </c>
      <c r="CP7" s="140">
        <v>1.1324074074074075E-3</v>
      </c>
      <c r="CQ7" s="140">
        <v>1.1453703703703704E-3</v>
      </c>
      <c r="CR7" s="140">
        <v>1.1394675925925927E-3</v>
      </c>
      <c r="CS7" s="140">
        <v>1.1387731481481481E-3</v>
      </c>
      <c r="CT7" s="140">
        <v>1.1199074074074074E-3</v>
      </c>
      <c r="CU7" s="140">
        <v>1.0942129629629631E-3</v>
      </c>
      <c r="CV7" s="140">
        <v>1.0922453703703704E-3</v>
      </c>
      <c r="CW7" s="140">
        <v>1.0809027777777776E-3</v>
      </c>
      <c r="CX7" s="140">
        <v>1.1018518518518519E-3</v>
      </c>
      <c r="CY7" s="140">
        <v>1.1179398148148149E-3</v>
      </c>
      <c r="CZ7" s="140">
        <v>1.1258101851851852E-3</v>
      </c>
      <c r="DA7" s="140">
        <v>1.1244212962962963E-3</v>
      </c>
      <c r="DB7" s="140">
        <v>1.1159722222222222E-3</v>
      </c>
      <c r="DC7" s="140">
        <v>1.1034722222222223E-3</v>
      </c>
      <c r="DD7" s="140">
        <v>1.1615740740740742E-3</v>
      </c>
      <c r="DE7" s="140">
        <v>1.1329861111111111E-3</v>
      </c>
      <c r="DF7" s="140">
        <v>1.1315972222222224E-3</v>
      </c>
      <c r="DG7" s="140">
        <v>1.0944444444444445E-3</v>
      </c>
      <c r="DH7" s="140">
        <v>1.0875000000000001E-3</v>
      </c>
      <c r="DI7" s="141">
        <v>1.0799768518518517E-3</v>
      </c>
      <c r="DJ7" s="141">
        <v>1.0590277777777777E-3</v>
      </c>
    </row>
    <row r="8" spans="2:114" x14ac:dyDescent="0.2">
      <c r="B8" s="124">
        <v>5</v>
      </c>
      <c r="C8" s="125">
        <v>2</v>
      </c>
      <c r="D8" s="125" t="s">
        <v>0</v>
      </c>
      <c r="E8" s="126">
        <v>1970</v>
      </c>
      <c r="F8" s="126" t="s">
        <v>177</v>
      </c>
      <c r="G8" s="126">
        <v>3</v>
      </c>
      <c r="H8" s="125" t="s">
        <v>399</v>
      </c>
      <c r="I8" s="137">
        <v>0.11763888888888889</v>
      </c>
      <c r="J8" s="139">
        <v>1.5939814814814816E-3</v>
      </c>
      <c r="K8" s="140">
        <v>1.0622685185185186E-3</v>
      </c>
      <c r="L8" s="140">
        <v>1.0468749999999998E-3</v>
      </c>
      <c r="M8" s="140">
        <v>1.0577546296296296E-3</v>
      </c>
      <c r="N8" s="140">
        <v>1.0244212962962963E-3</v>
      </c>
      <c r="O8" s="140">
        <v>1.0427083333333334E-3</v>
      </c>
      <c r="P8" s="140">
        <v>1.0553240740740742E-3</v>
      </c>
      <c r="Q8" s="140">
        <v>1.0596064814814815E-3</v>
      </c>
      <c r="R8" s="140">
        <v>1.0427083333333334E-3</v>
      </c>
      <c r="S8" s="140">
        <v>1.0273148148148149E-3</v>
      </c>
      <c r="T8" s="140">
        <v>1.0446759259259259E-3</v>
      </c>
      <c r="U8" s="140">
        <v>1.0549768518518519E-3</v>
      </c>
      <c r="V8" s="140">
        <v>1.0423611111111111E-3</v>
      </c>
      <c r="W8" s="140">
        <v>1.0362268518518518E-3</v>
      </c>
      <c r="X8" s="140">
        <v>1.0365740740740741E-3</v>
      </c>
      <c r="Y8" s="140">
        <v>1.0457175925925927E-3</v>
      </c>
      <c r="Z8" s="140">
        <v>1.0314814814814815E-3</v>
      </c>
      <c r="AA8" s="140">
        <v>1.0490740740740742E-3</v>
      </c>
      <c r="AB8" s="140">
        <v>1.0282407407407408E-3</v>
      </c>
      <c r="AC8" s="140">
        <v>1.0394675925925925E-3</v>
      </c>
      <c r="AD8" s="140">
        <v>1.0496527777777778E-3</v>
      </c>
      <c r="AE8" s="140">
        <v>1.0552083333333333E-3</v>
      </c>
      <c r="AF8" s="140">
        <v>1.0361111111111111E-3</v>
      </c>
      <c r="AG8" s="140">
        <v>1.0560185185185184E-3</v>
      </c>
      <c r="AH8" s="140">
        <v>1.0526620370370371E-3</v>
      </c>
      <c r="AI8" s="140">
        <v>1.0417824074074073E-3</v>
      </c>
      <c r="AJ8" s="140">
        <v>1.0796296296296296E-3</v>
      </c>
      <c r="AK8" s="140">
        <v>1.0939814814814816E-3</v>
      </c>
      <c r="AL8" s="140">
        <v>1.0971064814814815E-3</v>
      </c>
      <c r="AM8" s="140">
        <v>1.0777777777777778E-3</v>
      </c>
      <c r="AN8" s="140">
        <v>1.0896990740740741E-3</v>
      </c>
      <c r="AO8" s="140">
        <v>1.0740740740740741E-3</v>
      </c>
      <c r="AP8" s="140">
        <v>1.0861111111111113E-3</v>
      </c>
      <c r="AQ8" s="140">
        <v>1.084837962962963E-3</v>
      </c>
      <c r="AR8" s="140">
        <v>1.0832175925925927E-3</v>
      </c>
      <c r="AS8" s="140">
        <v>1.0866898148148149E-3</v>
      </c>
      <c r="AT8" s="140">
        <v>1.0988425925925924E-3</v>
      </c>
      <c r="AU8" s="140">
        <v>1.0844907407407407E-3</v>
      </c>
      <c r="AV8" s="140">
        <v>1.0868055555555555E-3</v>
      </c>
      <c r="AW8" s="140">
        <v>1.0868055555555555E-3</v>
      </c>
      <c r="AX8" s="140">
        <v>1.0896990740740741E-3</v>
      </c>
      <c r="AY8" s="140">
        <v>1.0832175925925927E-3</v>
      </c>
      <c r="AZ8" s="140">
        <v>1.0969907407407408E-3</v>
      </c>
      <c r="BA8" s="140">
        <v>1.0899305555555556E-3</v>
      </c>
      <c r="BB8" s="140">
        <v>1.0931712962962963E-3</v>
      </c>
      <c r="BC8" s="140">
        <v>1.0954861111111111E-3</v>
      </c>
      <c r="BD8" s="140">
        <v>1.0806712962962962E-3</v>
      </c>
      <c r="BE8" s="140">
        <v>1.1010416666666666E-3</v>
      </c>
      <c r="BF8" s="140">
        <v>1.0789351851851852E-3</v>
      </c>
      <c r="BG8" s="140">
        <v>1.0908564814814815E-3</v>
      </c>
      <c r="BH8" s="140">
        <v>1.0987268518518518E-3</v>
      </c>
      <c r="BI8" s="140">
        <v>1.0829861111111112E-3</v>
      </c>
      <c r="BJ8" s="140">
        <v>1.0945601851851852E-3</v>
      </c>
      <c r="BK8" s="140">
        <v>1.0784722222222222E-3</v>
      </c>
      <c r="BL8" s="140">
        <v>1.0864583333333334E-3</v>
      </c>
      <c r="BM8" s="140">
        <v>1.0869212962962961E-3</v>
      </c>
      <c r="BN8" s="140">
        <v>1.080324074074074E-3</v>
      </c>
      <c r="BO8" s="140">
        <v>1.10625E-3</v>
      </c>
      <c r="BP8" s="140">
        <v>1.0951388888888888E-3</v>
      </c>
      <c r="BQ8" s="140">
        <v>1.1091435185185184E-3</v>
      </c>
      <c r="BR8" s="140">
        <v>1.1114583333333334E-3</v>
      </c>
      <c r="BS8" s="140">
        <v>1.087037037037037E-3</v>
      </c>
      <c r="BT8" s="140">
        <v>1.1035879629629631E-3</v>
      </c>
      <c r="BU8" s="140">
        <v>1.1099537037037035E-3</v>
      </c>
      <c r="BV8" s="140">
        <v>1.1109953703703703E-3</v>
      </c>
      <c r="BW8" s="140">
        <v>1.1206018518518518E-3</v>
      </c>
      <c r="BX8" s="140">
        <v>1.1098379629629631E-3</v>
      </c>
      <c r="BY8" s="140">
        <v>1.1287037037037036E-3</v>
      </c>
      <c r="BZ8" s="140">
        <v>1.1409722222222223E-3</v>
      </c>
      <c r="CA8" s="140">
        <v>1.1212962962962962E-3</v>
      </c>
      <c r="CB8" s="140">
        <v>1.1134259259259259E-3</v>
      </c>
      <c r="CC8" s="140">
        <v>1.131134259259259E-3</v>
      </c>
      <c r="CD8" s="140">
        <v>1.1275462962962964E-3</v>
      </c>
      <c r="CE8" s="140">
        <v>1.1408564814814816E-3</v>
      </c>
      <c r="CF8" s="140">
        <v>1.1427083333333332E-3</v>
      </c>
      <c r="CG8" s="140">
        <v>1.1262731481481482E-3</v>
      </c>
      <c r="CH8" s="140">
        <v>1.154513888888889E-3</v>
      </c>
      <c r="CI8" s="140">
        <v>1.1357638888888888E-3</v>
      </c>
      <c r="CJ8" s="140">
        <v>1.1530092592592592E-3</v>
      </c>
      <c r="CK8" s="140">
        <v>1.1560185185185187E-3</v>
      </c>
      <c r="CL8" s="140">
        <v>1.1879629629629629E-3</v>
      </c>
      <c r="CM8" s="140">
        <v>1.1988425925925925E-3</v>
      </c>
      <c r="CN8" s="140">
        <v>1.2086805555555555E-3</v>
      </c>
      <c r="CO8" s="140">
        <v>1.1943287037037037E-3</v>
      </c>
      <c r="CP8" s="140">
        <v>1.1974537037037038E-3</v>
      </c>
      <c r="CQ8" s="140">
        <v>1.2219907407407407E-3</v>
      </c>
      <c r="CR8" s="140">
        <v>1.195601851851852E-3</v>
      </c>
      <c r="CS8" s="140">
        <v>1.1991898148148148E-3</v>
      </c>
      <c r="CT8" s="140">
        <v>1.2065972222222222E-3</v>
      </c>
      <c r="CU8" s="140">
        <v>1.1912037037037037E-3</v>
      </c>
      <c r="CV8" s="140">
        <v>1.2299768518518519E-3</v>
      </c>
      <c r="CW8" s="140">
        <v>1.2199074074074074E-3</v>
      </c>
      <c r="CX8" s="140">
        <v>1.1922453703703702E-3</v>
      </c>
      <c r="CY8" s="140">
        <v>1.1946759259259259E-3</v>
      </c>
      <c r="CZ8" s="140">
        <v>1.1923611111111113E-3</v>
      </c>
      <c r="DA8" s="140">
        <v>1.2430555555555556E-3</v>
      </c>
      <c r="DB8" s="140">
        <v>1.2561342592592591E-3</v>
      </c>
      <c r="DC8" s="140">
        <v>1.2447916666666666E-3</v>
      </c>
      <c r="DD8" s="140">
        <v>1.2671296296296296E-3</v>
      </c>
      <c r="DE8" s="140">
        <v>1.238888888888889E-3</v>
      </c>
      <c r="DF8" s="140">
        <v>1.2252314814814814E-3</v>
      </c>
      <c r="DG8" s="140">
        <v>1.2262731481481482E-3</v>
      </c>
      <c r="DH8" s="140">
        <v>1.2237268518518519E-3</v>
      </c>
      <c r="DI8" s="141">
        <v>1.2218750000000001E-3</v>
      </c>
      <c r="DJ8" s="141">
        <v>1.1983796296296298E-3</v>
      </c>
    </row>
    <row r="9" spans="2:114" x14ac:dyDescent="0.2">
      <c r="B9" s="124">
        <v>6</v>
      </c>
      <c r="C9" s="125">
        <v>3</v>
      </c>
      <c r="D9" s="125" t="s">
        <v>335</v>
      </c>
      <c r="E9" s="126">
        <v>1983</v>
      </c>
      <c r="F9" s="126" t="s">
        <v>179</v>
      </c>
      <c r="G9" s="126">
        <v>3</v>
      </c>
      <c r="H9" s="125" t="s">
        <v>181</v>
      </c>
      <c r="I9" s="137">
        <v>0.12311342592592593</v>
      </c>
      <c r="J9" s="139">
        <v>1.7583333333333333E-3</v>
      </c>
      <c r="K9" s="140">
        <v>1.1391203703703704E-3</v>
      </c>
      <c r="L9" s="140">
        <v>1.152777777777778E-3</v>
      </c>
      <c r="M9" s="140">
        <v>1.1366898148148148E-3</v>
      </c>
      <c r="N9" s="140">
        <v>1.1381944444444445E-3</v>
      </c>
      <c r="O9" s="140">
        <v>1.1528935185185186E-3</v>
      </c>
      <c r="P9" s="140">
        <v>1.127662037037037E-3</v>
      </c>
      <c r="Q9" s="140">
        <v>1.1491898148148149E-3</v>
      </c>
      <c r="R9" s="140">
        <v>1.144212962962963E-3</v>
      </c>
      <c r="S9" s="140">
        <v>1.135185185185185E-3</v>
      </c>
      <c r="T9" s="140">
        <v>1.1365740740740741E-3</v>
      </c>
      <c r="U9" s="140">
        <v>1.1520833333333333E-3</v>
      </c>
      <c r="V9" s="140">
        <v>1.1443287037037036E-3</v>
      </c>
      <c r="W9" s="140">
        <v>1.1623842592592593E-3</v>
      </c>
      <c r="X9" s="140">
        <v>1.1302083333333333E-3</v>
      </c>
      <c r="Y9" s="140">
        <v>1.1600694444444445E-3</v>
      </c>
      <c r="Z9" s="140">
        <v>1.1556712962962964E-3</v>
      </c>
      <c r="AA9" s="140">
        <v>1.1502314814814815E-3</v>
      </c>
      <c r="AB9" s="140">
        <v>1.163888888888889E-3</v>
      </c>
      <c r="AC9" s="140">
        <v>1.1748842592592592E-3</v>
      </c>
      <c r="AD9" s="140">
        <v>1.1631944444444443E-3</v>
      </c>
      <c r="AE9" s="140">
        <v>1.1673611111111112E-3</v>
      </c>
      <c r="AF9" s="140">
        <v>1.1604166666666666E-3</v>
      </c>
      <c r="AG9" s="140">
        <v>1.1721064814814814E-3</v>
      </c>
      <c r="AH9" s="140">
        <v>1.1615740740740742E-3</v>
      </c>
      <c r="AI9" s="140">
        <v>1.1716435185185185E-3</v>
      </c>
      <c r="AJ9" s="140">
        <v>1.1538194444444445E-3</v>
      </c>
      <c r="AK9" s="140">
        <v>1.1451388888888889E-3</v>
      </c>
      <c r="AL9" s="140">
        <v>1.1662037037037038E-3</v>
      </c>
      <c r="AM9" s="140">
        <v>1.1703703703703704E-3</v>
      </c>
      <c r="AN9" s="140">
        <v>1.1655092592592591E-3</v>
      </c>
      <c r="AO9" s="140">
        <v>1.1563657407407406E-3</v>
      </c>
      <c r="AP9" s="140">
        <v>1.1623842592592593E-3</v>
      </c>
      <c r="AQ9" s="140">
        <v>1.1629629629629629E-3</v>
      </c>
      <c r="AR9" s="140">
        <v>1.1611111111111112E-3</v>
      </c>
      <c r="AS9" s="140">
        <v>1.1630787037037037E-3</v>
      </c>
      <c r="AT9" s="140">
        <v>1.1517361111111112E-3</v>
      </c>
      <c r="AU9" s="140">
        <v>1.1666666666666668E-3</v>
      </c>
      <c r="AV9" s="140">
        <v>1.1659722222222223E-3</v>
      </c>
      <c r="AW9" s="140">
        <v>1.1644675925925926E-3</v>
      </c>
      <c r="AX9" s="140">
        <v>1.2106481481481482E-3</v>
      </c>
      <c r="AY9" s="140">
        <v>1.1912037037037037E-3</v>
      </c>
      <c r="AZ9" s="140">
        <v>1.1561342592592593E-3</v>
      </c>
      <c r="BA9" s="140">
        <v>1.1619212962962963E-3</v>
      </c>
      <c r="BB9" s="140">
        <v>1.1740740740740741E-3</v>
      </c>
      <c r="BC9" s="140">
        <v>1.164351851851852E-3</v>
      </c>
      <c r="BD9" s="140">
        <v>1.1702546296296296E-3</v>
      </c>
      <c r="BE9" s="140">
        <v>1.1715277777777776E-3</v>
      </c>
      <c r="BF9" s="140">
        <v>1.1949074074074075E-3</v>
      </c>
      <c r="BG9" s="140">
        <v>1.1775462962962963E-3</v>
      </c>
      <c r="BH9" s="140">
        <v>1.1835648148148148E-3</v>
      </c>
      <c r="BI9" s="140">
        <v>1.1859953703703705E-3</v>
      </c>
      <c r="BJ9" s="140">
        <v>1.2288194444444445E-3</v>
      </c>
      <c r="BK9" s="140">
        <v>1.170138888888889E-3</v>
      </c>
      <c r="BL9" s="140">
        <v>1.1909722222222222E-3</v>
      </c>
      <c r="BM9" s="140">
        <v>1.1769675925925925E-3</v>
      </c>
      <c r="BN9" s="140">
        <v>1.1945601851851852E-3</v>
      </c>
      <c r="BO9" s="140">
        <v>1.2068287037037037E-3</v>
      </c>
      <c r="BP9" s="140">
        <v>1.1760416666666666E-3</v>
      </c>
      <c r="BQ9" s="140">
        <v>1.2072916666666668E-3</v>
      </c>
      <c r="BR9" s="140">
        <v>1.1811342592592592E-3</v>
      </c>
      <c r="BS9" s="140">
        <v>1.1629629629629629E-3</v>
      </c>
      <c r="BT9" s="140">
        <v>1.1763888888888889E-3</v>
      </c>
      <c r="BU9" s="140">
        <v>1.152777777777778E-3</v>
      </c>
      <c r="BV9" s="140">
        <v>1.1619212962962963E-3</v>
      </c>
      <c r="BW9" s="140">
        <v>1.1460648148148148E-3</v>
      </c>
      <c r="BX9" s="140">
        <v>1.1662037037037038E-3</v>
      </c>
      <c r="BY9" s="140">
        <v>1.1578703703703703E-3</v>
      </c>
      <c r="BZ9" s="140">
        <v>1.204861111111111E-3</v>
      </c>
      <c r="CA9" s="140">
        <v>1.1795138888888888E-3</v>
      </c>
      <c r="CB9" s="140">
        <v>1.1761574074074074E-3</v>
      </c>
      <c r="CC9" s="140">
        <v>1.1766203703703702E-3</v>
      </c>
      <c r="CD9" s="140">
        <v>1.1622685185185184E-3</v>
      </c>
      <c r="CE9" s="140">
        <v>1.1833333333333333E-3</v>
      </c>
      <c r="CF9" s="140">
        <v>1.2125E-3</v>
      </c>
      <c r="CG9" s="140">
        <v>1.1863425925925928E-3</v>
      </c>
      <c r="CH9" s="140">
        <v>1.1637731481481482E-3</v>
      </c>
      <c r="CI9" s="140">
        <v>1.1971064814814815E-3</v>
      </c>
      <c r="CJ9" s="140">
        <v>1.1891203703703705E-3</v>
      </c>
      <c r="CK9" s="140">
        <v>1.198611111111111E-3</v>
      </c>
      <c r="CL9" s="140">
        <v>1.1719907407407406E-3</v>
      </c>
      <c r="CM9" s="140">
        <v>1.1615740740740742E-3</v>
      </c>
      <c r="CN9" s="140">
        <v>1.1591435185185186E-3</v>
      </c>
      <c r="CO9" s="140">
        <v>1.1827546296296297E-3</v>
      </c>
      <c r="CP9" s="140">
        <v>1.1608796296296295E-3</v>
      </c>
      <c r="CQ9" s="140">
        <v>1.1509259259259259E-3</v>
      </c>
      <c r="CR9" s="140">
        <v>1.1533564814814813E-3</v>
      </c>
      <c r="CS9" s="140">
        <v>1.1850694444444445E-3</v>
      </c>
      <c r="CT9" s="140">
        <v>1.1725694444444444E-3</v>
      </c>
      <c r="CU9" s="140">
        <v>1.163888888888889E-3</v>
      </c>
      <c r="CV9" s="140">
        <v>1.1957175925925926E-3</v>
      </c>
      <c r="CW9" s="140">
        <v>1.1774305555555555E-3</v>
      </c>
      <c r="CX9" s="140">
        <v>1.1674768518518516E-3</v>
      </c>
      <c r="CY9" s="140">
        <v>1.1633101851851852E-3</v>
      </c>
      <c r="CZ9" s="140">
        <v>1.1611111111111112E-3</v>
      </c>
      <c r="DA9" s="140">
        <v>1.1543981481481481E-3</v>
      </c>
      <c r="DB9" s="140">
        <v>1.1652777777777777E-3</v>
      </c>
      <c r="DC9" s="140">
        <v>1.2185185185185185E-3</v>
      </c>
      <c r="DD9" s="140">
        <v>1.1606481481481483E-3</v>
      </c>
      <c r="DE9" s="140">
        <v>1.1785879629629629E-3</v>
      </c>
      <c r="DF9" s="140">
        <v>1.1671296296296297E-3</v>
      </c>
      <c r="DG9" s="140">
        <v>1.195138888888889E-3</v>
      </c>
      <c r="DH9" s="140">
        <v>1.1618055555555555E-3</v>
      </c>
      <c r="DI9" s="141">
        <v>1.1467592592592593E-3</v>
      </c>
      <c r="DJ9" s="141">
        <v>9.9351851851851858E-4</v>
      </c>
    </row>
    <row r="10" spans="2:114" x14ac:dyDescent="0.2">
      <c r="B10" s="124">
        <v>7</v>
      </c>
      <c r="C10" s="125">
        <v>130</v>
      </c>
      <c r="D10" s="125" t="s">
        <v>336</v>
      </c>
      <c r="E10" s="126">
        <v>1993</v>
      </c>
      <c r="F10" s="126" t="s">
        <v>186</v>
      </c>
      <c r="G10" s="126">
        <v>1</v>
      </c>
      <c r="H10" s="125" t="s">
        <v>181</v>
      </c>
      <c r="I10" s="137">
        <v>0.12313657407407408</v>
      </c>
      <c r="J10" s="139">
        <v>1.6520833333333333E-3</v>
      </c>
      <c r="K10" s="140">
        <v>1.091898148148148E-3</v>
      </c>
      <c r="L10" s="140">
        <v>1.1289351851851851E-3</v>
      </c>
      <c r="M10" s="140">
        <v>1.1378472222222222E-3</v>
      </c>
      <c r="N10" s="140">
        <v>1.1210648148148148E-3</v>
      </c>
      <c r="O10" s="140">
        <v>1.1170138888888887E-3</v>
      </c>
      <c r="P10" s="140">
        <v>1.1064814814814815E-3</v>
      </c>
      <c r="Q10" s="140">
        <v>1.1364583333333333E-3</v>
      </c>
      <c r="R10" s="140">
        <v>1.1413194444444444E-3</v>
      </c>
      <c r="S10" s="140">
        <v>1.1274305555555556E-3</v>
      </c>
      <c r="T10" s="140">
        <v>1.1399305555555557E-3</v>
      </c>
      <c r="U10" s="140">
        <v>1.1218749999999998E-3</v>
      </c>
      <c r="V10" s="140">
        <v>1.1186342592592593E-3</v>
      </c>
      <c r="W10" s="140">
        <v>1.1153935185185186E-3</v>
      </c>
      <c r="X10" s="140">
        <v>1.1315972222222224E-3</v>
      </c>
      <c r="Y10" s="140">
        <v>1.1003472222222222E-3</v>
      </c>
      <c r="Z10" s="140">
        <v>1.1189814814814814E-3</v>
      </c>
      <c r="AA10" s="140">
        <v>1.1430555555555554E-3</v>
      </c>
      <c r="AB10" s="140">
        <v>1.1515046296296297E-3</v>
      </c>
      <c r="AC10" s="140">
        <v>1.1283564814814815E-3</v>
      </c>
      <c r="AD10" s="140">
        <v>1.135185185185185E-3</v>
      </c>
      <c r="AE10" s="140">
        <v>1.129398148148148E-3</v>
      </c>
      <c r="AF10" s="140">
        <v>1.1237268518518519E-3</v>
      </c>
      <c r="AG10" s="140">
        <v>1.1526620370370369E-3</v>
      </c>
      <c r="AH10" s="140">
        <v>1.1373842592592594E-3</v>
      </c>
      <c r="AI10" s="140">
        <v>1.1366898148148148E-3</v>
      </c>
      <c r="AJ10" s="140">
        <v>1.1307870370370371E-3</v>
      </c>
      <c r="AK10" s="140">
        <v>1.0891203703703703E-3</v>
      </c>
      <c r="AL10" s="140">
        <v>1.0873842592592593E-3</v>
      </c>
      <c r="AM10" s="140">
        <v>1.0758101851851853E-3</v>
      </c>
      <c r="AN10" s="140">
        <v>1.0855324074074072E-3</v>
      </c>
      <c r="AO10" s="140">
        <v>1.0824074074074076E-3</v>
      </c>
      <c r="AP10" s="140">
        <v>1.0929398148148148E-3</v>
      </c>
      <c r="AQ10" s="140">
        <v>1.0792824074074075E-3</v>
      </c>
      <c r="AR10" s="140">
        <v>1.1108796296296296E-3</v>
      </c>
      <c r="AS10" s="140">
        <v>1.0778935185185186E-3</v>
      </c>
      <c r="AT10" s="140">
        <v>1.1252314814814816E-3</v>
      </c>
      <c r="AU10" s="140">
        <v>1.104513888888889E-3</v>
      </c>
      <c r="AV10" s="140">
        <v>1.155324074074074E-3</v>
      </c>
      <c r="AW10" s="140">
        <v>1.1295138888888889E-3</v>
      </c>
      <c r="AX10" s="140">
        <v>1.1355324074074074E-3</v>
      </c>
      <c r="AY10" s="140">
        <v>1.1498842592592591E-3</v>
      </c>
      <c r="AZ10" s="140">
        <v>1.1627314814814814E-3</v>
      </c>
      <c r="BA10" s="140">
        <v>1.1653935185185185E-3</v>
      </c>
      <c r="BB10" s="140">
        <v>1.1995370370370369E-3</v>
      </c>
      <c r="BC10" s="140">
        <v>1.1721064814814814E-3</v>
      </c>
      <c r="BD10" s="140">
        <v>1.1758101851851853E-3</v>
      </c>
      <c r="BE10" s="140">
        <v>1.1693287037037037E-3</v>
      </c>
      <c r="BF10" s="140">
        <v>1.2011574074074075E-3</v>
      </c>
      <c r="BG10" s="140">
        <v>1.1841435185185186E-3</v>
      </c>
      <c r="BH10" s="140">
        <v>1.1682870370370369E-3</v>
      </c>
      <c r="BI10" s="140">
        <v>1.1680555555555556E-3</v>
      </c>
      <c r="BJ10" s="140">
        <v>1.1740740740740741E-3</v>
      </c>
      <c r="BK10" s="140">
        <v>1.1835648148148148E-3</v>
      </c>
      <c r="BL10" s="140">
        <v>1.1510416666666667E-3</v>
      </c>
      <c r="BM10" s="140">
        <v>1.1298611111111112E-3</v>
      </c>
      <c r="BN10" s="140">
        <v>1.1650462962962962E-3</v>
      </c>
      <c r="BO10" s="140">
        <v>1.1758101851851853E-3</v>
      </c>
      <c r="BP10" s="140">
        <v>1.1605324074074074E-3</v>
      </c>
      <c r="BQ10" s="140">
        <v>1.1938657407407408E-3</v>
      </c>
      <c r="BR10" s="140">
        <v>1.2004629629629631E-3</v>
      </c>
      <c r="BS10" s="140">
        <v>1.1892361111111112E-3</v>
      </c>
      <c r="BT10" s="140">
        <v>1.1918981481481481E-3</v>
      </c>
      <c r="BU10" s="140">
        <v>1.1906250000000001E-3</v>
      </c>
      <c r="BV10" s="140">
        <v>1.2079861111111113E-3</v>
      </c>
      <c r="BW10" s="140">
        <v>1.1945601851851852E-3</v>
      </c>
      <c r="BX10" s="140">
        <v>1.1825231481481483E-3</v>
      </c>
      <c r="BY10" s="140">
        <v>1.1890046296296295E-3</v>
      </c>
      <c r="BZ10" s="140">
        <v>1.1766203703703702E-3</v>
      </c>
      <c r="CA10" s="140">
        <v>1.1475694444444443E-3</v>
      </c>
      <c r="CB10" s="140">
        <v>1.1707175925925926E-3</v>
      </c>
      <c r="CC10" s="140">
        <v>1.1818287037037038E-3</v>
      </c>
      <c r="CD10" s="140">
        <v>1.1931712962962966E-3</v>
      </c>
      <c r="CE10" s="140">
        <v>1.1864583333333332E-3</v>
      </c>
      <c r="CF10" s="140">
        <v>1.1908564814814815E-3</v>
      </c>
      <c r="CG10" s="140">
        <v>1.1960648148148147E-3</v>
      </c>
      <c r="CH10" s="140">
        <v>1.1906250000000001E-3</v>
      </c>
      <c r="CI10" s="140">
        <v>1.1869212962962962E-3</v>
      </c>
      <c r="CJ10" s="140">
        <v>1.1934027777777778E-3</v>
      </c>
      <c r="CK10" s="140">
        <v>1.2017361111111111E-3</v>
      </c>
      <c r="CL10" s="140">
        <v>1.2077546296296296E-3</v>
      </c>
      <c r="CM10" s="140">
        <v>1.2103009259259261E-3</v>
      </c>
      <c r="CN10" s="140">
        <v>1.2052083333333333E-3</v>
      </c>
      <c r="CO10" s="140">
        <v>1.2091435185185185E-3</v>
      </c>
      <c r="CP10" s="140">
        <v>1.2342592592592594E-3</v>
      </c>
      <c r="CQ10" s="140">
        <v>1.2019675925925928E-3</v>
      </c>
      <c r="CR10" s="140">
        <v>1.2259259259259261E-3</v>
      </c>
      <c r="CS10" s="140">
        <v>1.195601851851852E-3</v>
      </c>
      <c r="CT10" s="140">
        <v>1.2097222222222223E-3</v>
      </c>
      <c r="CU10" s="140">
        <v>1.2277777777777777E-3</v>
      </c>
      <c r="CV10" s="140">
        <v>1.2234953703703704E-3</v>
      </c>
      <c r="CW10" s="140">
        <v>1.2395833333333334E-3</v>
      </c>
      <c r="CX10" s="140">
        <v>1.2271990740740741E-3</v>
      </c>
      <c r="CY10" s="140">
        <v>1.2157407407407408E-3</v>
      </c>
      <c r="CZ10" s="140">
        <v>1.2398148148148149E-3</v>
      </c>
      <c r="DA10" s="140">
        <v>1.2219907407407407E-3</v>
      </c>
      <c r="DB10" s="140">
        <v>1.2262731481481482E-3</v>
      </c>
      <c r="DC10" s="140">
        <v>1.2415509259259259E-3</v>
      </c>
      <c r="DD10" s="140">
        <v>1.2439814814814815E-3</v>
      </c>
      <c r="DE10" s="140">
        <v>1.2770833333333334E-3</v>
      </c>
      <c r="DF10" s="140">
        <v>1.277662037037037E-3</v>
      </c>
      <c r="DG10" s="140">
        <v>1.2494212962962964E-3</v>
      </c>
      <c r="DH10" s="140">
        <v>1.2990740740740742E-3</v>
      </c>
      <c r="DI10" s="141">
        <v>1.2895833333333333E-3</v>
      </c>
      <c r="DJ10" s="141">
        <v>1.1244212962962963E-3</v>
      </c>
    </row>
    <row r="11" spans="2:114" x14ac:dyDescent="0.2">
      <c r="B11" s="124">
        <v>8</v>
      </c>
      <c r="C11" s="125">
        <v>6</v>
      </c>
      <c r="D11" s="125" t="s">
        <v>337</v>
      </c>
      <c r="E11" s="126">
        <v>1978</v>
      </c>
      <c r="F11" s="126" t="s">
        <v>177</v>
      </c>
      <c r="G11" s="126">
        <v>4</v>
      </c>
      <c r="H11" s="125" t="s">
        <v>181</v>
      </c>
      <c r="I11" s="137">
        <v>0.12400462962962962</v>
      </c>
      <c r="J11" s="139">
        <v>1.6505787037037036E-3</v>
      </c>
      <c r="K11" s="140">
        <v>1.0528935185185185E-3</v>
      </c>
      <c r="L11" s="140">
        <v>1.123611111111111E-3</v>
      </c>
      <c r="M11" s="140">
        <v>1.1260416666666667E-3</v>
      </c>
      <c r="N11" s="140">
        <v>1.1667824074074074E-3</v>
      </c>
      <c r="O11" s="140">
        <v>1.1526620370370369E-3</v>
      </c>
      <c r="P11" s="140">
        <v>1.1524305555555556E-3</v>
      </c>
      <c r="Q11" s="140">
        <v>1.1548611111111111E-3</v>
      </c>
      <c r="R11" s="140">
        <v>1.1655092592592591E-3</v>
      </c>
      <c r="S11" s="140">
        <v>1.1686342592592592E-3</v>
      </c>
      <c r="T11" s="140">
        <v>1.1738425925925924E-3</v>
      </c>
      <c r="U11" s="140">
        <v>1.1685185185185184E-3</v>
      </c>
      <c r="V11" s="140">
        <v>1.1390046296296296E-3</v>
      </c>
      <c r="W11" s="140">
        <v>1.1472222222222222E-3</v>
      </c>
      <c r="X11" s="140">
        <v>1.1415509259259258E-3</v>
      </c>
      <c r="Y11" s="140">
        <v>1.1429398148148149E-3</v>
      </c>
      <c r="Z11" s="140">
        <v>1.1462962962962961E-3</v>
      </c>
      <c r="AA11" s="140">
        <v>1.1298611111111112E-3</v>
      </c>
      <c r="AB11" s="140">
        <v>1.1363425925925927E-3</v>
      </c>
      <c r="AC11" s="140">
        <v>1.1340277777777779E-3</v>
      </c>
      <c r="AD11" s="140">
        <v>1.1321759259259258E-3</v>
      </c>
      <c r="AE11" s="140">
        <v>1.1711805555555557E-3</v>
      </c>
      <c r="AF11" s="140">
        <v>1.1613425925925927E-3</v>
      </c>
      <c r="AG11" s="140">
        <v>1.1613425925925927E-3</v>
      </c>
      <c r="AH11" s="140">
        <v>1.1612268518518519E-3</v>
      </c>
      <c r="AI11" s="140">
        <v>1.134375E-3</v>
      </c>
      <c r="AJ11" s="140">
        <v>1.1108796296296296E-3</v>
      </c>
      <c r="AK11" s="140">
        <v>1.1133101851851853E-3</v>
      </c>
      <c r="AL11" s="140">
        <v>1.1216435185185186E-3</v>
      </c>
      <c r="AM11" s="140">
        <v>1.1283564814814815E-3</v>
      </c>
      <c r="AN11" s="140">
        <v>1.1131944444444444E-3</v>
      </c>
      <c r="AO11" s="140">
        <v>1.1337962962962964E-3</v>
      </c>
      <c r="AP11" s="140">
        <v>1.1140046296296295E-3</v>
      </c>
      <c r="AQ11" s="140">
        <v>1.137962962962963E-3</v>
      </c>
      <c r="AR11" s="140">
        <v>1.1243055555555557E-3</v>
      </c>
      <c r="AS11" s="140">
        <v>1.1503472222222221E-3</v>
      </c>
      <c r="AT11" s="140">
        <v>1.1406249999999999E-3</v>
      </c>
      <c r="AU11" s="140">
        <v>1.1331018518518519E-3</v>
      </c>
      <c r="AV11" s="140">
        <v>1.1280092592592594E-3</v>
      </c>
      <c r="AW11" s="140">
        <v>1.1256944444444446E-3</v>
      </c>
      <c r="AX11" s="140">
        <v>1.147800925925926E-3</v>
      </c>
      <c r="AY11" s="140">
        <v>1.1447916666666666E-3</v>
      </c>
      <c r="AZ11" s="140">
        <v>1.133449074074074E-3</v>
      </c>
      <c r="BA11" s="140">
        <v>1.1387731481481481E-3</v>
      </c>
      <c r="BB11" s="140">
        <v>1.1118055555555556E-3</v>
      </c>
      <c r="BC11" s="140">
        <v>1.1138888888888889E-3</v>
      </c>
      <c r="BD11" s="140">
        <v>1.1387731481481481E-3</v>
      </c>
      <c r="BE11" s="140">
        <v>1.1362268518518518E-3</v>
      </c>
      <c r="BF11" s="140">
        <v>1.1127314814814815E-3</v>
      </c>
      <c r="BG11" s="140">
        <v>1.1378472222222222E-3</v>
      </c>
      <c r="BH11" s="140">
        <v>1.177662037037037E-3</v>
      </c>
      <c r="BI11" s="140">
        <v>1.1795138888888888E-3</v>
      </c>
      <c r="BJ11" s="140">
        <v>1.1405092592592593E-3</v>
      </c>
      <c r="BK11" s="140">
        <v>1.1458333333333333E-3</v>
      </c>
      <c r="BL11" s="140">
        <v>1.1613425925925927E-3</v>
      </c>
      <c r="BM11" s="140">
        <v>1.1851851851851852E-3</v>
      </c>
      <c r="BN11" s="140">
        <v>1.1456018518518519E-3</v>
      </c>
      <c r="BO11" s="140">
        <v>1.1547453703703704E-3</v>
      </c>
      <c r="BP11" s="140">
        <v>1.1700231481481481E-3</v>
      </c>
      <c r="BQ11" s="140">
        <v>1.166087962962963E-3</v>
      </c>
      <c r="BR11" s="140">
        <v>1.1708333333333334E-3</v>
      </c>
      <c r="BS11" s="140">
        <v>1.1770833333333334E-3</v>
      </c>
      <c r="BT11" s="140">
        <v>1.1443287037037036E-3</v>
      </c>
      <c r="BU11" s="140">
        <v>1.171875E-3</v>
      </c>
      <c r="BV11" s="140">
        <v>1.1616898148148148E-3</v>
      </c>
      <c r="BW11" s="140">
        <v>1.1765046296296296E-3</v>
      </c>
      <c r="BX11" s="140">
        <v>1.1716435185185185E-3</v>
      </c>
      <c r="BY11" s="140">
        <v>1.1957175925925926E-3</v>
      </c>
      <c r="BZ11" s="140">
        <v>1.1730324074074076E-3</v>
      </c>
      <c r="CA11" s="140">
        <v>1.2156250000000001E-3</v>
      </c>
      <c r="CB11" s="140">
        <v>1.2145833333333334E-3</v>
      </c>
      <c r="CC11" s="140">
        <v>1.208449074074074E-3</v>
      </c>
      <c r="CD11" s="140">
        <v>1.2120370370370371E-3</v>
      </c>
      <c r="CE11" s="140">
        <v>1.1898148148148148E-3</v>
      </c>
      <c r="CF11" s="140">
        <v>1.1715277777777776E-3</v>
      </c>
      <c r="CG11" s="140">
        <v>1.1925925925925925E-3</v>
      </c>
      <c r="CH11" s="140">
        <v>1.1863425925925928E-3</v>
      </c>
      <c r="CI11" s="140">
        <v>1.2280092592592592E-3</v>
      </c>
      <c r="CJ11" s="140">
        <v>1.2118055555555556E-3</v>
      </c>
      <c r="CK11" s="140">
        <v>1.2015046296296298E-3</v>
      </c>
      <c r="CL11" s="140">
        <v>1.2274305555555556E-3</v>
      </c>
      <c r="CM11" s="140">
        <v>1.2327546296296297E-3</v>
      </c>
      <c r="CN11" s="140">
        <v>1.208912037037037E-3</v>
      </c>
      <c r="CO11" s="140">
        <v>1.1719907407407406E-3</v>
      </c>
      <c r="CP11" s="140">
        <v>1.2109953703703703E-3</v>
      </c>
      <c r="CQ11" s="140">
        <v>1.2159722222222222E-3</v>
      </c>
      <c r="CR11" s="140">
        <v>1.2412037037037036E-3</v>
      </c>
      <c r="CS11" s="140">
        <v>1.2493055555555554E-3</v>
      </c>
      <c r="CT11" s="140">
        <v>1.2428240740740741E-3</v>
      </c>
      <c r="CU11" s="140">
        <v>1.2680555555555555E-3</v>
      </c>
      <c r="CV11" s="140">
        <v>1.2685185185185184E-3</v>
      </c>
      <c r="CW11" s="140">
        <v>1.254513888888889E-3</v>
      </c>
      <c r="CX11" s="140">
        <v>1.2481481481481482E-3</v>
      </c>
      <c r="CY11" s="140">
        <v>1.2532407407407407E-3</v>
      </c>
      <c r="CZ11" s="140">
        <v>1.2430555555555556E-3</v>
      </c>
      <c r="DA11" s="140">
        <v>1.2478009259259259E-3</v>
      </c>
      <c r="DB11" s="140">
        <v>1.259027777777778E-3</v>
      </c>
      <c r="DC11" s="140">
        <v>1.3144675925925926E-3</v>
      </c>
      <c r="DD11" s="140">
        <v>1.2965277777777777E-3</v>
      </c>
      <c r="DE11" s="140">
        <v>1.2912037037037037E-3</v>
      </c>
      <c r="DF11" s="140">
        <v>1.2690972222222222E-3</v>
      </c>
      <c r="DG11" s="140">
        <v>1.2640046296296297E-3</v>
      </c>
      <c r="DH11" s="140">
        <v>1.2795138888888888E-3</v>
      </c>
      <c r="DI11" s="141">
        <v>1.2949074074074074E-3</v>
      </c>
      <c r="DJ11" s="141">
        <v>1.1631944444444443E-3</v>
      </c>
    </row>
    <row r="12" spans="2:114" x14ac:dyDescent="0.2">
      <c r="B12" s="124">
        <v>9</v>
      </c>
      <c r="C12" s="125">
        <v>61</v>
      </c>
      <c r="D12" s="125" t="s">
        <v>9</v>
      </c>
      <c r="E12" s="126">
        <v>1979</v>
      </c>
      <c r="F12" s="126" t="s">
        <v>179</v>
      </c>
      <c r="G12" s="126">
        <v>4</v>
      </c>
      <c r="H12" s="125" t="s">
        <v>181</v>
      </c>
      <c r="I12" s="137">
        <v>0.12417824074074074</v>
      </c>
      <c r="J12" s="139">
        <v>1.7542824074074075E-3</v>
      </c>
      <c r="K12" s="140">
        <v>1.1402777777777776E-3</v>
      </c>
      <c r="L12" s="140">
        <v>1.1597222222222221E-3</v>
      </c>
      <c r="M12" s="140">
        <v>1.1373842592592594E-3</v>
      </c>
      <c r="N12" s="140">
        <v>1.1395833333333334E-3</v>
      </c>
      <c r="O12" s="140">
        <v>1.1572916666666667E-3</v>
      </c>
      <c r="P12" s="140">
        <v>1.133449074074074E-3</v>
      </c>
      <c r="Q12" s="140">
        <v>1.133912037037037E-3</v>
      </c>
      <c r="R12" s="140">
        <v>1.1462962962962961E-3</v>
      </c>
      <c r="S12" s="140">
        <v>1.1395833333333334E-3</v>
      </c>
      <c r="T12" s="140">
        <v>1.1622685185185184E-3</v>
      </c>
      <c r="U12" s="140">
        <v>1.1377314814814813E-3</v>
      </c>
      <c r="V12" s="140">
        <v>1.1456018518518519E-3</v>
      </c>
      <c r="W12" s="140">
        <v>1.1458333333333333E-3</v>
      </c>
      <c r="X12" s="140">
        <v>1.135185185185185E-3</v>
      </c>
      <c r="Y12" s="140">
        <v>1.1457175925925927E-3</v>
      </c>
      <c r="Z12" s="140">
        <v>1.1745370370370369E-3</v>
      </c>
      <c r="AA12" s="140">
        <v>1.1480324074074073E-3</v>
      </c>
      <c r="AB12" s="140">
        <v>1.1567129629629629E-3</v>
      </c>
      <c r="AC12" s="140">
        <v>1.1605324074074074E-3</v>
      </c>
      <c r="AD12" s="140">
        <v>1.1571759259259259E-3</v>
      </c>
      <c r="AE12" s="140">
        <v>1.175925925925926E-3</v>
      </c>
      <c r="AF12" s="140">
        <v>1.1674768518518516E-3</v>
      </c>
      <c r="AG12" s="140">
        <v>1.1679398148148148E-3</v>
      </c>
      <c r="AH12" s="140">
        <v>1.1659722222222223E-3</v>
      </c>
      <c r="AI12" s="140">
        <v>1.1686342592592592E-3</v>
      </c>
      <c r="AJ12" s="140">
        <v>1.1517361111111112E-3</v>
      </c>
      <c r="AK12" s="140">
        <v>1.1542824074074075E-3</v>
      </c>
      <c r="AL12" s="140">
        <v>1.1556712962962964E-3</v>
      </c>
      <c r="AM12" s="140">
        <v>1.1682870370370369E-3</v>
      </c>
      <c r="AN12" s="140">
        <v>1.1745370370370369E-3</v>
      </c>
      <c r="AO12" s="140">
        <v>1.1468750000000001E-3</v>
      </c>
      <c r="AP12" s="140">
        <v>1.1665509259259259E-3</v>
      </c>
      <c r="AQ12" s="140">
        <v>1.1736111111111112E-3</v>
      </c>
      <c r="AR12" s="140">
        <v>1.1619212962962963E-3</v>
      </c>
      <c r="AS12" s="140">
        <v>1.1641203703703705E-3</v>
      </c>
      <c r="AT12" s="140">
        <v>1.1309027777777778E-3</v>
      </c>
      <c r="AU12" s="140">
        <v>1.1840277777777778E-3</v>
      </c>
      <c r="AV12" s="140">
        <v>1.1601851851851853E-3</v>
      </c>
      <c r="AW12" s="140">
        <v>1.1637731481481482E-3</v>
      </c>
      <c r="AX12" s="140">
        <v>1.2092592592592593E-3</v>
      </c>
      <c r="AY12" s="140">
        <v>1.1552083333333334E-3</v>
      </c>
      <c r="AZ12" s="140">
        <v>1.1708333333333334E-3</v>
      </c>
      <c r="BA12" s="140">
        <v>1.1755787037037036E-3</v>
      </c>
      <c r="BB12" s="140">
        <v>1.1944444444444446E-3</v>
      </c>
      <c r="BC12" s="140">
        <v>1.1611111111111112E-3</v>
      </c>
      <c r="BD12" s="140">
        <v>1.1721064814814814E-3</v>
      </c>
      <c r="BE12" s="140">
        <v>1.1677083333333333E-3</v>
      </c>
      <c r="BF12" s="140">
        <v>1.1856481481481481E-3</v>
      </c>
      <c r="BG12" s="140">
        <v>1.1774305555555555E-3</v>
      </c>
      <c r="BH12" s="140">
        <v>1.183449074074074E-3</v>
      </c>
      <c r="BI12" s="140">
        <v>1.1863425925925928E-3</v>
      </c>
      <c r="BJ12" s="140">
        <v>1.2157407407407408E-3</v>
      </c>
      <c r="BK12" s="140">
        <v>1.1873842592592593E-3</v>
      </c>
      <c r="BL12" s="140">
        <v>1.1972222222222221E-3</v>
      </c>
      <c r="BM12" s="140">
        <v>1.1690972222222222E-3</v>
      </c>
      <c r="BN12" s="140">
        <v>1.1918981481481481E-3</v>
      </c>
      <c r="BO12" s="140">
        <v>1.2109953703703703E-3</v>
      </c>
      <c r="BP12" s="140">
        <v>1.1760416666666666E-3</v>
      </c>
      <c r="BQ12" s="140">
        <v>1.204861111111111E-3</v>
      </c>
      <c r="BR12" s="140">
        <v>1.179976851851852E-3</v>
      </c>
      <c r="BS12" s="140">
        <v>1.1606481481481483E-3</v>
      </c>
      <c r="BT12" s="140">
        <v>1.1892361111111112E-3</v>
      </c>
      <c r="BU12" s="140">
        <v>1.1506944444444444E-3</v>
      </c>
      <c r="BV12" s="140">
        <v>1.1627314814814814E-3</v>
      </c>
      <c r="BW12" s="140">
        <v>1.1484953703703703E-3</v>
      </c>
      <c r="BX12" s="140">
        <v>1.1616898148148148E-3</v>
      </c>
      <c r="BY12" s="140">
        <v>1.1707175925925926E-3</v>
      </c>
      <c r="BZ12" s="140">
        <v>1.1836805555555554E-3</v>
      </c>
      <c r="CA12" s="140">
        <v>1.1806712962962962E-3</v>
      </c>
      <c r="CB12" s="140">
        <v>1.181712962962963E-3</v>
      </c>
      <c r="CC12" s="140">
        <v>1.1896990740740739E-3</v>
      </c>
      <c r="CD12" s="140">
        <v>1.1542824074074075E-3</v>
      </c>
      <c r="CE12" s="140">
        <v>1.1849537037037037E-3</v>
      </c>
      <c r="CF12" s="140">
        <v>1.1958333333333333E-3</v>
      </c>
      <c r="CG12" s="140">
        <v>1.1927083333333332E-3</v>
      </c>
      <c r="CH12" s="140">
        <v>1.1700231481481481E-3</v>
      </c>
      <c r="CI12" s="140">
        <v>1.191087962962963E-3</v>
      </c>
      <c r="CJ12" s="140">
        <v>1.1905092592592592E-3</v>
      </c>
      <c r="CK12" s="140">
        <v>1.2059027777777777E-3</v>
      </c>
      <c r="CL12" s="140">
        <v>1.1796296296296296E-3</v>
      </c>
      <c r="CM12" s="140">
        <v>1.1623842592592593E-3</v>
      </c>
      <c r="CN12" s="140">
        <v>1.1513888888888889E-3</v>
      </c>
      <c r="CO12" s="140">
        <v>1.1825231481481483E-3</v>
      </c>
      <c r="CP12" s="140">
        <v>1.1822916666666668E-3</v>
      </c>
      <c r="CQ12" s="140">
        <v>1.1989583333333333E-3</v>
      </c>
      <c r="CR12" s="140">
        <v>1.179398148148148E-3</v>
      </c>
      <c r="CS12" s="140">
        <v>1.1843749999999999E-3</v>
      </c>
      <c r="CT12" s="140">
        <v>1.2002314814814816E-3</v>
      </c>
      <c r="CU12" s="140">
        <v>1.1876157407407406E-3</v>
      </c>
      <c r="CV12" s="140">
        <v>1.1855324074074075E-3</v>
      </c>
      <c r="CW12" s="140">
        <v>1.1916666666666666E-3</v>
      </c>
      <c r="CX12" s="140">
        <v>1.2195601851851853E-3</v>
      </c>
      <c r="CY12" s="140">
        <v>1.2062500000000001E-3</v>
      </c>
      <c r="CZ12" s="140">
        <v>1.2333333333333335E-3</v>
      </c>
      <c r="DA12" s="140">
        <v>1.2126157407407409E-3</v>
      </c>
      <c r="DB12" s="140">
        <v>1.2150462962962963E-3</v>
      </c>
      <c r="DC12" s="140">
        <v>1.2478009259259259E-3</v>
      </c>
      <c r="DD12" s="140">
        <v>1.2384259259259258E-3</v>
      </c>
      <c r="DE12" s="140">
        <v>1.2409722222222221E-3</v>
      </c>
      <c r="DF12" s="140">
        <v>1.2354166666666666E-3</v>
      </c>
      <c r="DG12" s="140">
        <v>1.2674768518518519E-3</v>
      </c>
      <c r="DH12" s="140">
        <v>1.272337962962963E-3</v>
      </c>
      <c r="DI12" s="141">
        <v>1.2024305555555555E-3</v>
      </c>
      <c r="DJ12" s="141">
        <v>1.1606481481481483E-3</v>
      </c>
    </row>
    <row r="13" spans="2:114" x14ac:dyDescent="0.2">
      <c r="B13" s="124">
        <v>10</v>
      </c>
      <c r="C13" s="125">
        <v>11</v>
      </c>
      <c r="D13" s="125" t="s">
        <v>338</v>
      </c>
      <c r="E13" s="126">
        <v>1977</v>
      </c>
      <c r="F13" s="126" t="s">
        <v>156</v>
      </c>
      <c r="G13" s="126">
        <v>1</v>
      </c>
      <c r="H13" s="125" t="s">
        <v>400</v>
      </c>
      <c r="I13" s="137">
        <v>0.1257638888888889</v>
      </c>
      <c r="J13" s="139">
        <v>1.75E-3</v>
      </c>
      <c r="K13" s="140">
        <v>1.1413194444444444E-3</v>
      </c>
      <c r="L13" s="140">
        <v>1.1500000000000002E-3</v>
      </c>
      <c r="M13" s="140">
        <v>1.1366898148148148E-3</v>
      </c>
      <c r="N13" s="140">
        <v>1.1423611111111111E-3</v>
      </c>
      <c r="O13" s="140">
        <v>1.1501157407407406E-3</v>
      </c>
      <c r="P13" s="140">
        <v>1.1304398148148148E-3</v>
      </c>
      <c r="Q13" s="140">
        <v>1.1459490740740742E-3</v>
      </c>
      <c r="R13" s="140">
        <v>1.1473379629629629E-3</v>
      </c>
      <c r="S13" s="140">
        <v>1.1328703703703705E-3</v>
      </c>
      <c r="T13" s="140">
        <v>1.1368055555555556E-3</v>
      </c>
      <c r="U13" s="140">
        <v>1.1712962962962964E-3</v>
      </c>
      <c r="V13" s="140">
        <v>1.1480324074074073E-3</v>
      </c>
      <c r="W13" s="140">
        <v>1.154513888888889E-3</v>
      </c>
      <c r="X13" s="140">
        <v>1.1440972222222221E-3</v>
      </c>
      <c r="Y13" s="140">
        <v>1.1412037037037037E-3</v>
      </c>
      <c r="Z13" s="140">
        <v>1.1552083333333334E-3</v>
      </c>
      <c r="AA13" s="140">
        <v>1.1637731481481482E-3</v>
      </c>
      <c r="AB13" s="140">
        <v>1.1658564814814815E-3</v>
      </c>
      <c r="AC13" s="140">
        <v>1.1746527777777777E-3</v>
      </c>
      <c r="AD13" s="140">
        <v>1.1722222222222223E-3</v>
      </c>
      <c r="AE13" s="140">
        <v>1.170138888888889E-3</v>
      </c>
      <c r="AF13" s="140">
        <v>1.1562499999999999E-3</v>
      </c>
      <c r="AG13" s="140">
        <v>1.1646990740740741E-3</v>
      </c>
      <c r="AH13" s="140">
        <v>1.1686342592592592E-3</v>
      </c>
      <c r="AI13" s="140">
        <v>1.1805555555555556E-3</v>
      </c>
      <c r="AJ13" s="140">
        <v>1.183449074074074E-3</v>
      </c>
      <c r="AK13" s="140">
        <v>1.1600694444444445E-3</v>
      </c>
      <c r="AL13" s="140">
        <v>1.1541666666666666E-3</v>
      </c>
      <c r="AM13" s="140">
        <v>1.1690972222222222E-3</v>
      </c>
      <c r="AN13" s="140">
        <v>1.1880787037037038E-3</v>
      </c>
      <c r="AO13" s="140">
        <v>1.1682870370370369E-3</v>
      </c>
      <c r="AP13" s="140">
        <v>1.1863425925925928E-3</v>
      </c>
      <c r="AQ13" s="140">
        <v>1.1760416666666666E-3</v>
      </c>
      <c r="AR13" s="140">
        <v>1.1752314814814815E-3</v>
      </c>
      <c r="AS13" s="140">
        <v>1.1739583333333335E-3</v>
      </c>
      <c r="AT13" s="140">
        <v>1.1809027777777777E-3</v>
      </c>
      <c r="AU13" s="140">
        <v>1.1836805555555554E-3</v>
      </c>
      <c r="AV13" s="140">
        <v>1.1832175925925927E-3</v>
      </c>
      <c r="AW13" s="140">
        <v>1.1796296296296296E-3</v>
      </c>
      <c r="AX13" s="140">
        <v>1.1850694444444445E-3</v>
      </c>
      <c r="AY13" s="140">
        <v>1.2111111111111112E-3</v>
      </c>
      <c r="AZ13" s="140">
        <v>1.2017361111111111E-3</v>
      </c>
      <c r="BA13" s="140">
        <v>1.2018518518518517E-3</v>
      </c>
      <c r="BB13" s="140">
        <v>1.2079861111111113E-3</v>
      </c>
      <c r="BC13" s="140">
        <v>1.196875E-3</v>
      </c>
      <c r="BD13" s="140">
        <v>1.1896990740740739E-3</v>
      </c>
      <c r="BE13" s="140">
        <v>1.183449074074074E-3</v>
      </c>
      <c r="BF13" s="140">
        <v>1.1958333333333333E-3</v>
      </c>
      <c r="BG13" s="140">
        <v>1.2106481481481482E-3</v>
      </c>
      <c r="BH13" s="140">
        <v>1.1988425925925925E-3</v>
      </c>
      <c r="BI13" s="140">
        <v>1.1908564814814815E-3</v>
      </c>
      <c r="BJ13" s="140">
        <v>1.2098379629629629E-3</v>
      </c>
      <c r="BK13" s="140">
        <v>1.1994212962962963E-3</v>
      </c>
      <c r="BL13" s="140">
        <v>1.2096064814814814E-3</v>
      </c>
      <c r="BM13" s="140">
        <v>1.192824074074074E-3</v>
      </c>
      <c r="BN13" s="140">
        <v>1.210185185185185E-3</v>
      </c>
      <c r="BO13" s="140">
        <v>1.2207175925925925E-3</v>
      </c>
      <c r="BP13" s="140">
        <v>1.2096064814814814E-3</v>
      </c>
      <c r="BQ13" s="140">
        <v>1.2144675925925925E-3</v>
      </c>
      <c r="BR13" s="140">
        <v>1.2021990740740741E-3</v>
      </c>
      <c r="BS13" s="140">
        <v>1.2164351851851852E-3</v>
      </c>
      <c r="BT13" s="140">
        <v>1.1850694444444445E-3</v>
      </c>
      <c r="BU13" s="140">
        <v>1.222337962962963E-3</v>
      </c>
      <c r="BV13" s="140">
        <v>1.2122685185185186E-3</v>
      </c>
      <c r="BW13" s="140">
        <v>1.2310185185185184E-3</v>
      </c>
      <c r="BX13" s="140">
        <v>1.2096064814814814E-3</v>
      </c>
      <c r="BY13" s="140">
        <v>1.2222222222222222E-3</v>
      </c>
      <c r="BZ13" s="140">
        <v>1.2059027777777777E-3</v>
      </c>
      <c r="CA13" s="140">
        <v>1.2105324074074073E-3</v>
      </c>
      <c r="CB13" s="140">
        <v>1.2018518518518517E-3</v>
      </c>
      <c r="CC13" s="140">
        <v>1.2255787037037038E-3</v>
      </c>
      <c r="CD13" s="140">
        <v>1.2144675925925925E-3</v>
      </c>
      <c r="CE13" s="140">
        <v>1.2096064814814814E-3</v>
      </c>
      <c r="CF13" s="140">
        <v>1.2224537037037037E-3</v>
      </c>
      <c r="CG13" s="140">
        <v>1.2589120370370369E-3</v>
      </c>
      <c r="CH13" s="140">
        <v>1.2207175925925925E-3</v>
      </c>
      <c r="CI13" s="140">
        <v>1.2259259259259261E-3</v>
      </c>
      <c r="CJ13" s="140">
        <v>1.2233796296296296E-3</v>
      </c>
      <c r="CK13" s="140">
        <v>1.2306712962962963E-3</v>
      </c>
      <c r="CL13" s="140">
        <v>1.2349537037037036E-3</v>
      </c>
      <c r="CM13" s="140">
        <v>1.270138888888889E-3</v>
      </c>
      <c r="CN13" s="140">
        <v>1.2151620370370369E-3</v>
      </c>
      <c r="CO13" s="140">
        <v>1.2268518518518518E-3</v>
      </c>
      <c r="CP13" s="140">
        <v>1.218287037037037E-3</v>
      </c>
      <c r="CQ13" s="140">
        <v>1.2144675925925925E-3</v>
      </c>
      <c r="CR13" s="140">
        <v>1.1914351851851851E-3</v>
      </c>
      <c r="CS13" s="140">
        <v>1.2053240740740742E-3</v>
      </c>
      <c r="CT13" s="140">
        <v>1.2162037037037035E-3</v>
      </c>
      <c r="CU13" s="140">
        <v>1.2041666666666665E-3</v>
      </c>
      <c r="CV13" s="140">
        <v>1.2353009259259259E-3</v>
      </c>
      <c r="CW13" s="140">
        <v>1.2179398148148147E-3</v>
      </c>
      <c r="CX13" s="140">
        <v>1.2260416666666665E-3</v>
      </c>
      <c r="CY13" s="140">
        <v>1.219212962962963E-3</v>
      </c>
      <c r="CZ13" s="140">
        <v>1.2156250000000001E-3</v>
      </c>
      <c r="DA13" s="140">
        <v>1.2222222222222222E-3</v>
      </c>
      <c r="DB13" s="140">
        <v>1.1998842592592593E-3</v>
      </c>
      <c r="DC13" s="140">
        <v>1.2041666666666665E-3</v>
      </c>
      <c r="DD13" s="140">
        <v>1.2164351851851852E-3</v>
      </c>
      <c r="DE13" s="140">
        <v>1.2204861111111112E-3</v>
      </c>
      <c r="DF13" s="140">
        <v>1.1980324074074074E-3</v>
      </c>
      <c r="DG13" s="140">
        <v>1.2017361111111111E-3</v>
      </c>
      <c r="DH13" s="140">
        <v>1.2021990740740741E-3</v>
      </c>
      <c r="DI13" s="141">
        <v>1.1924768518518519E-3</v>
      </c>
      <c r="DJ13" s="141">
        <v>1.1498842592592591E-3</v>
      </c>
    </row>
    <row r="14" spans="2:114" x14ac:dyDescent="0.2">
      <c r="B14" s="124">
        <v>11</v>
      </c>
      <c r="C14" s="125">
        <v>120</v>
      </c>
      <c r="D14" s="125" t="s">
        <v>2</v>
      </c>
      <c r="E14" s="126">
        <v>1975</v>
      </c>
      <c r="F14" s="126" t="s">
        <v>177</v>
      </c>
      <c r="G14" s="126">
        <v>5</v>
      </c>
      <c r="H14" s="125" t="s">
        <v>3</v>
      </c>
      <c r="I14" s="137">
        <v>0.1275</v>
      </c>
      <c r="J14" s="139">
        <v>1.6958333333333333E-3</v>
      </c>
      <c r="K14" s="140">
        <v>1.1199074074074074E-3</v>
      </c>
      <c r="L14" s="140">
        <v>1.1234953703703704E-3</v>
      </c>
      <c r="M14" s="140">
        <v>1.1258101851851852E-3</v>
      </c>
      <c r="N14" s="140">
        <v>1.118287037037037E-3</v>
      </c>
      <c r="O14" s="140">
        <v>1.1076388888888891E-3</v>
      </c>
      <c r="P14" s="140">
        <v>1.1078703703703704E-3</v>
      </c>
      <c r="Q14" s="140">
        <v>1.1185185185185185E-3</v>
      </c>
      <c r="R14" s="140">
        <v>1.0984953703703706E-3</v>
      </c>
      <c r="S14" s="140">
        <v>1.1106481481481481E-3</v>
      </c>
      <c r="T14" s="140">
        <v>1.1168981481481483E-3</v>
      </c>
      <c r="U14" s="140">
        <v>1.1261574074074073E-3</v>
      </c>
      <c r="V14" s="140">
        <v>1.1162037037037037E-3</v>
      </c>
      <c r="W14" s="140">
        <v>1.1091435185185184E-3</v>
      </c>
      <c r="X14" s="140">
        <v>1.1012731481481483E-3</v>
      </c>
      <c r="Y14" s="140">
        <v>1.1192129629629631E-3</v>
      </c>
      <c r="Z14" s="140">
        <v>1.1125E-3</v>
      </c>
      <c r="AA14" s="140">
        <v>1.1098379629629631E-3</v>
      </c>
      <c r="AB14" s="140">
        <v>1.1282407407407406E-3</v>
      </c>
      <c r="AC14" s="140">
        <v>1.1122685185185185E-3</v>
      </c>
      <c r="AD14" s="140">
        <v>1.1118055555555556E-3</v>
      </c>
      <c r="AE14" s="140">
        <v>1.1341435185185185E-3</v>
      </c>
      <c r="AF14" s="140">
        <v>1.1251157407407405E-3</v>
      </c>
      <c r="AG14" s="140">
        <v>1.1336805555555555E-3</v>
      </c>
      <c r="AH14" s="140">
        <v>1.1467592592592593E-3</v>
      </c>
      <c r="AI14" s="140">
        <v>1.1474537037037037E-3</v>
      </c>
      <c r="AJ14" s="140">
        <v>1.1385416666666666E-3</v>
      </c>
      <c r="AK14" s="140">
        <v>1.1741898148148148E-3</v>
      </c>
      <c r="AL14" s="140">
        <v>1.1662037037037038E-3</v>
      </c>
      <c r="AM14" s="140">
        <v>1.140162037037037E-3</v>
      </c>
      <c r="AN14" s="140">
        <v>1.1633101851851852E-3</v>
      </c>
      <c r="AO14" s="140">
        <v>1.1737268518518518E-3</v>
      </c>
      <c r="AP14" s="140">
        <v>1.1631944444444443E-3</v>
      </c>
      <c r="AQ14" s="140">
        <v>1.1652777777777777E-3</v>
      </c>
      <c r="AR14" s="140">
        <v>1.1978009259259257E-3</v>
      </c>
      <c r="AS14" s="140">
        <v>1.1659722222222223E-3</v>
      </c>
      <c r="AT14" s="140">
        <v>1.1619212962962963E-3</v>
      </c>
      <c r="AU14" s="140">
        <v>1.18125E-3</v>
      </c>
      <c r="AV14" s="140">
        <v>1.2093750000000002E-3</v>
      </c>
      <c r="AW14" s="140">
        <v>1.1957175925925926E-3</v>
      </c>
      <c r="AX14" s="140">
        <v>1.187037037037037E-3</v>
      </c>
      <c r="AY14" s="140">
        <v>1.1869212962962962E-3</v>
      </c>
      <c r="AZ14" s="140">
        <v>1.2199074074074074E-3</v>
      </c>
      <c r="BA14" s="140">
        <v>1.1868055555555557E-3</v>
      </c>
      <c r="BB14" s="140">
        <v>1.2033564814814815E-3</v>
      </c>
      <c r="BC14" s="140">
        <v>1.2106481481481482E-3</v>
      </c>
      <c r="BD14" s="140">
        <v>1.1810185185185185E-3</v>
      </c>
      <c r="BE14" s="140">
        <v>1.1317129629629631E-3</v>
      </c>
      <c r="BF14" s="140">
        <v>1.1053240740740741E-3</v>
      </c>
      <c r="BG14" s="140">
        <v>1.1138888888888889E-3</v>
      </c>
      <c r="BH14" s="140">
        <v>1.1398148148148149E-3</v>
      </c>
      <c r="BI14" s="140">
        <v>1.1420138888888888E-3</v>
      </c>
      <c r="BJ14" s="140">
        <v>1.1476851851851852E-3</v>
      </c>
      <c r="BK14" s="140">
        <v>1.1446759259259259E-3</v>
      </c>
      <c r="BL14" s="140">
        <v>1.1407407407407408E-3</v>
      </c>
      <c r="BM14" s="140">
        <v>1.1429398148148149E-3</v>
      </c>
      <c r="BN14" s="140">
        <v>1.1138888888888889E-3</v>
      </c>
      <c r="BO14" s="140">
        <v>1.1457175925925927E-3</v>
      </c>
      <c r="BP14" s="140">
        <v>1.151851851851852E-3</v>
      </c>
      <c r="BQ14" s="140">
        <v>1.1612268518518519E-3</v>
      </c>
      <c r="BR14" s="140">
        <v>1.1864583333333332E-3</v>
      </c>
      <c r="BS14" s="140">
        <v>1.2164351851851852E-3</v>
      </c>
      <c r="BT14" s="140">
        <v>1.1923611111111113E-3</v>
      </c>
      <c r="BU14" s="140">
        <v>1.2042824074074074E-3</v>
      </c>
      <c r="BV14" s="140">
        <v>1.1611111111111112E-3</v>
      </c>
      <c r="BW14" s="140">
        <v>1.1699074074074075E-3</v>
      </c>
      <c r="BX14" s="140">
        <v>1.2221064814814816E-3</v>
      </c>
      <c r="BY14" s="140">
        <v>1.2407407407407408E-3</v>
      </c>
      <c r="BZ14" s="140">
        <v>1.2015046296296298E-3</v>
      </c>
      <c r="CA14" s="140">
        <v>1.2231481481481483E-3</v>
      </c>
      <c r="CB14" s="140">
        <v>1.2398148148148149E-3</v>
      </c>
      <c r="CC14" s="140">
        <v>1.2754629629629628E-3</v>
      </c>
      <c r="CD14" s="140">
        <v>1.2601851851851851E-3</v>
      </c>
      <c r="CE14" s="140">
        <v>1.2302083333333334E-3</v>
      </c>
      <c r="CF14" s="140">
        <v>1.2015046296296298E-3</v>
      </c>
      <c r="CG14" s="140">
        <v>1.1939814814814814E-3</v>
      </c>
      <c r="CH14" s="140">
        <v>1.1883101851851853E-3</v>
      </c>
      <c r="CI14" s="140">
        <v>1.2128472222222221E-3</v>
      </c>
      <c r="CJ14" s="140">
        <v>1.1814814814814815E-3</v>
      </c>
      <c r="CK14" s="140">
        <v>1.2211805555555554E-3</v>
      </c>
      <c r="CL14" s="140">
        <v>1.2560185185185187E-3</v>
      </c>
      <c r="CM14" s="140">
        <v>1.2690972222222222E-3</v>
      </c>
      <c r="CN14" s="140">
        <v>1.2686342592592593E-3</v>
      </c>
      <c r="CO14" s="140">
        <v>1.267361111111111E-3</v>
      </c>
      <c r="CP14" s="140">
        <v>1.3065972222222222E-3</v>
      </c>
      <c r="CQ14" s="140">
        <v>1.3201388888888889E-3</v>
      </c>
      <c r="CR14" s="140">
        <v>1.3260416666666666E-3</v>
      </c>
      <c r="CS14" s="140">
        <v>1.3201388888888889E-3</v>
      </c>
      <c r="CT14" s="140">
        <v>1.3659722222222224E-3</v>
      </c>
      <c r="CU14" s="140">
        <v>1.3752314814814814E-3</v>
      </c>
      <c r="CV14" s="140">
        <v>1.3581018518518519E-3</v>
      </c>
      <c r="CW14" s="140">
        <v>1.407638888888889E-3</v>
      </c>
      <c r="CX14" s="140">
        <v>1.408101851851852E-3</v>
      </c>
      <c r="CY14" s="140">
        <v>1.4508101851851852E-3</v>
      </c>
      <c r="CZ14" s="140">
        <v>1.4260416666666666E-3</v>
      </c>
      <c r="DA14" s="140">
        <v>1.4278935185185184E-3</v>
      </c>
      <c r="DB14" s="140">
        <v>1.483101851851852E-3</v>
      </c>
      <c r="DC14" s="140">
        <v>1.4512731481481484E-3</v>
      </c>
      <c r="DD14" s="140">
        <v>1.4732638888888892E-3</v>
      </c>
      <c r="DE14" s="140">
        <v>1.4765046296296297E-3</v>
      </c>
      <c r="DF14" s="140">
        <v>1.3223379629629629E-3</v>
      </c>
      <c r="DG14" s="140">
        <v>1.2864583333333332E-3</v>
      </c>
      <c r="DH14" s="140">
        <v>1.3479166666666668E-3</v>
      </c>
      <c r="DI14" s="141">
        <v>1.3434027777777776E-3</v>
      </c>
      <c r="DJ14" s="141">
        <v>1.3159722222222221E-3</v>
      </c>
    </row>
    <row r="15" spans="2:114" x14ac:dyDescent="0.2">
      <c r="B15" s="124">
        <v>12</v>
      </c>
      <c r="C15" s="125">
        <v>122</v>
      </c>
      <c r="D15" s="125" t="s">
        <v>339</v>
      </c>
      <c r="E15" s="126">
        <v>1980</v>
      </c>
      <c r="F15" s="126" t="s">
        <v>179</v>
      </c>
      <c r="G15" s="126">
        <v>5</v>
      </c>
      <c r="H15" s="125" t="s">
        <v>401</v>
      </c>
      <c r="I15" s="137">
        <v>0.1275462962962963</v>
      </c>
      <c r="J15" s="139">
        <v>1.7063657407407407E-3</v>
      </c>
      <c r="K15" s="140">
        <v>1.1365740740740741E-3</v>
      </c>
      <c r="L15" s="140">
        <v>1.1321759259259258E-3</v>
      </c>
      <c r="M15" s="140">
        <v>1.107986111111111E-3</v>
      </c>
      <c r="N15" s="140">
        <v>1.1215277777777777E-3</v>
      </c>
      <c r="O15" s="140">
        <v>1.1221064814814815E-3</v>
      </c>
      <c r="P15" s="140">
        <v>1.1173611111111111E-3</v>
      </c>
      <c r="Q15" s="140">
        <v>1.1155092592592592E-3</v>
      </c>
      <c r="R15" s="140">
        <v>1.1534722222222222E-3</v>
      </c>
      <c r="S15" s="140">
        <v>1.1153935185185186E-3</v>
      </c>
      <c r="T15" s="140">
        <v>1.1211805555555556E-3</v>
      </c>
      <c r="U15" s="140">
        <v>1.1481481481481481E-3</v>
      </c>
      <c r="V15" s="140">
        <v>1.1306712962962961E-3</v>
      </c>
      <c r="W15" s="140">
        <v>1.1530092592592592E-3</v>
      </c>
      <c r="X15" s="140">
        <v>1.1410879629629629E-3</v>
      </c>
      <c r="Y15" s="140">
        <v>1.1570601851851852E-3</v>
      </c>
      <c r="Z15" s="140">
        <v>1.1317129629629631E-3</v>
      </c>
      <c r="AA15" s="140">
        <v>1.1525462962962963E-3</v>
      </c>
      <c r="AB15" s="140">
        <v>1.1502314814814815E-3</v>
      </c>
      <c r="AC15" s="140">
        <v>1.1587962962962964E-3</v>
      </c>
      <c r="AD15" s="140">
        <v>1.1438657407407407E-3</v>
      </c>
      <c r="AE15" s="140">
        <v>1.1556712962962964E-3</v>
      </c>
      <c r="AF15" s="140">
        <v>1.152777777777778E-3</v>
      </c>
      <c r="AG15" s="140">
        <v>1.1623842592592593E-3</v>
      </c>
      <c r="AH15" s="140">
        <v>1.1554398148148147E-3</v>
      </c>
      <c r="AI15" s="140">
        <v>1.151851851851852E-3</v>
      </c>
      <c r="AJ15" s="140">
        <v>1.1556712962962964E-3</v>
      </c>
      <c r="AK15" s="140">
        <v>1.1760416666666666E-3</v>
      </c>
      <c r="AL15" s="140">
        <v>1.1524305555555556E-3</v>
      </c>
      <c r="AM15" s="140">
        <v>1.1659722222222223E-3</v>
      </c>
      <c r="AN15" s="140">
        <v>1.1590277777777777E-3</v>
      </c>
      <c r="AO15" s="140">
        <v>1.1685185185185184E-3</v>
      </c>
      <c r="AP15" s="140">
        <v>1.166087962962963E-3</v>
      </c>
      <c r="AQ15" s="140">
        <v>1.1924768518518519E-3</v>
      </c>
      <c r="AR15" s="140">
        <v>1.1783564814814814E-3</v>
      </c>
      <c r="AS15" s="140">
        <v>1.1650462962962962E-3</v>
      </c>
      <c r="AT15" s="140">
        <v>1.1319444444444443E-3</v>
      </c>
      <c r="AU15" s="140">
        <v>1.1493055555555555E-3</v>
      </c>
      <c r="AV15" s="140">
        <v>1.1739583333333335E-3</v>
      </c>
      <c r="AW15" s="140">
        <v>1.151851851851852E-3</v>
      </c>
      <c r="AX15" s="140">
        <v>1.171412037037037E-3</v>
      </c>
      <c r="AY15" s="140">
        <v>1.1804398148148149E-3</v>
      </c>
      <c r="AZ15" s="140">
        <v>1.1711805555555557E-3</v>
      </c>
      <c r="BA15" s="140">
        <v>1.1611111111111112E-3</v>
      </c>
      <c r="BB15" s="140">
        <v>1.1678240740740739E-3</v>
      </c>
      <c r="BC15" s="140">
        <v>1.1832175925925927E-3</v>
      </c>
      <c r="BD15" s="140">
        <v>1.1774305555555555E-3</v>
      </c>
      <c r="BE15" s="140">
        <v>1.1736111111111112E-3</v>
      </c>
      <c r="BF15" s="140">
        <v>1.1614583333333331E-3</v>
      </c>
      <c r="BG15" s="140">
        <v>1.1762731481481483E-3</v>
      </c>
      <c r="BH15" s="140">
        <v>1.1818287037037038E-3</v>
      </c>
      <c r="BI15" s="140">
        <v>1.1873842592592593E-3</v>
      </c>
      <c r="BJ15" s="140">
        <v>1.1857638888888888E-3</v>
      </c>
      <c r="BK15" s="140">
        <v>1.1886574074074074E-3</v>
      </c>
      <c r="BL15" s="140">
        <v>1.2010416666666667E-3</v>
      </c>
      <c r="BM15" s="140">
        <v>1.191087962962963E-3</v>
      </c>
      <c r="BN15" s="140">
        <v>1.2005787037037035E-3</v>
      </c>
      <c r="BO15" s="140">
        <v>1.1876157407407406E-3</v>
      </c>
      <c r="BP15" s="140">
        <v>1.195138888888889E-3</v>
      </c>
      <c r="BQ15" s="140">
        <v>1.1957175925925926E-3</v>
      </c>
      <c r="BR15" s="140">
        <v>1.1850694444444445E-3</v>
      </c>
      <c r="BS15" s="140">
        <v>1.1967592592592592E-3</v>
      </c>
      <c r="BT15" s="140">
        <v>1.2423611111111112E-3</v>
      </c>
      <c r="BU15" s="140">
        <v>1.2092592592592593E-3</v>
      </c>
      <c r="BV15" s="140">
        <v>1.1960648148148147E-3</v>
      </c>
      <c r="BW15" s="140">
        <v>1.1938657407407408E-3</v>
      </c>
      <c r="BX15" s="140">
        <v>1.2039351851851853E-3</v>
      </c>
      <c r="BY15" s="140">
        <v>1.1925925925925925E-3</v>
      </c>
      <c r="BZ15" s="140">
        <v>1.1906250000000001E-3</v>
      </c>
      <c r="CA15" s="140">
        <v>1.1925925925925925E-3</v>
      </c>
      <c r="CB15" s="140">
        <v>1.1980324074074074E-3</v>
      </c>
      <c r="CC15" s="140">
        <v>1.2270833333333333E-3</v>
      </c>
      <c r="CD15" s="140">
        <v>1.2283564814814815E-3</v>
      </c>
      <c r="CE15" s="140">
        <v>1.2423611111111112E-3</v>
      </c>
      <c r="CF15" s="140">
        <v>1.2140046296296295E-3</v>
      </c>
      <c r="CG15" s="140">
        <v>1.2550925925925926E-3</v>
      </c>
      <c r="CH15" s="140">
        <v>1.269675925925926E-3</v>
      </c>
      <c r="CI15" s="140">
        <v>1.2729166666666668E-3</v>
      </c>
      <c r="CJ15" s="140">
        <v>1.260763888888889E-3</v>
      </c>
      <c r="CK15" s="140">
        <v>1.2600694444444445E-3</v>
      </c>
      <c r="CL15" s="140">
        <v>1.25E-3</v>
      </c>
      <c r="CM15" s="140">
        <v>1.2797453703703703E-3</v>
      </c>
      <c r="CN15" s="140">
        <v>1.2983796296296298E-3</v>
      </c>
      <c r="CO15" s="140">
        <v>1.3188657407407409E-3</v>
      </c>
      <c r="CP15" s="140">
        <v>1.2998842592592593E-3</v>
      </c>
      <c r="CQ15" s="140">
        <v>1.2847222222222223E-3</v>
      </c>
      <c r="CR15" s="140">
        <v>1.2846064814814814E-3</v>
      </c>
      <c r="CS15" s="140">
        <v>1.2929398148148147E-3</v>
      </c>
      <c r="CT15" s="140">
        <v>1.291550925925926E-3</v>
      </c>
      <c r="CU15" s="140">
        <v>1.3030092592592592E-3</v>
      </c>
      <c r="CV15" s="140">
        <v>1.3166666666666665E-3</v>
      </c>
      <c r="CW15" s="140">
        <v>1.3281250000000001E-3</v>
      </c>
      <c r="CX15" s="140">
        <v>1.3332175925925924E-3</v>
      </c>
      <c r="CY15" s="140">
        <v>1.3034722222222224E-3</v>
      </c>
      <c r="CZ15" s="140">
        <v>1.361226851851852E-3</v>
      </c>
      <c r="DA15" s="140">
        <v>1.3559027777777779E-3</v>
      </c>
      <c r="DB15" s="140">
        <v>1.3506944444444445E-3</v>
      </c>
      <c r="DC15" s="140">
        <v>1.3424768518518519E-3</v>
      </c>
      <c r="DD15" s="140">
        <v>1.3789351851851853E-3</v>
      </c>
      <c r="DE15" s="140">
        <v>1.3928240740740739E-3</v>
      </c>
      <c r="DF15" s="140">
        <v>1.3355324074074075E-3</v>
      </c>
      <c r="DG15" s="140">
        <v>1.3568287037037036E-3</v>
      </c>
      <c r="DH15" s="140">
        <v>1.3609953703703707E-3</v>
      </c>
      <c r="DI15" s="141">
        <v>1.3239583333333332E-3</v>
      </c>
      <c r="DJ15" s="141">
        <v>1.255787037037037E-3</v>
      </c>
    </row>
    <row r="16" spans="2:114" x14ac:dyDescent="0.2">
      <c r="B16" s="124">
        <v>13</v>
      </c>
      <c r="C16" s="125">
        <v>133</v>
      </c>
      <c r="D16" s="125" t="s">
        <v>182</v>
      </c>
      <c r="E16" s="126">
        <v>1979</v>
      </c>
      <c r="F16" s="126" t="s">
        <v>179</v>
      </c>
      <c r="G16" s="126">
        <v>6</v>
      </c>
      <c r="H16" s="125" t="s">
        <v>181</v>
      </c>
      <c r="I16" s="137">
        <v>0.12815972222222222</v>
      </c>
      <c r="J16" s="139">
        <v>1.523611111111111E-3</v>
      </c>
      <c r="K16" s="140">
        <v>1.0480324074074075E-3</v>
      </c>
      <c r="L16" s="140">
        <v>1.0480324074074075E-3</v>
      </c>
      <c r="M16" s="140">
        <v>1.0387731481481483E-3</v>
      </c>
      <c r="N16" s="140">
        <v>1.1065972222222224E-3</v>
      </c>
      <c r="O16" s="140">
        <v>1.0774305555555556E-3</v>
      </c>
      <c r="P16" s="140">
        <v>1.1168981481481483E-3</v>
      </c>
      <c r="Q16" s="140">
        <v>1.1312500000000001E-3</v>
      </c>
      <c r="R16" s="140">
        <v>1.1223379629629628E-3</v>
      </c>
      <c r="S16" s="140">
        <v>1.1214120370370371E-3</v>
      </c>
      <c r="T16" s="140">
        <v>1.1457175925925927E-3</v>
      </c>
      <c r="U16" s="140">
        <v>1.1431712962962964E-3</v>
      </c>
      <c r="V16" s="140">
        <v>1.1296296296296295E-3</v>
      </c>
      <c r="W16" s="140">
        <v>1.1373842592592594E-3</v>
      </c>
      <c r="X16" s="140">
        <v>1.1190972222222221E-3</v>
      </c>
      <c r="Y16" s="140">
        <v>1.1131944444444444E-3</v>
      </c>
      <c r="Z16" s="140">
        <v>1.1150462962962963E-3</v>
      </c>
      <c r="AA16" s="140">
        <v>1.1107638888888888E-3</v>
      </c>
      <c r="AB16" s="140">
        <v>1.1121527777777779E-3</v>
      </c>
      <c r="AC16" s="140">
        <v>1.1146990740740742E-3</v>
      </c>
      <c r="AD16" s="140">
        <v>1.1282407407407406E-3</v>
      </c>
      <c r="AE16" s="140">
        <v>1.1353009259259259E-3</v>
      </c>
      <c r="AF16" s="140">
        <v>1.1651620370370373E-3</v>
      </c>
      <c r="AG16" s="140">
        <v>1.170949074074074E-3</v>
      </c>
      <c r="AH16" s="140">
        <v>1.1359953703703703E-3</v>
      </c>
      <c r="AI16" s="140">
        <v>1.154513888888889E-3</v>
      </c>
      <c r="AJ16" s="140">
        <v>1.1642361111111111E-3</v>
      </c>
      <c r="AK16" s="140">
        <v>1.1498842592592591E-3</v>
      </c>
      <c r="AL16" s="140">
        <v>1.1616898148148148E-3</v>
      </c>
      <c r="AM16" s="140">
        <v>1.1539351851851851E-3</v>
      </c>
      <c r="AN16" s="140">
        <v>1.1664351851851851E-3</v>
      </c>
      <c r="AO16" s="140">
        <v>1.1832175925925927E-3</v>
      </c>
      <c r="AP16" s="140">
        <v>1.168402777777778E-3</v>
      </c>
      <c r="AQ16" s="140">
        <v>1.1728009259259259E-3</v>
      </c>
      <c r="AR16" s="140">
        <v>1.1768518518518519E-3</v>
      </c>
      <c r="AS16" s="140">
        <v>1.1672453703703704E-3</v>
      </c>
      <c r="AT16" s="140">
        <v>1.1814814814814815E-3</v>
      </c>
      <c r="AU16" s="140">
        <v>1.1780092592592593E-3</v>
      </c>
      <c r="AV16" s="140">
        <v>1.1976851851851851E-3</v>
      </c>
      <c r="AW16" s="140">
        <v>1.1711805555555557E-3</v>
      </c>
      <c r="AX16" s="140">
        <v>1.1975694444444445E-3</v>
      </c>
      <c r="AY16" s="140">
        <v>1.1767361111111113E-3</v>
      </c>
      <c r="AZ16" s="140">
        <v>1.1773148148148148E-3</v>
      </c>
      <c r="BA16" s="140">
        <v>1.1896990740740739E-3</v>
      </c>
      <c r="BB16" s="140">
        <v>1.1781249999999999E-3</v>
      </c>
      <c r="BC16" s="140">
        <v>1.207175925925926E-3</v>
      </c>
      <c r="BD16" s="140">
        <v>1.195601851851852E-3</v>
      </c>
      <c r="BE16" s="140">
        <v>1.1866898148148147E-3</v>
      </c>
      <c r="BF16" s="140">
        <v>1.1843749999999999E-3</v>
      </c>
      <c r="BG16" s="140">
        <v>1.181712962962963E-3</v>
      </c>
      <c r="BH16" s="140">
        <v>1.2075231481481483E-3</v>
      </c>
      <c r="BI16" s="140">
        <v>1.1864583333333332E-3</v>
      </c>
      <c r="BJ16" s="140">
        <v>1.1967592592592592E-3</v>
      </c>
      <c r="BK16" s="140">
        <v>1.1694444444444445E-3</v>
      </c>
      <c r="BL16" s="140">
        <v>1.1943287037037037E-3</v>
      </c>
      <c r="BM16" s="140">
        <v>1.1599537037037036E-3</v>
      </c>
      <c r="BN16" s="140">
        <v>1.2119212962962962E-3</v>
      </c>
      <c r="BO16" s="140">
        <v>1.2158564814814814E-3</v>
      </c>
      <c r="BP16" s="140">
        <v>1.2277777777777777E-3</v>
      </c>
      <c r="BQ16" s="140">
        <v>1.1942129629629631E-3</v>
      </c>
      <c r="BR16" s="140">
        <v>1.2153935185185186E-3</v>
      </c>
      <c r="BS16" s="140">
        <v>1.1927083333333332E-3</v>
      </c>
      <c r="BT16" s="140">
        <v>1.1942129629629631E-3</v>
      </c>
      <c r="BU16" s="140">
        <v>1.2103009259259261E-3</v>
      </c>
      <c r="BV16" s="140">
        <v>1.1651620370370373E-3</v>
      </c>
      <c r="BW16" s="140">
        <v>1.2278935185185186E-3</v>
      </c>
      <c r="BX16" s="140">
        <v>1.2251157407407408E-3</v>
      </c>
      <c r="BY16" s="140">
        <v>1.241435185185185E-3</v>
      </c>
      <c r="BZ16" s="140">
        <v>1.2159722222222222E-3</v>
      </c>
      <c r="CA16" s="140">
        <v>1.2432870370370371E-3</v>
      </c>
      <c r="CB16" s="140">
        <v>1.2270833333333333E-3</v>
      </c>
      <c r="CC16" s="140">
        <v>1.2256944444444444E-3</v>
      </c>
      <c r="CD16" s="140">
        <v>1.2582175925925927E-3</v>
      </c>
      <c r="CE16" s="140">
        <v>1.2537037037037037E-3</v>
      </c>
      <c r="CF16" s="140">
        <v>1.2672453703703704E-3</v>
      </c>
      <c r="CG16" s="140">
        <v>1.2299768518518519E-3</v>
      </c>
      <c r="CH16" s="140">
        <v>1.2372685185185186E-3</v>
      </c>
      <c r="CI16" s="140">
        <v>1.2435185185185186E-3</v>
      </c>
      <c r="CJ16" s="140">
        <v>1.2297453703703704E-3</v>
      </c>
      <c r="CK16" s="140">
        <v>1.2502314814814815E-3</v>
      </c>
      <c r="CL16" s="140">
        <v>1.2652777777777777E-3</v>
      </c>
      <c r="CM16" s="140">
        <v>1.2806712962962965E-3</v>
      </c>
      <c r="CN16" s="140">
        <v>1.2826388888888889E-3</v>
      </c>
      <c r="CO16" s="140">
        <v>1.2737268518518516E-3</v>
      </c>
      <c r="CP16" s="140">
        <v>1.2989583333333332E-3</v>
      </c>
      <c r="CQ16" s="140">
        <v>1.3094907407407411E-3</v>
      </c>
      <c r="CR16" s="140">
        <v>1.2997685185185185E-3</v>
      </c>
      <c r="CS16" s="140">
        <v>1.3275462962962963E-3</v>
      </c>
      <c r="CT16" s="140">
        <v>1.2981481481481481E-3</v>
      </c>
      <c r="CU16" s="140">
        <v>1.3259259259259259E-3</v>
      </c>
      <c r="CV16" s="140">
        <v>1.3170138888888891E-3</v>
      </c>
      <c r="CW16" s="140">
        <v>1.3378472222222223E-3</v>
      </c>
      <c r="CX16" s="140">
        <v>1.4649305555555555E-3</v>
      </c>
      <c r="CY16" s="140">
        <v>1.356712962962963E-3</v>
      </c>
      <c r="CZ16" s="140">
        <v>1.3785879629629632E-3</v>
      </c>
      <c r="DA16" s="140">
        <v>1.380324074074074E-3</v>
      </c>
      <c r="DB16" s="140">
        <v>1.3740740740740742E-3</v>
      </c>
      <c r="DC16" s="140">
        <v>1.4918981481481482E-3</v>
      </c>
      <c r="DD16" s="140">
        <v>1.4031250000000001E-3</v>
      </c>
      <c r="DE16" s="140">
        <v>1.3979166666666664E-3</v>
      </c>
      <c r="DF16" s="140">
        <v>1.409375E-3</v>
      </c>
      <c r="DG16" s="140">
        <v>1.3886574074074072E-3</v>
      </c>
      <c r="DH16" s="140">
        <v>1.4055555555555555E-3</v>
      </c>
      <c r="DI16" s="141">
        <v>1.4699074074074074E-3</v>
      </c>
      <c r="DJ16" s="141">
        <v>1.3740740740740742E-3</v>
      </c>
    </row>
    <row r="17" spans="2:114" x14ac:dyDescent="0.2">
      <c r="B17" s="124">
        <v>14</v>
      </c>
      <c r="C17" s="125">
        <v>114</v>
      </c>
      <c r="D17" s="125" t="s">
        <v>209</v>
      </c>
      <c r="E17" s="126">
        <v>1984</v>
      </c>
      <c r="F17" s="126" t="s">
        <v>179</v>
      </c>
      <c r="G17" s="126">
        <v>7</v>
      </c>
      <c r="H17" s="125" t="s">
        <v>402</v>
      </c>
      <c r="I17" s="137">
        <v>0.12827546296296297</v>
      </c>
      <c r="J17" s="139">
        <v>1.7490740740740741E-3</v>
      </c>
      <c r="K17" s="140">
        <v>1.1420138888888888E-3</v>
      </c>
      <c r="L17" s="140">
        <v>1.1399305555555557E-3</v>
      </c>
      <c r="M17" s="140">
        <v>1.1410879629629629E-3</v>
      </c>
      <c r="N17" s="140">
        <v>1.1288194444444447E-3</v>
      </c>
      <c r="O17" s="140">
        <v>1.1604166666666666E-3</v>
      </c>
      <c r="P17" s="140">
        <v>1.1269675925925926E-3</v>
      </c>
      <c r="Q17" s="140">
        <v>1.1490740740740741E-3</v>
      </c>
      <c r="R17" s="140">
        <v>1.1490740740740741E-3</v>
      </c>
      <c r="S17" s="140">
        <v>1.1374999999999998E-3</v>
      </c>
      <c r="T17" s="140">
        <v>1.118287037037037E-3</v>
      </c>
      <c r="U17" s="140">
        <v>1.1440972222222221E-3</v>
      </c>
      <c r="V17" s="140">
        <v>1.1383101851851851E-3</v>
      </c>
      <c r="W17" s="140">
        <v>1.1547453703703704E-3</v>
      </c>
      <c r="X17" s="140">
        <v>1.1505787037037036E-3</v>
      </c>
      <c r="Y17" s="140">
        <v>1.1594907407407407E-3</v>
      </c>
      <c r="Z17" s="140">
        <v>1.1758101851851853E-3</v>
      </c>
      <c r="AA17" s="140">
        <v>1.1644675925925926E-3</v>
      </c>
      <c r="AB17" s="140">
        <v>1.1674768518518516E-3</v>
      </c>
      <c r="AC17" s="140">
        <v>1.1515046296296297E-3</v>
      </c>
      <c r="AD17" s="140">
        <v>1.1571759259259259E-3</v>
      </c>
      <c r="AE17" s="140">
        <v>1.1789351851851852E-3</v>
      </c>
      <c r="AF17" s="140">
        <v>1.1790509259259258E-3</v>
      </c>
      <c r="AG17" s="140">
        <v>1.1733796296296297E-3</v>
      </c>
      <c r="AH17" s="140">
        <v>1.1706018518518517E-3</v>
      </c>
      <c r="AI17" s="140">
        <v>1.1740740740740741E-3</v>
      </c>
      <c r="AJ17" s="140">
        <v>1.1752314814814815E-3</v>
      </c>
      <c r="AK17" s="140">
        <v>1.170949074074074E-3</v>
      </c>
      <c r="AL17" s="140">
        <v>1.1556712962962964E-3</v>
      </c>
      <c r="AM17" s="140">
        <v>1.1509259259259259E-3</v>
      </c>
      <c r="AN17" s="140">
        <v>1.1590277777777777E-3</v>
      </c>
      <c r="AO17" s="140">
        <v>1.1885416666666667E-3</v>
      </c>
      <c r="AP17" s="140">
        <v>1.1687499999999999E-3</v>
      </c>
      <c r="AQ17" s="140">
        <v>1.1790509259259258E-3</v>
      </c>
      <c r="AR17" s="140">
        <v>1.2100694444444444E-3</v>
      </c>
      <c r="AS17" s="140">
        <v>1.1707175925925926E-3</v>
      </c>
      <c r="AT17" s="140">
        <v>1.1964120370370371E-3</v>
      </c>
      <c r="AU17" s="140">
        <v>1.2043981481481482E-3</v>
      </c>
      <c r="AV17" s="140">
        <v>1.2018518518518517E-3</v>
      </c>
      <c r="AW17" s="140">
        <v>1.1612268518518519E-3</v>
      </c>
      <c r="AX17" s="140">
        <v>1.1443287037037036E-3</v>
      </c>
      <c r="AY17" s="140">
        <v>1.1703703703703704E-3</v>
      </c>
      <c r="AZ17" s="140">
        <v>1.1983796296296298E-3</v>
      </c>
      <c r="BA17" s="140">
        <v>1.185300925925926E-3</v>
      </c>
      <c r="BB17" s="140">
        <v>1.1868055555555557E-3</v>
      </c>
      <c r="BC17" s="140">
        <v>1.1937499999999999E-3</v>
      </c>
      <c r="BD17" s="140">
        <v>1.2312500000000001E-3</v>
      </c>
      <c r="BE17" s="140">
        <v>1.2409722222222221E-3</v>
      </c>
      <c r="BF17" s="140">
        <v>1.2171296296296296E-3</v>
      </c>
      <c r="BG17" s="140">
        <v>1.2030092592592594E-3</v>
      </c>
      <c r="BH17" s="140">
        <v>1.1909722222222222E-3</v>
      </c>
      <c r="BI17" s="140">
        <v>1.1983796296296298E-3</v>
      </c>
      <c r="BJ17" s="140">
        <v>1.2109953703703703E-3</v>
      </c>
      <c r="BK17" s="140">
        <v>1.1847222222222222E-3</v>
      </c>
      <c r="BL17" s="140">
        <v>1.2266203703703703E-3</v>
      </c>
      <c r="BM17" s="140">
        <v>1.2168981481481482E-3</v>
      </c>
      <c r="BN17" s="140">
        <v>1.2212962962962963E-3</v>
      </c>
      <c r="BO17" s="140">
        <v>1.1931712962962966E-3</v>
      </c>
      <c r="BP17" s="140">
        <v>1.2215277777777778E-3</v>
      </c>
      <c r="BQ17" s="140">
        <v>1.2438657407407409E-3</v>
      </c>
      <c r="BR17" s="140">
        <v>1.2152777777777778E-3</v>
      </c>
      <c r="BS17" s="140">
        <v>1.2141203703703704E-3</v>
      </c>
      <c r="BT17" s="140">
        <v>1.263078703703704E-3</v>
      </c>
      <c r="BU17" s="140">
        <v>1.2305555555555557E-3</v>
      </c>
      <c r="BV17" s="140">
        <v>1.2407407407407408E-3</v>
      </c>
      <c r="BW17" s="140">
        <v>1.2752314814814816E-3</v>
      </c>
      <c r="BX17" s="140">
        <v>1.2346064814814815E-3</v>
      </c>
      <c r="BY17" s="140">
        <v>1.2491898148148147E-3</v>
      </c>
      <c r="BZ17" s="140">
        <v>1.2457175925925928E-3</v>
      </c>
      <c r="CA17" s="140">
        <v>1.2471064814814816E-3</v>
      </c>
      <c r="CB17" s="140">
        <v>1.2534722222222222E-3</v>
      </c>
      <c r="CC17" s="140">
        <v>1.2486111111111111E-3</v>
      </c>
      <c r="CD17" s="140">
        <v>1.2530092592592593E-3</v>
      </c>
      <c r="CE17" s="140">
        <v>1.2774305555555555E-3</v>
      </c>
      <c r="CF17" s="140">
        <v>1.2878472222222221E-3</v>
      </c>
      <c r="CG17" s="140">
        <v>1.9114583333333334E-3</v>
      </c>
      <c r="CH17" s="140">
        <v>1.258101851851852E-3</v>
      </c>
      <c r="CI17" s="140">
        <v>1.2386574074074075E-3</v>
      </c>
      <c r="CJ17" s="140">
        <v>1.222800925925926E-3</v>
      </c>
      <c r="CK17" s="140">
        <v>1.2625E-3</v>
      </c>
      <c r="CL17" s="140">
        <v>1.254513888888889E-3</v>
      </c>
      <c r="CM17" s="140">
        <v>1.2789351851851853E-3</v>
      </c>
      <c r="CN17" s="140">
        <v>1.264814814814815E-3</v>
      </c>
      <c r="CO17" s="140">
        <v>1.2709490740740741E-3</v>
      </c>
      <c r="CP17" s="140">
        <v>1.2246527777777778E-3</v>
      </c>
      <c r="CQ17" s="140">
        <v>1.2692129629629629E-3</v>
      </c>
      <c r="CR17" s="140">
        <v>1.2619212962962964E-3</v>
      </c>
      <c r="CS17" s="140">
        <v>1.2408564814814815E-3</v>
      </c>
      <c r="CT17" s="140">
        <v>1.2752314814814816E-3</v>
      </c>
      <c r="CU17" s="140">
        <v>1.2745370370370369E-3</v>
      </c>
      <c r="CV17" s="140">
        <v>1.2844907407407408E-3</v>
      </c>
      <c r="CW17" s="140">
        <v>1.2771990740740743E-3</v>
      </c>
      <c r="CX17" s="140">
        <v>1.3026620370370371E-3</v>
      </c>
      <c r="CY17" s="140">
        <v>1.297800925925926E-3</v>
      </c>
      <c r="CZ17" s="140">
        <v>1.314699074074074E-3</v>
      </c>
      <c r="DA17" s="140">
        <v>1.2486111111111111E-3</v>
      </c>
      <c r="DB17" s="140">
        <v>1.2756944444444445E-3</v>
      </c>
      <c r="DC17" s="140">
        <v>1.2664351851851851E-3</v>
      </c>
      <c r="DD17" s="140">
        <v>1.2923611111111111E-3</v>
      </c>
      <c r="DE17" s="140">
        <v>1.2773148148148147E-3</v>
      </c>
      <c r="DF17" s="140">
        <v>1.2608796296296296E-3</v>
      </c>
      <c r="DG17" s="140">
        <v>1.2604166666666666E-3</v>
      </c>
      <c r="DH17" s="140">
        <v>1.2136574074074074E-3</v>
      </c>
      <c r="DI17" s="141">
        <v>1.1927083333333332E-3</v>
      </c>
      <c r="DJ17" s="141">
        <v>1.1167824074074075E-3</v>
      </c>
    </row>
    <row r="18" spans="2:114" x14ac:dyDescent="0.2">
      <c r="B18" s="124">
        <v>15</v>
      </c>
      <c r="C18" s="125">
        <v>112</v>
      </c>
      <c r="D18" s="125" t="s">
        <v>4</v>
      </c>
      <c r="E18" s="126">
        <v>1967</v>
      </c>
      <c r="F18" s="126" t="s">
        <v>183</v>
      </c>
      <c r="G18" s="126">
        <v>1</v>
      </c>
      <c r="H18" s="125" t="s">
        <v>155</v>
      </c>
      <c r="I18" s="137">
        <v>0.12915509259259259</v>
      </c>
      <c r="J18" s="139">
        <v>1.7510416666666666E-3</v>
      </c>
      <c r="K18" s="140">
        <v>1.1425925925925926E-3</v>
      </c>
      <c r="L18" s="140">
        <v>1.1525462962962963E-3</v>
      </c>
      <c r="M18" s="140">
        <v>1.1480324074074073E-3</v>
      </c>
      <c r="N18" s="140">
        <v>1.1417824074074073E-3</v>
      </c>
      <c r="O18" s="140">
        <v>1.1541666666666666E-3</v>
      </c>
      <c r="P18" s="140">
        <v>1.1350694444444444E-3</v>
      </c>
      <c r="Q18" s="140">
        <v>1.1353009259259259E-3</v>
      </c>
      <c r="R18" s="140">
        <v>1.1452546296296295E-3</v>
      </c>
      <c r="S18" s="140">
        <v>1.1369212962962962E-3</v>
      </c>
      <c r="T18" s="140">
        <v>1.1541666666666666E-3</v>
      </c>
      <c r="U18" s="140">
        <v>1.147800925925926E-3</v>
      </c>
      <c r="V18" s="140">
        <v>1.1457175925925927E-3</v>
      </c>
      <c r="W18" s="140">
        <v>1.151273148148148E-3</v>
      </c>
      <c r="X18" s="140">
        <v>1.1449074074074074E-3</v>
      </c>
      <c r="Y18" s="140">
        <v>1.1394675925925927E-3</v>
      </c>
      <c r="Z18" s="140">
        <v>1.1628472222222222E-3</v>
      </c>
      <c r="AA18" s="140">
        <v>1.14375E-3</v>
      </c>
      <c r="AB18" s="140">
        <v>1.1596064814814815E-3</v>
      </c>
      <c r="AC18" s="140">
        <v>1.1655092592592591E-3</v>
      </c>
      <c r="AD18" s="140">
        <v>1.1667824074074074E-3</v>
      </c>
      <c r="AE18" s="140">
        <v>1.1755787037037036E-3</v>
      </c>
      <c r="AF18" s="140">
        <v>1.1659722222222223E-3</v>
      </c>
      <c r="AG18" s="140">
        <v>1.1619212962962963E-3</v>
      </c>
      <c r="AH18" s="140">
        <v>1.1694444444444445E-3</v>
      </c>
      <c r="AI18" s="140">
        <v>1.1706018518518517E-3</v>
      </c>
      <c r="AJ18" s="140">
        <v>1.1589120370370371E-3</v>
      </c>
      <c r="AK18" s="140">
        <v>1.1487268518518519E-3</v>
      </c>
      <c r="AL18" s="140">
        <v>1.1556712962962964E-3</v>
      </c>
      <c r="AM18" s="140">
        <v>1.1738425925925924E-3</v>
      </c>
      <c r="AN18" s="140">
        <v>1.1695601851851852E-3</v>
      </c>
      <c r="AO18" s="140">
        <v>1.1564814814814814E-3</v>
      </c>
      <c r="AP18" s="140">
        <v>1.1699074074074075E-3</v>
      </c>
      <c r="AQ18" s="140">
        <v>1.1809027777777777E-3</v>
      </c>
      <c r="AR18" s="140">
        <v>1.1612268518518519E-3</v>
      </c>
      <c r="AS18" s="140">
        <v>1.1562499999999999E-3</v>
      </c>
      <c r="AT18" s="140">
        <v>1.1787037037037037E-3</v>
      </c>
      <c r="AU18" s="140">
        <v>1.1972222222222221E-3</v>
      </c>
      <c r="AV18" s="140">
        <v>1.1680555555555556E-3</v>
      </c>
      <c r="AW18" s="140">
        <v>1.1774305555555555E-3</v>
      </c>
      <c r="AX18" s="140">
        <v>1.2098379629629629E-3</v>
      </c>
      <c r="AY18" s="140">
        <v>1.2072916666666668E-3</v>
      </c>
      <c r="AZ18" s="140">
        <v>1.185300925925926E-3</v>
      </c>
      <c r="BA18" s="140">
        <v>1.1689814814814816E-3</v>
      </c>
      <c r="BB18" s="140">
        <v>1.1964120370370371E-3</v>
      </c>
      <c r="BC18" s="140">
        <v>1.2099537037037038E-3</v>
      </c>
      <c r="BD18" s="140">
        <v>1.1864583333333332E-3</v>
      </c>
      <c r="BE18" s="140">
        <v>1.1748842592592592E-3</v>
      </c>
      <c r="BF18" s="140">
        <v>1.2082175925925925E-3</v>
      </c>
      <c r="BG18" s="140">
        <v>1.1981481481481481E-3</v>
      </c>
      <c r="BH18" s="140">
        <v>1.2156250000000001E-3</v>
      </c>
      <c r="BI18" s="140">
        <v>1.2253472222222221E-3</v>
      </c>
      <c r="BJ18" s="140">
        <v>1.2236111111111111E-3</v>
      </c>
      <c r="BK18" s="140">
        <v>1.2261574074074074E-3</v>
      </c>
      <c r="BL18" s="140">
        <v>1.2234953703703704E-3</v>
      </c>
      <c r="BM18" s="140">
        <v>1.2127314814814815E-3</v>
      </c>
      <c r="BN18" s="140">
        <v>1.2445601851851851E-3</v>
      </c>
      <c r="BO18" s="140">
        <v>1.2450231481481481E-3</v>
      </c>
      <c r="BP18" s="140">
        <v>1.2347222222222223E-3</v>
      </c>
      <c r="BQ18" s="140">
        <v>1.2304398148148149E-3</v>
      </c>
      <c r="BR18" s="140">
        <v>1.2326388888888888E-3</v>
      </c>
      <c r="BS18" s="140">
        <v>1.2359953703703704E-3</v>
      </c>
      <c r="BT18" s="140">
        <v>1.2378472222222224E-3</v>
      </c>
      <c r="BU18" s="140">
        <v>1.2189814814814813E-3</v>
      </c>
      <c r="BV18" s="140">
        <v>1.2261574074074074E-3</v>
      </c>
      <c r="BW18" s="140">
        <v>1.2539351851851852E-3</v>
      </c>
      <c r="BX18" s="140">
        <v>1.2547453703703703E-3</v>
      </c>
      <c r="BY18" s="140">
        <v>1.2425925925925927E-3</v>
      </c>
      <c r="BZ18" s="140">
        <v>1.2621527777777776E-3</v>
      </c>
      <c r="CA18" s="140">
        <v>1.2344907407407406E-3</v>
      </c>
      <c r="CB18" s="140">
        <v>1.2274305555555556E-3</v>
      </c>
      <c r="CC18" s="140">
        <v>1.2789351851851853E-3</v>
      </c>
      <c r="CD18" s="140">
        <v>1.2582175925925927E-3</v>
      </c>
      <c r="CE18" s="140">
        <v>1.2736111111111112E-3</v>
      </c>
      <c r="CF18" s="140">
        <v>1.2729166666666668E-3</v>
      </c>
      <c r="CG18" s="140">
        <v>1.2554398148148149E-3</v>
      </c>
      <c r="CH18" s="140">
        <v>1.2583333333333333E-3</v>
      </c>
      <c r="CI18" s="140">
        <v>1.2436342592592594E-3</v>
      </c>
      <c r="CJ18" s="140">
        <v>1.2856481481481482E-3</v>
      </c>
      <c r="CK18" s="140">
        <v>1.2537037037037037E-3</v>
      </c>
      <c r="CL18" s="140">
        <v>1.269675925925926E-3</v>
      </c>
      <c r="CM18" s="140">
        <v>1.2570601851851853E-3</v>
      </c>
      <c r="CN18" s="140">
        <v>1.2812500000000001E-3</v>
      </c>
      <c r="CO18" s="140">
        <v>1.2811342592592592E-3</v>
      </c>
      <c r="CP18" s="140">
        <v>1.2983796296296298E-3</v>
      </c>
      <c r="CQ18" s="140">
        <v>1.3079861111111111E-3</v>
      </c>
      <c r="CR18" s="140">
        <v>1.3219907407407408E-3</v>
      </c>
      <c r="CS18" s="140">
        <v>1.3025462962962962E-3</v>
      </c>
      <c r="CT18" s="140">
        <v>1.3086805555555558E-3</v>
      </c>
      <c r="CU18" s="140">
        <v>1.3150462962962961E-3</v>
      </c>
      <c r="CV18" s="140">
        <v>1.3158564814814812E-3</v>
      </c>
      <c r="CW18" s="140">
        <v>1.2856481481481482E-3</v>
      </c>
      <c r="CX18" s="140">
        <v>1.3302083333333334E-3</v>
      </c>
      <c r="CY18" s="140">
        <v>1.3387731481481482E-3</v>
      </c>
      <c r="CZ18" s="140">
        <v>1.3650462962962963E-3</v>
      </c>
      <c r="DA18" s="140">
        <v>1.3444444444444443E-3</v>
      </c>
      <c r="DB18" s="140">
        <v>1.3628472222222221E-3</v>
      </c>
      <c r="DC18" s="140">
        <v>1.3503472222222224E-3</v>
      </c>
      <c r="DD18" s="140">
        <v>1.3344907407407409E-3</v>
      </c>
      <c r="DE18" s="140">
        <v>1.3758101851851854E-3</v>
      </c>
      <c r="DF18" s="140">
        <v>1.3408564814814817E-3</v>
      </c>
      <c r="DG18" s="140">
        <v>1.3802083333333333E-3</v>
      </c>
      <c r="DH18" s="140">
        <v>1.3652777777777778E-3</v>
      </c>
      <c r="DI18" s="141">
        <v>1.3216435185185187E-3</v>
      </c>
      <c r="DJ18" s="141">
        <v>1.2541666666666667E-3</v>
      </c>
    </row>
    <row r="19" spans="2:114" x14ac:dyDescent="0.2">
      <c r="B19" s="124">
        <v>16</v>
      </c>
      <c r="C19" s="125">
        <v>107</v>
      </c>
      <c r="D19" s="125" t="s">
        <v>153</v>
      </c>
      <c r="E19" s="126">
        <v>1978</v>
      </c>
      <c r="F19" s="126" t="s">
        <v>177</v>
      </c>
      <c r="G19" s="126">
        <v>6</v>
      </c>
      <c r="H19" s="125" t="s">
        <v>154</v>
      </c>
      <c r="I19" s="137">
        <v>0.13128472222222223</v>
      </c>
      <c r="J19" s="139">
        <v>1.7645833333333333E-3</v>
      </c>
      <c r="K19" s="140">
        <v>1.1843749999999999E-3</v>
      </c>
      <c r="L19" s="140">
        <v>1.2021990740740741E-3</v>
      </c>
      <c r="M19" s="140">
        <v>1.2278935185185186E-3</v>
      </c>
      <c r="N19" s="140">
        <v>1.2065972222222222E-3</v>
      </c>
      <c r="O19" s="140">
        <v>1.2005787037037035E-3</v>
      </c>
      <c r="P19" s="140">
        <v>1.1958333333333333E-3</v>
      </c>
      <c r="Q19" s="140">
        <v>1.2037037037037038E-3</v>
      </c>
      <c r="R19" s="140">
        <v>1.2109953703703703E-3</v>
      </c>
      <c r="S19" s="140">
        <v>1.2366898148148148E-3</v>
      </c>
      <c r="T19" s="140">
        <v>1.2215277777777778E-3</v>
      </c>
      <c r="U19" s="140">
        <v>1.2105324074074073E-3</v>
      </c>
      <c r="V19" s="140">
        <v>1.2150462962962963E-3</v>
      </c>
      <c r="W19" s="140">
        <v>1.2247685185185185E-3</v>
      </c>
      <c r="X19" s="140">
        <v>1.2173611111111111E-3</v>
      </c>
      <c r="Y19" s="140">
        <v>1.2207175925925925E-3</v>
      </c>
      <c r="Z19" s="140">
        <v>1.2120370370370371E-3</v>
      </c>
      <c r="AA19" s="140">
        <v>1.2344907407407406E-3</v>
      </c>
      <c r="AB19" s="140">
        <v>1.1938657407407408E-3</v>
      </c>
      <c r="AC19" s="140">
        <v>1.1972222222222221E-3</v>
      </c>
      <c r="AD19" s="140">
        <v>1.2042824074074074E-3</v>
      </c>
      <c r="AE19" s="140">
        <v>1.225810185185185E-3</v>
      </c>
      <c r="AF19" s="140">
        <v>1.2253472222222221E-3</v>
      </c>
      <c r="AG19" s="140">
        <v>1.2384259259259258E-3</v>
      </c>
      <c r="AH19" s="140">
        <v>1.2325231481481482E-3</v>
      </c>
      <c r="AI19" s="140">
        <v>1.2634259259259259E-3</v>
      </c>
      <c r="AJ19" s="140">
        <v>1.2293981481481481E-3</v>
      </c>
      <c r="AK19" s="140">
        <v>1.2371527777777778E-3</v>
      </c>
      <c r="AL19" s="140">
        <v>1.261574074074074E-3</v>
      </c>
      <c r="AM19" s="140">
        <v>1.2402777777777779E-3</v>
      </c>
      <c r="AN19" s="140">
        <v>1.2452546296296296E-3</v>
      </c>
      <c r="AO19" s="140">
        <v>1.2546296296296296E-3</v>
      </c>
      <c r="AP19" s="140">
        <v>1.2438657407407409E-3</v>
      </c>
      <c r="AQ19" s="140">
        <v>1.2659722222222222E-3</v>
      </c>
      <c r="AR19" s="140">
        <v>1.236111111111111E-3</v>
      </c>
      <c r="AS19" s="140">
        <v>1.2493055555555554E-3</v>
      </c>
      <c r="AT19" s="140">
        <v>1.2490740740740741E-3</v>
      </c>
      <c r="AU19" s="140">
        <v>1.2731481481481483E-3</v>
      </c>
      <c r="AV19" s="140">
        <v>1.2768518518518517E-3</v>
      </c>
      <c r="AW19" s="140">
        <v>1.2517361111111112E-3</v>
      </c>
      <c r="AX19" s="140">
        <v>1.2593749999999999E-3</v>
      </c>
      <c r="AY19" s="140">
        <v>1.2312500000000001E-3</v>
      </c>
      <c r="AZ19" s="140">
        <v>1.2281249999999998E-3</v>
      </c>
      <c r="BA19" s="140">
        <v>1.2339120370370371E-3</v>
      </c>
      <c r="BB19" s="140">
        <v>1.2208333333333333E-3</v>
      </c>
      <c r="BC19" s="140">
        <v>1.2818287037037036E-3</v>
      </c>
      <c r="BD19" s="140">
        <v>1.2248842592592593E-3</v>
      </c>
      <c r="BE19" s="140">
        <v>1.2263888888888888E-3</v>
      </c>
      <c r="BF19" s="140">
        <v>1.2328703703703705E-3</v>
      </c>
      <c r="BG19" s="140">
        <v>1.2438657407407409E-3</v>
      </c>
      <c r="BH19" s="140">
        <v>1.2497685185185183E-3</v>
      </c>
      <c r="BI19" s="140">
        <v>1.2686342592592593E-3</v>
      </c>
      <c r="BJ19" s="140">
        <v>1.2487268518518518E-3</v>
      </c>
      <c r="BK19" s="140">
        <v>1.2488425925925926E-3</v>
      </c>
      <c r="BL19" s="140">
        <v>1.2434027777777777E-3</v>
      </c>
      <c r="BM19" s="140">
        <v>1.2131944444444445E-3</v>
      </c>
      <c r="BN19" s="140">
        <v>1.2114583333333333E-3</v>
      </c>
      <c r="BO19" s="140">
        <v>1.2129629629629628E-3</v>
      </c>
      <c r="BP19" s="140">
        <v>1.2157407407407408E-3</v>
      </c>
      <c r="BQ19" s="140">
        <v>1.2523148148148148E-3</v>
      </c>
      <c r="BR19" s="140">
        <v>1.2756944444444445E-3</v>
      </c>
      <c r="BS19" s="140">
        <v>1.2518518518518519E-3</v>
      </c>
      <c r="BT19" s="140">
        <v>1.3452546296296296E-3</v>
      </c>
      <c r="BU19" s="140">
        <v>1.266087962962963E-3</v>
      </c>
      <c r="BV19" s="140">
        <v>1.2483796296296297E-3</v>
      </c>
      <c r="BW19" s="140">
        <v>1.3060185185185186E-3</v>
      </c>
      <c r="BX19" s="140">
        <v>1.3061342592592593E-3</v>
      </c>
      <c r="BY19" s="140">
        <v>1.2987268518518517E-3</v>
      </c>
      <c r="BZ19" s="140">
        <v>1.2800925925925924E-3</v>
      </c>
      <c r="CA19" s="140">
        <v>1.2813657407407407E-3</v>
      </c>
      <c r="CB19" s="140">
        <v>1.2876157407407406E-3</v>
      </c>
      <c r="CC19" s="140">
        <v>1.2820601851851853E-3</v>
      </c>
      <c r="CD19" s="140">
        <v>1.2571759259259259E-3</v>
      </c>
      <c r="CE19" s="140">
        <v>1.259837962962963E-3</v>
      </c>
      <c r="CF19" s="140">
        <v>1.2409722222222221E-3</v>
      </c>
      <c r="CG19" s="140">
        <v>1.282175925925926E-3</v>
      </c>
      <c r="CH19" s="140">
        <v>1.2616898148148147E-3</v>
      </c>
      <c r="CI19" s="140">
        <v>1.2655092592592594E-3</v>
      </c>
      <c r="CJ19" s="140">
        <v>1.2600694444444445E-3</v>
      </c>
      <c r="CK19" s="140">
        <v>1.2891203703703704E-3</v>
      </c>
      <c r="CL19" s="140">
        <v>1.2625E-3</v>
      </c>
      <c r="CM19" s="140">
        <v>1.2207175925925925E-3</v>
      </c>
      <c r="CN19" s="140">
        <v>1.2248842592592593E-3</v>
      </c>
      <c r="CO19" s="140">
        <v>1.2394675925925926E-3</v>
      </c>
      <c r="CP19" s="140">
        <v>1.2021990740740741E-3</v>
      </c>
      <c r="CQ19" s="140">
        <v>1.230324074074074E-3</v>
      </c>
      <c r="CR19" s="140">
        <v>1.2295138888888889E-3</v>
      </c>
      <c r="CS19" s="140">
        <v>1.244675925925926E-3</v>
      </c>
      <c r="CT19" s="140">
        <v>1.2688657407407408E-3</v>
      </c>
      <c r="CU19" s="140">
        <v>1.3295138888888888E-3</v>
      </c>
      <c r="CV19" s="140">
        <v>1.2662037037037036E-3</v>
      </c>
      <c r="CW19" s="140">
        <v>1.2671296296296296E-3</v>
      </c>
      <c r="CX19" s="140">
        <v>1.2305555555555557E-3</v>
      </c>
      <c r="CY19" s="140">
        <v>1.2745370370370369E-3</v>
      </c>
      <c r="CZ19" s="140">
        <v>1.2798611111111112E-3</v>
      </c>
      <c r="DA19" s="140">
        <v>1.3037037037037036E-3</v>
      </c>
      <c r="DB19" s="140">
        <v>1.2509259259259259E-3</v>
      </c>
      <c r="DC19" s="140">
        <v>1.266550925925926E-3</v>
      </c>
      <c r="DD19" s="140">
        <v>1.2649305555555554E-3</v>
      </c>
      <c r="DE19" s="140">
        <v>1.2570601851851853E-3</v>
      </c>
      <c r="DF19" s="140">
        <v>1.2684027777777778E-3</v>
      </c>
      <c r="DG19" s="140">
        <v>1.2178240740740741E-3</v>
      </c>
      <c r="DH19" s="140">
        <v>1.2678240740740742E-3</v>
      </c>
      <c r="DI19" s="141">
        <v>1.266087962962963E-3</v>
      </c>
      <c r="DJ19" s="141">
        <v>1.1778935185185184E-3</v>
      </c>
    </row>
    <row r="20" spans="2:114" x14ac:dyDescent="0.2">
      <c r="B20" s="124">
        <v>17</v>
      </c>
      <c r="C20" s="125">
        <v>74</v>
      </c>
      <c r="D20" s="125" t="s">
        <v>178</v>
      </c>
      <c r="E20" s="126">
        <v>1979</v>
      </c>
      <c r="F20" s="126" t="s">
        <v>179</v>
      </c>
      <c r="G20" s="126">
        <v>8</v>
      </c>
      <c r="H20" s="125" t="s">
        <v>180</v>
      </c>
      <c r="I20" s="137">
        <v>0.13164351851851852</v>
      </c>
      <c r="J20" s="139">
        <v>1.6896990740740742E-3</v>
      </c>
      <c r="K20" s="140">
        <v>1.1393518518518519E-3</v>
      </c>
      <c r="L20" s="140">
        <v>1.1203703703703703E-3</v>
      </c>
      <c r="M20" s="140">
        <v>1.1425925925925926E-3</v>
      </c>
      <c r="N20" s="140">
        <v>1.1138888888888889E-3</v>
      </c>
      <c r="O20" s="140">
        <v>1.1250000000000001E-3</v>
      </c>
      <c r="P20" s="140">
        <v>1.1086805555555557E-3</v>
      </c>
      <c r="Q20" s="140">
        <v>1.1041666666666667E-3</v>
      </c>
      <c r="R20" s="140">
        <v>1.0969907407407408E-3</v>
      </c>
      <c r="S20" s="140">
        <v>1.1233796296296296E-3</v>
      </c>
      <c r="T20" s="140">
        <v>1.1010416666666666E-3</v>
      </c>
      <c r="U20" s="140">
        <v>1.1093750000000001E-3</v>
      </c>
      <c r="V20" s="140">
        <v>1.122800925925926E-3</v>
      </c>
      <c r="W20" s="140">
        <v>1.1070601851851851E-3</v>
      </c>
      <c r="X20" s="140">
        <v>1.0998842592592592E-3</v>
      </c>
      <c r="Y20" s="140">
        <v>1.1069444444444445E-3</v>
      </c>
      <c r="Z20" s="140">
        <v>1.1008101851851851E-3</v>
      </c>
      <c r="AA20" s="140">
        <v>1.096412037037037E-3</v>
      </c>
      <c r="AB20" s="140">
        <v>1.1091435185185184E-3</v>
      </c>
      <c r="AC20" s="140">
        <v>1.1159722222222222E-3</v>
      </c>
      <c r="AD20" s="140">
        <v>1.1378472222222222E-3</v>
      </c>
      <c r="AE20" s="140">
        <v>1.1005787037037039E-3</v>
      </c>
      <c r="AF20" s="140">
        <v>1.1092592592592593E-3</v>
      </c>
      <c r="AG20" s="140">
        <v>1.1098379629629631E-3</v>
      </c>
      <c r="AH20" s="140">
        <v>1.1043981481481482E-3</v>
      </c>
      <c r="AI20" s="140">
        <v>1.1118055555555556E-3</v>
      </c>
      <c r="AJ20" s="140">
        <v>1.1028935185185185E-3</v>
      </c>
      <c r="AK20" s="140">
        <v>1.1151620370370371E-3</v>
      </c>
      <c r="AL20" s="140">
        <v>1.1268518518518518E-3</v>
      </c>
      <c r="AM20" s="140">
        <v>1.1146990740740742E-3</v>
      </c>
      <c r="AN20" s="140">
        <v>1.1166666666666666E-3</v>
      </c>
      <c r="AO20" s="140">
        <v>1.1206018518518518E-3</v>
      </c>
      <c r="AP20" s="140">
        <v>1.1331018518518519E-3</v>
      </c>
      <c r="AQ20" s="140">
        <v>1.1309027777777778E-3</v>
      </c>
      <c r="AR20" s="140">
        <v>1.1414351851851852E-3</v>
      </c>
      <c r="AS20" s="140">
        <v>1.1486111111111111E-3</v>
      </c>
      <c r="AT20" s="140">
        <v>1.1329861111111111E-3</v>
      </c>
      <c r="AU20" s="140">
        <v>1.1192129629629631E-3</v>
      </c>
      <c r="AV20" s="140">
        <v>1.1348379629629631E-3</v>
      </c>
      <c r="AW20" s="140">
        <v>1.1208333333333333E-3</v>
      </c>
      <c r="AX20" s="140">
        <v>1.1328703703703705E-3</v>
      </c>
      <c r="AY20" s="140">
        <v>1.131134259259259E-3</v>
      </c>
      <c r="AZ20" s="140">
        <v>1.1275462962962964E-3</v>
      </c>
      <c r="BA20" s="140">
        <v>1.1287037037037036E-3</v>
      </c>
      <c r="BB20" s="140">
        <v>1.130324074074074E-3</v>
      </c>
      <c r="BC20" s="140">
        <v>1.137962962962963E-3</v>
      </c>
      <c r="BD20" s="140">
        <v>1.133449074074074E-3</v>
      </c>
      <c r="BE20" s="140">
        <v>1.1348379629629631E-3</v>
      </c>
      <c r="BF20" s="140">
        <v>1.1422453703703703E-3</v>
      </c>
      <c r="BG20" s="140">
        <v>1.128125E-3</v>
      </c>
      <c r="BH20" s="140">
        <v>1.153587962962963E-3</v>
      </c>
      <c r="BI20" s="140">
        <v>1.1734953703703703E-3</v>
      </c>
      <c r="BJ20" s="140">
        <v>1.1767361111111113E-3</v>
      </c>
      <c r="BK20" s="140">
        <v>1.1947916666666667E-3</v>
      </c>
      <c r="BL20" s="140">
        <v>1.1637731481481482E-3</v>
      </c>
      <c r="BM20" s="140">
        <v>1.1797453703703705E-3</v>
      </c>
      <c r="BN20" s="140">
        <v>1.1810185185185185E-3</v>
      </c>
      <c r="BO20" s="140">
        <v>1.1828703703703704E-3</v>
      </c>
      <c r="BP20" s="140">
        <v>1.2005787037037035E-3</v>
      </c>
      <c r="BQ20" s="140">
        <v>1.2178240740740741E-3</v>
      </c>
      <c r="BR20" s="140">
        <v>1.2056712962962963E-3</v>
      </c>
      <c r="BS20" s="140">
        <v>1.2162037037037035E-3</v>
      </c>
      <c r="BT20" s="140">
        <v>1.2247685185185185E-3</v>
      </c>
      <c r="BU20" s="140">
        <v>1.2505787037037036E-3</v>
      </c>
      <c r="BV20" s="140">
        <v>1.2219907407407407E-3</v>
      </c>
      <c r="BW20" s="140">
        <v>1.3364583333333334E-3</v>
      </c>
      <c r="BX20" s="140">
        <v>1.2465277777777776E-3</v>
      </c>
      <c r="BY20" s="140">
        <v>1.2711805555555556E-3</v>
      </c>
      <c r="BZ20" s="140">
        <v>1.2951388888888889E-3</v>
      </c>
      <c r="CA20" s="140">
        <v>1.3238425925925926E-3</v>
      </c>
      <c r="CB20" s="140">
        <v>1.3581018518518519E-3</v>
      </c>
      <c r="CC20" s="140">
        <v>1.3405092592592594E-3</v>
      </c>
      <c r="CD20" s="140">
        <v>1.348148148148148E-3</v>
      </c>
      <c r="CE20" s="140">
        <v>1.3469907407407406E-3</v>
      </c>
      <c r="CF20" s="140">
        <v>1.4055555555555555E-3</v>
      </c>
      <c r="CG20" s="140">
        <v>1.5950231481481481E-3</v>
      </c>
      <c r="CH20" s="140">
        <v>1.4047453703703704E-3</v>
      </c>
      <c r="CI20" s="140">
        <v>1.4085648148148147E-3</v>
      </c>
      <c r="CJ20" s="140">
        <v>1.3771990740740741E-3</v>
      </c>
      <c r="CK20" s="140">
        <v>1.4043981481481483E-3</v>
      </c>
      <c r="CL20" s="140">
        <v>1.416898148148148E-3</v>
      </c>
      <c r="CM20" s="140">
        <v>1.3724537037037036E-3</v>
      </c>
      <c r="CN20" s="140">
        <v>1.3883101851851851E-3</v>
      </c>
      <c r="CO20" s="140">
        <v>1.4833333333333332E-3</v>
      </c>
      <c r="CP20" s="140">
        <v>1.3766203703703703E-3</v>
      </c>
      <c r="CQ20" s="140">
        <v>1.4010416666666668E-3</v>
      </c>
      <c r="CR20" s="140">
        <v>1.3760416666666667E-3</v>
      </c>
      <c r="CS20" s="140">
        <v>1.4041666666666664E-3</v>
      </c>
      <c r="CT20" s="140">
        <v>1.4435185185185187E-3</v>
      </c>
      <c r="CU20" s="140">
        <v>1.4620370370370369E-3</v>
      </c>
      <c r="CV20" s="140">
        <v>1.4777777777777777E-3</v>
      </c>
      <c r="CW20" s="140">
        <v>1.5817129629629629E-3</v>
      </c>
      <c r="CX20" s="140">
        <v>1.5916666666666666E-3</v>
      </c>
      <c r="CY20" s="140">
        <v>1.486111111111111E-3</v>
      </c>
      <c r="CZ20" s="140">
        <v>1.488425925925926E-3</v>
      </c>
      <c r="DA20" s="140">
        <v>1.5310185185185186E-3</v>
      </c>
      <c r="DB20" s="140">
        <v>1.5010416666666668E-3</v>
      </c>
      <c r="DC20" s="140">
        <v>1.4850694444444445E-3</v>
      </c>
      <c r="DD20" s="140">
        <v>1.5427083333333332E-3</v>
      </c>
      <c r="DE20" s="140">
        <v>1.4515046296296296E-3</v>
      </c>
      <c r="DF20" s="140">
        <v>1.4915509259259259E-3</v>
      </c>
      <c r="DG20" s="140">
        <v>1.4839120370370368E-3</v>
      </c>
      <c r="DH20" s="140">
        <v>1.4895833333333332E-3</v>
      </c>
      <c r="DI20" s="141">
        <v>1.4807870370370372E-3</v>
      </c>
      <c r="DJ20" s="141">
        <v>1.4456018518518518E-3</v>
      </c>
    </row>
    <row r="21" spans="2:114" x14ac:dyDescent="0.2">
      <c r="B21" s="124">
        <v>18</v>
      </c>
      <c r="C21" s="125">
        <v>110</v>
      </c>
      <c r="D21" s="125" t="s">
        <v>187</v>
      </c>
      <c r="E21" s="126">
        <v>1960</v>
      </c>
      <c r="F21" s="126" t="s">
        <v>183</v>
      </c>
      <c r="G21" s="126">
        <v>2</v>
      </c>
      <c r="H21" s="125" t="s">
        <v>188</v>
      </c>
      <c r="I21" s="137">
        <v>0.13428240740740741</v>
      </c>
      <c r="J21" s="139">
        <v>1.9392361111111112E-3</v>
      </c>
      <c r="K21" s="140">
        <v>1.2145833333333334E-3</v>
      </c>
      <c r="L21" s="140">
        <v>1.219212962962963E-3</v>
      </c>
      <c r="M21" s="140">
        <v>1.2097222222222223E-3</v>
      </c>
      <c r="N21" s="140">
        <v>1.2487268518518518E-3</v>
      </c>
      <c r="O21" s="140">
        <v>1.2383101851851854E-3</v>
      </c>
      <c r="P21" s="140">
        <v>1.2438657407407409E-3</v>
      </c>
      <c r="Q21" s="140">
        <v>1.2744212962962963E-3</v>
      </c>
      <c r="R21" s="140">
        <v>1.244675925925926E-3</v>
      </c>
      <c r="S21" s="140">
        <v>1.2375000000000001E-3</v>
      </c>
      <c r="T21" s="140">
        <v>1.2616898148148147E-3</v>
      </c>
      <c r="U21" s="140">
        <v>1.2642361111111112E-3</v>
      </c>
      <c r="V21" s="140">
        <v>1.2761574074074075E-3</v>
      </c>
      <c r="W21" s="140">
        <v>1.2641203703703705E-3</v>
      </c>
      <c r="X21" s="140">
        <v>1.2364583333333333E-3</v>
      </c>
      <c r="Y21" s="140">
        <v>1.2674768518518519E-3</v>
      </c>
      <c r="Z21" s="140">
        <v>1.2565972222222221E-3</v>
      </c>
      <c r="AA21" s="140">
        <v>1.2564814814814815E-3</v>
      </c>
      <c r="AB21" s="140">
        <v>1.2777777777777776E-3</v>
      </c>
      <c r="AC21" s="140">
        <v>1.272337962962963E-3</v>
      </c>
      <c r="AD21" s="140">
        <v>1.2722222222222223E-3</v>
      </c>
      <c r="AE21" s="140">
        <v>1.2747685185185184E-3</v>
      </c>
      <c r="AF21" s="140">
        <v>1.2693287037037037E-3</v>
      </c>
      <c r="AG21" s="140">
        <v>1.2730324074074074E-3</v>
      </c>
      <c r="AH21" s="140">
        <v>1.2861111111111109E-3</v>
      </c>
      <c r="AI21" s="140">
        <v>1.2677083333333331E-3</v>
      </c>
      <c r="AJ21" s="140">
        <v>1.2644675925925926E-3</v>
      </c>
      <c r="AK21" s="140">
        <v>1.2583333333333333E-3</v>
      </c>
      <c r="AL21" s="140">
        <v>1.2685185185185184E-3</v>
      </c>
      <c r="AM21" s="140">
        <v>1.2704861111111109E-3</v>
      </c>
      <c r="AN21" s="140">
        <v>1.2712962962962962E-3</v>
      </c>
      <c r="AO21" s="140">
        <v>1.2748842592592592E-3</v>
      </c>
      <c r="AP21" s="140">
        <v>1.2623842592592591E-3</v>
      </c>
      <c r="AQ21" s="140">
        <v>1.2663194444444443E-3</v>
      </c>
      <c r="AR21" s="140">
        <v>1.2658564814814815E-3</v>
      </c>
      <c r="AS21" s="140">
        <v>1.274189814814815E-3</v>
      </c>
      <c r="AT21" s="140">
        <v>1.2827546296296296E-3</v>
      </c>
      <c r="AU21" s="140">
        <v>1.2403935185185185E-3</v>
      </c>
      <c r="AV21" s="140">
        <v>1.2753472222222222E-3</v>
      </c>
      <c r="AW21" s="140">
        <v>1.2568287037037038E-3</v>
      </c>
      <c r="AX21" s="140">
        <v>1.3006944444444444E-3</v>
      </c>
      <c r="AY21" s="140">
        <v>1.276388888888889E-3</v>
      </c>
      <c r="AZ21" s="140">
        <v>1.2668981481481483E-3</v>
      </c>
      <c r="BA21" s="140">
        <v>1.2893518518518519E-3</v>
      </c>
      <c r="BB21" s="140">
        <v>1.2988425925925925E-3</v>
      </c>
      <c r="BC21" s="140">
        <v>1.2961805555555556E-3</v>
      </c>
      <c r="BD21" s="140">
        <v>1.2771990740740743E-3</v>
      </c>
      <c r="BE21" s="140">
        <v>1.2910879629629628E-3</v>
      </c>
      <c r="BF21" s="140">
        <v>1.2802083333333335E-3</v>
      </c>
      <c r="BG21" s="140">
        <v>1.2900462962962963E-3</v>
      </c>
      <c r="BH21" s="140">
        <v>1.3019675925925926E-3</v>
      </c>
      <c r="BI21" s="140">
        <v>1.2833333333333334E-3</v>
      </c>
      <c r="BJ21" s="140">
        <v>1.287962962962963E-3</v>
      </c>
      <c r="BK21" s="140">
        <v>1.2571759259259259E-3</v>
      </c>
      <c r="BL21" s="140">
        <v>1.2612268518518519E-3</v>
      </c>
      <c r="BM21" s="140">
        <v>1.2807870370370369E-3</v>
      </c>
      <c r="BN21" s="140">
        <v>1.2990740740740742E-3</v>
      </c>
      <c r="BO21" s="140">
        <v>1.2783564814814814E-3</v>
      </c>
      <c r="BP21" s="140">
        <v>1.2565972222222221E-3</v>
      </c>
      <c r="BQ21" s="140">
        <v>1.2745370370370369E-3</v>
      </c>
      <c r="BR21" s="140">
        <v>1.2709490740740741E-3</v>
      </c>
      <c r="BS21" s="140">
        <v>1.2743055555555557E-3</v>
      </c>
      <c r="BT21" s="140">
        <v>1.2589120370370369E-3</v>
      </c>
      <c r="BU21" s="140">
        <v>1.279976851851852E-3</v>
      </c>
      <c r="BV21" s="140">
        <v>1.2702546296296296E-3</v>
      </c>
      <c r="BW21" s="140">
        <v>1.2877314814814815E-3</v>
      </c>
      <c r="BX21" s="140">
        <v>1.2537037037037037E-3</v>
      </c>
      <c r="BY21" s="140">
        <v>1.2372685185185186E-3</v>
      </c>
      <c r="BZ21" s="140">
        <v>1.2609953703703704E-3</v>
      </c>
      <c r="CA21" s="140">
        <v>1.2569444444444444E-3</v>
      </c>
      <c r="CB21" s="140">
        <v>1.308796296296296E-3</v>
      </c>
      <c r="CC21" s="140">
        <v>1.2798611111111112E-3</v>
      </c>
      <c r="CD21" s="140">
        <v>1.2444444444444445E-3</v>
      </c>
      <c r="CE21" s="140">
        <v>1.2519675925925927E-3</v>
      </c>
      <c r="CF21" s="140">
        <v>1.2737268518518516E-3</v>
      </c>
      <c r="CG21" s="140">
        <v>1.2563657407407406E-3</v>
      </c>
      <c r="CH21" s="140">
        <v>1.2613425925925923E-3</v>
      </c>
      <c r="CI21" s="140">
        <v>1.258101851851852E-3</v>
      </c>
      <c r="CJ21" s="140">
        <v>1.2738425925925927E-3</v>
      </c>
      <c r="CK21" s="140">
        <v>1.258101851851852E-3</v>
      </c>
      <c r="CL21" s="140">
        <v>1.2612268518518519E-3</v>
      </c>
      <c r="CM21" s="140">
        <v>1.2855324074074073E-3</v>
      </c>
      <c r="CN21" s="140">
        <v>1.3019675925925926E-3</v>
      </c>
      <c r="CO21" s="140">
        <v>1.282175925925926E-3</v>
      </c>
      <c r="CP21" s="140">
        <v>1.3187499999999998E-3</v>
      </c>
      <c r="CQ21" s="140">
        <v>1.2587962962962963E-3</v>
      </c>
      <c r="CR21" s="140">
        <v>1.2700231481481482E-3</v>
      </c>
      <c r="CS21" s="140">
        <v>1.2646990740740741E-3</v>
      </c>
      <c r="CT21" s="140">
        <v>1.2729166666666668E-3</v>
      </c>
      <c r="CU21" s="140">
        <v>1.230324074074074E-3</v>
      </c>
      <c r="CV21" s="140">
        <v>1.2306712962962963E-3</v>
      </c>
      <c r="CW21" s="140">
        <v>1.2589120370370369E-3</v>
      </c>
      <c r="CX21" s="140">
        <v>1.2960648148148148E-3</v>
      </c>
      <c r="CY21" s="140">
        <v>1.3052083333333336E-3</v>
      </c>
      <c r="CZ21" s="140">
        <v>1.3327546296296297E-3</v>
      </c>
      <c r="DA21" s="140">
        <v>1.3043981481481483E-3</v>
      </c>
      <c r="DB21" s="140">
        <v>1.2640046296296297E-3</v>
      </c>
      <c r="DC21" s="140">
        <v>1.3234953703703705E-3</v>
      </c>
      <c r="DD21" s="140">
        <v>1.308796296296296E-3</v>
      </c>
      <c r="DE21" s="140">
        <v>1.3343749999999998E-3</v>
      </c>
      <c r="DF21" s="140">
        <v>1.3099537037037038E-3</v>
      </c>
      <c r="DG21" s="140">
        <v>1.3133101851851854E-3</v>
      </c>
      <c r="DH21" s="140">
        <v>1.3269675925925925E-3</v>
      </c>
      <c r="DI21" s="141">
        <v>1.3109953703703704E-3</v>
      </c>
      <c r="DJ21" s="141">
        <v>1.276388888888889E-3</v>
      </c>
    </row>
    <row r="22" spans="2:114" x14ac:dyDescent="0.2">
      <c r="B22" s="124">
        <v>19</v>
      </c>
      <c r="C22" s="125">
        <v>89</v>
      </c>
      <c r="D22" s="125" t="s">
        <v>340</v>
      </c>
      <c r="E22" s="126">
        <v>1988</v>
      </c>
      <c r="F22" s="126" t="s">
        <v>179</v>
      </c>
      <c r="G22" s="126">
        <v>9</v>
      </c>
      <c r="H22" s="125" t="s">
        <v>403</v>
      </c>
      <c r="I22" s="137">
        <v>0.13552083333333334</v>
      </c>
      <c r="J22" s="139">
        <v>1.7083333333333334E-3</v>
      </c>
      <c r="K22" s="140">
        <v>1.1300925925925925E-3</v>
      </c>
      <c r="L22" s="140">
        <v>1.1664351851851851E-3</v>
      </c>
      <c r="M22" s="140">
        <v>1.1554398148148147E-3</v>
      </c>
      <c r="N22" s="140">
        <v>1.1385416666666666E-3</v>
      </c>
      <c r="O22" s="140">
        <v>1.1405092592592593E-3</v>
      </c>
      <c r="P22" s="140">
        <v>1.1435185185185183E-3</v>
      </c>
      <c r="Q22" s="140">
        <v>1.135185185185185E-3</v>
      </c>
      <c r="R22" s="140">
        <v>1.1321759259259258E-3</v>
      </c>
      <c r="S22" s="140">
        <v>1.1608796296296295E-3</v>
      </c>
      <c r="T22" s="140">
        <v>1.1063657407407409E-3</v>
      </c>
      <c r="U22" s="140">
        <v>1.1667824074074074E-3</v>
      </c>
      <c r="V22" s="140">
        <v>1.2098379629629629E-3</v>
      </c>
      <c r="W22" s="140">
        <v>1.155324074074074E-3</v>
      </c>
      <c r="X22" s="140">
        <v>1.1331018518518519E-3</v>
      </c>
      <c r="Y22" s="140">
        <v>1.14375E-3</v>
      </c>
      <c r="Z22" s="140">
        <v>1.154050925925926E-3</v>
      </c>
      <c r="AA22" s="140">
        <v>1.1633101851851852E-3</v>
      </c>
      <c r="AB22" s="140">
        <v>1.1710648148148147E-3</v>
      </c>
      <c r="AC22" s="140">
        <v>1.1616898148148148E-3</v>
      </c>
      <c r="AD22" s="140">
        <v>1.1538194444444445E-3</v>
      </c>
      <c r="AE22" s="140">
        <v>1.1652777777777777E-3</v>
      </c>
      <c r="AF22" s="140">
        <v>1.1524305555555556E-3</v>
      </c>
      <c r="AG22" s="140">
        <v>1.1618055555555555E-3</v>
      </c>
      <c r="AH22" s="140">
        <v>1.1831018518518518E-3</v>
      </c>
      <c r="AI22" s="140">
        <v>1.1642361111111111E-3</v>
      </c>
      <c r="AJ22" s="140">
        <v>1.1337962962962964E-3</v>
      </c>
      <c r="AK22" s="140">
        <v>1.1620370370370372E-3</v>
      </c>
      <c r="AL22" s="140">
        <v>1.1230324074074074E-3</v>
      </c>
      <c r="AM22" s="140">
        <v>1.1584490740740741E-3</v>
      </c>
      <c r="AN22" s="140">
        <v>1.1484953703703703E-3</v>
      </c>
      <c r="AO22" s="140">
        <v>1.1659722222222223E-3</v>
      </c>
      <c r="AP22" s="140">
        <v>1.1646990740740741E-3</v>
      </c>
      <c r="AQ22" s="140">
        <v>1.1652777777777777E-3</v>
      </c>
      <c r="AR22" s="140">
        <v>1.1740740740740741E-3</v>
      </c>
      <c r="AS22" s="140">
        <v>1.2556712962962962E-3</v>
      </c>
      <c r="AT22" s="140">
        <v>1.149537037037037E-3</v>
      </c>
      <c r="AU22" s="140">
        <v>1.1604166666666666E-3</v>
      </c>
      <c r="AV22" s="140">
        <v>1.1743055555555556E-3</v>
      </c>
      <c r="AW22" s="140">
        <v>1.1798611111111109E-3</v>
      </c>
      <c r="AX22" s="140">
        <v>1.2021990740740741E-3</v>
      </c>
      <c r="AY22" s="140">
        <v>1.2162037037037035E-3</v>
      </c>
      <c r="AZ22" s="140">
        <v>1.1291666666666666E-3</v>
      </c>
      <c r="BA22" s="140">
        <v>1.1938657407407408E-3</v>
      </c>
      <c r="BB22" s="140">
        <v>1.3218749999999999E-3</v>
      </c>
      <c r="BC22" s="140">
        <v>1.2525462962962961E-3</v>
      </c>
      <c r="BD22" s="140">
        <v>1.2129629629629628E-3</v>
      </c>
      <c r="BE22" s="140">
        <v>1.2366898148148148E-3</v>
      </c>
      <c r="BF22" s="140">
        <v>1.1790509259259258E-3</v>
      </c>
      <c r="BG22" s="140">
        <v>1.2180555555555556E-3</v>
      </c>
      <c r="BH22" s="140">
        <v>1.1788194444444444E-3</v>
      </c>
      <c r="BI22" s="140">
        <v>1.1866898148148147E-3</v>
      </c>
      <c r="BJ22" s="140">
        <v>1.2332175925925926E-3</v>
      </c>
      <c r="BK22" s="140">
        <v>1.2025462962962964E-3</v>
      </c>
      <c r="BL22" s="140">
        <v>1.1996527777777778E-3</v>
      </c>
      <c r="BM22" s="140">
        <v>1.2063657407407407E-3</v>
      </c>
      <c r="BN22" s="140">
        <v>1.2060185185185186E-3</v>
      </c>
      <c r="BO22" s="140">
        <v>1.2215277777777778E-3</v>
      </c>
      <c r="BP22" s="140">
        <v>1.2128472222222221E-3</v>
      </c>
      <c r="BQ22" s="140">
        <v>1.2300925925925925E-3</v>
      </c>
      <c r="BR22" s="140">
        <v>1.3328703703703703E-3</v>
      </c>
      <c r="BS22" s="140">
        <v>1.2774305555555555E-3</v>
      </c>
      <c r="BT22" s="140">
        <v>1.2623842592592591E-3</v>
      </c>
      <c r="BU22" s="140">
        <v>1.29375E-3</v>
      </c>
      <c r="BV22" s="140">
        <v>1.2827546296296296E-3</v>
      </c>
      <c r="BW22" s="140">
        <v>1.2841435185185184E-3</v>
      </c>
      <c r="BX22" s="140">
        <v>1.2771990740740743E-3</v>
      </c>
      <c r="BY22" s="140">
        <v>1.2942129629629629E-3</v>
      </c>
      <c r="BZ22" s="140">
        <v>1.3184027777777777E-3</v>
      </c>
      <c r="CA22" s="140">
        <v>1.3236111111111113E-3</v>
      </c>
      <c r="CB22" s="140">
        <v>1.415162037037037E-3</v>
      </c>
      <c r="CC22" s="140">
        <v>1.3415509259259259E-3</v>
      </c>
      <c r="CD22" s="140">
        <v>1.3836805555555555E-3</v>
      </c>
      <c r="CE22" s="140">
        <v>1.3480324074074074E-3</v>
      </c>
      <c r="CF22" s="140">
        <v>1.4120370370370369E-3</v>
      </c>
      <c r="CG22" s="140">
        <v>1.3575231481481478E-3</v>
      </c>
      <c r="CH22" s="140">
        <v>1.367013888888889E-3</v>
      </c>
      <c r="CI22" s="140">
        <v>1.4350694444444445E-3</v>
      </c>
      <c r="CJ22" s="140">
        <v>1.3939814814814815E-3</v>
      </c>
      <c r="CK22" s="140">
        <v>1.4164351851851853E-3</v>
      </c>
      <c r="CL22" s="140">
        <v>1.4149305555555556E-3</v>
      </c>
      <c r="CM22" s="140">
        <v>1.4767361111111112E-3</v>
      </c>
      <c r="CN22" s="140">
        <v>1.4495370370370372E-3</v>
      </c>
      <c r="CO22" s="140">
        <v>1.4873842592592595E-3</v>
      </c>
      <c r="CP22" s="140">
        <v>1.4943287037037037E-3</v>
      </c>
      <c r="CQ22" s="140">
        <v>1.5557870370370372E-3</v>
      </c>
      <c r="CR22" s="140">
        <v>1.500462962962963E-3</v>
      </c>
      <c r="CS22" s="140">
        <v>1.4268518518518519E-3</v>
      </c>
      <c r="CT22" s="140">
        <v>1.4736111111111111E-3</v>
      </c>
      <c r="CU22" s="140">
        <v>1.4659722222222225E-3</v>
      </c>
      <c r="CV22" s="140">
        <v>1.4907407407407406E-3</v>
      </c>
      <c r="CW22" s="140">
        <v>1.5131944444444444E-3</v>
      </c>
      <c r="CX22" s="140">
        <v>1.577199074074074E-3</v>
      </c>
      <c r="CY22" s="140">
        <v>1.5108796296296296E-3</v>
      </c>
      <c r="CZ22" s="140">
        <v>1.5239583333333335E-3</v>
      </c>
      <c r="DA22" s="140">
        <v>1.5541666666666666E-3</v>
      </c>
      <c r="DB22" s="140">
        <v>1.6020833333333332E-3</v>
      </c>
      <c r="DC22" s="140">
        <v>1.5891203703703701E-3</v>
      </c>
      <c r="DD22" s="140">
        <v>1.587037037037037E-3</v>
      </c>
      <c r="DE22" s="140">
        <v>1.5251157407407407E-3</v>
      </c>
      <c r="DF22" s="140">
        <v>1.5119212962962961E-3</v>
      </c>
      <c r="DG22" s="140">
        <v>1.5118055555555555E-3</v>
      </c>
      <c r="DH22" s="140">
        <v>1.537962962962963E-3</v>
      </c>
      <c r="DI22" s="141">
        <v>1.4725694444444445E-3</v>
      </c>
      <c r="DJ22" s="141">
        <v>1.3434027777777776E-3</v>
      </c>
    </row>
    <row r="23" spans="2:114" x14ac:dyDescent="0.2">
      <c r="B23" s="124">
        <v>20</v>
      </c>
      <c r="C23" s="125">
        <v>116</v>
      </c>
      <c r="D23" s="125" t="s">
        <v>341</v>
      </c>
      <c r="E23" s="126">
        <v>1974</v>
      </c>
      <c r="F23" s="126" t="s">
        <v>177</v>
      </c>
      <c r="G23" s="126">
        <v>7</v>
      </c>
      <c r="H23" s="125" t="s">
        <v>404</v>
      </c>
      <c r="I23" s="137">
        <v>0.13553240740740741</v>
      </c>
      <c r="J23" s="139">
        <v>1.936226851851852E-3</v>
      </c>
      <c r="K23" s="140">
        <v>1.2282407407407407E-3</v>
      </c>
      <c r="L23" s="140">
        <v>1.271412037037037E-3</v>
      </c>
      <c r="M23" s="140">
        <v>1.2631944444444444E-3</v>
      </c>
      <c r="N23" s="140">
        <v>1.2270833333333333E-3</v>
      </c>
      <c r="O23" s="140">
        <v>1.2561342592592591E-3</v>
      </c>
      <c r="P23" s="140">
        <v>1.2218750000000001E-3</v>
      </c>
      <c r="Q23" s="140">
        <v>1.2366898148148148E-3</v>
      </c>
      <c r="R23" s="140">
        <v>1.2208333333333333E-3</v>
      </c>
      <c r="S23" s="140">
        <v>1.2409722222222221E-3</v>
      </c>
      <c r="T23" s="140">
        <v>1.2408564814814815E-3</v>
      </c>
      <c r="U23" s="140">
        <v>1.2645833333333333E-3</v>
      </c>
      <c r="V23" s="140">
        <v>1.2658564814814815E-3</v>
      </c>
      <c r="W23" s="140">
        <v>1.260763888888889E-3</v>
      </c>
      <c r="X23" s="140">
        <v>1.2230324074074073E-3</v>
      </c>
      <c r="Y23" s="140">
        <v>1.1940972222222223E-3</v>
      </c>
      <c r="Z23" s="140">
        <v>1.1700231481481481E-3</v>
      </c>
      <c r="AA23" s="140">
        <v>1.2020833333333332E-3</v>
      </c>
      <c r="AB23" s="140">
        <v>1.2065972222222222E-3</v>
      </c>
      <c r="AC23" s="140">
        <v>1.2119212962962962E-3</v>
      </c>
      <c r="AD23" s="140">
        <v>1.2337962962962964E-3</v>
      </c>
      <c r="AE23" s="140">
        <v>1.219212962962963E-3</v>
      </c>
      <c r="AF23" s="140">
        <v>1.2341435185185183E-3</v>
      </c>
      <c r="AG23" s="140">
        <v>1.2276620370370371E-3</v>
      </c>
      <c r="AH23" s="140">
        <v>1.2209490740740742E-3</v>
      </c>
      <c r="AI23" s="140">
        <v>1.242939814814815E-3</v>
      </c>
      <c r="AJ23" s="140">
        <v>1.240625E-3</v>
      </c>
      <c r="AK23" s="140">
        <v>1.2878472222222221E-3</v>
      </c>
      <c r="AL23" s="140">
        <v>1.2092592592592593E-3</v>
      </c>
      <c r="AM23" s="140">
        <v>1.1931712962962966E-3</v>
      </c>
      <c r="AN23" s="140">
        <v>1.1937499999999999E-3</v>
      </c>
      <c r="AO23" s="140">
        <v>1.1804398148148149E-3</v>
      </c>
      <c r="AP23" s="140">
        <v>1.2156250000000001E-3</v>
      </c>
      <c r="AQ23" s="140">
        <v>1.2063657407407407E-3</v>
      </c>
      <c r="AR23" s="140">
        <v>1.2826388888888889E-3</v>
      </c>
      <c r="AS23" s="140">
        <v>1.2138888888888889E-3</v>
      </c>
      <c r="AT23" s="140">
        <v>1.2234953703703704E-3</v>
      </c>
      <c r="AU23" s="140">
        <v>1.1983796296296298E-3</v>
      </c>
      <c r="AV23" s="140">
        <v>1.2090277777777778E-3</v>
      </c>
      <c r="AW23" s="140">
        <v>1.2336805555555556E-3</v>
      </c>
      <c r="AX23" s="140">
        <v>1.2886574074074074E-3</v>
      </c>
      <c r="AY23" s="140">
        <v>1.2092592592592593E-3</v>
      </c>
      <c r="AZ23" s="140">
        <v>1.2188657407407408E-3</v>
      </c>
      <c r="BA23" s="140">
        <v>1.2206018518518518E-3</v>
      </c>
      <c r="BB23" s="140">
        <v>1.2106481481481482E-3</v>
      </c>
      <c r="BC23" s="140">
        <v>1.2482638888888888E-3</v>
      </c>
      <c r="BD23" s="140">
        <v>1.2063657407407407E-3</v>
      </c>
      <c r="BE23" s="140">
        <v>1.2087962962962961E-3</v>
      </c>
      <c r="BF23" s="140">
        <v>1.2319444444444446E-3</v>
      </c>
      <c r="BG23" s="140">
        <v>1.2422453703703703E-3</v>
      </c>
      <c r="BH23" s="140">
        <v>1.2115740740740741E-3</v>
      </c>
      <c r="BI23" s="140">
        <v>1.2168981481481482E-3</v>
      </c>
      <c r="BJ23" s="140">
        <v>1.3932870370370373E-3</v>
      </c>
      <c r="BK23" s="140">
        <v>1.2347222222222223E-3</v>
      </c>
      <c r="BL23" s="140">
        <v>1.222800925925926E-3</v>
      </c>
      <c r="BM23" s="140">
        <v>1.2287037037037039E-3</v>
      </c>
      <c r="BN23" s="140">
        <v>1.2312500000000001E-3</v>
      </c>
      <c r="BO23" s="140">
        <v>3.3868055555555557E-3</v>
      </c>
      <c r="BP23" s="140">
        <v>1.2596064814814813E-3</v>
      </c>
      <c r="BQ23" s="140">
        <v>1.2428240740740741E-3</v>
      </c>
      <c r="BR23" s="140">
        <v>1.2508101851851851E-3</v>
      </c>
      <c r="BS23" s="140">
        <v>1.2512731481481481E-3</v>
      </c>
      <c r="BT23" s="140">
        <v>1.2982638888888889E-3</v>
      </c>
      <c r="BU23" s="140">
        <v>1.2442129629629628E-3</v>
      </c>
      <c r="BV23" s="140">
        <v>1.2797453703703703E-3</v>
      </c>
      <c r="BW23" s="140">
        <v>1.2564814814814815E-3</v>
      </c>
      <c r="BX23" s="140">
        <v>1.411574074074074E-3</v>
      </c>
      <c r="BY23" s="140">
        <v>1.2736111111111112E-3</v>
      </c>
      <c r="BZ23" s="140">
        <v>1.2495370370370371E-3</v>
      </c>
      <c r="CA23" s="140">
        <v>1.2826388888888889E-3</v>
      </c>
      <c r="CB23" s="140">
        <v>1.2766203703703705E-3</v>
      </c>
      <c r="CC23" s="140">
        <v>1.3881944444444445E-3</v>
      </c>
      <c r="CD23" s="140">
        <v>1.267361111111111E-3</v>
      </c>
      <c r="CE23" s="140">
        <v>1.2717592592592592E-3</v>
      </c>
      <c r="CF23" s="140">
        <v>1.274074074074074E-3</v>
      </c>
      <c r="CG23" s="140">
        <v>1.2806712962962965E-3</v>
      </c>
      <c r="CH23" s="140">
        <v>1.4902777777777777E-3</v>
      </c>
      <c r="CI23" s="140">
        <v>1.3116898148148148E-3</v>
      </c>
      <c r="CJ23" s="140">
        <v>1.2949074074074074E-3</v>
      </c>
      <c r="CK23" s="140">
        <v>1.3107638888888889E-3</v>
      </c>
      <c r="CL23" s="140">
        <v>1.2877314814814815E-3</v>
      </c>
      <c r="CM23" s="140">
        <v>1.2843749999999999E-3</v>
      </c>
      <c r="CN23" s="140">
        <v>1.3063657407407408E-3</v>
      </c>
      <c r="CO23" s="140">
        <v>1.334837962962963E-3</v>
      </c>
      <c r="CP23" s="140">
        <v>1.2960648148148148E-3</v>
      </c>
      <c r="CQ23" s="140">
        <v>1.3328703703703703E-3</v>
      </c>
      <c r="CR23" s="140">
        <v>1.301851851851852E-3</v>
      </c>
      <c r="CS23" s="140">
        <v>1.3130787037037037E-3</v>
      </c>
      <c r="CT23" s="140">
        <v>1.3105324074074076E-3</v>
      </c>
      <c r="CU23" s="140">
        <v>1.3122685185185188E-3</v>
      </c>
      <c r="CV23" s="140">
        <v>1.3239583333333332E-3</v>
      </c>
      <c r="CW23" s="140">
        <v>1.3166666666666665E-3</v>
      </c>
      <c r="CX23" s="140">
        <v>1.3177083333333333E-3</v>
      </c>
      <c r="CY23" s="140">
        <v>1.4402777777777775E-3</v>
      </c>
      <c r="CZ23" s="140">
        <v>1.3379629629629629E-3</v>
      </c>
      <c r="DA23" s="140">
        <v>1.3060185185185186E-3</v>
      </c>
      <c r="DB23" s="140">
        <v>1.3025462962962962E-3</v>
      </c>
      <c r="DC23" s="140">
        <v>1.3305555555555555E-3</v>
      </c>
      <c r="DD23" s="140">
        <v>1.3077546296296294E-3</v>
      </c>
      <c r="DE23" s="140">
        <v>1.3019675925925926E-3</v>
      </c>
      <c r="DF23" s="140">
        <v>1.2778935185185187E-3</v>
      </c>
      <c r="DG23" s="140">
        <v>1.2917824074074075E-3</v>
      </c>
      <c r="DH23" s="140">
        <v>1.3244212962962964E-3</v>
      </c>
      <c r="DI23" s="141">
        <v>1.2869212962962962E-3</v>
      </c>
      <c r="DJ23" s="141">
        <v>1.308912037037037E-3</v>
      </c>
    </row>
    <row r="24" spans="2:114" x14ac:dyDescent="0.2">
      <c r="B24" s="124">
        <v>21</v>
      </c>
      <c r="C24" s="125">
        <v>87</v>
      </c>
      <c r="D24" s="125" t="s">
        <v>163</v>
      </c>
      <c r="E24" s="126">
        <v>1987</v>
      </c>
      <c r="F24" s="126" t="s">
        <v>179</v>
      </c>
      <c r="G24" s="126">
        <v>10</v>
      </c>
      <c r="H24" s="125" t="s">
        <v>184</v>
      </c>
      <c r="I24" s="137">
        <v>0.13596064814814815</v>
      </c>
      <c r="J24" s="139">
        <v>1.7586805555555552E-3</v>
      </c>
      <c r="K24" s="140">
        <v>1.1447916666666666E-3</v>
      </c>
      <c r="L24" s="140">
        <v>1.158564814814815E-3</v>
      </c>
      <c r="M24" s="140">
        <v>1.1402777777777776E-3</v>
      </c>
      <c r="N24" s="140">
        <v>1.1466435185185184E-3</v>
      </c>
      <c r="O24" s="140">
        <v>1.1548611111111111E-3</v>
      </c>
      <c r="P24" s="140">
        <v>1.1394675925925927E-3</v>
      </c>
      <c r="Q24" s="140">
        <v>1.1501157407407406E-3</v>
      </c>
      <c r="R24" s="140">
        <v>1.151851851851852E-3</v>
      </c>
      <c r="S24" s="140">
        <v>1.1340277777777779E-3</v>
      </c>
      <c r="T24" s="140">
        <v>1.1521990740740741E-3</v>
      </c>
      <c r="U24" s="140">
        <v>1.1559027777777776E-3</v>
      </c>
      <c r="V24" s="140">
        <v>1.1159722222222222E-3</v>
      </c>
      <c r="W24" s="140">
        <v>1.1611111111111112E-3</v>
      </c>
      <c r="X24" s="140">
        <v>1.1502314814814815E-3</v>
      </c>
      <c r="Y24" s="140">
        <v>1.1465277777777778E-3</v>
      </c>
      <c r="Z24" s="140">
        <v>1.1460648148148148E-3</v>
      </c>
      <c r="AA24" s="140">
        <v>1.1550925925925925E-3</v>
      </c>
      <c r="AB24" s="140">
        <v>1.179976851851852E-3</v>
      </c>
      <c r="AC24" s="140">
        <v>1.1736111111111112E-3</v>
      </c>
      <c r="AD24" s="140">
        <v>1.1785879629629629E-3</v>
      </c>
      <c r="AE24" s="140">
        <v>1.1484953703703703E-3</v>
      </c>
      <c r="AF24" s="140">
        <v>1.1785879629629629E-3</v>
      </c>
      <c r="AG24" s="140">
        <v>1.1678240740740739E-3</v>
      </c>
      <c r="AH24" s="140">
        <v>1.1925925925925925E-3</v>
      </c>
      <c r="AI24" s="140">
        <v>1.1571759259259259E-3</v>
      </c>
      <c r="AJ24" s="140">
        <v>1.1733796296296297E-3</v>
      </c>
      <c r="AK24" s="140">
        <v>1.1633101851851852E-3</v>
      </c>
      <c r="AL24" s="140">
        <v>1.1648148148148149E-3</v>
      </c>
      <c r="AM24" s="140">
        <v>1.1884259259259259E-3</v>
      </c>
      <c r="AN24" s="140">
        <v>1.1645833333333332E-3</v>
      </c>
      <c r="AO24" s="140">
        <v>1.1862268518518517E-3</v>
      </c>
      <c r="AP24" s="140">
        <v>1.1840277777777778E-3</v>
      </c>
      <c r="AQ24" s="140">
        <v>1.2010416666666667E-3</v>
      </c>
      <c r="AR24" s="140">
        <v>1.1820601851851853E-3</v>
      </c>
      <c r="AS24" s="140">
        <v>1.2041666666666665E-3</v>
      </c>
      <c r="AT24" s="140">
        <v>1.1832175925925927E-3</v>
      </c>
      <c r="AU24" s="140">
        <v>1.1892361111111112E-3</v>
      </c>
      <c r="AV24" s="140">
        <v>1.2001157407407407E-3</v>
      </c>
      <c r="AW24" s="140">
        <v>1.1982638888888889E-3</v>
      </c>
      <c r="AX24" s="140">
        <v>1.2151620370370369E-3</v>
      </c>
      <c r="AY24" s="140">
        <v>1.2387731481481481E-3</v>
      </c>
      <c r="AZ24" s="140">
        <v>1.2210648148148148E-3</v>
      </c>
      <c r="BA24" s="140">
        <v>1.234375E-3</v>
      </c>
      <c r="BB24" s="140">
        <v>1.2174768518518517E-3</v>
      </c>
      <c r="BC24" s="140">
        <v>1.2194444444444444E-3</v>
      </c>
      <c r="BD24" s="140">
        <v>1.2554398148148149E-3</v>
      </c>
      <c r="BE24" s="140">
        <v>1.2297453703703704E-3</v>
      </c>
      <c r="BF24" s="140">
        <v>1.1981481481481481E-3</v>
      </c>
      <c r="BG24" s="140">
        <v>1.2195601851851853E-3</v>
      </c>
      <c r="BH24" s="140">
        <v>1.241898148148148E-3</v>
      </c>
      <c r="BI24" s="140">
        <v>1.2635416666666667E-3</v>
      </c>
      <c r="BJ24" s="140">
        <v>1.2709490740740741E-3</v>
      </c>
      <c r="BK24" s="140">
        <v>1.2724537037037036E-3</v>
      </c>
      <c r="BL24" s="140">
        <v>1.2560185185185187E-3</v>
      </c>
      <c r="BM24" s="140">
        <v>1.3100694444444444E-3</v>
      </c>
      <c r="BN24" s="140">
        <v>1.254050925925926E-3</v>
      </c>
      <c r="BO24" s="140">
        <v>1.2574074074074074E-3</v>
      </c>
      <c r="BP24" s="140">
        <v>1.2834490740740742E-3</v>
      </c>
      <c r="BQ24" s="140">
        <v>1.2984953703703702E-3</v>
      </c>
      <c r="BR24" s="140">
        <v>1.3162037037037038E-3</v>
      </c>
      <c r="BS24" s="140">
        <v>1.2861111111111109E-3</v>
      </c>
      <c r="BT24" s="140">
        <v>1.2864583333333332E-3</v>
      </c>
      <c r="BU24" s="140">
        <v>1.3207175925925927E-3</v>
      </c>
      <c r="BV24" s="140">
        <v>1.2916666666666664E-3</v>
      </c>
      <c r="BW24" s="140">
        <v>1.328009259259259E-3</v>
      </c>
      <c r="BX24" s="140">
        <v>1.3206018518518521E-3</v>
      </c>
      <c r="BY24" s="140">
        <v>1.2853009259259261E-3</v>
      </c>
      <c r="BZ24" s="140">
        <v>1.312384259259259E-3</v>
      </c>
      <c r="CA24" s="140">
        <v>1.3447916666666669E-3</v>
      </c>
      <c r="CB24" s="140">
        <v>1.3251157407407406E-3</v>
      </c>
      <c r="CC24" s="140">
        <v>1.3414351851851851E-3</v>
      </c>
      <c r="CD24" s="140">
        <v>1.3844907407407406E-3</v>
      </c>
      <c r="CE24" s="140">
        <v>1.3916666666666667E-3</v>
      </c>
      <c r="CF24" s="140">
        <v>1.3835648148148149E-3</v>
      </c>
      <c r="CG24" s="140">
        <v>1.3634259259259259E-3</v>
      </c>
      <c r="CH24" s="140">
        <v>1.4172453703703706E-3</v>
      </c>
      <c r="CI24" s="140">
        <v>1.5189814814814814E-3</v>
      </c>
      <c r="CJ24" s="140">
        <v>1.3649305555555556E-3</v>
      </c>
      <c r="CK24" s="140">
        <v>1.4008101851851853E-3</v>
      </c>
      <c r="CL24" s="140">
        <v>1.4189814814814814E-3</v>
      </c>
      <c r="CM24" s="140">
        <v>1.4112268518518517E-3</v>
      </c>
      <c r="CN24" s="140">
        <v>1.3876157407407407E-3</v>
      </c>
      <c r="CO24" s="140">
        <v>1.4473379629629628E-3</v>
      </c>
      <c r="CP24" s="140">
        <v>1.4233796296296295E-3</v>
      </c>
      <c r="CQ24" s="140">
        <v>1.4652777777777778E-3</v>
      </c>
      <c r="CR24" s="140">
        <v>1.4456018518518518E-3</v>
      </c>
      <c r="CS24" s="140">
        <v>1.4488425925925925E-3</v>
      </c>
      <c r="CT24" s="140">
        <v>1.4885416666666667E-3</v>
      </c>
      <c r="CU24" s="140">
        <v>1.4908564814814817E-3</v>
      </c>
      <c r="CV24" s="140">
        <v>1.4950231481481481E-3</v>
      </c>
      <c r="CW24" s="140">
        <v>1.5641203703703704E-3</v>
      </c>
      <c r="CX24" s="140">
        <v>1.4479166666666666E-3</v>
      </c>
      <c r="CY24" s="140">
        <v>1.4631944444444447E-3</v>
      </c>
      <c r="CZ24" s="140">
        <v>1.5012731481481483E-3</v>
      </c>
      <c r="DA24" s="140">
        <v>1.5107638888888887E-3</v>
      </c>
      <c r="DB24" s="140">
        <v>1.5059027777777777E-3</v>
      </c>
      <c r="DC24" s="140">
        <v>1.5170138888888889E-3</v>
      </c>
      <c r="DD24" s="140">
        <v>1.5303240740740744E-3</v>
      </c>
      <c r="DE24" s="140">
        <v>1.5074074074074072E-3</v>
      </c>
      <c r="DF24" s="140">
        <v>1.5047453703703705E-3</v>
      </c>
      <c r="DG24" s="140">
        <v>1.5453703703703703E-3</v>
      </c>
      <c r="DH24" s="140">
        <v>1.4724537037037039E-3</v>
      </c>
      <c r="DI24" s="141">
        <v>1.4846064814814817E-3</v>
      </c>
      <c r="DJ24" s="141">
        <v>1.3215277777777776E-3</v>
      </c>
    </row>
    <row r="25" spans="2:114" x14ac:dyDescent="0.2">
      <c r="B25" s="124">
        <v>22</v>
      </c>
      <c r="C25" s="125">
        <v>25</v>
      </c>
      <c r="D25" s="125" t="s">
        <v>159</v>
      </c>
      <c r="E25" s="126">
        <v>1971</v>
      </c>
      <c r="F25" s="126" t="s">
        <v>177</v>
      </c>
      <c r="G25" s="126">
        <v>8</v>
      </c>
      <c r="H25" s="125" t="s">
        <v>160</v>
      </c>
      <c r="I25" s="137">
        <v>0.13607638888888887</v>
      </c>
      <c r="J25" s="139">
        <v>1.7497685185185186E-3</v>
      </c>
      <c r="K25" s="140">
        <v>1.1699074074074075E-3</v>
      </c>
      <c r="L25" s="140">
        <v>1.166087962962963E-3</v>
      </c>
      <c r="M25" s="140">
        <v>1.1751157407407407E-3</v>
      </c>
      <c r="N25" s="140">
        <v>1.1743055555555556E-3</v>
      </c>
      <c r="O25" s="140">
        <v>1.2177083333333334E-3</v>
      </c>
      <c r="P25" s="140">
        <v>1.2016203703703705E-3</v>
      </c>
      <c r="Q25" s="140">
        <v>1.2052083333333333E-3</v>
      </c>
      <c r="R25" s="140">
        <v>1.1940972222222223E-3</v>
      </c>
      <c r="S25" s="140">
        <v>1.2070601851851851E-3</v>
      </c>
      <c r="T25" s="140">
        <v>1.1745370370370369E-3</v>
      </c>
      <c r="U25" s="140">
        <v>1.169212962962963E-3</v>
      </c>
      <c r="V25" s="140">
        <v>1.2482638888888888E-3</v>
      </c>
      <c r="W25" s="140">
        <v>1.2230324074074073E-3</v>
      </c>
      <c r="X25" s="140">
        <v>1.2150462962962963E-3</v>
      </c>
      <c r="Y25" s="140">
        <v>1.2307870370370372E-3</v>
      </c>
      <c r="Z25" s="140">
        <v>1.2278935185185186E-3</v>
      </c>
      <c r="AA25" s="140">
        <v>1.2140046296296295E-3</v>
      </c>
      <c r="AB25" s="140">
        <v>1.2467592592592593E-3</v>
      </c>
      <c r="AC25" s="140">
        <v>1.254513888888889E-3</v>
      </c>
      <c r="AD25" s="140">
        <v>1.2466435185185187E-3</v>
      </c>
      <c r="AE25" s="140">
        <v>1.2016203703703705E-3</v>
      </c>
      <c r="AF25" s="140">
        <v>1.2062500000000001E-3</v>
      </c>
      <c r="AG25" s="140">
        <v>1.2466435185185187E-3</v>
      </c>
      <c r="AH25" s="140">
        <v>1.279976851851852E-3</v>
      </c>
      <c r="AI25" s="140">
        <v>1.2795138888888888E-3</v>
      </c>
      <c r="AJ25" s="140">
        <v>1.2413194444444444E-3</v>
      </c>
      <c r="AK25" s="140">
        <v>1.1896990740740739E-3</v>
      </c>
      <c r="AL25" s="140">
        <v>1.1791666666666667E-3</v>
      </c>
      <c r="AM25" s="140">
        <v>1.1892361111111112E-3</v>
      </c>
      <c r="AN25" s="140">
        <v>1.1912037037037037E-3</v>
      </c>
      <c r="AO25" s="140">
        <v>1.2804398148148148E-3</v>
      </c>
      <c r="AP25" s="140">
        <v>1.2743055555555557E-3</v>
      </c>
      <c r="AQ25" s="140">
        <v>1.2385416666666667E-3</v>
      </c>
      <c r="AR25" s="140">
        <v>1.2601851851851851E-3</v>
      </c>
      <c r="AS25" s="140">
        <v>1.2865740740740739E-3</v>
      </c>
      <c r="AT25" s="140">
        <v>1.2600694444444445E-3</v>
      </c>
      <c r="AU25" s="140">
        <v>1.2315972222222223E-3</v>
      </c>
      <c r="AV25" s="140">
        <v>1.2163194444444446E-3</v>
      </c>
      <c r="AW25" s="140">
        <v>1.3025462962962962E-3</v>
      </c>
      <c r="AX25" s="140">
        <v>1.1868055555555557E-3</v>
      </c>
      <c r="AY25" s="140">
        <v>1.2284722222222224E-3</v>
      </c>
      <c r="AZ25" s="140">
        <v>1.2122685185185186E-3</v>
      </c>
      <c r="BA25" s="140">
        <v>1.2329861111111111E-3</v>
      </c>
      <c r="BB25" s="140">
        <v>1.2819444444444445E-3</v>
      </c>
      <c r="BC25" s="140">
        <v>1.2974537037037037E-3</v>
      </c>
      <c r="BD25" s="140">
        <v>1.2945601851851853E-3</v>
      </c>
      <c r="BE25" s="140">
        <v>1.2940972222222223E-3</v>
      </c>
      <c r="BF25" s="140">
        <v>1.3189814814814815E-3</v>
      </c>
      <c r="BG25" s="140">
        <v>1.2824074074074075E-3</v>
      </c>
      <c r="BH25" s="140">
        <v>1.2756944444444445E-3</v>
      </c>
      <c r="BI25" s="140">
        <v>1.3135416666666669E-3</v>
      </c>
      <c r="BJ25" s="140">
        <v>1.3152777777777778E-3</v>
      </c>
      <c r="BK25" s="140">
        <v>1.3574074074074077E-3</v>
      </c>
      <c r="BL25" s="140">
        <v>1.297337962962963E-3</v>
      </c>
      <c r="BM25" s="140">
        <v>1.2927083333333334E-3</v>
      </c>
      <c r="BN25" s="140">
        <v>1.3475694444444446E-3</v>
      </c>
      <c r="BO25" s="140">
        <v>1.320949074074074E-3</v>
      </c>
      <c r="BP25" s="140">
        <v>1.3362268518518521E-3</v>
      </c>
      <c r="BQ25" s="140">
        <v>1.3171296296296297E-3</v>
      </c>
      <c r="BR25" s="140">
        <v>1.3396990740740741E-3</v>
      </c>
      <c r="BS25" s="140">
        <v>1.3255787037037038E-3</v>
      </c>
      <c r="BT25" s="140">
        <v>1.316898148148148E-3</v>
      </c>
      <c r="BU25" s="140">
        <v>1.2997685185185185E-3</v>
      </c>
      <c r="BV25" s="140">
        <v>1.3841435185185187E-3</v>
      </c>
      <c r="BW25" s="140">
        <v>1.3545138888888888E-3</v>
      </c>
      <c r="BX25" s="140">
        <v>1.3856481481481482E-3</v>
      </c>
      <c r="BY25" s="140">
        <v>1.3355324074074075E-3</v>
      </c>
      <c r="BZ25" s="140">
        <v>1.3067129629629629E-3</v>
      </c>
      <c r="CA25" s="140">
        <v>1.3511574074074075E-3</v>
      </c>
      <c r="CB25" s="140">
        <v>1.3479166666666668E-3</v>
      </c>
      <c r="CC25" s="140">
        <v>1.4118055555555557E-3</v>
      </c>
      <c r="CD25" s="140">
        <v>1.3928240740740739E-3</v>
      </c>
      <c r="CE25" s="140">
        <v>1.4019675925925927E-3</v>
      </c>
      <c r="CF25" s="140">
        <v>1.3230324074074073E-3</v>
      </c>
      <c r="CG25" s="140">
        <v>1.3704861111111112E-3</v>
      </c>
      <c r="CH25" s="140">
        <v>1.379398148148148E-3</v>
      </c>
      <c r="CI25" s="140">
        <v>1.3714120370370371E-3</v>
      </c>
      <c r="CJ25" s="140">
        <v>1.3189814814814815E-3</v>
      </c>
      <c r="CK25" s="140">
        <v>1.2671296296296296E-3</v>
      </c>
      <c r="CL25" s="140">
        <v>1.3584490740740742E-3</v>
      </c>
      <c r="CM25" s="140">
        <v>1.4809027777777778E-3</v>
      </c>
      <c r="CN25" s="140">
        <v>1.3699074074074074E-3</v>
      </c>
      <c r="CO25" s="140">
        <v>1.2375000000000001E-3</v>
      </c>
      <c r="CP25" s="140">
        <v>1.3461805555555555E-3</v>
      </c>
      <c r="CQ25" s="140">
        <v>1.2687499999999999E-3</v>
      </c>
      <c r="CR25" s="140">
        <v>1.3108796296296297E-3</v>
      </c>
      <c r="CS25" s="140">
        <v>1.3556712962962964E-3</v>
      </c>
      <c r="CT25" s="140">
        <v>1.3942129629629632E-3</v>
      </c>
      <c r="CU25" s="140">
        <v>1.3138888888888887E-3</v>
      </c>
      <c r="CV25" s="140">
        <v>1.4287037037037037E-3</v>
      </c>
      <c r="CW25" s="140">
        <v>1.2775462962962962E-3</v>
      </c>
      <c r="CX25" s="140">
        <v>1.320949074074074E-3</v>
      </c>
      <c r="CY25" s="140">
        <v>1.3244212962962964E-3</v>
      </c>
      <c r="CZ25" s="140">
        <v>1.398263888888889E-3</v>
      </c>
      <c r="DA25" s="140">
        <v>1.380324074074074E-3</v>
      </c>
      <c r="DB25" s="140">
        <v>1.3568287037037036E-3</v>
      </c>
      <c r="DC25" s="140">
        <v>1.4346064814814814E-3</v>
      </c>
      <c r="DD25" s="140">
        <v>1.3984953703703703E-3</v>
      </c>
      <c r="DE25" s="140">
        <v>1.3655092592592592E-3</v>
      </c>
      <c r="DF25" s="140">
        <v>1.4043981481481483E-3</v>
      </c>
      <c r="DG25" s="140">
        <v>1.3932870370370373E-3</v>
      </c>
      <c r="DH25" s="140">
        <v>1.3509259259259258E-3</v>
      </c>
      <c r="DI25" s="141">
        <v>1.3061342592592593E-3</v>
      </c>
      <c r="DJ25" s="141">
        <v>1.247222222222222E-3</v>
      </c>
    </row>
    <row r="26" spans="2:114" x14ac:dyDescent="0.2">
      <c r="B26" s="124">
        <v>23</v>
      </c>
      <c r="C26" s="125">
        <v>67</v>
      </c>
      <c r="D26" s="125" t="s">
        <v>162</v>
      </c>
      <c r="E26" s="126">
        <v>1965</v>
      </c>
      <c r="F26" s="126" t="s">
        <v>183</v>
      </c>
      <c r="G26" s="126">
        <v>3</v>
      </c>
      <c r="H26" s="125" t="s">
        <v>181</v>
      </c>
      <c r="I26" s="137">
        <v>0.13730324074074074</v>
      </c>
      <c r="J26" s="139">
        <v>1.8456018518518517E-3</v>
      </c>
      <c r="K26" s="140">
        <v>1.2157407407407408E-3</v>
      </c>
      <c r="L26" s="140">
        <v>1.2506944444444447E-3</v>
      </c>
      <c r="M26" s="140">
        <v>1.2553240740740739E-3</v>
      </c>
      <c r="N26" s="140">
        <v>1.2535879629629629E-3</v>
      </c>
      <c r="O26" s="140">
        <v>1.2384259259259258E-3</v>
      </c>
      <c r="P26" s="140">
        <v>1.2498842592592594E-3</v>
      </c>
      <c r="Q26" s="140">
        <v>1.270601851851852E-3</v>
      </c>
      <c r="R26" s="140">
        <v>1.2462962962962963E-3</v>
      </c>
      <c r="S26" s="140">
        <v>1.2400462962962964E-3</v>
      </c>
      <c r="T26" s="140">
        <v>1.2621527777777776E-3</v>
      </c>
      <c r="U26" s="140">
        <v>1.269675925925926E-3</v>
      </c>
      <c r="V26" s="140">
        <v>1.2752314814814816E-3</v>
      </c>
      <c r="W26" s="140">
        <v>1.2569444444444444E-3</v>
      </c>
      <c r="X26" s="140">
        <v>1.2277777777777777E-3</v>
      </c>
      <c r="Y26" s="140">
        <v>1.2787037037037036E-3</v>
      </c>
      <c r="Z26" s="140">
        <v>1.2594907407407409E-3</v>
      </c>
      <c r="AA26" s="140">
        <v>1.2498842592592594E-3</v>
      </c>
      <c r="AB26" s="140">
        <v>1.2807870370370369E-3</v>
      </c>
      <c r="AC26" s="140">
        <v>1.2731481481481483E-3</v>
      </c>
      <c r="AD26" s="140">
        <v>1.270601851851852E-3</v>
      </c>
      <c r="AE26" s="140">
        <v>1.2736111111111112E-3</v>
      </c>
      <c r="AF26" s="140">
        <v>1.2780092592592593E-3</v>
      </c>
      <c r="AG26" s="140">
        <v>1.2679398148148148E-3</v>
      </c>
      <c r="AH26" s="140">
        <v>1.2829861111111113E-3</v>
      </c>
      <c r="AI26" s="140">
        <v>1.266087962962963E-3</v>
      </c>
      <c r="AJ26" s="140">
        <v>1.2715277777777779E-3</v>
      </c>
      <c r="AK26" s="140">
        <v>1.2675925925925927E-3</v>
      </c>
      <c r="AL26" s="140">
        <v>1.2572916666666668E-3</v>
      </c>
      <c r="AM26" s="140">
        <v>1.2710648148148149E-3</v>
      </c>
      <c r="AN26" s="140">
        <v>1.3004629629629631E-3</v>
      </c>
      <c r="AO26" s="140">
        <v>1.2559027777777779E-3</v>
      </c>
      <c r="AP26" s="140">
        <v>1.2733796296296297E-3</v>
      </c>
      <c r="AQ26" s="140">
        <v>1.2800925925925924E-3</v>
      </c>
      <c r="AR26" s="140">
        <v>1.261574074074074E-3</v>
      </c>
      <c r="AS26" s="140">
        <v>1.2559027777777779E-3</v>
      </c>
      <c r="AT26" s="140">
        <v>1.2629629629629629E-3</v>
      </c>
      <c r="AU26" s="140">
        <v>1.2412037037037036E-3</v>
      </c>
      <c r="AV26" s="140">
        <v>1.3429398148148148E-3</v>
      </c>
      <c r="AW26" s="140">
        <v>1.2964120370370371E-3</v>
      </c>
      <c r="AX26" s="140">
        <v>1.2614583333333334E-3</v>
      </c>
      <c r="AY26" s="140">
        <v>1.297800925925926E-3</v>
      </c>
      <c r="AZ26" s="140">
        <v>1.2891203703703704E-3</v>
      </c>
      <c r="BA26" s="140">
        <v>1.2709490740740741E-3</v>
      </c>
      <c r="BB26" s="140">
        <v>1.2876157407407406E-3</v>
      </c>
      <c r="BC26" s="140">
        <v>1.2924768518518517E-3</v>
      </c>
      <c r="BD26" s="140">
        <v>1.2686342592592593E-3</v>
      </c>
      <c r="BE26" s="140">
        <v>1.272337962962963E-3</v>
      </c>
      <c r="BF26" s="140">
        <v>1.272337962962963E-3</v>
      </c>
      <c r="BG26" s="140">
        <v>1.2853009259259261E-3</v>
      </c>
      <c r="BH26" s="140">
        <v>1.2766203703703705E-3</v>
      </c>
      <c r="BI26" s="140">
        <v>1.2841435185185184E-3</v>
      </c>
      <c r="BJ26" s="140">
        <v>1.2738425925925927E-3</v>
      </c>
      <c r="BK26" s="140">
        <v>1.2605324074074075E-3</v>
      </c>
      <c r="BL26" s="140">
        <v>1.2623842592592591E-3</v>
      </c>
      <c r="BM26" s="140">
        <v>1.2822916666666666E-3</v>
      </c>
      <c r="BN26" s="140">
        <v>1.297337962962963E-3</v>
      </c>
      <c r="BO26" s="140">
        <v>1.2678240740740742E-3</v>
      </c>
      <c r="BP26" s="140">
        <v>1.2677083333333331E-3</v>
      </c>
      <c r="BQ26" s="140">
        <v>1.2725694444444444E-3</v>
      </c>
      <c r="BR26" s="140">
        <v>1.275925925925926E-3</v>
      </c>
      <c r="BS26" s="140">
        <v>1.2613425925925923E-3</v>
      </c>
      <c r="BT26" s="140">
        <v>1.2678240740740742E-3</v>
      </c>
      <c r="BU26" s="140">
        <v>1.2791666666666667E-3</v>
      </c>
      <c r="BV26" s="140">
        <v>1.2728009259259259E-3</v>
      </c>
      <c r="BW26" s="140">
        <v>1.2967592592592592E-3</v>
      </c>
      <c r="BX26" s="140">
        <v>1.3045138888888889E-3</v>
      </c>
      <c r="BY26" s="140">
        <v>1.3145833333333334E-3</v>
      </c>
      <c r="BZ26" s="140">
        <v>1.3310185185185185E-3</v>
      </c>
      <c r="CA26" s="140">
        <v>1.2935185185185185E-3</v>
      </c>
      <c r="CB26" s="140">
        <v>1.3133101851851854E-3</v>
      </c>
      <c r="CC26" s="140">
        <v>1.3068287037037035E-3</v>
      </c>
      <c r="CD26" s="140">
        <v>1.312384259259259E-3</v>
      </c>
      <c r="CE26" s="140">
        <v>1.3155092592592593E-3</v>
      </c>
      <c r="CF26" s="140">
        <v>1.3145833333333334E-3</v>
      </c>
      <c r="CG26" s="140">
        <v>1.3296296296296296E-3</v>
      </c>
      <c r="CH26" s="140">
        <v>1.3334490740740744E-3</v>
      </c>
      <c r="CI26" s="140">
        <v>1.3631944444444444E-3</v>
      </c>
      <c r="CJ26" s="140">
        <v>1.2927083333333334E-3</v>
      </c>
      <c r="CK26" s="140">
        <v>1.3055555555555555E-3</v>
      </c>
      <c r="CL26" s="140">
        <v>1.3276620370370371E-3</v>
      </c>
      <c r="CM26" s="140">
        <v>1.3208333333333334E-3</v>
      </c>
      <c r="CN26" s="140">
        <v>1.352199074074074E-3</v>
      </c>
      <c r="CO26" s="140">
        <v>1.3480324074074074E-3</v>
      </c>
      <c r="CP26" s="140">
        <v>1.3215277777777776E-3</v>
      </c>
      <c r="CQ26" s="140">
        <v>1.374537037037037E-3</v>
      </c>
      <c r="CR26" s="140">
        <v>1.3652777777777778E-3</v>
      </c>
      <c r="CS26" s="140">
        <v>1.3666666666666669E-3</v>
      </c>
      <c r="CT26" s="140">
        <v>1.4109953703703704E-3</v>
      </c>
      <c r="CU26" s="140">
        <v>1.3799768518518519E-3</v>
      </c>
      <c r="CV26" s="140">
        <v>1.3685185185185187E-3</v>
      </c>
      <c r="CW26" s="140">
        <v>1.3802083333333333E-3</v>
      </c>
      <c r="CX26" s="140">
        <v>1.419212962962963E-3</v>
      </c>
      <c r="CY26" s="140">
        <v>1.4297453703703703E-3</v>
      </c>
      <c r="CZ26" s="140">
        <v>1.4412037037037039E-3</v>
      </c>
      <c r="DA26" s="140">
        <v>1.379398148148148E-3</v>
      </c>
      <c r="DB26" s="140">
        <v>1.3636574074074074E-3</v>
      </c>
      <c r="DC26" s="140">
        <v>1.3695601851851852E-3</v>
      </c>
      <c r="DD26" s="140">
        <v>1.3824074074074075E-3</v>
      </c>
      <c r="DE26" s="140">
        <v>1.407638888888889E-3</v>
      </c>
      <c r="DF26" s="140">
        <v>1.4146990740740743E-3</v>
      </c>
      <c r="DG26" s="140">
        <v>1.4031250000000001E-3</v>
      </c>
      <c r="DH26" s="140">
        <v>1.3978009259259258E-3</v>
      </c>
      <c r="DI26" s="141">
        <v>1.4211805555555555E-3</v>
      </c>
      <c r="DJ26" s="141">
        <v>1.3609953703703707E-3</v>
      </c>
    </row>
    <row r="27" spans="2:114" x14ac:dyDescent="0.2">
      <c r="B27" s="124">
        <v>24</v>
      </c>
      <c r="C27" s="125">
        <v>9</v>
      </c>
      <c r="D27" s="125" t="s">
        <v>342</v>
      </c>
      <c r="E27" s="126">
        <v>1974</v>
      </c>
      <c r="F27" s="126" t="s">
        <v>177</v>
      </c>
      <c r="G27" s="126">
        <v>9</v>
      </c>
      <c r="H27" s="125" t="s">
        <v>405</v>
      </c>
      <c r="I27" s="137">
        <v>0.13773148148148148</v>
      </c>
      <c r="J27" s="139">
        <v>1.9819444444444446E-3</v>
      </c>
      <c r="K27" s="140">
        <v>1.230324074074074E-3</v>
      </c>
      <c r="L27" s="140">
        <v>1.2513888888888889E-3</v>
      </c>
      <c r="M27" s="140">
        <v>1.2668981481481483E-3</v>
      </c>
      <c r="N27" s="140">
        <v>1.2422453703703703E-3</v>
      </c>
      <c r="O27" s="140">
        <v>1.2800925925925924E-3</v>
      </c>
      <c r="P27" s="140">
        <v>1.244675925925926E-3</v>
      </c>
      <c r="Q27" s="140">
        <v>1.2662037037037036E-3</v>
      </c>
      <c r="R27" s="140">
        <v>1.3028935185185185E-3</v>
      </c>
      <c r="S27" s="140">
        <v>1.2729166666666668E-3</v>
      </c>
      <c r="T27" s="140">
        <v>1.2682870370370372E-3</v>
      </c>
      <c r="U27" s="140">
        <v>1.3629629629629632E-3</v>
      </c>
      <c r="V27" s="140">
        <v>1.2923611111111111E-3</v>
      </c>
      <c r="W27" s="140">
        <v>1.2658564814814815E-3</v>
      </c>
      <c r="X27" s="140">
        <v>1.2843749999999999E-3</v>
      </c>
      <c r="Y27" s="140">
        <v>1.2733796296296297E-3</v>
      </c>
      <c r="Z27" s="140">
        <v>1.2722222222222223E-3</v>
      </c>
      <c r="AA27" s="140">
        <v>1.272337962962963E-3</v>
      </c>
      <c r="AB27" s="140">
        <v>1.2516203703703704E-3</v>
      </c>
      <c r="AC27" s="140">
        <v>1.3175925925925926E-3</v>
      </c>
      <c r="AD27" s="140">
        <v>1.2754629629629628E-3</v>
      </c>
      <c r="AE27" s="140">
        <v>1.2828703703703702E-3</v>
      </c>
      <c r="AF27" s="140">
        <v>1.2784722222222223E-3</v>
      </c>
      <c r="AG27" s="140">
        <v>1.2804398148148148E-3</v>
      </c>
      <c r="AH27" s="140">
        <v>1.2777777777777776E-3</v>
      </c>
      <c r="AI27" s="140">
        <v>1.3452546296296296E-3</v>
      </c>
      <c r="AJ27" s="140">
        <v>1.2929398148148147E-3</v>
      </c>
      <c r="AK27" s="140">
        <v>1.257523148148148E-3</v>
      </c>
      <c r="AL27" s="140">
        <v>1.2555555555555555E-3</v>
      </c>
      <c r="AM27" s="140">
        <v>1.2894675925925927E-3</v>
      </c>
      <c r="AN27" s="140">
        <v>1.2822916666666666E-3</v>
      </c>
      <c r="AO27" s="140">
        <v>1.3416666666666666E-3</v>
      </c>
      <c r="AP27" s="140">
        <v>1.2873842592592592E-3</v>
      </c>
      <c r="AQ27" s="140">
        <v>1.3068287037037035E-3</v>
      </c>
      <c r="AR27" s="140">
        <v>1.2964120370370371E-3</v>
      </c>
      <c r="AS27" s="140">
        <v>1.2761574074074075E-3</v>
      </c>
      <c r="AT27" s="140">
        <v>1.3575231481481478E-3</v>
      </c>
      <c r="AU27" s="140">
        <v>1.29375E-3</v>
      </c>
      <c r="AV27" s="140">
        <v>1.2853009259259261E-3</v>
      </c>
      <c r="AW27" s="140">
        <v>1.2850694444444444E-3</v>
      </c>
      <c r="AX27" s="140">
        <v>1.3976851851851852E-3</v>
      </c>
      <c r="AY27" s="140">
        <v>1.3043981481481483E-3</v>
      </c>
      <c r="AZ27" s="140">
        <v>1.308912037037037E-3</v>
      </c>
      <c r="BA27" s="140">
        <v>1.3010416666666667E-3</v>
      </c>
      <c r="BB27" s="140">
        <v>1.3491898148148146E-3</v>
      </c>
      <c r="BC27" s="140">
        <v>1.2767361111111111E-3</v>
      </c>
      <c r="BD27" s="140">
        <v>1.3015046296296297E-3</v>
      </c>
      <c r="BE27" s="140">
        <v>1.2944444444444446E-3</v>
      </c>
      <c r="BF27" s="140">
        <v>1.2875E-3</v>
      </c>
      <c r="BG27" s="140">
        <v>1.3094907407407411E-3</v>
      </c>
      <c r="BH27" s="140">
        <v>1.3239583333333332E-3</v>
      </c>
      <c r="BI27" s="140">
        <v>1.2870370370370373E-3</v>
      </c>
      <c r="BJ27" s="140">
        <v>1.3121527777777778E-3</v>
      </c>
      <c r="BK27" s="140">
        <v>1.3625E-3</v>
      </c>
      <c r="BL27" s="140">
        <v>1.289699074074074E-3</v>
      </c>
      <c r="BM27" s="140">
        <v>1.3197916666666668E-3</v>
      </c>
      <c r="BN27" s="140">
        <v>1.2913194444444445E-3</v>
      </c>
      <c r="BO27" s="140">
        <v>1.2906249999999999E-3</v>
      </c>
      <c r="BP27" s="140">
        <v>1.315625E-3</v>
      </c>
      <c r="BQ27" s="140">
        <v>1.3236111111111113E-3</v>
      </c>
      <c r="BR27" s="140">
        <v>1.3063657407407408E-3</v>
      </c>
      <c r="BS27" s="140">
        <v>1.2990740740740742E-3</v>
      </c>
      <c r="BT27" s="140">
        <v>1.291550925925926E-3</v>
      </c>
      <c r="BU27" s="140">
        <v>1.2834490740740742E-3</v>
      </c>
      <c r="BV27" s="140">
        <v>1.2672453703703704E-3</v>
      </c>
      <c r="BW27" s="140">
        <v>1.2810185185185186E-3</v>
      </c>
      <c r="BX27" s="140">
        <v>1.2758101851851852E-3</v>
      </c>
      <c r="BY27" s="140">
        <v>1.337037037037037E-3</v>
      </c>
      <c r="BZ27" s="140">
        <v>1.317939814814815E-3</v>
      </c>
      <c r="CA27" s="140">
        <v>1.3063657407407408E-3</v>
      </c>
      <c r="CB27" s="140">
        <v>1.3605324074074073E-3</v>
      </c>
      <c r="CC27" s="140">
        <v>1.2982638888888889E-3</v>
      </c>
      <c r="CD27" s="140">
        <v>1.2667824074074074E-3</v>
      </c>
      <c r="CE27" s="140">
        <v>1.3084490740740741E-3</v>
      </c>
      <c r="CF27" s="140">
        <v>1.2649305555555554E-3</v>
      </c>
      <c r="CG27" s="140">
        <v>1.2751157407407407E-3</v>
      </c>
      <c r="CH27" s="140">
        <v>1.3061342592592593E-3</v>
      </c>
      <c r="CI27" s="140">
        <v>1.2972222222222222E-3</v>
      </c>
      <c r="CJ27" s="140">
        <v>1.4054398148148149E-3</v>
      </c>
      <c r="CK27" s="140">
        <v>1.2833333333333334E-3</v>
      </c>
      <c r="CL27" s="140">
        <v>1.2822916666666666E-3</v>
      </c>
      <c r="CM27" s="140">
        <v>1.4390046296296295E-3</v>
      </c>
      <c r="CN27" s="140">
        <v>1.3218749999999999E-3</v>
      </c>
      <c r="CO27" s="140">
        <v>1.410300925925926E-3</v>
      </c>
      <c r="CP27" s="140">
        <v>1.3980324074074075E-3</v>
      </c>
      <c r="CQ27" s="140">
        <v>1.3165509259259261E-3</v>
      </c>
      <c r="CR27" s="140">
        <v>1.3296296296296296E-3</v>
      </c>
      <c r="CS27" s="140">
        <v>1.312962962962963E-3</v>
      </c>
      <c r="CT27" s="140">
        <v>1.3356481481481481E-3</v>
      </c>
      <c r="CU27" s="140">
        <v>1.3122685185185188E-3</v>
      </c>
      <c r="CV27" s="140">
        <v>1.3630787037037038E-3</v>
      </c>
      <c r="CW27" s="140">
        <v>1.3342592592592592E-3</v>
      </c>
      <c r="CX27" s="140">
        <v>1.3390046296296294E-3</v>
      </c>
      <c r="CY27" s="140">
        <v>1.3355324074074075E-3</v>
      </c>
      <c r="CZ27" s="140">
        <v>1.3471064814814815E-3</v>
      </c>
      <c r="DA27" s="140">
        <v>1.336574074074074E-3</v>
      </c>
      <c r="DB27" s="140">
        <v>1.3403935185185185E-3</v>
      </c>
      <c r="DC27" s="140">
        <v>1.3282407407407407E-3</v>
      </c>
      <c r="DD27" s="140">
        <v>1.364236111111111E-3</v>
      </c>
      <c r="DE27" s="140">
        <v>1.3406249999999998E-3</v>
      </c>
      <c r="DF27" s="140">
        <v>1.3158564814814812E-3</v>
      </c>
      <c r="DG27" s="140">
        <v>1.3373842592592593E-3</v>
      </c>
      <c r="DH27" s="140">
        <v>1.3322916666666665E-3</v>
      </c>
      <c r="DI27" s="141">
        <v>1.332523148148148E-3</v>
      </c>
      <c r="DJ27" s="141">
        <v>1.202662037037037E-3</v>
      </c>
    </row>
    <row r="28" spans="2:114" x14ac:dyDescent="0.2">
      <c r="B28" s="124">
        <v>25</v>
      </c>
      <c r="C28" s="125">
        <v>38</v>
      </c>
      <c r="D28" s="125" t="s">
        <v>343</v>
      </c>
      <c r="E28" s="126">
        <v>1982</v>
      </c>
      <c r="F28" s="126" t="s">
        <v>158</v>
      </c>
      <c r="G28" s="126">
        <v>1</v>
      </c>
      <c r="H28" s="125" t="s">
        <v>181</v>
      </c>
      <c r="I28" s="137">
        <v>0.13875000000000001</v>
      </c>
      <c r="J28" s="139">
        <v>1.809837962962963E-3</v>
      </c>
      <c r="K28" s="140">
        <v>1.1649305555555556E-3</v>
      </c>
      <c r="L28" s="140">
        <v>1.1821759259259259E-3</v>
      </c>
      <c r="M28" s="140">
        <v>1.200925925925926E-3</v>
      </c>
      <c r="N28" s="140">
        <v>1.1831018518518518E-3</v>
      </c>
      <c r="O28" s="140">
        <v>1.2068287037037037E-3</v>
      </c>
      <c r="P28" s="140">
        <v>1.2302083333333334E-3</v>
      </c>
      <c r="Q28" s="140">
        <v>1.2276620370370371E-3</v>
      </c>
      <c r="R28" s="140">
        <v>1.2497685185185183E-3</v>
      </c>
      <c r="S28" s="140">
        <v>1.238888888888889E-3</v>
      </c>
      <c r="T28" s="140">
        <v>1.244675925925926E-3</v>
      </c>
      <c r="U28" s="140">
        <v>1.2578703703703703E-3</v>
      </c>
      <c r="V28" s="140">
        <v>1.2571759259259259E-3</v>
      </c>
      <c r="W28" s="140">
        <v>1.2612268518518519E-3</v>
      </c>
      <c r="X28" s="140">
        <v>1.2807870370370369E-3</v>
      </c>
      <c r="Y28" s="140">
        <v>1.2594907407407409E-3</v>
      </c>
      <c r="Z28" s="140">
        <v>1.2642361111111112E-3</v>
      </c>
      <c r="AA28" s="140">
        <v>1.2490740740740741E-3</v>
      </c>
      <c r="AB28" s="140">
        <v>1.2681712962962963E-3</v>
      </c>
      <c r="AC28" s="140">
        <v>1.2392361111111111E-3</v>
      </c>
      <c r="AD28" s="140">
        <v>1.2565972222222221E-3</v>
      </c>
      <c r="AE28" s="140">
        <v>1.2359953703703704E-3</v>
      </c>
      <c r="AF28" s="140">
        <v>1.2542824074074073E-3</v>
      </c>
      <c r="AG28" s="140">
        <v>1.252199074074074E-3</v>
      </c>
      <c r="AH28" s="140">
        <v>1.2495370370370371E-3</v>
      </c>
      <c r="AI28" s="140">
        <v>1.2503472222222224E-3</v>
      </c>
      <c r="AJ28" s="140">
        <v>1.2822916666666666E-3</v>
      </c>
      <c r="AK28" s="140">
        <v>1.3045138888888889E-3</v>
      </c>
      <c r="AL28" s="140">
        <v>1.2584490740740742E-3</v>
      </c>
      <c r="AM28" s="140">
        <v>1.2634259259259259E-3</v>
      </c>
      <c r="AN28" s="140">
        <v>1.2627314814814814E-3</v>
      </c>
      <c r="AO28" s="140">
        <v>1.2887731481481483E-3</v>
      </c>
      <c r="AP28" s="140">
        <v>1.2760416666666666E-3</v>
      </c>
      <c r="AQ28" s="140">
        <v>1.2870370370370373E-3</v>
      </c>
      <c r="AR28" s="140">
        <v>1.302314814814815E-3</v>
      </c>
      <c r="AS28" s="140">
        <v>1.2800925925925924E-3</v>
      </c>
      <c r="AT28" s="140">
        <v>1.2814814814814813E-3</v>
      </c>
      <c r="AU28" s="140">
        <v>1.2961805555555556E-3</v>
      </c>
      <c r="AV28" s="140">
        <v>1.3049768518518517E-3</v>
      </c>
      <c r="AW28" s="140">
        <v>1.3493055555555556E-3</v>
      </c>
      <c r="AX28" s="140">
        <v>1.3016203703703703E-3</v>
      </c>
      <c r="AY28" s="140">
        <v>1.2921296296296296E-3</v>
      </c>
      <c r="AZ28" s="140">
        <v>1.3135416666666669E-3</v>
      </c>
      <c r="BA28" s="140">
        <v>1.2927083333333334E-3</v>
      </c>
      <c r="BB28" s="140">
        <v>1.3307870370370368E-3</v>
      </c>
      <c r="BC28" s="140">
        <v>1.3068287037037035E-3</v>
      </c>
      <c r="BD28" s="140">
        <v>1.3015046296296297E-3</v>
      </c>
      <c r="BE28" s="140">
        <v>1.3258101851851851E-3</v>
      </c>
      <c r="BF28" s="140">
        <v>1.3170138888888891E-3</v>
      </c>
      <c r="BG28" s="140">
        <v>1.3122685185185188E-3</v>
      </c>
      <c r="BH28" s="140">
        <v>1.3074074074074073E-3</v>
      </c>
      <c r="BI28" s="140">
        <v>1.3065972222222222E-3</v>
      </c>
      <c r="BJ28" s="140">
        <v>1.3015046296296297E-3</v>
      </c>
      <c r="BK28" s="140">
        <v>1.3130787037037037E-3</v>
      </c>
      <c r="BL28" s="140">
        <v>1.3079861111111111E-3</v>
      </c>
      <c r="BM28" s="140">
        <v>1.2836805555555555E-3</v>
      </c>
      <c r="BN28" s="140">
        <v>1.3417824074074076E-3</v>
      </c>
      <c r="BO28" s="140">
        <v>1.3122685185185188E-3</v>
      </c>
      <c r="BP28" s="140">
        <v>1.2871527777777777E-3</v>
      </c>
      <c r="BQ28" s="140">
        <v>1.3591435185185184E-3</v>
      </c>
      <c r="BR28" s="140">
        <v>1.3028935185185185E-3</v>
      </c>
      <c r="BS28" s="140">
        <v>1.2935185185185185E-3</v>
      </c>
      <c r="BT28" s="140">
        <v>1.3120370370370369E-3</v>
      </c>
      <c r="BU28" s="140">
        <v>1.2987268518518517E-3</v>
      </c>
      <c r="BV28" s="140">
        <v>1.3275462962962963E-3</v>
      </c>
      <c r="BW28" s="140">
        <v>1.3275462962962963E-3</v>
      </c>
      <c r="BX28" s="140">
        <v>1.3854166666666667E-3</v>
      </c>
      <c r="BY28" s="140">
        <v>1.3842592592592593E-3</v>
      </c>
      <c r="BZ28" s="140">
        <v>1.2923611111111111E-3</v>
      </c>
      <c r="CA28" s="140">
        <v>1.3225694444444446E-3</v>
      </c>
      <c r="CB28" s="140">
        <v>1.3178240740740739E-3</v>
      </c>
      <c r="CC28" s="140">
        <v>1.3335648148148146E-3</v>
      </c>
      <c r="CD28" s="140">
        <v>1.3278935185185184E-3</v>
      </c>
      <c r="CE28" s="140">
        <v>1.3765046296296296E-3</v>
      </c>
      <c r="CF28" s="140">
        <v>1.3357638888888889E-3</v>
      </c>
      <c r="CG28" s="140">
        <v>1.3846064814814815E-3</v>
      </c>
      <c r="CH28" s="140">
        <v>1.307175925925926E-3</v>
      </c>
      <c r="CI28" s="140">
        <v>1.356712962962963E-3</v>
      </c>
      <c r="CJ28" s="140">
        <v>1.3586805555555557E-3</v>
      </c>
      <c r="CK28" s="140">
        <v>1.3545138888888888E-3</v>
      </c>
      <c r="CL28" s="140">
        <v>1.3979166666666664E-3</v>
      </c>
      <c r="CM28" s="140">
        <v>1.3767361111111109E-3</v>
      </c>
      <c r="CN28" s="140">
        <v>1.3931712962962962E-3</v>
      </c>
      <c r="CO28" s="140">
        <v>1.3888888888888889E-3</v>
      </c>
      <c r="CP28" s="140">
        <v>1.4067129629629629E-3</v>
      </c>
      <c r="CQ28" s="140">
        <v>1.5112268518518519E-3</v>
      </c>
      <c r="CR28" s="140">
        <v>1.3815972222222222E-3</v>
      </c>
      <c r="CS28" s="140">
        <v>1.3891203703703704E-3</v>
      </c>
      <c r="CT28" s="140">
        <v>1.3537037037037035E-3</v>
      </c>
      <c r="CU28" s="140">
        <v>1.3935185185185188E-3</v>
      </c>
      <c r="CV28" s="140">
        <v>1.3782407407407406E-3</v>
      </c>
      <c r="CW28" s="140">
        <v>1.3945601851851853E-3</v>
      </c>
      <c r="CX28" s="140">
        <v>1.4023148148148148E-3</v>
      </c>
      <c r="CY28" s="140">
        <v>1.4231481481481482E-3</v>
      </c>
      <c r="CZ28" s="140">
        <v>1.3910879629629629E-3</v>
      </c>
      <c r="DA28" s="140">
        <v>1.4026620370370371E-3</v>
      </c>
      <c r="DB28" s="140">
        <v>1.3913194444444444E-3</v>
      </c>
      <c r="DC28" s="140">
        <v>1.3994212962962962E-3</v>
      </c>
      <c r="DD28" s="140">
        <v>1.4085648148148147E-3</v>
      </c>
      <c r="DE28" s="140">
        <v>1.4300925925925928E-3</v>
      </c>
      <c r="DF28" s="140">
        <v>1.4173611111111112E-3</v>
      </c>
      <c r="DG28" s="140">
        <v>1.4254629629629628E-3</v>
      </c>
      <c r="DH28" s="140">
        <v>1.4194444444444445E-3</v>
      </c>
      <c r="DI28" s="141">
        <v>1.3814814814814816E-3</v>
      </c>
      <c r="DJ28" s="141">
        <v>1.3659722222222224E-3</v>
      </c>
    </row>
    <row r="29" spans="2:114" x14ac:dyDescent="0.2">
      <c r="B29" s="124">
        <v>26</v>
      </c>
      <c r="C29" s="125">
        <v>45</v>
      </c>
      <c r="D29" s="125" t="s">
        <v>344</v>
      </c>
      <c r="E29" s="126">
        <v>1975</v>
      </c>
      <c r="F29" s="126" t="s">
        <v>177</v>
      </c>
      <c r="G29" s="126">
        <v>10</v>
      </c>
      <c r="H29" s="125" t="s">
        <v>406</v>
      </c>
      <c r="I29" s="137">
        <v>0.13981481481481481</v>
      </c>
      <c r="J29" s="139">
        <v>1.9854166666666666E-3</v>
      </c>
      <c r="K29" s="140">
        <v>1.1767361111111113E-3</v>
      </c>
      <c r="L29" s="140">
        <v>1.1730324074074076E-3</v>
      </c>
      <c r="M29" s="140">
        <v>1.2309027777777778E-3</v>
      </c>
      <c r="N29" s="140">
        <v>1.2640046296296297E-3</v>
      </c>
      <c r="O29" s="140">
        <v>1.2400462962962964E-3</v>
      </c>
      <c r="P29" s="140">
        <v>1.2511574074074074E-3</v>
      </c>
      <c r="Q29" s="140">
        <v>1.2608796296296296E-3</v>
      </c>
      <c r="R29" s="140">
        <v>1.2798611111111112E-3</v>
      </c>
      <c r="S29" s="140">
        <v>1.2108796296296295E-3</v>
      </c>
      <c r="T29" s="140">
        <v>1.2583333333333333E-3</v>
      </c>
      <c r="U29" s="140">
        <v>1.2712962962962962E-3</v>
      </c>
      <c r="V29" s="140">
        <v>1.2924768518518517E-3</v>
      </c>
      <c r="W29" s="140">
        <v>1.2447916666666666E-3</v>
      </c>
      <c r="X29" s="140">
        <v>1.2384259259259258E-3</v>
      </c>
      <c r="Y29" s="140">
        <v>1.2319444444444446E-3</v>
      </c>
      <c r="Z29" s="140">
        <v>1.2254629629629631E-3</v>
      </c>
      <c r="AA29" s="140">
        <v>1.2251157407407408E-3</v>
      </c>
      <c r="AB29" s="140">
        <v>1.2146990740740742E-3</v>
      </c>
      <c r="AC29" s="140">
        <v>1.214236111111111E-3</v>
      </c>
      <c r="AD29" s="140">
        <v>1.2341435185185183E-3</v>
      </c>
      <c r="AE29" s="140">
        <v>1.2427083333333333E-3</v>
      </c>
      <c r="AF29" s="140">
        <v>1.2403935185185185E-3</v>
      </c>
      <c r="AG29" s="140">
        <v>1.2780092592592593E-3</v>
      </c>
      <c r="AH29" s="140">
        <v>1.2873842592592592E-3</v>
      </c>
      <c r="AI29" s="140">
        <v>1.2585648148148148E-3</v>
      </c>
      <c r="AJ29" s="140">
        <v>1.3406249999999998E-3</v>
      </c>
      <c r="AK29" s="140">
        <v>1.2164351851851852E-3</v>
      </c>
      <c r="AL29" s="140">
        <v>1.2434027777777777E-3</v>
      </c>
      <c r="AM29" s="140">
        <v>1.2644675925925926E-3</v>
      </c>
      <c r="AN29" s="140">
        <v>1.2380787037037037E-3</v>
      </c>
      <c r="AO29" s="140">
        <v>1.3011574074074076E-3</v>
      </c>
      <c r="AP29" s="140">
        <v>1.2883101851851853E-3</v>
      </c>
      <c r="AQ29" s="140">
        <v>1.2604166666666666E-3</v>
      </c>
      <c r="AR29" s="140">
        <v>1.3006944444444444E-3</v>
      </c>
      <c r="AS29" s="140">
        <v>1.2729166666666668E-3</v>
      </c>
      <c r="AT29" s="140">
        <v>1.3562499999999998E-3</v>
      </c>
      <c r="AU29" s="140">
        <v>1.2425925925925927E-3</v>
      </c>
      <c r="AV29" s="140">
        <v>1.2401620370370368E-3</v>
      </c>
      <c r="AW29" s="140">
        <v>1.2509259259259259E-3</v>
      </c>
      <c r="AX29" s="140">
        <v>1.2916666666666664E-3</v>
      </c>
      <c r="AY29" s="140">
        <v>1.2930555555555558E-3</v>
      </c>
      <c r="AZ29" s="140">
        <v>1.3055555555555555E-3</v>
      </c>
      <c r="BA29" s="140">
        <v>1.2771990740740743E-3</v>
      </c>
      <c r="BB29" s="140">
        <v>1.2784722222222223E-3</v>
      </c>
      <c r="BC29" s="140">
        <v>1.2622685185185187E-3</v>
      </c>
      <c r="BD29" s="140">
        <v>1.2434027777777777E-3</v>
      </c>
      <c r="BE29" s="140">
        <v>1.3273148148148148E-3</v>
      </c>
      <c r="BF29" s="140">
        <v>1.25625E-3</v>
      </c>
      <c r="BG29" s="140">
        <v>1.315625E-3</v>
      </c>
      <c r="BH29" s="140">
        <v>1.3474537037037038E-3</v>
      </c>
      <c r="BI29" s="140">
        <v>1.3130787037037037E-3</v>
      </c>
      <c r="BJ29" s="140">
        <v>1.2637731481481482E-3</v>
      </c>
      <c r="BK29" s="140">
        <v>1.3065972222222222E-3</v>
      </c>
      <c r="BL29" s="140">
        <v>1.240625E-3</v>
      </c>
      <c r="BM29" s="140">
        <v>1.3746527777777778E-3</v>
      </c>
      <c r="BN29" s="140">
        <v>1.2552083333333334E-3</v>
      </c>
      <c r="BO29" s="140">
        <v>1.2775462962962962E-3</v>
      </c>
      <c r="BP29" s="140">
        <v>1.3034722222222224E-3</v>
      </c>
      <c r="BQ29" s="140">
        <v>1.291550925925926E-3</v>
      </c>
      <c r="BR29" s="140">
        <v>1.3148148148148147E-3</v>
      </c>
      <c r="BS29" s="140">
        <v>1.3067129629629629E-3</v>
      </c>
      <c r="BT29" s="140">
        <v>1.3232638888888888E-3</v>
      </c>
      <c r="BU29" s="140">
        <v>1.3504629629629628E-3</v>
      </c>
      <c r="BV29" s="140">
        <v>1.3640046296296297E-3</v>
      </c>
      <c r="BW29" s="140">
        <v>1.3287037037037037E-3</v>
      </c>
      <c r="BX29" s="140">
        <v>1.3741898148148148E-3</v>
      </c>
      <c r="BY29" s="140">
        <v>1.337037037037037E-3</v>
      </c>
      <c r="BZ29" s="140">
        <v>1.3178240740740739E-3</v>
      </c>
      <c r="CA29" s="140">
        <v>1.3476851851851851E-3</v>
      </c>
      <c r="CB29" s="140">
        <v>1.4060185185185185E-3</v>
      </c>
      <c r="CC29" s="140">
        <v>1.3891203703703704E-3</v>
      </c>
      <c r="CD29" s="140">
        <v>1.4026620370370371E-3</v>
      </c>
      <c r="CE29" s="140">
        <v>1.423726851851852E-3</v>
      </c>
      <c r="CF29" s="140">
        <v>1.4327546296296295E-3</v>
      </c>
      <c r="CG29" s="140">
        <v>1.4509259259259258E-3</v>
      </c>
      <c r="CH29" s="140">
        <v>1.4247685185185186E-3</v>
      </c>
      <c r="CI29" s="140">
        <v>1.4174768518518521E-3</v>
      </c>
      <c r="CJ29" s="140">
        <v>1.3900462962962961E-3</v>
      </c>
      <c r="CK29" s="140">
        <v>1.3459490740740741E-3</v>
      </c>
      <c r="CL29" s="140">
        <v>1.3984953703703703E-3</v>
      </c>
      <c r="CM29" s="140">
        <v>1.5105324074074075E-3</v>
      </c>
      <c r="CN29" s="140">
        <v>1.4486111111111108E-3</v>
      </c>
      <c r="CO29" s="140">
        <v>1.4497685185185186E-3</v>
      </c>
      <c r="CP29" s="140">
        <v>1.4608796296296297E-3</v>
      </c>
      <c r="CQ29" s="140">
        <v>1.4401620370370369E-3</v>
      </c>
      <c r="CR29" s="140">
        <v>1.660300925925926E-3</v>
      </c>
      <c r="CS29" s="140">
        <v>1.4274305555555553E-3</v>
      </c>
      <c r="CT29" s="140">
        <v>1.476041666666667E-3</v>
      </c>
      <c r="CU29" s="140">
        <v>1.4386574074074076E-3</v>
      </c>
      <c r="CV29" s="140">
        <v>1.4403935185185186E-3</v>
      </c>
      <c r="CW29" s="140">
        <v>1.4854166666666664E-3</v>
      </c>
      <c r="CX29" s="140">
        <v>1.4716435185185186E-3</v>
      </c>
      <c r="CY29" s="140">
        <v>1.524884259259259E-3</v>
      </c>
      <c r="CZ29" s="140">
        <v>1.4128472222222222E-3</v>
      </c>
      <c r="DA29" s="140">
        <v>1.4307870370370371E-3</v>
      </c>
      <c r="DB29" s="140">
        <v>1.4374999999999998E-3</v>
      </c>
      <c r="DC29" s="140">
        <v>1.4690972222222221E-3</v>
      </c>
      <c r="DD29" s="140">
        <v>1.3928240740740739E-3</v>
      </c>
      <c r="DE29" s="140">
        <v>1.352662037037037E-3</v>
      </c>
      <c r="DF29" s="140">
        <v>1.3568287037037036E-3</v>
      </c>
      <c r="DG29" s="140">
        <v>1.3760416666666667E-3</v>
      </c>
      <c r="DH29" s="140">
        <v>1.3774305555555554E-3</v>
      </c>
      <c r="DI29" s="141">
        <v>1.3203703703703704E-3</v>
      </c>
      <c r="DJ29" s="141">
        <v>1.137962962962963E-3</v>
      </c>
    </row>
    <row r="30" spans="2:114" x14ac:dyDescent="0.2">
      <c r="B30" s="124">
        <v>27</v>
      </c>
      <c r="C30" s="125">
        <v>58</v>
      </c>
      <c r="D30" s="125" t="s">
        <v>345</v>
      </c>
      <c r="E30" s="126">
        <v>1981</v>
      </c>
      <c r="F30" s="126" t="s">
        <v>158</v>
      </c>
      <c r="G30" s="126">
        <v>2</v>
      </c>
      <c r="H30" s="125" t="s">
        <v>407</v>
      </c>
      <c r="I30" s="137">
        <v>0.1401273148148148</v>
      </c>
      <c r="J30" s="139">
        <v>2.1304398148148146E-3</v>
      </c>
      <c r="K30" s="140">
        <v>1.2792824074074076E-3</v>
      </c>
      <c r="L30" s="140">
        <v>1.2871527777777777E-3</v>
      </c>
      <c r="M30" s="140">
        <v>1.2711805555555556E-3</v>
      </c>
      <c r="N30" s="140">
        <v>1.264814814814815E-3</v>
      </c>
      <c r="O30" s="140">
        <v>1.2443287037037039E-3</v>
      </c>
      <c r="P30" s="140">
        <v>1.2738425925925927E-3</v>
      </c>
      <c r="Q30" s="140">
        <v>1.254513888888889E-3</v>
      </c>
      <c r="R30" s="140">
        <v>1.2659722222222222E-3</v>
      </c>
      <c r="S30" s="140">
        <v>1.2679398148148148E-3</v>
      </c>
      <c r="T30" s="140">
        <v>1.2603009259259258E-3</v>
      </c>
      <c r="U30" s="140">
        <v>1.2748842592592592E-3</v>
      </c>
      <c r="V30" s="140">
        <v>1.2788194444444444E-3</v>
      </c>
      <c r="W30" s="140">
        <v>1.3288194444444443E-3</v>
      </c>
      <c r="X30" s="140">
        <v>1.2435185185185186E-3</v>
      </c>
      <c r="Y30" s="140">
        <v>1.25625E-3</v>
      </c>
      <c r="Z30" s="140">
        <v>1.2912037037037037E-3</v>
      </c>
      <c r="AA30" s="140">
        <v>1.2804398148148148E-3</v>
      </c>
      <c r="AB30" s="140">
        <v>1.2710648148148149E-3</v>
      </c>
      <c r="AC30" s="140">
        <v>1.2752314814814816E-3</v>
      </c>
      <c r="AD30" s="140">
        <v>1.2868055555555556E-3</v>
      </c>
      <c r="AE30" s="140">
        <v>1.2611111111111111E-3</v>
      </c>
      <c r="AF30" s="140">
        <v>1.2745370370370369E-3</v>
      </c>
      <c r="AG30" s="140">
        <v>1.2530092592592593E-3</v>
      </c>
      <c r="AH30" s="140">
        <v>1.3178240740740739E-3</v>
      </c>
      <c r="AI30" s="140">
        <v>1.2596064814814813E-3</v>
      </c>
      <c r="AJ30" s="140">
        <v>1.2753472222222222E-3</v>
      </c>
      <c r="AK30" s="140">
        <v>1.2587962962962963E-3</v>
      </c>
      <c r="AL30" s="140">
        <v>1.2506944444444447E-3</v>
      </c>
      <c r="AM30" s="140">
        <v>1.2736111111111112E-3</v>
      </c>
      <c r="AN30" s="140">
        <v>1.3504629629629628E-3</v>
      </c>
      <c r="AO30" s="140">
        <v>1.2843749999999999E-3</v>
      </c>
      <c r="AP30" s="140">
        <v>1.2974537037037037E-3</v>
      </c>
      <c r="AQ30" s="140">
        <v>1.3016203703703703E-3</v>
      </c>
      <c r="AR30" s="140">
        <v>1.2796296296296297E-3</v>
      </c>
      <c r="AS30" s="140">
        <v>1.3636574074074074E-3</v>
      </c>
      <c r="AT30" s="140">
        <v>1.2856481481481482E-3</v>
      </c>
      <c r="AU30" s="140">
        <v>1.2724537037037036E-3</v>
      </c>
      <c r="AV30" s="140">
        <v>1.2831018518518519E-3</v>
      </c>
      <c r="AW30" s="140">
        <v>1.2950231481481482E-3</v>
      </c>
      <c r="AX30" s="140">
        <v>1.2884259259259259E-3</v>
      </c>
      <c r="AY30" s="140">
        <v>1.3026620370370371E-3</v>
      </c>
      <c r="AZ30" s="140">
        <v>1.283912037037037E-3</v>
      </c>
      <c r="BA30" s="140">
        <v>1.3002314814814814E-3</v>
      </c>
      <c r="BB30" s="140">
        <v>1.3499999999999999E-3</v>
      </c>
      <c r="BC30" s="140">
        <v>1.2695601851851852E-3</v>
      </c>
      <c r="BD30" s="140">
        <v>1.3135416666666669E-3</v>
      </c>
      <c r="BE30" s="140">
        <v>1.2901620370370369E-3</v>
      </c>
      <c r="BF30" s="140">
        <v>1.3031250000000002E-3</v>
      </c>
      <c r="BG30" s="140">
        <v>1.3597222222222222E-3</v>
      </c>
      <c r="BH30" s="140">
        <v>1.398263888888889E-3</v>
      </c>
      <c r="BI30" s="140">
        <v>1.2813657407407407E-3</v>
      </c>
      <c r="BJ30" s="140">
        <v>1.2942129629629629E-3</v>
      </c>
      <c r="BK30" s="140">
        <v>1.3164351851851852E-3</v>
      </c>
      <c r="BL30" s="140">
        <v>1.3233796296296299E-3</v>
      </c>
      <c r="BM30" s="140">
        <v>1.3912037037037037E-3</v>
      </c>
      <c r="BN30" s="140">
        <v>1.3973379629629631E-3</v>
      </c>
      <c r="BO30" s="140">
        <v>1.3417824074074076E-3</v>
      </c>
      <c r="BP30" s="140">
        <v>1.2967592592592592E-3</v>
      </c>
      <c r="BQ30" s="140">
        <v>1.324537037037037E-3</v>
      </c>
      <c r="BR30" s="140">
        <v>1.3825231481481481E-3</v>
      </c>
      <c r="BS30" s="140">
        <v>1.3223379629629629E-3</v>
      </c>
      <c r="BT30" s="140">
        <v>1.3357638888888889E-3</v>
      </c>
      <c r="BU30" s="140">
        <v>1.3375000000000001E-3</v>
      </c>
      <c r="BV30" s="140">
        <v>1.3614583333333334E-3</v>
      </c>
      <c r="BW30" s="140">
        <v>1.4406250000000001E-3</v>
      </c>
      <c r="BX30" s="140">
        <v>1.3438657407407407E-3</v>
      </c>
      <c r="BY30" s="140">
        <v>1.3530092592592593E-3</v>
      </c>
      <c r="BZ30" s="140">
        <v>1.4175925925925925E-3</v>
      </c>
      <c r="CA30" s="140">
        <v>1.3409722222222223E-3</v>
      </c>
      <c r="CB30" s="140">
        <v>1.3324074074074074E-3</v>
      </c>
      <c r="CC30" s="140">
        <v>1.3356481481481481E-3</v>
      </c>
      <c r="CD30" s="140">
        <v>1.3299768518518515E-3</v>
      </c>
      <c r="CE30" s="140">
        <v>1.3498842592592592E-3</v>
      </c>
      <c r="CF30" s="140">
        <v>1.4163194444444442E-3</v>
      </c>
      <c r="CG30" s="140">
        <v>1.3008101851851852E-3</v>
      </c>
      <c r="CH30" s="140">
        <v>1.4216435185185185E-3</v>
      </c>
      <c r="CI30" s="140">
        <v>1.3282407407407407E-3</v>
      </c>
      <c r="CJ30" s="140">
        <v>1.3947916666666668E-3</v>
      </c>
      <c r="CK30" s="140">
        <v>1.4182870370370371E-3</v>
      </c>
      <c r="CL30" s="140">
        <v>1.4331018518518519E-3</v>
      </c>
      <c r="CM30" s="140">
        <v>1.3121527777777778E-3</v>
      </c>
      <c r="CN30" s="140">
        <v>1.328935185185185E-3</v>
      </c>
      <c r="CO30" s="140">
        <v>1.4019675925925927E-3</v>
      </c>
      <c r="CP30" s="140">
        <v>1.3285879629629628E-3</v>
      </c>
      <c r="CQ30" s="140">
        <v>1.3535879629629629E-3</v>
      </c>
      <c r="CR30" s="140">
        <v>1.4903935185185185E-3</v>
      </c>
      <c r="CS30" s="140">
        <v>1.3523148148148149E-3</v>
      </c>
      <c r="CT30" s="140">
        <v>1.3633101851851851E-3</v>
      </c>
      <c r="CU30" s="140">
        <v>1.3586805555555557E-3</v>
      </c>
      <c r="CV30" s="140">
        <v>1.3560185185185186E-3</v>
      </c>
      <c r="CW30" s="140">
        <v>1.3621527777777779E-3</v>
      </c>
      <c r="CX30" s="140">
        <v>1.3785879629629632E-3</v>
      </c>
      <c r="CY30" s="140">
        <v>1.4621527777777777E-3</v>
      </c>
      <c r="CZ30" s="140">
        <v>1.3765046296296296E-3</v>
      </c>
      <c r="DA30" s="140">
        <v>1.3621527777777779E-3</v>
      </c>
      <c r="DB30" s="140">
        <v>1.3716435185185184E-3</v>
      </c>
      <c r="DC30" s="140">
        <v>1.3893518518518517E-3</v>
      </c>
      <c r="DD30" s="140">
        <v>1.3930555555555554E-3</v>
      </c>
      <c r="DE30" s="140">
        <v>1.4015046296296295E-3</v>
      </c>
      <c r="DF30" s="140">
        <v>1.3807870370370371E-3</v>
      </c>
      <c r="DG30" s="140">
        <v>1.3880787037037037E-3</v>
      </c>
      <c r="DH30" s="140">
        <v>1.3760416666666667E-3</v>
      </c>
      <c r="DI30" s="141">
        <v>1.3784722222222221E-3</v>
      </c>
      <c r="DJ30" s="141">
        <v>1.3230324074074073E-3</v>
      </c>
    </row>
    <row r="31" spans="2:114" x14ac:dyDescent="0.2">
      <c r="B31" s="124">
        <v>28</v>
      </c>
      <c r="C31" s="125">
        <v>62</v>
      </c>
      <c r="D31" s="125" t="s">
        <v>16</v>
      </c>
      <c r="E31" s="126">
        <v>1979</v>
      </c>
      <c r="F31" s="126" t="s">
        <v>179</v>
      </c>
      <c r="G31" s="126">
        <v>11</v>
      </c>
      <c r="H31" s="125" t="s">
        <v>190</v>
      </c>
      <c r="I31" s="137">
        <v>0.14096064814814815</v>
      </c>
      <c r="J31" s="139">
        <v>2.1243055555555559E-3</v>
      </c>
      <c r="K31" s="140">
        <v>1.281712962962963E-3</v>
      </c>
      <c r="L31" s="140">
        <v>1.2848379629629629E-3</v>
      </c>
      <c r="M31" s="140">
        <v>1.2653935185185183E-3</v>
      </c>
      <c r="N31" s="140">
        <v>1.2663194444444443E-3</v>
      </c>
      <c r="O31" s="140">
        <v>1.2432870370370371E-3</v>
      </c>
      <c r="P31" s="140">
        <v>1.2729166666666668E-3</v>
      </c>
      <c r="Q31" s="140">
        <v>1.2593749999999999E-3</v>
      </c>
      <c r="R31" s="140">
        <v>1.259027777777778E-3</v>
      </c>
      <c r="S31" s="140">
        <v>1.2559027777777779E-3</v>
      </c>
      <c r="T31" s="140">
        <v>1.2659722222222222E-3</v>
      </c>
      <c r="U31" s="140">
        <v>1.276388888888889E-3</v>
      </c>
      <c r="V31" s="140">
        <v>1.2570601851851853E-3</v>
      </c>
      <c r="W31" s="140">
        <v>1.3182870370370371E-3</v>
      </c>
      <c r="X31" s="140">
        <v>1.2535879629629629E-3</v>
      </c>
      <c r="Y31" s="140">
        <v>1.2535879629629629E-3</v>
      </c>
      <c r="Z31" s="140">
        <v>1.2541666666666667E-3</v>
      </c>
      <c r="AA31" s="140">
        <v>1.2991898148148149E-3</v>
      </c>
      <c r="AB31" s="140">
        <v>1.2721064814814815E-3</v>
      </c>
      <c r="AC31" s="140">
        <v>1.2813657407407407E-3</v>
      </c>
      <c r="AD31" s="140">
        <v>1.2744212962962963E-3</v>
      </c>
      <c r="AE31" s="140">
        <v>1.2655092592592594E-3</v>
      </c>
      <c r="AF31" s="140">
        <v>1.2908564814814816E-3</v>
      </c>
      <c r="AG31" s="140">
        <v>1.286226851851852E-3</v>
      </c>
      <c r="AH31" s="140">
        <v>1.2599537037037037E-3</v>
      </c>
      <c r="AI31" s="140">
        <v>1.2611111111111111E-3</v>
      </c>
      <c r="AJ31" s="140">
        <v>1.2498842592592594E-3</v>
      </c>
      <c r="AK31" s="140">
        <v>1.2770833333333334E-3</v>
      </c>
      <c r="AL31" s="140">
        <v>1.2651620370370371E-3</v>
      </c>
      <c r="AM31" s="140">
        <v>1.2762731481481481E-3</v>
      </c>
      <c r="AN31" s="140">
        <v>1.2493055555555554E-3</v>
      </c>
      <c r="AO31" s="140">
        <v>1.2709490740740741E-3</v>
      </c>
      <c r="AP31" s="140">
        <v>1.2612268518518519E-3</v>
      </c>
      <c r="AQ31" s="140">
        <v>1.293287037037037E-3</v>
      </c>
      <c r="AR31" s="140">
        <v>1.2561342592592591E-3</v>
      </c>
      <c r="AS31" s="140">
        <v>1.2326388888888888E-3</v>
      </c>
      <c r="AT31" s="140">
        <v>1.3016203703703703E-3</v>
      </c>
      <c r="AU31" s="140">
        <v>1.2829861111111113E-3</v>
      </c>
      <c r="AV31" s="140">
        <v>1.3009259259259259E-3</v>
      </c>
      <c r="AW31" s="140">
        <v>1.2739583333333333E-3</v>
      </c>
      <c r="AX31" s="140">
        <v>1.2491898148148147E-3</v>
      </c>
      <c r="AY31" s="140">
        <v>1.2685185185185184E-3</v>
      </c>
      <c r="AZ31" s="140">
        <v>1.283912037037037E-3</v>
      </c>
      <c r="BA31" s="140">
        <v>1.2553240740740739E-3</v>
      </c>
      <c r="BB31" s="140">
        <v>1.3050925925925927E-3</v>
      </c>
      <c r="BC31" s="140">
        <v>1.3049768518518517E-3</v>
      </c>
      <c r="BD31" s="140">
        <v>1.2873842592592592E-3</v>
      </c>
      <c r="BE31" s="140">
        <v>1.274652777777778E-3</v>
      </c>
      <c r="BF31" s="140">
        <v>1.255787037037037E-3</v>
      </c>
      <c r="BG31" s="140">
        <v>1.3155092592592593E-3</v>
      </c>
      <c r="BH31" s="140">
        <v>1.3011574074074076E-3</v>
      </c>
      <c r="BI31" s="140">
        <v>1.332523148148148E-3</v>
      </c>
      <c r="BJ31" s="140">
        <v>1.3466435185185185E-3</v>
      </c>
      <c r="BK31" s="140">
        <v>1.2924768518518517E-3</v>
      </c>
      <c r="BL31" s="140">
        <v>1.2535879629629629E-3</v>
      </c>
      <c r="BM31" s="140">
        <v>1.2866898148148149E-3</v>
      </c>
      <c r="BN31" s="140">
        <v>1.3180555555555556E-3</v>
      </c>
      <c r="BO31" s="140">
        <v>1.2987268518518517E-3</v>
      </c>
      <c r="BP31" s="140">
        <v>1.3078703703703705E-3</v>
      </c>
      <c r="BQ31" s="140">
        <v>1.2887731481481483E-3</v>
      </c>
      <c r="BR31" s="140">
        <v>1.2846064814814814E-3</v>
      </c>
      <c r="BS31" s="140">
        <v>1.3021990740740739E-3</v>
      </c>
      <c r="BT31" s="140">
        <v>1.2956018518518518E-3</v>
      </c>
      <c r="BU31" s="140">
        <v>1.2988425925925925E-3</v>
      </c>
      <c r="BV31" s="140">
        <v>1.4400462962962963E-3</v>
      </c>
      <c r="BW31" s="140">
        <v>1.2986111111111113E-3</v>
      </c>
      <c r="BX31" s="140">
        <v>1.3037037037037036E-3</v>
      </c>
      <c r="BY31" s="140">
        <v>1.2884259259259259E-3</v>
      </c>
      <c r="BZ31" s="140">
        <v>1.3090277777777779E-3</v>
      </c>
      <c r="CA31" s="140">
        <v>1.3114583333333335E-3</v>
      </c>
      <c r="CB31" s="140">
        <v>1.3118055555555556E-3</v>
      </c>
      <c r="CC31" s="140">
        <v>1.3229166666666665E-3</v>
      </c>
      <c r="CD31" s="140">
        <v>1.5174768518518517E-3</v>
      </c>
      <c r="CE31" s="140">
        <v>1.3211805555555555E-3</v>
      </c>
      <c r="CF31" s="140">
        <v>1.3407407407407407E-3</v>
      </c>
      <c r="CG31" s="140">
        <v>1.3445601851851854E-3</v>
      </c>
      <c r="CH31" s="140">
        <v>1.3489583333333333E-3</v>
      </c>
      <c r="CI31" s="140">
        <v>1.3376157407407408E-3</v>
      </c>
      <c r="CJ31" s="140">
        <v>1.3387731481481482E-3</v>
      </c>
      <c r="CK31" s="140">
        <v>1.482523148148148E-3</v>
      </c>
      <c r="CL31" s="140">
        <v>1.3438657407407407E-3</v>
      </c>
      <c r="CM31" s="140">
        <v>1.3598379629629629E-3</v>
      </c>
      <c r="CN31" s="140">
        <v>1.3758101851851854E-3</v>
      </c>
      <c r="CO31" s="140">
        <v>1.3733796296296296E-3</v>
      </c>
      <c r="CP31" s="140">
        <v>1.4972222222222225E-3</v>
      </c>
      <c r="CQ31" s="140">
        <v>1.3466435185185185E-3</v>
      </c>
      <c r="CR31" s="140">
        <v>1.3375000000000001E-3</v>
      </c>
      <c r="CS31" s="140">
        <v>1.3900462962962961E-3</v>
      </c>
      <c r="CT31" s="140">
        <v>1.3976851851851852E-3</v>
      </c>
      <c r="CU31" s="140">
        <v>1.6277777777777777E-3</v>
      </c>
      <c r="CV31" s="140">
        <v>1.392013888888889E-3</v>
      </c>
      <c r="CW31" s="140">
        <v>1.4234953703703703E-3</v>
      </c>
      <c r="CX31" s="140">
        <v>1.4262731481481481E-3</v>
      </c>
      <c r="CY31" s="140">
        <v>1.423726851851852E-3</v>
      </c>
      <c r="CZ31" s="140">
        <v>1.411574074074074E-3</v>
      </c>
      <c r="DA31" s="140">
        <v>1.4476851851851853E-3</v>
      </c>
      <c r="DB31" s="140">
        <v>1.4546296296296295E-3</v>
      </c>
      <c r="DC31" s="140">
        <v>1.601388888888889E-3</v>
      </c>
      <c r="DD31" s="140">
        <v>1.4739583333333334E-3</v>
      </c>
      <c r="DE31" s="140">
        <v>1.5086805555555554E-3</v>
      </c>
      <c r="DF31" s="140">
        <v>1.5403935185185188E-3</v>
      </c>
      <c r="DG31" s="140">
        <v>1.5826388888888889E-3</v>
      </c>
      <c r="DH31" s="140">
        <v>1.8339120370370369E-3</v>
      </c>
      <c r="DI31" s="141">
        <v>1.5835648148148146E-3</v>
      </c>
      <c r="DJ31" s="141">
        <v>1.5138888888888891E-3</v>
      </c>
    </row>
    <row r="32" spans="2:114" x14ac:dyDescent="0.2">
      <c r="B32" s="124">
        <v>29</v>
      </c>
      <c r="C32" s="125">
        <v>49</v>
      </c>
      <c r="D32" s="125" t="s">
        <v>8</v>
      </c>
      <c r="E32" s="126">
        <v>1980</v>
      </c>
      <c r="F32" s="126" t="s">
        <v>179</v>
      </c>
      <c r="G32" s="126">
        <v>12</v>
      </c>
      <c r="H32" s="125" t="s">
        <v>408</v>
      </c>
      <c r="I32" s="137">
        <v>0.14113425925925926</v>
      </c>
      <c r="J32" s="139">
        <v>1.8152777777777776E-3</v>
      </c>
      <c r="K32" s="140">
        <v>1.1414351851851852E-3</v>
      </c>
      <c r="L32" s="140">
        <v>1.1666666666666668E-3</v>
      </c>
      <c r="M32" s="140">
        <v>1.1273148148148147E-3</v>
      </c>
      <c r="N32" s="140">
        <v>1.1723379629629629E-3</v>
      </c>
      <c r="O32" s="140">
        <v>1.1658564814814815E-3</v>
      </c>
      <c r="P32" s="140">
        <v>1.1640046296296296E-3</v>
      </c>
      <c r="Q32" s="140">
        <v>1.1878472222222223E-3</v>
      </c>
      <c r="R32" s="140">
        <v>1.1726851851851852E-3</v>
      </c>
      <c r="S32" s="140">
        <v>1.1673611111111112E-3</v>
      </c>
      <c r="T32" s="140">
        <v>1.1703703703703704E-3</v>
      </c>
      <c r="U32" s="140">
        <v>1.1591435185185186E-3</v>
      </c>
      <c r="V32" s="140">
        <v>1.1468750000000001E-3</v>
      </c>
      <c r="W32" s="140">
        <v>1.1472222222222222E-3</v>
      </c>
      <c r="X32" s="140">
        <v>1.1321759259259258E-3</v>
      </c>
      <c r="Y32" s="140">
        <v>1.163888888888889E-3</v>
      </c>
      <c r="Z32" s="140">
        <v>1.1682870370370369E-3</v>
      </c>
      <c r="AA32" s="140">
        <v>1.1623842592592593E-3</v>
      </c>
      <c r="AB32" s="140">
        <v>1.1781249999999999E-3</v>
      </c>
      <c r="AC32" s="140">
        <v>1.1899305555555556E-3</v>
      </c>
      <c r="AD32" s="140">
        <v>1.1893518518518518E-3</v>
      </c>
      <c r="AE32" s="140">
        <v>1.1491898148148149E-3</v>
      </c>
      <c r="AF32" s="140">
        <v>1.1722222222222223E-3</v>
      </c>
      <c r="AG32" s="140">
        <v>1.1790509259259258E-3</v>
      </c>
      <c r="AH32" s="140">
        <v>1.1807870370370373E-3</v>
      </c>
      <c r="AI32" s="140">
        <v>1.198611111111111E-3</v>
      </c>
      <c r="AJ32" s="140">
        <v>1.18125E-3</v>
      </c>
      <c r="AK32" s="140">
        <v>1.2047453703703706E-3</v>
      </c>
      <c r="AL32" s="140">
        <v>1.1898148148148148E-3</v>
      </c>
      <c r="AM32" s="140">
        <v>1.2115740740740741E-3</v>
      </c>
      <c r="AN32" s="140">
        <v>1.2299768518518519E-3</v>
      </c>
      <c r="AO32" s="140">
        <v>1.2170138888888888E-3</v>
      </c>
      <c r="AP32" s="140">
        <v>1.2335648148148147E-3</v>
      </c>
      <c r="AQ32" s="140">
        <v>1.2287037037037039E-3</v>
      </c>
      <c r="AR32" s="140">
        <v>1.2322916666666667E-3</v>
      </c>
      <c r="AS32" s="140">
        <v>1.2415509259259259E-3</v>
      </c>
      <c r="AT32" s="140">
        <v>1.2280092592592592E-3</v>
      </c>
      <c r="AU32" s="140">
        <v>1.2268518518518518E-3</v>
      </c>
      <c r="AV32" s="140">
        <v>1.2120370370370371E-3</v>
      </c>
      <c r="AW32" s="140">
        <v>1.2494212962962964E-3</v>
      </c>
      <c r="AX32" s="140">
        <v>1.2771990740740743E-3</v>
      </c>
      <c r="AY32" s="140">
        <v>1.2445601851851851E-3</v>
      </c>
      <c r="AZ32" s="140">
        <v>1.2506944444444447E-3</v>
      </c>
      <c r="BA32" s="140">
        <v>1.244675925925926E-3</v>
      </c>
      <c r="BB32" s="140">
        <v>1.2890046296296297E-3</v>
      </c>
      <c r="BC32" s="140">
        <v>1.2641203703703705E-3</v>
      </c>
      <c r="BD32" s="140">
        <v>1.3243055555555558E-3</v>
      </c>
      <c r="BE32" s="140">
        <v>1.2906249999999999E-3</v>
      </c>
      <c r="BF32" s="140">
        <v>1.2938657407407406E-3</v>
      </c>
      <c r="BG32" s="140">
        <v>1.2946759259259259E-3</v>
      </c>
      <c r="BH32" s="140">
        <v>1.3187499999999998E-3</v>
      </c>
      <c r="BI32" s="140">
        <v>1.3046296296296295E-3</v>
      </c>
      <c r="BJ32" s="140">
        <v>1.3092592592592591E-3</v>
      </c>
      <c r="BK32" s="140">
        <v>1.3362268518518521E-3</v>
      </c>
      <c r="BL32" s="140">
        <v>1.3509259259259258E-3</v>
      </c>
      <c r="BM32" s="140">
        <v>1.2739583333333333E-3</v>
      </c>
      <c r="BN32" s="140">
        <v>1.3174768518518518E-3</v>
      </c>
      <c r="BO32" s="140">
        <v>1.293287037037037E-3</v>
      </c>
      <c r="BP32" s="140">
        <v>1.2877314814814815E-3</v>
      </c>
      <c r="BQ32" s="140">
        <v>1.309837962962963E-3</v>
      </c>
      <c r="BR32" s="140">
        <v>1.3457175925925926E-3</v>
      </c>
      <c r="BS32" s="140">
        <v>1.3454861111111113E-3</v>
      </c>
      <c r="BT32" s="140">
        <v>1.344675925925926E-3</v>
      </c>
      <c r="BU32" s="140">
        <v>1.3375000000000001E-3</v>
      </c>
      <c r="BV32" s="140">
        <v>1.4373842592592591E-3</v>
      </c>
      <c r="BW32" s="140">
        <v>1.4349537037037037E-3</v>
      </c>
      <c r="BX32" s="140">
        <v>1.3831018518518517E-3</v>
      </c>
      <c r="BY32" s="140">
        <v>1.3894675925925925E-3</v>
      </c>
      <c r="BZ32" s="140">
        <v>1.3677083333333334E-3</v>
      </c>
      <c r="CA32" s="140">
        <v>1.4108796296296298E-3</v>
      </c>
      <c r="CB32" s="140">
        <v>1.374537037037037E-3</v>
      </c>
      <c r="CC32" s="140">
        <v>1.3708333333333333E-3</v>
      </c>
      <c r="CD32" s="140">
        <v>1.3621527777777779E-3</v>
      </c>
      <c r="CE32" s="140">
        <v>1.3539351851851852E-3</v>
      </c>
      <c r="CF32" s="140">
        <v>1.3494212962962963E-3</v>
      </c>
      <c r="CG32" s="140">
        <v>1.3952546296296298E-3</v>
      </c>
      <c r="CH32" s="140">
        <v>1.4549768518518516E-3</v>
      </c>
      <c r="CI32" s="140">
        <v>1.3896990740740742E-3</v>
      </c>
      <c r="CJ32" s="140">
        <v>1.4072916666666667E-3</v>
      </c>
      <c r="CK32" s="140">
        <v>1.429513888888889E-3</v>
      </c>
      <c r="CL32" s="140">
        <v>1.4505787037037039E-3</v>
      </c>
      <c r="CM32" s="140">
        <v>1.4275462962962963E-3</v>
      </c>
      <c r="CN32" s="140">
        <v>1.4586805555555553E-3</v>
      </c>
      <c r="CO32" s="140">
        <v>1.5217592592592592E-3</v>
      </c>
      <c r="CP32" s="140">
        <v>1.4626157407407409E-3</v>
      </c>
      <c r="CQ32" s="140">
        <v>1.5003472222222221E-3</v>
      </c>
      <c r="CR32" s="140">
        <v>1.5497685185185182E-3</v>
      </c>
      <c r="CS32" s="140">
        <v>1.518402777777778E-3</v>
      </c>
      <c r="CT32" s="140">
        <v>1.5607638888888891E-3</v>
      </c>
      <c r="CU32" s="140">
        <v>1.6381944444444445E-3</v>
      </c>
      <c r="CV32" s="140">
        <v>1.4953703703703702E-3</v>
      </c>
      <c r="CW32" s="140">
        <v>1.6416666666666665E-3</v>
      </c>
      <c r="CX32" s="140">
        <v>1.5449074074074074E-3</v>
      </c>
      <c r="CY32" s="140">
        <v>1.601388888888889E-3</v>
      </c>
      <c r="CZ32" s="140">
        <v>1.5916666666666666E-3</v>
      </c>
      <c r="DA32" s="140">
        <v>1.7180555555555558E-3</v>
      </c>
      <c r="DB32" s="140">
        <v>1.5989583333333335E-3</v>
      </c>
      <c r="DC32" s="140">
        <v>1.6717592592592591E-3</v>
      </c>
      <c r="DD32" s="140">
        <v>1.5905092592592594E-3</v>
      </c>
      <c r="DE32" s="140">
        <v>1.6618055555555555E-3</v>
      </c>
      <c r="DF32" s="140">
        <v>1.7145833333333334E-3</v>
      </c>
      <c r="DG32" s="140">
        <v>1.667361111111111E-3</v>
      </c>
      <c r="DH32" s="140">
        <v>1.7342592592592592E-3</v>
      </c>
      <c r="DI32" s="141">
        <v>1.608449074074074E-3</v>
      </c>
      <c r="DJ32" s="141">
        <v>1.5995370370370371E-3</v>
      </c>
    </row>
    <row r="33" spans="2:114" x14ac:dyDescent="0.2">
      <c r="B33" s="124">
        <v>30</v>
      </c>
      <c r="C33" s="125">
        <v>126</v>
      </c>
      <c r="D33" s="125" t="s">
        <v>346</v>
      </c>
      <c r="E33" s="126">
        <v>1975</v>
      </c>
      <c r="F33" s="126" t="s">
        <v>177</v>
      </c>
      <c r="G33" s="126">
        <v>11</v>
      </c>
      <c r="H33" s="125" t="s">
        <v>409</v>
      </c>
      <c r="I33" s="137">
        <v>0.14127314814814815</v>
      </c>
      <c r="J33" s="139">
        <v>1.898726851851852E-3</v>
      </c>
      <c r="K33" s="140">
        <v>1.1656250000000002E-3</v>
      </c>
      <c r="L33" s="140">
        <v>1.2339120370370371E-3</v>
      </c>
      <c r="M33" s="140">
        <v>1.1597222222222221E-3</v>
      </c>
      <c r="N33" s="140">
        <v>1.1357638888888888E-3</v>
      </c>
      <c r="O33" s="140">
        <v>1.1946759259259259E-3</v>
      </c>
      <c r="P33" s="140">
        <v>1.1432870370370371E-3</v>
      </c>
      <c r="Q33" s="140">
        <v>1.1103009259259258E-3</v>
      </c>
      <c r="R33" s="140">
        <v>1.1155092592592592E-3</v>
      </c>
      <c r="S33" s="140">
        <v>1.1327546296296296E-3</v>
      </c>
      <c r="T33" s="140">
        <v>1.164351851851852E-3</v>
      </c>
      <c r="U33" s="140">
        <v>1.1608796296296295E-3</v>
      </c>
      <c r="V33" s="140">
        <v>1.1449074074074074E-3</v>
      </c>
      <c r="W33" s="140">
        <v>1.1481481481481481E-3</v>
      </c>
      <c r="X33" s="140">
        <v>1.1333333333333334E-3</v>
      </c>
      <c r="Y33" s="140">
        <v>1.1626157407407408E-3</v>
      </c>
      <c r="Z33" s="140">
        <v>1.170138888888889E-3</v>
      </c>
      <c r="AA33" s="140">
        <v>1.169675925925926E-3</v>
      </c>
      <c r="AB33" s="140">
        <v>1.1493055555555555E-3</v>
      </c>
      <c r="AC33" s="140">
        <v>1.1627314814814814E-3</v>
      </c>
      <c r="AD33" s="140">
        <v>1.158564814814815E-3</v>
      </c>
      <c r="AE33" s="140">
        <v>1.1700231481481481E-3</v>
      </c>
      <c r="AF33" s="140">
        <v>1.1517361111111112E-3</v>
      </c>
      <c r="AG33" s="140">
        <v>1.164351851851852E-3</v>
      </c>
      <c r="AH33" s="140">
        <v>1.1810185185185185E-3</v>
      </c>
      <c r="AI33" s="140">
        <v>1.1729166666666667E-3</v>
      </c>
      <c r="AJ33" s="140">
        <v>1.159375E-3</v>
      </c>
      <c r="AK33" s="140">
        <v>1.1909722222222222E-3</v>
      </c>
      <c r="AL33" s="140">
        <v>1.1728009259259259E-3</v>
      </c>
      <c r="AM33" s="140">
        <v>1.1781249999999999E-3</v>
      </c>
      <c r="AN33" s="140">
        <v>1.208449074074074E-3</v>
      </c>
      <c r="AO33" s="140">
        <v>1.1961805555555556E-3</v>
      </c>
      <c r="AP33" s="140">
        <v>1.1999999999999999E-3</v>
      </c>
      <c r="AQ33" s="140">
        <v>1.2207175925925925E-3</v>
      </c>
      <c r="AR33" s="140">
        <v>1.2168981481481482E-3</v>
      </c>
      <c r="AS33" s="140">
        <v>1.213425925925926E-3</v>
      </c>
      <c r="AT33" s="140">
        <v>1.2334490740740741E-3</v>
      </c>
      <c r="AU33" s="140">
        <v>1.1966435185185185E-3</v>
      </c>
      <c r="AV33" s="140">
        <v>1.2251157407407408E-3</v>
      </c>
      <c r="AW33" s="140">
        <v>1.2136574074074074E-3</v>
      </c>
      <c r="AX33" s="140">
        <v>1.218287037037037E-3</v>
      </c>
      <c r="AY33" s="140">
        <v>1.2261574074074074E-3</v>
      </c>
      <c r="AZ33" s="140">
        <v>1.2212962962962963E-3</v>
      </c>
      <c r="BA33" s="140">
        <v>1.2215277777777778E-3</v>
      </c>
      <c r="BB33" s="140">
        <v>1.241435185185185E-3</v>
      </c>
      <c r="BC33" s="140">
        <v>1.2265046296296297E-3</v>
      </c>
      <c r="BD33" s="140">
        <v>1.2363425925925925E-3</v>
      </c>
      <c r="BE33" s="140">
        <v>1.2442129629629628E-3</v>
      </c>
      <c r="BF33" s="140">
        <v>1.2312500000000001E-3</v>
      </c>
      <c r="BG33" s="140">
        <v>1.2475694444444444E-3</v>
      </c>
      <c r="BH33" s="140">
        <v>1.2415509259259259E-3</v>
      </c>
      <c r="BI33" s="140">
        <v>1.2495370370370371E-3</v>
      </c>
      <c r="BJ33" s="140">
        <v>1.2649305555555554E-3</v>
      </c>
      <c r="BK33" s="140">
        <v>1.2736111111111112E-3</v>
      </c>
      <c r="BL33" s="140">
        <v>1.3160879629629631E-3</v>
      </c>
      <c r="BM33" s="140">
        <v>1.3565972222222224E-3</v>
      </c>
      <c r="BN33" s="140">
        <v>1.3061342592592593E-3</v>
      </c>
      <c r="BO33" s="140">
        <v>1.2890046296296297E-3</v>
      </c>
      <c r="BP33" s="140">
        <v>1.3153935185185185E-3</v>
      </c>
      <c r="BQ33" s="140">
        <v>1.3006944444444444E-3</v>
      </c>
      <c r="BR33" s="140">
        <v>1.265625E-3</v>
      </c>
      <c r="BS33" s="140">
        <v>1.2700231481481482E-3</v>
      </c>
      <c r="BT33" s="140">
        <v>1.3006944444444444E-3</v>
      </c>
      <c r="BU33" s="140">
        <v>1.4440972222222223E-3</v>
      </c>
      <c r="BV33" s="140">
        <v>1.3421296296296295E-3</v>
      </c>
      <c r="BW33" s="140">
        <v>1.372337962962963E-3</v>
      </c>
      <c r="BX33" s="140">
        <v>1.3936342592592592E-3</v>
      </c>
      <c r="BY33" s="140">
        <v>1.3965277777777778E-3</v>
      </c>
      <c r="BZ33" s="140">
        <v>1.4193287037037037E-3</v>
      </c>
      <c r="CA33" s="140">
        <v>1.4232638888888888E-3</v>
      </c>
      <c r="CB33" s="140">
        <v>1.4938657407407407E-3</v>
      </c>
      <c r="CC33" s="140">
        <v>1.4418981481481481E-3</v>
      </c>
      <c r="CD33" s="140">
        <v>1.4534722222222223E-3</v>
      </c>
      <c r="CE33" s="140">
        <v>1.4628472222222222E-3</v>
      </c>
      <c r="CF33" s="140">
        <v>1.4640046296296296E-3</v>
      </c>
      <c r="CG33" s="140">
        <v>1.494212962962963E-3</v>
      </c>
      <c r="CH33" s="140">
        <v>1.6070601851851853E-3</v>
      </c>
      <c r="CI33" s="140">
        <v>1.4928240740740741E-3</v>
      </c>
      <c r="CJ33" s="140">
        <v>1.4885416666666667E-3</v>
      </c>
      <c r="CK33" s="140">
        <v>1.4531249999999998E-3</v>
      </c>
      <c r="CL33" s="140">
        <v>1.510300925925926E-3</v>
      </c>
      <c r="CM33" s="140">
        <v>1.5030092592592593E-3</v>
      </c>
      <c r="CN33" s="140">
        <v>1.5876157407407408E-3</v>
      </c>
      <c r="CO33" s="140">
        <v>1.5475694444444443E-3</v>
      </c>
      <c r="CP33" s="140">
        <v>1.5657407407407408E-3</v>
      </c>
      <c r="CQ33" s="140">
        <v>1.5665509259259259E-3</v>
      </c>
      <c r="CR33" s="140">
        <v>1.5550925925925925E-3</v>
      </c>
      <c r="CS33" s="140">
        <v>1.6435185185185183E-3</v>
      </c>
      <c r="CT33" s="140">
        <v>1.5812500000000002E-3</v>
      </c>
      <c r="CU33" s="140">
        <v>1.5417824074074075E-3</v>
      </c>
      <c r="CV33" s="140">
        <v>1.5994212962962965E-3</v>
      </c>
      <c r="CW33" s="140">
        <v>1.9240740740740739E-3</v>
      </c>
      <c r="CX33" s="140">
        <v>1.6663194444444442E-3</v>
      </c>
      <c r="CY33" s="140">
        <v>1.7042824074074072E-3</v>
      </c>
      <c r="CZ33" s="140">
        <v>1.629398148148148E-3</v>
      </c>
      <c r="DA33" s="140">
        <v>1.6656249999999998E-3</v>
      </c>
      <c r="DB33" s="140">
        <v>1.6621527777777778E-3</v>
      </c>
      <c r="DC33" s="140">
        <v>1.5993055555555554E-3</v>
      </c>
      <c r="DD33" s="140">
        <v>1.6232638888888887E-3</v>
      </c>
      <c r="DE33" s="140">
        <v>1.5658564814814814E-3</v>
      </c>
      <c r="DF33" s="140">
        <v>1.5523148148148147E-3</v>
      </c>
      <c r="DG33" s="140">
        <v>1.5837962962962965E-3</v>
      </c>
      <c r="DH33" s="140">
        <v>1.5657407407407408E-3</v>
      </c>
      <c r="DI33" s="141">
        <v>1.5500000000000002E-3</v>
      </c>
      <c r="DJ33" s="141">
        <v>1.3966435185185184E-3</v>
      </c>
    </row>
    <row r="34" spans="2:114" x14ac:dyDescent="0.2">
      <c r="B34" s="124">
        <v>31</v>
      </c>
      <c r="C34" s="125">
        <v>78</v>
      </c>
      <c r="D34" s="125" t="s">
        <v>148</v>
      </c>
      <c r="E34" s="126">
        <v>1972</v>
      </c>
      <c r="F34" s="126" t="s">
        <v>177</v>
      </c>
      <c r="G34" s="126">
        <v>12</v>
      </c>
      <c r="H34" s="125" t="s">
        <v>410</v>
      </c>
      <c r="I34" s="137">
        <v>0.14143518518518519</v>
      </c>
      <c r="J34" s="139">
        <v>2.2081018518518522E-3</v>
      </c>
      <c r="K34" s="140">
        <v>1.3270833333333335E-3</v>
      </c>
      <c r="L34" s="140">
        <v>1.3543981481481482E-3</v>
      </c>
      <c r="M34" s="140">
        <v>1.3152777777777778E-3</v>
      </c>
      <c r="N34" s="140">
        <v>1.3016203703703703E-3</v>
      </c>
      <c r="O34" s="140">
        <v>1.336574074074074E-3</v>
      </c>
      <c r="P34" s="140">
        <v>1.325E-3</v>
      </c>
      <c r="Q34" s="140">
        <v>1.305902777777778E-3</v>
      </c>
      <c r="R34" s="140">
        <v>1.3101851851851853E-3</v>
      </c>
      <c r="S34" s="140">
        <v>1.3148148148148147E-3</v>
      </c>
      <c r="T34" s="140">
        <v>1.3001157407407408E-3</v>
      </c>
      <c r="U34" s="140">
        <v>1.2832175925925925E-3</v>
      </c>
      <c r="V34" s="140">
        <v>1.2872685185185185E-3</v>
      </c>
      <c r="W34" s="140">
        <v>1.3141203703703702E-3</v>
      </c>
      <c r="X34" s="140">
        <v>1.3210648148148148E-3</v>
      </c>
      <c r="Y34" s="140">
        <v>1.3211805555555555E-3</v>
      </c>
      <c r="Z34" s="140">
        <v>1.380324074074074E-3</v>
      </c>
      <c r="AA34" s="140">
        <v>1.2959490740740739E-3</v>
      </c>
      <c r="AB34" s="140">
        <v>1.3008101851851852E-3</v>
      </c>
      <c r="AC34" s="140">
        <v>1.3180555555555556E-3</v>
      </c>
      <c r="AD34" s="140">
        <v>1.2924768518518517E-3</v>
      </c>
      <c r="AE34" s="140">
        <v>1.3074074074074073E-3</v>
      </c>
      <c r="AF34" s="140">
        <v>1.3054398148148148E-3</v>
      </c>
      <c r="AG34" s="140">
        <v>1.2949074074074074E-3</v>
      </c>
      <c r="AH34" s="140">
        <v>1.301388888888889E-3</v>
      </c>
      <c r="AI34" s="140">
        <v>1.3100694444444444E-3</v>
      </c>
      <c r="AJ34" s="140">
        <v>1.2980324074074073E-3</v>
      </c>
      <c r="AK34" s="140">
        <v>1.4434027777777778E-3</v>
      </c>
      <c r="AL34" s="140">
        <v>1.3068287037037035E-3</v>
      </c>
      <c r="AM34" s="140">
        <v>1.2946759259259259E-3</v>
      </c>
      <c r="AN34" s="140">
        <v>1.2796296296296297E-3</v>
      </c>
      <c r="AO34" s="140">
        <v>1.309375E-3</v>
      </c>
      <c r="AP34" s="140">
        <v>1.3581018518518519E-3</v>
      </c>
      <c r="AQ34" s="140">
        <v>1.2980324074074073E-3</v>
      </c>
      <c r="AR34" s="140">
        <v>1.3349537037037036E-3</v>
      </c>
      <c r="AS34" s="140">
        <v>1.3563657407407407E-3</v>
      </c>
      <c r="AT34" s="140">
        <v>1.2773148148148147E-3</v>
      </c>
      <c r="AU34" s="140">
        <v>1.2903935185185186E-3</v>
      </c>
      <c r="AV34" s="140">
        <v>1.3200231481481483E-3</v>
      </c>
      <c r="AW34" s="140">
        <v>1.2929398148148147E-3</v>
      </c>
      <c r="AX34" s="140">
        <v>1.2850694444444444E-3</v>
      </c>
      <c r="AY34" s="140">
        <v>1.2876157407407406E-3</v>
      </c>
      <c r="AZ34" s="140">
        <v>1.3215277777777776E-3</v>
      </c>
      <c r="BA34" s="140">
        <v>1.3302083333333334E-3</v>
      </c>
      <c r="BB34" s="140">
        <v>1.2987268518518517E-3</v>
      </c>
      <c r="BC34" s="140">
        <v>1.297800925925926E-3</v>
      </c>
      <c r="BD34" s="140">
        <v>1.3152777777777778E-3</v>
      </c>
      <c r="BE34" s="140">
        <v>1.3004629629629631E-3</v>
      </c>
      <c r="BF34" s="140">
        <v>1.3184027777777777E-3</v>
      </c>
      <c r="BG34" s="140">
        <v>1.3002314814814814E-3</v>
      </c>
      <c r="BH34" s="140">
        <v>1.3304398148148149E-3</v>
      </c>
      <c r="BI34" s="140">
        <v>1.2824074074074075E-3</v>
      </c>
      <c r="BJ34" s="140">
        <v>1.3159722222222221E-3</v>
      </c>
      <c r="BK34" s="140">
        <v>1.3512731481481481E-3</v>
      </c>
      <c r="BL34" s="140">
        <v>1.3501157407407405E-3</v>
      </c>
      <c r="BM34" s="140">
        <v>1.3201388888888889E-3</v>
      </c>
      <c r="BN34" s="140">
        <v>1.3158564814814812E-3</v>
      </c>
      <c r="BO34" s="140">
        <v>1.2990740740740742E-3</v>
      </c>
      <c r="BP34" s="140">
        <v>1.332523148148148E-3</v>
      </c>
      <c r="BQ34" s="140">
        <v>1.3039351851851851E-3</v>
      </c>
      <c r="BR34" s="140">
        <v>1.3112268518518518E-3</v>
      </c>
      <c r="BS34" s="140">
        <v>1.3171296296296297E-3</v>
      </c>
      <c r="BT34" s="140">
        <v>1.3057870370370369E-3</v>
      </c>
      <c r="BU34" s="140">
        <v>1.3462962962962962E-3</v>
      </c>
      <c r="BV34" s="140">
        <v>1.458912037037037E-3</v>
      </c>
      <c r="BW34" s="140">
        <v>1.3276620370370371E-3</v>
      </c>
      <c r="BX34" s="140">
        <v>1.3187499999999998E-3</v>
      </c>
      <c r="BY34" s="140">
        <v>1.3420138888888889E-3</v>
      </c>
      <c r="BZ34" s="140">
        <v>1.3159722222222221E-3</v>
      </c>
      <c r="CA34" s="140">
        <v>1.3266203703703704E-3</v>
      </c>
      <c r="CB34" s="140">
        <v>1.3300925925925926E-3</v>
      </c>
      <c r="CC34" s="140">
        <v>1.3697916666666667E-3</v>
      </c>
      <c r="CD34" s="140">
        <v>1.364814814814815E-3</v>
      </c>
      <c r="CE34" s="140">
        <v>1.3629629629629632E-3</v>
      </c>
      <c r="CF34" s="140">
        <v>1.3848379629629629E-3</v>
      </c>
      <c r="CG34" s="140">
        <v>1.3475694444444446E-3</v>
      </c>
      <c r="CH34" s="140">
        <v>1.3236111111111113E-3</v>
      </c>
      <c r="CI34" s="140">
        <v>1.3270833333333335E-3</v>
      </c>
      <c r="CJ34" s="140">
        <v>1.3725694444444445E-3</v>
      </c>
      <c r="CK34" s="140">
        <v>1.4598379629629631E-3</v>
      </c>
      <c r="CL34" s="140">
        <v>1.3435185185185184E-3</v>
      </c>
      <c r="CM34" s="140">
        <v>1.376851851851852E-3</v>
      </c>
      <c r="CN34" s="140">
        <v>1.372337962962963E-3</v>
      </c>
      <c r="CO34" s="140">
        <v>1.3665509259259258E-3</v>
      </c>
      <c r="CP34" s="140">
        <v>1.372800925925926E-3</v>
      </c>
      <c r="CQ34" s="140">
        <v>1.419097222222222E-3</v>
      </c>
      <c r="CR34" s="140">
        <v>1.3715277777777779E-3</v>
      </c>
      <c r="CS34" s="140">
        <v>1.3673611111111111E-3</v>
      </c>
      <c r="CT34" s="140">
        <v>1.4597222222222223E-3</v>
      </c>
      <c r="CU34" s="140">
        <v>1.3350694444444443E-3</v>
      </c>
      <c r="CV34" s="140">
        <v>1.3986111111111109E-3</v>
      </c>
      <c r="CW34" s="140">
        <v>1.4122685185185184E-3</v>
      </c>
      <c r="CX34" s="140">
        <v>1.4E-3</v>
      </c>
      <c r="CY34" s="140">
        <v>1.4118055555555557E-3</v>
      </c>
      <c r="CZ34" s="140">
        <v>1.5241898148148148E-3</v>
      </c>
      <c r="DA34" s="140">
        <v>1.3856481481481482E-3</v>
      </c>
      <c r="DB34" s="140">
        <v>1.4265046296296298E-3</v>
      </c>
      <c r="DC34" s="140">
        <v>1.3947916666666668E-3</v>
      </c>
      <c r="DD34" s="140">
        <v>1.3953703703703704E-3</v>
      </c>
      <c r="DE34" s="140">
        <v>1.4002314814814815E-3</v>
      </c>
      <c r="DF34" s="140">
        <v>1.391435185185185E-3</v>
      </c>
      <c r="DG34" s="140">
        <v>1.3504629629629628E-3</v>
      </c>
      <c r="DH34" s="140">
        <v>1.3833333333333334E-3</v>
      </c>
      <c r="DI34" s="141">
        <v>1.3369212962962963E-3</v>
      </c>
      <c r="DJ34" s="141">
        <v>1.2803240740740741E-3</v>
      </c>
    </row>
    <row r="35" spans="2:114" x14ac:dyDescent="0.2">
      <c r="B35" s="124">
        <v>32</v>
      </c>
      <c r="C35" s="125">
        <v>46</v>
      </c>
      <c r="D35" s="125" t="s">
        <v>185</v>
      </c>
      <c r="E35" s="126">
        <v>1974</v>
      </c>
      <c r="F35" s="126" t="s">
        <v>177</v>
      </c>
      <c r="G35" s="126">
        <v>13</v>
      </c>
      <c r="H35" s="125" t="s">
        <v>411</v>
      </c>
      <c r="I35" s="137">
        <v>0.14350694444444445</v>
      </c>
      <c r="J35" s="139">
        <v>1.7552083333333332E-3</v>
      </c>
      <c r="K35" s="140">
        <v>1.1460648148148148E-3</v>
      </c>
      <c r="L35" s="140">
        <v>1.1653935185185185E-3</v>
      </c>
      <c r="M35" s="140">
        <v>1.1388888888888889E-3</v>
      </c>
      <c r="N35" s="140">
        <v>1.1555555555555557E-3</v>
      </c>
      <c r="O35" s="140">
        <v>1.1579861111111112E-3</v>
      </c>
      <c r="P35" s="140">
        <v>1.1605324074074074E-3</v>
      </c>
      <c r="Q35" s="140">
        <v>1.1665509259259259E-3</v>
      </c>
      <c r="R35" s="140">
        <v>1.1645833333333332E-3</v>
      </c>
      <c r="S35" s="140">
        <v>1.2112268518518518E-3</v>
      </c>
      <c r="T35" s="140">
        <v>1.2422453703703703E-3</v>
      </c>
      <c r="U35" s="140">
        <v>1.2917824074074075E-3</v>
      </c>
      <c r="V35" s="140">
        <v>1.2379629629629631E-3</v>
      </c>
      <c r="W35" s="140">
        <v>1.2519675925925927E-3</v>
      </c>
      <c r="X35" s="140">
        <v>1.2431712962962963E-3</v>
      </c>
      <c r="Y35" s="140">
        <v>1.2396990740740741E-3</v>
      </c>
      <c r="Z35" s="140">
        <v>1.2353009259259259E-3</v>
      </c>
      <c r="AA35" s="140">
        <v>1.2515046296296295E-3</v>
      </c>
      <c r="AB35" s="140">
        <v>1.2751157407407407E-3</v>
      </c>
      <c r="AC35" s="140">
        <v>1.2646990740740741E-3</v>
      </c>
      <c r="AD35" s="140">
        <v>1.264814814814815E-3</v>
      </c>
      <c r="AE35" s="140">
        <v>1.2832175925925925E-3</v>
      </c>
      <c r="AF35" s="140">
        <v>1.2574074074074074E-3</v>
      </c>
      <c r="AG35" s="140">
        <v>1.2631944444444444E-3</v>
      </c>
      <c r="AH35" s="140">
        <v>1.2783564814814814E-3</v>
      </c>
      <c r="AI35" s="140">
        <v>1.2672453703703704E-3</v>
      </c>
      <c r="AJ35" s="140">
        <v>1.2511574074074074E-3</v>
      </c>
      <c r="AK35" s="140">
        <v>1.2629629629629629E-3</v>
      </c>
      <c r="AL35" s="140">
        <v>1.246412037037037E-3</v>
      </c>
      <c r="AM35" s="140">
        <v>1.2628472222222223E-3</v>
      </c>
      <c r="AN35" s="140">
        <v>1.2262731481481482E-3</v>
      </c>
      <c r="AO35" s="140">
        <v>1.2928240740740741E-3</v>
      </c>
      <c r="AP35" s="140">
        <v>1.266550925925926E-3</v>
      </c>
      <c r="AQ35" s="140">
        <v>1.2940972222222223E-3</v>
      </c>
      <c r="AR35" s="140">
        <v>1.2878472222222221E-3</v>
      </c>
      <c r="AS35" s="140">
        <v>1.2778935185185187E-3</v>
      </c>
      <c r="AT35" s="140">
        <v>1.278125E-3</v>
      </c>
      <c r="AU35" s="140">
        <v>1.2571759259259259E-3</v>
      </c>
      <c r="AV35" s="140">
        <v>1.2903935185185186E-3</v>
      </c>
      <c r="AW35" s="140">
        <v>1.266550925925926E-3</v>
      </c>
      <c r="AX35" s="140">
        <v>1.2697916666666667E-3</v>
      </c>
      <c r="AY35" s="140">
        <v>1.270601851851852E-3</v>
      </c>
      <c r="AZ35" s="140">
        <v>1.2712962962962962E-3</v>
      </c>
      <c r="BA35" s="140">
        <v>1.2954861111111112E-3</v>
      </c>
      <c r="BB35" s="140">
        <v>1.2975694444444445E-3</v>
      </c>
      <c r="BC35" s="140">
        <v>1.2883101851851853E-3</v>
      </c>
      <c r="BD35" s="140">
        <v>1.3104166666666665E-3</v>
      </c>
      <c r="BE35" s="140">
        <v>1.2923611111111111E-3</v>
      </c>
      <c r="BF35" s="140">
        <v>1.2756944444444445E-3</v>
      </c>
      <c r="BG35" s="140">
        <v>1.3141203703703702E-3</v>
      </c>
      <c r="BH35" s="140">
        <v>1.3212962962962963E-3</v>
      </c>
      <c r="BI35" s="140">
        <v>1.3099537037037038E-3</v>
      </c>
      <c r="BJ35" s="140">
        <v>1.3177083333333333E-3</v>
      </c>
      <c r="BK35" s="140">
        <v>1.3190972222222222E-3</v>
      </c>
      <c r="BL35" s="140">
        <v>1.3321759259259259E-3</v>
      </c>
      <c r="BM35" s="140">
        <v>1.3347222222222224E-3</v>
      </c>
      <c r="BN35" s="140">
        <v>1.3084490740740741E-3</v>
      </c>
      <c r="BO35" s="140">
        <v>1.3460648148148147E-3</v>
      </c>
      <c r="BP35" s="140">
        <v>1.3559027777777779E-3</v>
      </c>
      <c r="BQ35" s="140">
        <v>1.3640046296296297E-3</v>
      </c>
      <c r="BR35" s="140">
        <v>1.3511574074074075E-3</v>
      </c>
      <c r="BS35" s="140">
        <v>1.3859953703703705E-3</v>
      </c>
      <c r="BT35" s="140">
        <v>1.3832175925925928E-3</v>
      </c>
      <c r="BU35" s="140">
        <v>1.3893518518518517E-3</v>
      </c>
      <c r="BV35" s="140">
        <v>1.3910879629629629E-3</v>
      </c>
      <c r="BW35" s="140">
        <v>1.3949074074074074E-3</v>
      </c>
      <c r="BX35" s="140">
        <v>1.4181712962962965E-3</v>
      </c>
      <c r="BY35" s="140">
        <v>1.4469907407407409E-3</v>
      </c>
      <c r="BZ35" s="140">
        <v>1.427199074074074E-3</v>
      </c>
      <c r="CA35" s="140">
        <v>1.4180555555555554E-3</v>
      </c>
      <c r="CB35" s="140">
        <v>1.4017361111111112E-3</v>
      </c>
      <c r="CC35" s="140">
        <v>1.428935185185185E-3</v>
      </c>
      <c r="CD35" s="140">
        <v>1.4297453703703703E-3</v>
      </c>
      <c r="CE35" s="140">
        <v>1.4555555555555556E-3</v>
      </c>
      <c r="CF35" s="140">
        <v>1.3908564814814814E-3</v>
      </c>
      <c r="CG35" s="140">
        <v>1.3519675925925928E-3</v>
      </c>
      <c r="CH35" s="140">
        <v>1.3673611111111111E-3</v>
      </c>
      <c r="CI35" s="140">
        <v>1.3696759259259259E-3</v>
      </c>
      <c r="CJ35" s="140">
        <v>1.3949074074074074E-3</v>
      </c>
      <c r="CK35" s="140">
        <v>1.3809027777777778E-3</v>
      </c>
      <c r="CL35" s="140">
        <v>1.4166666666666668E-3</v>
      </c>
      <c r="CM35" s="140">
        <v>1.4409722222222222E-3</v>
      </c>
      <c r="CN35" s="140">
        <v>1.4878472222222222E-3</v>
      </c>
      <c r="CO35" s="140">
        <v>1.4873842592592595E-3</v>
      </c>
      <c r="CP35" s="140">
        <v>1.5503472222222221E-3</v>
      </c>
      <c r="CQ35" s="140">
        <v>1.5106481481481481E-3</v>
      </c>
      <c r="CR35" s="140">
        <v>1.5788194444444443E-3</v>
      </c>
      <c r="CS35" s="140">
        <v>1.4944444444444447E-3</v>
      </c>
      <c r="CT35" s="140">
        <v>1.4976851851851852E-3</v>
      </c>
      <c r="CU35" s="140">
        <v>1.553587962962963E-3</v>
      </c>
      <c r="CV35" s="140">
        <v>1.564699074074074E-3</v>
      </c>
      <c r="CW35" s="140">
        <v>1.5724537037037035E-3</v>
      </c>
      <c r="CX35" s="140">
        <v>1.7081018518518519E-3</v>
      </c>
      <c r="CY35" s="140">
        <v>1.5756944444444447E-3</v>
      </c>
      <c r="CZ35" s="140">
        <v>1.5965277777777777E-3</v>
      </c>
      <c r="DA35" s="140">
        <v>1.5783564814814816E-3</v>
      </c>
      <c r="DB35" s="140">
        <v>1.6098379629629629E-3</v>
      </c>
      <c r="DC35" s="140">
        <v>1.6126157407407406E-3</v>
      </c>
      <c r="DD35" s="140">
        <v>1.604976851851852E-3</v>
      </c>
      <c r="DE35" s="140">
        <v>1.7616898148148149E-3</v>
      </c>
      <c r="DF35" s="140">
        <v>1.689814814814815E-3</v>
      </c>
      <c r="DG35" s="140">
        <v>1.5883101851851854E-3</v>
      </c>
      <c r="DH35" s="140">
        <v>1.5892361111111109E-3</v>
      </c>
      <c r="DI35" s="141">
        <v>1.5784722222222224E-3</v>
      </c>
      <c r="DJ35" s="141">
        <v>1.5559027777777778E-3</v>
      </c>
    </row>
    <row r="36" spans="2:114" x14ac:dyDescent="0.2">
      <c r="B36" s="124">
        <v>33</v>
      </c>
      <c r="C36" s="125">
        <v>13</v>
      </c>
      <c r="D36" s="125" t="s">
        <v>347</v>
      </c>
      <c r="E36" s="126">
        <v>1976</v>
      </c>
      <c r="F36" s="126" t="s">
        <v>177</v>
      </c>
      <c r="G36" s="126">
        <v>14</v>
      </c>
      <c r="H36" s="125" t="s">
        <v>167</v>
      </c>
      <c r="I36" s="137">
        <v>0.14405092592592592</v>
      </c>
      <c r="J36" s="139">
        <v>2.0758101851851853E-3</v>
      </c>
      <c r="K36" s="140">
        <v>1.2337962962962964E-3</v>
      </c>
      <c r="L36" s="140">
        <v>1.2782407407407408E-3</v>
      </c>
      <c r="M36" s="140">
        <v>1.2651620370370371E-3</v>
      </c>
      <c r="N36" s="140">
        <v>1.3010416666666667E-3</v>
      </c>
      <c r="O36" s="140">
        <v>1.2884259259259259E-3</v>
      </c>
      <c r="P36" s="140">
        <v>1.2939814814814815E-3</v>
      </c>
      <c r="Q36" s="140">
        <v>1.2888888888888887E-3</v>
      </c>
      <c r="R36" s="140">
        <v>1.2812500000000001E-3</v>
      </c>
      <c r="S36" s="140">
        <v>1.2834490740740742E-3</v>
      </c>
      <c r="T36" s="140">
        <v>1.305324074074074E-3</v>
      </c>
      <c r="U36" s="140">
        <v>1.3010416666666667E-3</v>
      </c>
      <c r="V36" s="140">
        <v>1.2888888888888887E-3</v>
      </c>
      <c r="W36" s="140">
        <v>1.291550925925926E-3</v>
      </c>
      <c r="X36" s="140">
        <v>1.3427083333333331E-3</v>
      </c>
      <c r="Y36" s="140">
        <v>1.3040509259259257E-3</v>
      </c>
      <c r="Z36" s="140">
        <v>1.3094907407407411E-3</v>
      </c>
      <c r="AA36" s="140">
        <v>1.3037037037037036E-3</v>
      </c>
      <c r="AB36" s="140">
        <v>1.3112268518518518E-3</v>
      </c>
      <c r="AC36" s="140">
        <v>1.302314814814815E-3</v>
      </c>
      <c r="AD36" s="140">
        <v>1.2908564814814816E-3</v>
      </c>
      <c r="AE36" s="140">
        <v>1.2875E-3</v>
      </c>
      <c r="AF36" s="140">
        <v>1.3076388888888888E-3</v>
      </c>
      <c r="AG36" s="140">
        <v>1.3050925925925927E-3</v>
      </c>
      <c r="AH36" s="140">
        <v>1.3237268518518518E-3</v>
      </c>
      <c r="AI36" s="140">
        <v>1.2832175925925925E-3</v>
      </c>
      <c r="AJ36" s="140">
        <v>1.3026620370370371E-3</v>
      </c>
      <c r="AK36" s="140">
        <v>1.3393518518518518E-3</v>
      </c>
      <c r="AL36" s="140">
        <v>1.3439814814814816E-3</v>
      </c>
      <c r="AM36" s="140">
        <v>1.332523148148148E-3</v>
      </c>
      <c r="AN36" s="140">
        <v>1.3217592592592593E-3</v>
      </c>
      <c r="AO36" s="140">
        <v>1.3406249999999998E-3</v>
      </c>
      <c r="AP36" s="140">
        <v>1.3074074074074073E-3</v>
      </c>
      <c r="AQ36" s="140">
        <v>1.3224537037037035E-3</v>
      </c>
      <c r="AR36" s="140">
        <v>1.3054398148148148E-3</v>
      </c>
      <c r="AS36" s="140">
        <v>1.3101851851851853E-3</v>
      </c>
      <c r="AT36" s="140">
        <v>1.319212962962963E-3</v>
      </c>
      <c r="AU36" s="140">
        <v>1.2954861111111112E-3</v>
      </c>
      <c r="AV36" s="140">
        <v>1.3277777777777778E-3</v>
      </c>
      <c r="AW36" s="140">
        <v>1.3244212962962964E-3</v>
      </c>
      <c r="AX36" s="140">
        <v>1.3407407407407407E-3</v>
      </c>
      <c r="AY36" s="140">
        <v>1.3582175925925925E-3</v>
      </c>
      <c r="AZ36" s="140">
        <v>1.3340277777777777E-3</v>
      </c>
      <c r="BA36" s="140">
        <v>1.3387731481481482E-3</v>
      </c>
      <c r="BB36" s="140">
        <v>1.3171296296296297E-3</v>
      </c>
      <c r="BC36" s="140">
        <v>1.3671296296296296E-3</v>
      </c>
      <c r="BD36" s="140">
        <v>1.3258101851851851E-3</v>
      </c>
      <c r="BE36" s="140">
        <v>1.3462962962962962E-3</v>
      </c>
      <c r="BF36" s="140">
        <v>1.3572916666666666E-3</v>
      </c>
      <c r="BG36" s="140">
        <v>1.351388888888889E-3</v>
      </c>
      <c r="BH36" s="140">
        <v>1.3063657407407408E-3</v>
      </c>
      <c r="BI36" s="140">
        <v>1.3447916666666669E-3</v>
      </c>
      <c r="BJ36" s="140">
        <v>1.3597222222222222E-3</v>
      </c>
      <c r="BK36" s="140">
        <v>1.3465277777777779E-3</v>
      </c>
      <c r="BL36" s="140">
        <v>1.3844907407407406E-3</v>
      </c>
      <c r="BM36" s="140">
        <v>1.352199074074074E-3</v>
      </c>
      <c r="BN36" s="140">
        <v>1.3871527777777779E-3</v>
      </c>
      <c r="BO36" s="140">
        <v>1.3869212962962965E-3</v>
      </c>
      <c r="BP36" s="140">
        <v>1.367824074074074E-3</v>
      </c>
      <c r="BQ36" s="140">
        <v>1.3484953703703703E-3</v>
      </c>
      <c r="BR36" s="140">
        <v>1.3571759259259257E-3</v>
      </c>
      <c r="BS36" s="140">
        <v>1.3491898148148146E-3</v>
      </c>
      <c r="BT36" s="140">
        <v>1.3730324074074077E-3</v>
      </c>
      <c r="BU36" s="140">
        <v>1.3645833333333331E-3</v>
      </c>
      <c r="BV36" s="140">
        <v>1.3699074074074074E-3</v>
      </c>
      <c r="BW36" s="140">
        <v>1.383912037037037E-3</v>
      </c>
      <c r="BX36" s="140">
        <v>1.3674768518518517E-3</v>
      </c>
      <c r="BY36" s="140">
        <v>1.3939814814814815E-3</v>
      </c>
      <c r="BZ36" s="140">
        <v>1.3952546296296298E-3</v>
      </c>
      <c r="CA36" s="140">
        <v>1.4225694444444444E-3</v>
      </c>
      <c r="CB36" s="140">
        <v>1.3898148148148149E-3</v>
      </c>
      <c r="CC36" s="140">
        <v>1.4068287037037038E-3</v>
      </c>
      <c r="CD36" s="140">
        <v>1.3990740740740743E-3</v>
      </c>
      <c r="CE36" s="140">
        <v>1.419212962962963E-3</v>
      </c>
      <c r="CF36" s="140">
        <v>1.4114583333333334E-3</v>
      </c>
      <c r="CG36" s="140">
        <v>1.4033564814814818E-3</v>
      </c>
      <c r="CH36" s="140">
        <v>1.3859953703703705E-3</v>
      </c>
      <c r="CI36" s="140">
        <v>1.4165509259259259E-3</v>
      </c>
      <c r="CJ36" s="140">
        <v>1.4019675925925927E-3</v>
      </c>
      <c r="CK36" s="140">
        <v>1.410300925925926E-3</v>
      </c>
      <c r="CL36" s="140">
        <v>1.416898148148148E-3</v>
      </c>
      <c r="CM36" s="140">
        <v>1.4107638888888887E-3</v>
      </c>
      <c r="CN36" s="140">
        <v>1.4413194444444445E-3</v>
      </c>
      <c r="CO36" s="140">
        <v>1.4418981481481481E-3</v>
      </c>
      <c r="CP36" s="140">
        <v>1.4517361111111111E-3</v>
      </c>
      <c r="CQ36" s="140">
        <v>1.4243055555555556E-3</v>
      </c>
      <c r="CR36" s="140">
        <v>1.4484953703703706E-3</v>
      </c>
      <c r="CS36" s="140">
        <v>1.4491898148148148E-3</v>
      </c>
      <c r="CT36" s="140">
        <v>1.4556712962962961E-3</v>
      </c>
      <c r="CU36" s="140">
        <v>1.4303240740740741E-3</v>
      </c>
      <c r="CV36" s="140">
        <v>1.4401620370370369E-3</v>
      </c>
      <c r="CW36" s="140">
        <v>1.4451388888888888E-3</v>
      </c>
      <c r="CX36" s="140">
        <v>1.4412037037037039E-3</v>
      </c>
      <c r="CY36" s="140">
        <v>1.43125E-3</v>
      </c>
      <c r="CZ36" s="140">
        <v>1.4505787037037039E-3</v>
      </c>
      <c r="DA36" s="140">
        <v>1.4562500000000001E-3</v>
      </c>
      <c r="DB36" s="140">
        <v>1.4667824074074073E-3</v>
      </c>
      <c r="DC36" s="140">
        <v>1.4629629629629628E-3</v>
      </c>
      <c r="DD36" s="140">
        <v>1.4769675925925924E-3</v>
      </c>
      <c r="DE36" s="140">
        <v>1.4726851851851852E-3</v>
      </c>
      <c r="DF36" s="140">
        <v>1.4579861111111111E-3</v>
      </c>
      <c r="DG36" s="140">
        <v>1.4726851851851852E-3</v>
      </c>
      <c r="DH36" s="140">
        <v>1.4931712962962963E-3</v>
      </c>
      <c r="DI36" s="141">
        <v>1.5011574074074074E-3</v>
      </c>
      <c r="DJ36" s="141">
        <v>1.4326388888888889E-3</v>
      </c>
    </row>
    <row r="37" spans="2:114" x14ac:dyDescent="0.2">
      <c r="B37" s="124">
        <v>34</v>
      </c>
      <c r="C37" s="125">
        <v>40</v>
      </c>
      <c r="D37" s="125" t="s">
        <v>348</v>
      </c>
      <c r="E37" s="126">
        <v>1968</v>
      </c>
      <c r="F37" s="126" t="s">
        <v>183</v>
      </c>
      <c r="G37" s="126">
        <v>4</v>
      </c>
      <c r="H37" s="125" t="s">
        <v>181</v>
      </c>
      <c r="I37" s="137">
        <v>0.14460648148148147</v>
      </c>
      <c r="J37" s="139">
        <v>2.1101851851851854E-3</v>
      </c>
      <c r="K37" s="140">
        <v>1.2890046296296297E-3</v>
      </c>
      <c r="L37" s="140">
        <v>1.3171296296296297E-3</v>
      </c>
      <c r="M37" s="140">
        <v>1.320486111111111E-3</v>
      </c>
      <c r="N37" s="140">
        <v>1.3432870370370371E-3</v>
      </c>
      <c r="O37" s="140">
        <v>1.3428240740740742E-3</v>
      </c>
      <c r="P37" s="140">
        <v>1.3305555555555555E-3</v>
      </c>
      <c r="Q37" s="140">
        <v>1.3541666666666667E-3</v>
      </c>
      <c r="R37" s="140">
        <v>1.3482638888888891E-3</v>
      </c>
      <c r="S37" s="140">
        <v>1.3487268518518518E-3</v>
      </c>
      <c r="T37" s="140">
        <v>1.3341435185185186E-3</v>
      </c>
      <c r="U37" s="140">
        <v>1.3460648148148147E-3</v>
      </c>
      <c r="V37" s="140">
        <v>1.3775462962962962E-3</v>
      </c>
      <c r="W37" s="140">
        <v>1.4172453703703706E-3</v>
      </c>
      <c r="X37" s="140">
        <v>1.3380787037037035E-3</v>
      </c>
      <c r="Y37" s="140">
        <v>1.3516203703703704E-3</v>
      </c>
      <c r="Z37" s="140">
        <v>1.3363425925925923E-3</v>
      </c>
      <c r="AA37" s="140">
        <v>1.3457175925925926E-3</v>
      </c>
      <c r="AB37" s="140">
        <v>1.3693287037037035E-3</v>
      </c>
      <c r="AC37" s="140">
        <v>1.3921296296296294E-3</v>
      </c>
      <c r="AD37" s="140">
        <v>1.3597222222222222E-3</v>
      </c>
      <c r="AE37" s="140">
        <v>1.3680555555555557E-3</v>
      </c>
      <c r="AF37" s="140">
        <v>1.3797453703703704E-3</v>
      </c>
      <c r="AG37" s="140">
        <v>1.3747685185185184E-3</v>
      </c>
      <c r="AH37" s="140">
        <v>1.3327546296296297E-3</v>
      </c>
      <c r="AI37" s="140">
        <v>1.346875E-3</v>
      </c>
      <c r="AJ37" s="140">
        <v>1.399537037037037E-3</v>
      </c>
      <c r="AK37" s="140">
        <v>1.3505787037037037E-3</v>
      </c>
      <c r="AL37" s="140">
        <v>1.3805555555555557E-3</v>
      </c>
      <c r="AM37" s="140">
        <v>1.3944444444444445E-3</v>
      </c>
      <c r="AN37" s="140">
        <v>1.3875000000000001E-3</v>
      </c>
      <c r="AO37" s="140">
        <v>1.3789351851851853E-3</v>
      </c>
      <c r="AP37" s="140">
        <v>1.3673611111111111E-3</v>
      </c>
      <c r="AQ37" s="140">
        <v>1.3633101851851851E-3</v>
      </c>
      <c r="AR37" s="140">
        <v>1.4331018518518519E-3</v>
      </c>
      <c r="AS37" s="140">
        <v>1.3613425925925926E-3</v>
      </c>
      <c r="AT37" s="140">
        <v>1.3812499999999999E-3</v>
      </c>
      <c r="AU37" s="140">
        <v>1.3591435185185184E-3</v>
      </c>
      <c r="AV37" s="140">
        <v>1.3675925925925923E-3</v>
      </c>
      <c r="AW37" s="140">
        <v>1.3509259259259258E-3</v>
      </c>
      <c r="AX37" s="140">
        <v>1.3831018518518517E-3</v>
      </c>
      <c r="AY37" s="140">
        <v>1.3496527777777777E-3</v>
      </c>
      <c r="AZ37" s="140">
        <v>1.420138888888889E-3</v>
      </c>
      <c r="BA37" s="140">
        <v>1.3631944444444444E-3</v>
      </c>
      <c r="BB37" s="140">
        <v>1.3733796296296296E-3</v>
      </c>
      <c r="BC37" s="140">
        <v>1.3681712962962961E-3</v>
      </c>
      <c r="BD37" s="140">
        <v>1.3530092592592593E-3</v>
      </c>
      <c r="BE37" s="140">
        <v>1.3738425925925925E-3</v>
      </c>
      <c r="BF37" s="140">
        <v>1.3828703703703705E-3</v>
      </c>
      <c r="BG37" s="140">
        <v>1.3752314814814814E-3</v>
      </c>
      <c r="BH37" s="140">
        <v>1.3702546296296295E-3</v>
      </c>
      <c r="BI37" s="140">
        <v>1.3857638888888886E-3</v>
      </c>
      <c r="BJ37" s="140">
        <v>1.4189814814814814E-3</v>
      </c>
      <c r="BK37" s="140">
        <v>1.3545138888888888E-3</v>
      </c>
      <c r="BL37" s="140">
        <v>1.3927083333333335E-3</v>
      </c>
      <c r="BM37" s="140">
        <v>1.3547453703703701E-3</v>
      </c>
      <c r="BN37" s="140">
        <v>1.3711805555555554E-3</v>
      </c>
      <c r="BO37" s="140">
        <v>1.3569444444444445E-3</v>
      </c>
      <c r="BP37" s="140">
        <v>1.3737268518518519E-3</v>
      </c>
      <c r="BQ37" s="140">
        <v>1.367013888888889E-3</v>
      </c>
      <c r="BR37" s="140">
        <v>1.6488425925925926E-3</v>
      </c>
      <c r="BS37" s="140">
        <v>1.361226851851852E-3</v>
      </c>
      <c r="BT37" s="140">
        <v>1.3491898148148146E-3</v>
      </c>
      <c r="BU37" s="140">
        <v>1.3887731481481483E-3</v>
      </c>
      <c r="BV37" s="140">
        <v>1.3614583333333334E-3</v>
      </c>
      <c r="BW37" s="140">
        <v>1.3684027777777776E-3</v>
      </c>
      <c r="BX37" s="140">
        <v>1.3820601851851852E-3</v>
      </c>
      <c r="BY37" s="140">
        <v>1.3564814814814813E-3</v>
      </c>
      <c r="BZ37" s="140">
        <v>1.3559027777777779E-3</v>
      </c>
      <c r="CA37" s="140">
        <v>1.3562499999999998E-3</v>
      </c>
      <c r="CB37" s="140">
        <v>1.3780092592592592E-3</v>
      </c>
      <c r="CC37" s="140">
        <v>1.3583333333333331E-3</v>
      </c>
      <c r="CD37" s="140">
        <v>1.3557870370370371E-3</v>
      </c>
      <c r="CE37" s="140">
        <v>1.3550925925925926E-3</v>
      </c>
      <c r="CF37" s="140">
        <v>1.4129629629629631E-3</v>
      </c>
      <c r="CG37" s="140">
        <v>1.3586805555555557E-3</v>
      </c>
      <c r="CH37" s="140">
        <v>1.3212962962962963E-3</v>
      </c>
      <c r="CI37" s="140">
        <v>1.3476851851851851E-3</v>
      </c>
      <c r="CJ37" s="140">
        <v>1.3454861111111113E-3</v>
      </c>
      <c r="CK37" s="140">
        <v>1.3518518518518521E-3</v>
      </c>
      <c r="CL37" s="140">
        <v>1.4056712962962961E-3</v>
      </c>
      <c r="CM37" s="140">
        <v>1.373611111111111E-3</v>
      </c>
      <c r="CN37" s="140">
        <v>1.3846064814814815E-3</v>
      </c>
      <c r="CO37" s="140">
        <v>1.3810185185185184E-3</v>
      </c>
      <c r="CP37" s="140">
        <v>1.5618055555555556E-3</v>
      </c>
      <c r="CQ37" s="140">
        <v>1.3767361111111109E-3</v>
      </c>
      <c r="CR37" s="140">
        <v>1.3795138888888887E-3</v>
      </c>
      <c r="CS37" s="140">
        <v>1.3502314814814816E-3</v>
      </c>
      <c r="CT37" s="140">
        <v>1.354976851851852E-3</v>
      </c>
      <c r="CU37" s="140">
        <v>1.3452546296296296E-3</v>
      </c>
      <c r="CV37" s="140">
        <v>1.3821759259259262E-3</v>
      </c>
      <c r="CW37" s="140">
        <v>1.3942129629629632E-3</v>
      </c>
      <c r="CX37" s="140">
        <v>1.3644675925925927E-3</v>
      </c>
      <c r="CY37" s="140">
        <v>1.4486111111111108E-3</v>
      </c>
      <c r="CZ37" s="140">
        <v>1.3866898148148148E-3</v>
      </c>
      <c r="DA37" s="140">
        <v>1.3980324074074075E-3</v>
      </c>
      <c r="DB37" s="140">
        <v>1.3827546296296296E-3</v>
      </c>
      <c r="DC37" s="140">
        <v>1.3577546296296298E-3</v>
      </c>
      <c r="DD37" s="140">
        <v>1.3704861111111112E-3</v>
      </c>
      <c r="DE37" s="140">
        <v>1.3809027777777778E-3</v>
      </c>
      <c r="DF37" s="140">
        <v>1.3789351851851853E-3</v>
      </c>
      <c r="DG37" s="140">
        <v>1.3533564814814814E-3</v>
      </c>
      <c r="DH37" s="140">
        <v>1.3738425925925925E-3</v>
      </c>
      <c r="DI37" s="141">
        <v>1.3343749999999998E-3</v>
      </c>
      <c r="DJ37" s="141">
        <v>1.2440972222222222E-3</v>
      </c>
    </row>
    <row r="38" spans="2:114" x14ac:dyDescent="0.2">
      <c r="B38" s="124">
        <v>35</v>
      </c>
      <c r="C38" s="125">
        <v>90</v>
      </c>
      <c r="D38" s="125" t="s">
        <v>349</v>
      </c>
      <c r="E38" s="126">
        <v>1971</v>
      </c>
      <c r="F38" s="126" t="s">
        <v>177</v>
      </c>
      <c r="G38" s="126">
        <v>15</v>
      </c>
      <c r="H38" s="125" t="s">
        <v>7</v>
      </c>
      <c r="I38" s="137">
        <v>0.14523148148148149</v>
      </c>
      <c r="J38" s="139">
        <v>1.8843749999999998E-3</v>
      </c>
      <c r="K38" s="140">
        <v>1.2608796296296296E-3</v>
      </c>
      <c r="L38" s="140">
        <v>1.2379629629629631E-3</v>
      </c>
      <c r="M38" s="140">
        <v>1.274652777777778E-3</v>
      </c>
      <c r="N38" s="140">
        <v>1.2444444444444445E-3</v>
      </c>
      <c r="O38" s="140">
        <v>1.257523148148148E-3</v>
      </c>
      <c r="P38" s="140">
        <v>1.262037037037037E-3</v>
      </c>
      <c r="Q38" s="140">
        <v>1.2671296296296296E-3</v>
      </c>
      <c r="R38" s="140">
        <v>1.2631944444444444E-3</v>
      </c>
      <c r="S38" s="140">
        <v>1.2651620370370371E-3</v>
      </c>
      <c r="T38" s="140">
        <v>1.2535879629629629E-3</v>
      </c>
      <c r="U38" s="140">
        <v>1.2736111111111112E-3</v>
      </c>
      <c r="V38" s="140">
        <v>1.2519675925925927E-3</v>
      </c>
      <c r="W38" s="140">
        <v>1.2810185185185186E-3</v>
      </c>
      <c r="X38" s="140">
        <v>1.25E-3</v>
      </c>
      <c r="Y38" s="140">
        <v>1.2594907407407409E-3</v>
      </c>
      <c r="Z38" s="140">
        <v>1.2804398148148148E-3</v>
      </c>
      <c r="AA38" s="140">
        <v>1.263078703703704E-3</v>
      </c>
      <c r="AB38" s="140">
        <v>1.2853009259259261E-3</v>
      </c>
      <c r="AC38" s="140">
        <v>1.3130787037037037E-3</v>
      </c>
      <c r="AD38" s="140">
        <v>1.2826388888888889E-3</v>
      </c>
      <c r="AE38" s="140">
        <v>1.2782407407407408E-3</v>
      </c>
      <c r="AF38" s="140">
        <v>1.2929398148148147E-3</v>
      </c>
      <c r="AG38" s="140">
        <v>1.3040509259259257E-3</v>
      </c>
      <c r="AH38" s="140">
        <v>1.4598379629629631E-3</v>
      </c>
      <c r="AI38" s="140">
        <v>1.8391203703703703E-3</v>
      </c>
      <c r="AJ38" s="140">
        <v>1.2898148148148148E-3</v>
      </c>
      <c r="AK38" s="140">
        <v>1.3162037037037038E-3</v>
      </c>
      <c r="AL38" s="140">
        <v>1.2982638888888889E-3</v>
      </c>
      <c r="AM38" s="140">
        <v>1.2901620370370369E-3</v>
      </c>
      <c r="AN38" s="140">
        <v>1.3163194444444444E-3</v>
      </c>
      <c r="AO38" s="140">
        <v>1.3277777777777778E-3</v>
      </c>
      <c r="AP38" s="140">
        <v>1.3178240740740739E-3</v>
      </c>
      <c r="AQ38" s="140">
        <v>1.3187499999999998E-3</v>
      </c>
      <c r="AR38" s="140">
        <v>1.4614583333333331E-3</v>
      </c>
      <c r="AS38" s="140">
        <v>1.2909722222222222E-3</v>
      </c>
      <c r="AT38" s="140">
        <v>1.2929398148148147E-3</v>
      </c>
      <c r="AU38" s="140">
        <v>1.853935185185185E-3</v>
      </c>
      <c r="AV38" s="140">
        <v>1.3288194444444443E-3</v>
      </c>
      <c r="AW38" s="140">
        <v>1.3319444444444444E-3</v>
      </c>
      <c r="AX38" s="140">
        <v>1.3140046296296296E-3</v>
      </c>
      <c r="AY38" s="140">
        <v>1.3200231481481483E-3</v>
      </c>
      <c r="AZ38" s="140">
        <v>1.3144675925925926E-3</v>
      </c>
      <c r="BA38" s="140">
        <v>1.3085648148148147E-3</v>
      </c>
      <c r="BB38" s="140">
        <v>1.3165509259259261E-3</v>
      </c>
      <c r="BC38" s="140">
        <v>1.3299768518518515E-3</v>
      </c>
      <c r="BD38" s="140">
        <v>1.3342592592592592E-3</v>
      </c>
      <c r="BE38" s="140">
        <v>1.3068287037037035E-3</v>
      </c>
      <c r="BF38" s="140">
        <v>1.3364583333333334E-3</v>
      </c>
      <c r="BG38" s="140">
        <v>1.3331018518518518E-3</v>
      </c>
      <c r="BH38" s="140">
        <v>1.5166666666666668E-3</v>
      </c>
      <c r="BI38" s="140">
        <v>1.3255787037037038E-3</v>
      </c>
      <c r="BJ38" s="140">
        <v>1.3311342592592593E-3</v>
      </c>
      <c r="BK38" s="140">
        <v>1.3391203703703705E-3</v>
      </c>
      <c r="BL38" s="140">
        <v>1.3476851851851851E-3</v>
      </c>
      <c r="BM38" s="140">
        <v>1.3208333333333334E-3</v>
      </c>
      <c r="BN38" s="140">
        <v>1.334837962962963E-3</v>
      </c>
      <c r="BO38" s="140">
        <v>1.3400462962962964E-3</v>
      </c>
      <c r="BP38" s="140">
        <v>1.3494212962962963E-3</v>
      </c>
      <c r="BQ38" s="140">
        <v>1.4415509259259258E-3</v>
      </c>
      <c r="BR38" s="140">
        <v>1.3182870370370371E-3</v>
      </c>
      <c r="BS38" s="140">
        <v>1.3606481481481482E-3</v>
      </c>
      <c r="BT38" s="140">
        <v>1.3523148148148149E-3</v>
      </c>
      <c r="BU38" s="140">
        <v>1.3614583333333334E-3</v>
      </c>
      <c r="BV38" s="140">
        <v>1.3442129629629629E-3</v>
      </c>
      <c r="BW38" s="140">
        <v>1.357986111111111E-3</v>
      </c>
      <c r="BX38" s="140">
        <v>1.3431712962962963E-3</v>
      </c>
      <c r="BY38" s="140">
        <v>1.3510416666666668E-3</v>
      </c>
      <c r="BZ38" s="140">
        <v>1.3857638888888886E-3</v>
      </c>
      <c r="CA38" s="140">
        <v>1.5434027777777779E-3</v>
      </c>
      <c r="CB38" s="140">
        <v>1.3667824074074075E-3</v>
      </c>
      <c r="CC38" s="140">
        <v>1.3626157407407406E-3</v>
      </c>
      <c r="CD38" s="140">
        <v>1.3459490740740741E-3</v>
      </c>
      <c r="CE38" s="140">
        <v>1.3405092592592594E-3</v>
      </c>
      <c r="CF38" s="140">
        <v>1.3541666666666667E-3</v>
      </c>
      <c r="CG38" s="140">
        <v>1.3810185185185184E-3</v>
      </c>
      <c r="CH38" s="140">
        <v>1.3732638888888889E-3</v>
      </c>
      <c r="CI38" s="140">
        <v>1.5517361111111112E-3</v>
      </c>
      <c r="CJ38" s="140">
        <v>1.3721064814814813E-3</v>
      </c>
      <c r="CK38" s="140">
        <v>1.3807870370370371E-3</v>
      </c>
      <c r="CL38" s="140">
        <v>1.3885416666666666E-3</v>
      </c>
      <c r="CM38" s="140">
        <v>1.403587962962963E-3</v>
      </c>
      <c r="CN38" s="140">
        <v>1.6971064814814815E-3</v>
      </c>
      <c r="CO38" s="140">
        <v>2.0980324074074074E-3</v>
      </c>
      <c r="CP38" s="140">
        <v>1.5172453703703702E-3</v>
      </c>
      <c r="CQ38" s="140">
        <v>1.4483796296296295E-3</v>
      </c>
      <c r="CR38" s="140">
        <v>1.4390046296296295E-3</v>
      </c>
      <c r="CS38" s="140">
        <v>1.5916666666666666E-3</v>
      </c>
      <c r="CT38" s="140">
        <v>1.4322916666666668E-3</v>
      </c>
      <c r="CU38" s="140">
        <v>1.4335648148148148E-3</v>
      </c>
      <c r="CV38" s="140">
        <v>1.4255787037037039E-3</v>
      </c>
      <c r="CW38" s="140">
        <v>1.4531249999999998E-3</v>
      </c>
      <c r="CX38" s="140">
        <v>1.4255787037037039E-3</v>
      </c>
      <c r="CY38" s="140">
        <v>1.5505787037037035E-3</v>
      </c>
      <c r="CZ38" s="140">
        <v>1.4340277777777778E-3</v>
      </c>
      <c r="DA38" s="140">
        <v>1.422685185185185E-3</v>
      </c>
      <c r="DB38" s="140">
        <v>1.4379629629629632E-3</v>
      </c>
      <c r="DC38" s="140">
        <v>1.4629629629629628E-3</v>
      </c>
      <c r="DD38" s="140">
        <v>1.4694444444444444E-3</v>
      </c>
      <c r="DE38" s="140">
        <v>1.5365740740740741E-3</v>
      </c>
      <c r="DF38" s="140">
        <v>1.5060185185185185E-3</v>
      </c>
      <c r="DG38" s="140">
        <v>1.601388888888889E-3</v>
      </c>
      <c r="DH38" s="140">
        <v>1.4673611111111111E-3</v>
      </c>
      <c r="DI38" s="141">
        <v>1.5180555555555555E-3</v>
      </c>
      <c r="DJ38" s="141">
        <v>1.2476851851851852E-3</v>
      </c>
    </row>
    <row r="39" spans="2:114" x14ac:dyDescent="0.2">
      <c r="B39" s="124">
        <v>36</v>
      </c>
      <c r="C39" s="125">
        <v>100</v>
      </c>
      <c r="D39" s="125" t="s">
        <v>350</v>
      </c>
      <c r="E39" s="126">
        <v>1986</v>
      </c>
      <c r="F39" s="126" t="s">
        <v>158</v>
      </c>
      <c r="G39" s="126">
        <v>3</v>
      </c>
      <c r="H39" s="125" t="s">
        <v>412</v>
      </c>
      <c r="I39" s="137">
        <v>0.14527777777777778</v>
      </c>
      <c r="J39" s="139">
        <v>1.9031250000000001E-3</v>
      </c>
      <c r="K39" s="140">
        <v>1.2577546296296297E-3</v>
      </c>
      <c r="L39" s="140">
        <v>1.2613425925925923E-3</v>
      </c>
      <c r="M39" s="140">
        <v>1.2688657407407408E-3</v>
      </c>
      <c r="N39" s="140">
        <v>1.2767361111111111E-3</v>
      </c>
      <c r="O39" s="140">
        <v>1.2802083333333335E-3</v>
      </c>
      <c r="P39" s="140">
        <v>1.2974537037037037E-3</v>
      </c>
      <c r="Q39" s="140">
        <v>1.2878472222222221E-3</v>
      </c>
      <c r="R39" s="140">
        <v>1.2905092592592593E-3</v>
      </c>
      <c r="S39" s="140">
        <v>1.3196759259259262E-3</v>
      </c>
      <c r="T39" s="140">
        <v>1.2974537037037037E-3</v>
      </c>
      <c r="U39" s="140">
        <v>1.3237268518518518E-3</v>
      </c>
      <c r="V39" s="140">
        <v>1.3175925925925926E-3</v>
      </c>
      <c r="W39" s="140">
        <v>1.322222222222222E-3</v>
      </c>
      <c r="X39" s="140">
        <v>1.3340277777777777E-3</v>
      </c>
      <c r="Y39" s="140">
        <v>1.3215277777777776E-3</v>
      </c>
      <c r="Z39" s="140">
        <v>1.3263888888888891E-3</v>
      </c>
      <c r="AA39" s="140">
        <v>1.328935185185185E-3</v>
      </c>
      <c r="AB39" s="140">
        <v>1.3372685185185187E-3</v>
      </c>
      <c r="AC39" s="140">
        <v>1.3537037037037035E-3</v>
      </c>
      <c r="AD39" s="140">
        <v>1.3349537037037036E-3</v>
      </c>
      <c r="AE39" s="140">
        <v>1.3041666666666668E-3</v>
      </c>
      <c r="AF39" s="140">
        <v>1.3460648148148147E-3</v>
      </c>
      <c r="AG39" s="140">
        <v>1.4038194444444445E-3</v>
      </c>
      <c r="AH39" s="140">
        <v>1.344675925925926E-3</v>
      </c>
      <c r="AI39" s="140">
        <v>1.3520833333333334E-3</v>
      </c>
      <c r="AJ39" s="140">
        <v>1.3362268518518521E-3</v>
      </c>
      <c r="AK39" s="140">
        <v>1.3424768518518519E-3</v>
      </c>
      <c r="AL39" s="140">
        <v>1.3527777777777776E-3</v>
      </c>
      <c r="AM39" s="140">
        <v>1.3645833333333331E-3</v>
      </c>
      <c r="AN39" s="140">
        <v>1.3506944444444445E-3</v>
      </c>
      <c r="AO39" s="140">
        <v>1.364236111111111E-3</v>
      </c>
      <c r="AP39" s="140">
        <v>1.3721064814814813E-3</v>
      </c>
      <c r="AQ39" s="140">
        <v>1.3619212962962962E-3</v>
      </c>
      <c r="AR39" s="140">
        <v>1.4208333333333332E-3</v>
      </c>
      <c r="AS39" s="140">
        <v>1.367824074074074E-3</v>
      </c>
      <c r="AT39" s="140">
        <v>1.371296296296296E-3</v>
      </c>
      <c r="AU39" s="140">
        <v>1.3585648148148148E-3</v>
      </c>
      <c r="AV39" s="140">
        <v>1.3649305555555556E-3</v>
      </c>
      <c r="AW39" s="140">
        <v>1.3956018518518519E-3</v>
      </c>
      <c r="AX39" s="140">
        <v>1.3812499999999999E-3</v>
      </c>
      <c r="AY39" s="140">
        <v>1.3748842592592591E-3</v>
      </c>
      <c r="AZ39" s="140">
        <v>1.4510416666666667E-3</v>
      </c>
      <c r="BA39" s="140">
        <v>1.3936342592592592E-3</v>
      </c>
      <c r="BB39" s="140">
        <v>1.3795138888888887E-3</v>
      </c>
      <c r="BC39" s="140">
        <v>1.3877314814814813E-3</v>
      </c>
      <c r="BD39" s="140">
        <v>1.3913194444444444E-3</v>
      </c>
      <c r="BE39" s="140">
        <v>1.4008101851851853E-3</v>
      </c>
      <c r="BF39" s="140">
        <v>1.4365740740740743E-3</v>
      </c>
      <c r="BG39" s="140">
        <v>1.367013888888889E-3</v>
      </c>
      <c r="BH39" s="140">
        <v>1.371875E-3</v>
      </c>
      <c r="BI39" s="140">
        <v>1.3767361111111109E-3</v>
      </c>
      <c r="BJ39" s="140">
        <v>1.3932870370370373E-3</v>
      </c>
      <c r="BK39" s="140">
        <v>1.3936342592592592E-3</v>
      </c>
      <c r="BL39" s="140">
        <v>1.4511574074074073E-3</v>
      </c>
      <c r="BM39" s="140">
        <v>1.3858796296296295E-3</v>
      </c>
      <c r="BN39" s="140">
        <v>1.3716435185185184E-3</v>
      </c>
      <c r="BO39" s="140">
        <v>1.3979166666666664E-3</v>
      </c>
      <c r="BP39" s="140">
        <v>1.3965277777777778E-3</v>
      </c>
      <c r="BQ39" s="140">
        <v>1.3868055555555554E-3</v>
      </c>
      <c r="BR39" s="140">
        <v>1.5276620370370372E-3</v>
      </c>
      <c r="BS39" s="140">
        <v>1.3881944444444445E-3</v>
      </c>
      <c r="BT39" s="140">
        <v>1.3872685185185186E-3</v>
      </c>
      <c r="BU39" s="140">
        <v>1.3638888888888887E-3</v>
      </c>
      <c r="BV39" s="140">
        <v>1.3787037037037034E-3</v>
      </c>
      <c r="BW39" s="140">
        <v>1.3655092592592592E-3</v>
      </c>
      <c r="BX39" s="140">
        <v>1.3776620370370368E-3</v>
      </c>
      <c r="BY39" s="140">
        <v>1.3645833333333331E-3</v>
      </c>
      <c r="BZ39" s="140">
        <v>1.4008101851851853E-3</v>
      </c>
      <c r="CA39" s="140">
        <v>1.3701388888888888E-3</v>
      </c>
      <c r="CB39" s="140">
        <v>1.3857638888888886E-3</v>
      </c>
      <c r="CC39" s="140">
        <v>1.4386574074074076E-3</v>
      </c>
      <c r="CD39" s="140">
        <v>1.3788194444444444E-3</v>
      </c>
      <c r="CE39" s="140">
        <v>1.4372685185185185E-3</v>
      </c>
      <c r="CF39" s="140">
        <v>1.3873842592592592E-3</v>
      </c>
      <c r="CG39" s="140">
        <v>1.3799768518518519E-3</v>
      </c>
      <c r="CH39" s="140">
        <v>1.410300925925926E-3</v>
      </c>
      <c r="CI39" s="140">
        <v>1.4092592592592592E-3</v>
      </c>
      <c r="CJ39" s="140">
        <v>1.3833333333333334E-3</v>
      </c>
      <c r="CK39" s="140">
        <v>1.3810185185185184E-3</v>
      </c>
      <c r="CL39" s="140">
        <v>1.4042824074074073E-3</v>
      </c>
      <c r="CM39" s="140">
        <v>1.3922453703703703E-3</v>
      </c>
      <c r="CN39" s="140">
        <v>1.4172453703703706E-3</v>
      </c>
      <c r="CO39" s="140">
        <v>1.422685185185185E-3</v>
      </c>
      <c r="CP39" s="140">
        <v>1.427662037037037E-3</v>
      </c>
      <c r="CQ39" s="140">
        <v>1.4451388888888888E-3</v>
      </c>
      <c r="CR39" s="140">
        <v>1.4234953703703703E-3</v>
      </c>
      <c r="CS39" s="140">
        <v>1.4331018518518519E-3</v>
      </c>
      <c r="CT39" s="140">
        <v>1.4262731481481481E-3</v>
      </c>
      <c r="CU39" s="140">
        <v>1.4219907407407408E-3</v>
      </c>
      <c r="CV39" s="140">
        <v>1.4283564814814816E-3</v>
      </c>
      <c r="CW39" s="140">
        <v>1.4557870370370369E-3</v>
      </c>
      <c r="CX39" s="140">
        <v>1.4016203703703706E-3</v>
      </c>
      <c r="CY39" s="140">
        <v>1.413310185185185E-3</v>
      </c>
      <c r="CZ39" s="140">
        <v>1.407060185185185E-3</v>
      </c>
      <c r="DA39" s="140">
        <v>1.4056712962962961E-3</v>
      </c>
      <c r="DB39" s="140">
        <v>1.4348379629629631E-3</v>
      </c>
      <c r="DC39" s="140">
        <v>1.4782407407407409E-3</v>
      </c>
      <c r="DD39" s="140">
        <v>1.4775462962962965E-3</v>
      </c>
      <c r="DE39" s="140">
        <v>1.4598379629629631E-3</v>
      </c>
      <c r="DF39" s="140">
        <v>1.4679398148148149E-3</v>
      </c>
      <c r="DG39" s="140">
        <v>1.4306712962962962E-3</v>
      </c>
      <c r="DH39" s="140">
        <v>1.4032407407407407E-3</v>
      </c>
      <c r="DI39" s="141">
        <v>1.3721064814814813E-3</v>
      </c>
      <c r="DJ39" s="141">
        <v>1.3145833333333334E-3</v>
      </c>
    </row>
    <row r="40" spans="2:114" x14ac:dyDescent="0.2">
      <c r="B40" s="124">
        <v>37</v>
      </c>
      <c r="C40" s="125">
        <v>80</v>
      </c>
      <c r="D40" s="125" t="s">
        <v>146</v>
      </c>
      <c r="E40" s="126">
        <v>1962</v>
      </c>
      <c r="F40" s="126" t="s">
        <v>183</v>
      </c>
      <c r="G40" s="126">
        <v>5</v>
      </c>
      <c r="H40" s="125" t="s">
        <v>147</v>
      </c>
      <c r="I40" s="137">
        <v>0.14733796296296295</v>
      </c>
      <c r="J40" s="139">
        <v>2.3984953703703703E-3</v>
      </c>
      <c r="K40" s="140">
        <v>1.4145833333333334E-3</v>
      </c>
      <c r="L40" s="140">
        <v>1.3714120370370371E-3</v>
      </c>
      <c r="M40" s="140">
        <v>1.3571759259259257E-3</v>
      </c>
      <c r="N40" s="140">
        <v>1.379398148148148E-3</v>
      </c>
      <c r="O40" s="140">
        <v>1.3931712962962962E-3</v>
      </c>
      <c r="P40" s="140">
        <v>1.439236111111111E-3</v>
      </c>
      <c r="Q40" s="140">
        <v>1.3499999999999999E-3</v>
      </c>
      <c r="R40" s="140">
        <v>1.3774305555555554E-3</v>
      </c>
      <c r="S40" s="140">
        <v>1.3656249999999999E-3</v>
      </c>
      <c r="T40" s="140">
        <v>1.3703703703703701E-3</v>
      </c>
      <c r="U40" s="140">
        <v>1.3702546296296295E-3</v>
      </c>
      <c r="V40" s="140">
        <v>1.3886574074074072E-3</v>
      </c>
      <c r="W40" s="140">
        <v>1.3498842592592592E-3</v>
      </c>
      <c r="X40" s="140">
        <v>1.3649305555555556E-3</v>
      </c>
      <c r="Y40" s="140">
        <v>1.3824074074074075E-3</v>
      </c>
      <c r="Z40" s="140">
        <v>1.3737268518518519E-3</v>
      </c>
      <c r="AA40" s="140">
        <v>1.3806712962962963E-3</v>
      </c>
      <c r="AB40" s="140">
        <v>1.3693287037037035E-3</v>
      </c>
      <c r="AC40" s="140">
        <v>1.371296296296296E-3</v>
      </c>
      <c r="AD40" s="140">
        <v>1.4240740740740741E-3</v>
      </c>
      <c r="AE40" s="140">
        <v>1.3695601851851852E-3</v>
      </c>
      <c r="AF40" s="140">
        <v>1.364814814814815E-3</v>
      </c>
      <c r="AG40" s="140">
        <v>1.3584490740740742E-3</v>
      </c>
      <c r="AH40" s="140">
        <v>1.3578703703703704E-3</v>
      </c>
      <c r="AI40" s="140">
        <v>1.3750000000000001E-3</v>
      </c>
      <c r="AJ40" s="140">
        <v>1.4024305555555554E-3</v>
      </c>
      <c r="AK40" s="140">
        <v>1.3508101851851851E-3</v>
      </c>
      <c r="AL40" s="140">
        <v>1.3258101851851851E-3</v>
      </c>
      <c r="AM40" s="140">
        <v>1.3486111111111112E-3</v>
      </c>
      <c r="AN40" s="140">
        <v>1.3598379629629629E-3</v>
      </c>
      <c r="AO40" s="140">
        <v>1.3708333333333333E-3</v>
      </c>
      <c r="AP40" s="140">
        <v>1.3899305555555557E-3</v>
      </c>
      <c r="AQ40" s="140">
        <v>1.3503472222222224E-3</v>
      </c>
      <c r="AR40" s="140">
        <v>1.3628472222222221E-3</v>
      </c>
      <c r="AS40" s="140">
        <v>1.4028935185185184E-3</v>
      </c>
      <c r="AT40" s="140">
        <v>1.3542824074074073E-3</v>
      </c>
      <c r="AU40" s="140">
        <v>1.3560185185185186E-3</v>
      </c>
      <c r="AV40" s="140">
        <v>1.3461805555555555E-3</v>
      </c>
      <c r="AW40" s="140">
        <v>1.3182870370370371E-3</v>
      </c>
      <c r="AX40" s="140">
        <v>1.379398148148148E-3</v>
      </c>
      <c r="AY40" s="140">
        <v>1.3412037037037038E-3</v>
      </c>
      <c r="AZ40" s="140">
        <v>1.3334490740740744E-3</v>
      </c>
      <c r="BA40" s="140">
        <v>1.3724537037037036E-3</v>
      </c>
      <c r="BB40" s="140">
        <v>1.4069444444444442E-3</v>
      </c>
      <c r="BC40" s="140">
        <v>1.3556712962962964E-3</v>
      </c>
      <c r="BD40" s="140">
        <v>1.371875E-3</v>
      </c>
      <c r="BE40" s="140">
        <v>1.3756944444444444E-3</v>
      </c>
      <c r="BF40" s="140">
        <v>1.3674768518518517E-3</v>
      </c>
      <c r="BG40" s="140">
        <v>1.3533564814814814E-3</v>
      </c>
      <c r="BH40" s="140">
        <v>1.4726851851851852E-3</v>
      </c>
      <c r="BI40" s="140">
        <v>1.3538194444444446E-3</v>
      </c>
      <c r="BJ40" s="140">
        <v>1.3341435185185186E-3</v>
      </c>
      <c r="BK40" s="140">
        <v>1.3304398148148149E-3</v>
      </c>
      <c r="BL40" s="140">
        <v>1.3375000000000001E-3</v>
      </c>
      <c r="BM40" s="140">
        <v>1.3351851851851851E-3</v>
      </c>
      <c r="BN40" s="140">
        <v>1.3503472222222224E-3</v>
      </c>
      <c r="BO40" s="140">
        <v>1.3533564814814814E-3</v>
      </c>
      <c r="BP40" s="140">
        <v>1.375115740740741E-3</v>
      </c>
      <c r="BQ40" s="140">
        <v>1.3436342592592595E-3</v>
      </c>
      <c r="BR40" s="140">
        <v>1.3559027777777779E-3</v>
      </c>
      <c r="BS40" s="140">
        <v>1.3797453703703704E-3</v>
      </c>
      <c r="BT40" s="140">
        <v>1.4412037037037039E-3</v>
      </c>
      <c r="BU40" s="140">
        <v>1.3517361111111111E-3</v>
      </c>
      <c r="BV40" s="140">
        <v>1.3708333333333333E-3</v>
      </c>
      <c r="BW40" s="140">
        <v>1.3733796296296296E-3</v>
      </c>
      <c r="BX40" s="140">
        <v>1.3822916666666664E-3</v>
      </c>
      <c r="BY40" s="140">
        <v>1.3872685185185186E-3</v>
      </c>
      <c r="BZ40" s="140">
        <v>1.3693287037037035E-3</v>
      </c>
      <c r="CA40" s="140">
        <v>1.3828703703703705E-3</v>
      </c>
      <c r="CB40" s="140">
        <v>1.4028935185185184E-3</v>
      </c>
      <c r="CC40" s="140">
        <v>1.388425925925926E-3</v>
      </c>
      <c r="CD40" s="140">
        <v>1.3696759259259259E-3</v>
      </c>
      <c r="CE40" s="140">
        <v>1.3943287037037034E-3</v>
      </c>
      <c r="CF40" s="140">
        <v>1.4410879629629628E-3</v>
      </c>
      <c r="CG40" s="140">
        <v>1.4074074074074076E-3</v>
      </c>
      <c r="CH40" s="140">
        <v>1.3774305555555554E-3</v>
      </c>
      <c r="CI40" s="140">
        <v>1.4020833333333333E-3</v>
      </c>
      <c r="CJ40" s="140">
        <v>1.3994212962962962E-3</v>
      </c>
      <c r="CK40" s="140">
        <v>1.4180555555555554E-3</v>
      </c>
      <c r="CL40" s="140">
        <v>1.4172453703703706E-3</v>
      </c>
      <c r="CM40" s="140">
        <v>1.4210648148148145E-3</v>
      </c>
      <c r="CN40" s="140">
        <v>1.5250000000000001E-3</v>
      </c>
      <c r="CO40" s="140">
        <v>1.4208333333333332E-3</v>
      </c>
      <c r="CP40" s="140">
        <v>1.4273148148148151E-3</v>
      </c>
      <c r="CQ40" s="140">
        <v>1.4494212962962961E-3</v>
      </c>
      <c r="CR40" s="140">
        <v>1.4395833333333333E-3</v>
      </c>
      <c r="CS40" s="140">
        <v>1.5385416666666666E-3</v>
      </c>
      <c r="CT40" s="140">
        <v>1.4714120370370369E-3</v>
      </c>
      <c r="CU40" s="140">
        <v>1.4736111111111111E-3</v>
      </c>
      <c r="CV40" s="140">
        <v>1.4424768518518519E-3</v>
      </c>
      <c r="CW40" s="140">
        <v>1.4640046296296296E-3</v>
      </c>
      <c r="CX40" s="140">
        <v>1.4672453703703703E-3</v>
      </c>
      <c r="CY40" s="140">
        <v>1.4611111111111112E-3</v>
      </c>
      <c r="CZ40" s="140">
        <v>1.4876157407407407E-3</v>
      </c>
      <c r="DA40" s="140">
        <v>1.5444444444444446E-3</v>
      </c>
      <c r="DB40" s="140">
        <v>1.4366898148148149E-3</v>
      </c>
      <c r="DC40" s="140">
        <v>1.4270833333333334E-3</v>
      </c>
      <c r="DD40" s="140">
        <v>1.4641203703703706E-3</v>
      </c>
      <c r="DE40" s="140">
        <v>1.4795138888888889E-3</v>
      </c>
      <c r="DF40" s="140">
        <v>1.4215277777777779E-3</v>
      </c>
      <c r="DG40" s="140">
        <v>1.4173611111111112E-3</v>
      </c>
      <c r="DH40" s="140">
        <v>1.4637731481481481E-3</v>
      </c>
      <c r="DI40" s="141">
        <v>1.4567129629629628E-3</v>
      </c>
      <c r="DJ40" s="141">
        <v>1.4269675925925925E-3</v>
      </c>
    </row>
    <row r="41" spans="2:114" x14ac:dyDescent="0.2">
      <c r="B41" s="124">
        <v>38</v>
      </c>
      <c r="C41" s="125">
        <v>79</v>
      </c>
      <c r="D41" s="125" t="s">
        <v>166</v>
      </c>
      <c r="E41" s="126">
        <v>1986</v>
      </c>
      <c r="F41" s="126" t="s">
        <v>179</v>
      </c>
      <c r="G41" s="126">
        <v>13</v>
      </c>
      <c r="H41" s="125" t="s">
        <v>413</v>
      </c>
      <c r="I41" s="137">
        <v>0.1476736111111111</v>
      </c>
      <c r="J41" s="139">
        <v>2.4523148148148147E-3</v>
      </c>
      <c r="K41" s="140">
        <v>1.4171296296296295E-3</v>
      </c>
      <c r="L41" s="140">
        <v>1.4121527777777778E-3</v>
      </c>
      <c r="M41" s="140">
        <v>1.4394675925925927E-3</v>
      </c>
      <c r="N41" s="140">
        <v>1.3886574074074072E-3</v>
      </c>
      <c r="O41" s="140">
        <v>1.4211805555555555E-3</v>
      </c>
      <c r="P41" s="140">
        <v>1.3870370370370371E-3</v>
      </c>
      <c r="Q41" s="140">
        <v>1.3644675925925927E-3</v>
      </c>
      <c r="R41" s="140">
        <v>1.3677083333333334E-3</v>
      </c>
      <c r="S41" s="140">
        <v>1.3395833333333333E-3</v>
      </c>
      <c r="T41" s="140">
        <v>1.3405092592592594E-3</v>
      </c>
      <c r="U41" s="140">
        <v>1.3482638888888891E-3</v>
      </c>
      <c r="V41" s="140">
        <v>1.3679398148148149E-3</v>
      </c>
      <c r="W41" s="140">
        <v>1.3788194444444444E-3</v>
      </c>
      <c r="X41" s="140">
        <v>1.3545138888888888E-3</v>
      </c>
      <c r="Y41" s="140">
        <v>1.3598379629629629E-3</v>
      </c>
      <c r="Z41" s="140">
        <v>1.3975694444444446E-3</v>
      </c>
      <c r="AA41" s="140">
        <v>1.3599537037037037E-3</v>
      </c>
      <c r="AB41" s="140">
        <v>1.4291666666666665E-3</v>
      </c>
      <c r="AC41" s="140">
        <v>1.3785879629629632E-3</v>
      </c>
      <c r="AD41" s="140">
        <v>1.3398148148148147E-3</v>
      </c>
      <c r="AE41" s="140">
        <v>1.3687500000000002E-3</v>
      </c>
      <c r="AF41" s="140">
        <v>1.8658564814814816E-3</v>
      </c>
      <c r="AG41" s="140">
        <v>1.3657407407407409E-3</v>
      </c>
      <c r="AH41" s="140">
        <v>1.380439814814815E-3</v>
      </c>
      <c r="AI41" s="140">
        <v>1.3788194444444444E-3</v>
      </c>
      <c r="AJ41" s="140">
        <v>1.3561342592592592E-3</v>
      </c>
      <c r="AK41" s="140">
        <v>1.3543981481481482E-3</v>
      </c>
      <c r="AL41" s="140">
        <v>1.3815972222222222E-3</v>
      </c>
      <c r="AM41" s="140">
        <v>1.3342592592592592E-3</v>
      </c>
      <c r="AN41" s="140">
        <v>1.3635416666666665E-3</v>
      </c>
      <c r="AO41" s="140">
        <v>1.3452546296296296E-3</v>
      </c>
      <c r="AP41" s="140">
        <v>1.3387731481481482E-3</v>
      </c>
      <c r="AQ41" s="140">
        <v>1.3234953703703705E-3</v>
      </c>
      <c r="AR41" s="140">
        <v>1.2991898148148149E-3</v>
      </c>
      <c r="AS41" s="140">
        <v>1.3570601851851851E-3</v>
      </c>
      <c r="AT41" s="140">
        <v>1.3746527777777778E-3</v>
      </c>
      <c r="AU41" s="140">
        <v>1.3269675925925925E-3</v>
      </c>
      <c r="AV41" s="140">
        <v>1.3293981481481481E-3</v>
      </c>
      <c r="AW41" s="140">
        <v>1.3896990740740742E-3</v>
      </c>
      <c r="AX41" s="140">
        <v>1.3462962962962962E-3</v>
      </c>
      <c r="AY41" s="140">
        <v>1.3263888888888891E-3</v>
      </c>
      <c r="AZ41" s="140">
        <v>1.3278935185185184E-3</v>
      </c>
      <c r="BA41" s="140">
        <v>1.3086805555555558E-3</v>
      </c>
      <c r="BB41" s="140">
        <v>1.3819444444444443E-3</v>
      </c>
      <c r="BC41" s="140">
        <v>1.3547453703703701E-3</v>
      </c>
      <c r="BD41" s="140">
        <v>1.3753472222222222E-3</v>
      </c>
      <c r="BE41" s="140">
        <v>1.3601851851851854E-3</v>
      </c>
      <c r="BF41" s="140">
        <v>1.3452546296296296E-3</v>
      </c>
      <c r="BG41" s="140">
        <v>1.392013888888889E-3</v>
      </c>
      <c r="BH41" s="140">
        <v>1.320486111111111E-3</v>
      </c>
      <c r="BI41" s="140">
        <v>1.3092592592592591E-3</v>
      </c>
      <c r="BJ41" s="140">
        <v>1.3471064814814815E-3</v>
      </c>
      <c r="BK41" s="140">
        <v>1.3759259259259261E-3</v>
      </c>
      <c r="BL41" s="140">
        <v>1.3587962962962963E-3</v>
      </c>
      <c r="BM41" s="140">
        <v>1.3701388888888888E-3</v>
      </c>
      <c r="BN41" s="140">
        <v>1.357986111111111E-3</v>
      </c>
      <c r="BO41" s="140">
        <v>1.3497685185185184E-3</v>
      </c>
      <c r="BP41" s="140">
        <v>1.4083333333333335E-3</v>
      </c>
      <c r="BQ41" s="140">
        <v>1.3998842592592589E-3</v>
      </c>
      <c r="BR41" s="140">
        <v>1.4087962962962962E-3</v>
      </c>
      <c r="BS41" s="140">
        <v>1.4021990740740739E-3</v>
      </c>
      <c r="BT41" s="140">
        <v>1.4230324074074076E-3</v>
      </c>
      <c r="BU41" s="140">
        <v>1.4100694444444445E-3</v>
      </c>
      <c r="BV41" s="140">
        <v>1.3815972222222222E-3</v>
      </c>
      <c r="BW41" s="140">
        <v>1.3891203703703704E-3</v>
      </c>
      <c r="BX41" s="140">
        <v>1.410300925925926E-3</v>
      </c>
      <c r="BY41" s="140">
        <v>1.4570601851851854E-3</v>
      </c>
      <c r="BZ41" s="140">
        <v>1.3732638888888889E-3</v>
      </c>
      <c r="CA41" s="140">
        <v>1.4368055555555555E-3</v>
      </c>
      <c r="CB41" s="140">
        <v>1.4164351851851853E-3</v>
      </c>
      <c r="CC41" s="140">
        <v>1.4555555555555556E-3</v>
      </c>
      <c r="CD41" s="140">
        <v>1.4500000000000001E-3</v>
      </c>
      <c r="CE41" s="140">
        <v>1.4120370370370369E-3</v>
      </c>
      <c r="CF41" s="140">
        <v>1.4747685185185185E-3</v>
      </c>
      <c r="CG41" s="140">
        <v>1.4180555555555554E-3</v>
      </c>
      <c r="CH41" s="140">
        <v>1.460185185185185E-3</v>
      </c>
      <c r="CI41" s="140">
        <v>1.3785879629629632E-3</v>
      </c>
      <c r="CJ41" s="140">
        <v>1.4108796296296298E-3</v>
      </c>
      <c r="CK41" s="140">
        <v>1.4537037037037036E-3</v>
      </c>
      <c r="CL41" s="140">
        <v>1.4163194444444442E-3</v>
      </c>
      <c r="CM41" s="140">
        <v>1.4886574074074075E-3</v>
      </c>
      <c r="CN41" s="140">
        <v>1.4497685185185186E-3</v>
      </c>
      <c r="CO41" s="140">
        <v>1.4510416666666667E-3</v>
      </c>
      <c r="CP41" s="140">
        <v>1.4587962962962964E-3</v>
      </c>
      <c r="CQ41" s="140">
        <v>1.5109953703703702E-3</v>
      </c>
      <c r="CR41" s="140">
        <v>1.514814814814815E-3</v>
      </c>
      <c r="CS41" s="140">
        <v>1.4380787037037036E-3</v>
      </c>
      <c r="CT41" s="140">
        <v>1.4800925925925927E-3</v>
      </c>
      <c r="CU41" s="140">
        <v>1.4864583333333333E-3</v>
      </c>
      <c r="CV41" s="140">
        <v>1.4663194444444444E-3</v>
      </c>
      <c r="CW41" s="140">
        <v>1.4730324074074075E-3</v>
      </c>
      <c r="CX41" s="140">
        <v>1.4821759259259258E-3</v>
      </c>
      <c r="CY41" s="140">
        <v>1.4641203703703706E-3</v>
      </c>
      <c r="CZ41" s="140">
        <v>1.3666666666666669E-3</v>
      </c>
      <c r="DA41" s="140">
        <v>1.3675925925925923E-3</v>
      </c>
      <c r="DB41" s="140">
        <v>1.4109953703703704E-3</v>
      </c>
      <c r="DC41" s="140">
        <v>1.4152777777777777E-3</v>
      </c>
      <c r="DD41" s="140">
        <v>1.4008101851851853E-3</v>
      </c>
      <c r="DE41" s="140">
        <v>1.3994212962962962E-3</v>
      </c>
      <c r="DF41" s="140">
        <v>1.4420138888888887E-3</v>
      </c>
      <c r="DG41" s="140">
        <v>1.3847222222222221E-3</v>
      </c>
      <c r="DH41" s="140">
        <v>1.4373842592592591E-3</v>
      </c>
      <c r="DI41" s="141">
        <v>1.4020833333333333E-3</v>
      </c>
      <c r="DJ41" s="141">
        <v>1.2532407407407407E-3</v>
      </c>
    </row>
    <row r="42" spans="2:114" x14ac:dyDescent="0.2">
      <c r="B42" s="124">
        <v>39</v>
      </c>
      <c r="C42" s="125">
        <v>19</v>
      </c>
      <c r="D42" s="125" t="s">
        <v>351</v>
      </c>
      <c r="E42" s="126">
        <v>1971</v>
      </c>
      <c r="F42" s="126" t="s">
        <v>177</v>
      </c>
      <c r="G42" s="126">
        <v>16</v>
      </c>
      <c r="H42" s="125" t="s">
        <v>181</v>
      </c>
      <c r="I42" s="137">
        <v>0.14799768518518519</v>
      </c>
      <c r="J42" s="139">
        <v>2.1785879629629633E-3</v>
      </c>
      <c r="K42" s="140">
        <v>1.3453703703703703E-3</v>
      </c>
      <c r="L42" s="140">
        <v>1.342361111111111E-3</v>
      </c>
      <c r="M42" s="140">
        <v>1.3540509259259259E-3</v>
      </c>
      <c r="N42" s="140">
        <v>1.3270833333333335E-3</v>
      </c>
      <c r="O42" s="140">
        <v>1.3467592592592594E-3</v>
      </c>
      <c r="P42" s="140">
        <v>1.3525462962962964E-3</v>
      </c>
      <c r="Q42" s="140">
        <v>1.3695601851851852E-3</v>
      </c>
      <c r="R42" s="140">
        <v>1.3378472222222223E-3</v>
      </c>
      <c r="S42" s="140">
        <v>1.3208333333333334E-3</v>
      </c>
      <c r="T42" s="140">
        <v>1.3118055555555556E-3</v>
      </c>
      <c r="U42" s="140">
        <v>1.3450231481481481E-3</v>
      </c>
      <c r="V42" s="140">
        <v>1.3438657407407407E-3</v>
      </c>
      <c r="W42" s="140">
        <v>1.3339120370370371E-3</v>
      </c>
      <c r="X42" s="140">
        <v>1.3182870370370371E-3</v>
      </c>
      <c r="Y42" s="140">
        <v>1.3658564814814816E-3</v>
      </c>
      <c r="Z42" s="140">
        <v>1.3462962962962962E-3</v>
      </c>
      <c r="AA42" s="140">
        <v>1.325462962962963E-3</v>
      </c>
      <c r="AB42" s="140">
        <v>1.3252314814814813E-3</v>
      </c>
      <c r="AC42" s="140">
        <v>1.3236111111111113E-3</v>
      </c>
      <c r="AD42" s="140">
        <v>1.3438657407407407E-3</v>
      </c>
      <c r="AE42" s="140">
        <v>1.3384259259259261E-3</v>
      </c>
      <c r="AF42" s="140">
        <v>1.3271990740740742E-3</v>
      </c>
      <c r="AG42" s="140">
        <v>1.3256944444444444E-3</v>
      </c>
      <c r="AH42" s="140">
        <v>1.3515046296296296E-3</v>
      </c>
      <c r="AI42" s="140">
        <v>1.3582175925925925E-3</v>
      </c>
      <c r="AJ42" s="140">
        <v>1.3541666666666667E-3</v>
      </c>
      <c r="AK42" s="140">
        <v>1.3569444444444445E-3</v>
      </c>
      <c r="AL42" s="140">
        <v>1.3729166666666666E-3</v>
      </c>
      <c r="AM42" s="140">
        <v>1.3480324074074074E-3</v>
      </c>
      <c r="AN42" s="140">
        <v>1.360300925925926E-3</v>
      </c>
      <c r="AO42" s="140">
        <v>1.3229166666666665E-3</v>
      </c>
      <c r="AP42" s="140">
        <v>1.3223379629629629E-3</v>
      </c>
      <c r="AQ42" s="140">
        <v>1.3578703703703704E-3</v>
      </c>
      <c r="AR42" s="140">
        <v>1.3605324074074073E-3</v>
      </c>
      <c r="AS42" s="140">
        <v>1.3157407407407408E-3</v>
      </c>
      <c r="AT42" s="140">
        <v>1.3496527777777777E-3</v>
      </c>
      <c r="AU42" s="140">
        <v>1.366087962962963E-3</v>
      </c>
      <c r="AV42" s="140">
        <v>1.3487268518518518E-3</v>
      </c>
      <c r="AW42" s="140">
        <v>1.3461805555555555E-3</v>
      </c>
      <c r="AX42" s="140">
        <v>1.3163194444444444E-3</v>
      </c>
      <c r="AY42" s="140">
        <v>1.3835648148148149E-3</v>
      </c>
      <c r="AZ42" s="140">
        <v>1.3388888888888888E-3</v>
      </c>
      <c r="BA42" s="140">
        <v>1.3347222222222224E-3</v>
      </c>
      <c r="BB42" s="140">
        <v>1.3731481481481483E-3</v>
      </c>
      <c r="BC42" s="140">
        <v>1.3748842592592591E-3</v>
      </c>
      <c r="BD42" s="140">
        <v>1.3575231481481478E-3</v>
      </c>
      <c r="BE42" s="140">
        <v>1.3755787037037037E-3</v>
      </c>
      <c r="BF42" s="140">
        <v>1.3805555555555557E-3</v>
      </c>
      <c r="BG42" s="140">
        <v>1.3512731481481481E-3</v>
      </c>
      <c r="BH42" s="140">
        <v>1.372800925925926E-3</v>
      </c>
      <c r="BI42" s="140">
        <v>1.3693287037037035E-3</v>
      </c>
      <c r="BJ42" s="140">
        <v>1.433449074074074E-3</v>
      </c>
      <c r="BK42" s="140">
        <v>1.3758101851851854E-3</v>
      </c>
      <c r="BL42" s="140">
        <v>1.3297453703703702E-3</v>
      </c>
      <c r="BM42" s="140">
        <v>1.336574074074074E-3</v>
      </c>
      <c r="BN42" s="140">
        <v>1.3369212962962963E-3</v>
      </c>
      <c r="BO42" s="140">
        <v>1.4177083333333333E-3</v>
      </c>
      <c r="BP42" s="140">
        <v>1.5436342592592594E-3</v>
      </c>
      <c r="BQ42" s="140">
        <v>1.3865740740740739E-3</v>
      </c>
      <c r="BR42" s="140">
        <v>1.3701388888888888E-3</v>
      </c>
      <c r="BS42" s="140">
        <v>1.3980324074074075E-3</v>
      </c>
      <c r="BT42" s="140">
        <v>1.4025462962962965E-3</v>
      </c>
      <c r="BU42" s="140">
        <v>1.4520833333333337E-3</v>
      </c>
      <c r="BV42" s="140">
        <v>1.432523148148148E-3</v>
      </c>
      <c r="BW42" s="140">
        <v>1.4607638888888888E-3</v>
      </c>
      <c r="BX42" s="140">
        <v>1.4472222222222221E-3</v>
      </c>
      <c r="BY42" s="140">
        <v>1.4402777777777775E-3</v>
      </c>
      <c r="BZ42" s="140">
        <v>1.4646990740740742E-3</v>
      </c>
      <c r="CA42" s="140">
        <v>1.4591435185185187E-3</v>
      </c>
      <c r="CB42" s="140">
        <v>1.4129629629629631E-3</v>
      </c>
      <c r="CC42" s="140">
        <v>1.4381944444444444E-3</v>
      </c>
      <c r="CD42" s="140">
        <v>1.4146990740740743E-3</v>
      </c>
      <c r="CE42" s="140">
        <v>1.4524305555555555E-3</v>
      </c>
      <c r="CF42" s="140">
        <v>1.4609953703703703E-3</v>
      </c>
      <c r="CG42" s="140">
        <v>1.475E-3</v>
      </c>
      <c r="CH42" s="140">
        <v>1.4753472222222223E-3</v>
      </c>
      <c r="CI42" s="140">
        <v>1.4415509259259258E-3</v>
      </c>
      <c r="CJ42" s="140">
        <v>1.4502314814814814E-3</v>
      </c>
      <c r="CK42" s="140">
        <v>1.4652777777777778E-3</v>
      </c>
      <c r="CL42" s="140">
        <v>1.4592592592592591E-3</v>
      </c>
      <c r="CM42" s="140">
        <v>1.4496527777777778E-3</v>
      </c>
      <c r="CN42" s="140">
        <v>1.4807870370370372E-3</v>
      </c>
      <c r="CO42" s="140">
        <v>1.4741898148148147E-3</v>
      </c>
      <c r="CP42" s="140">
        <v>1.4912037037037038E-3</v>
      </c>
      <c r="CQ42" s="140">
        <v>1.4771990740740741E-3</v>
      </c>
      <c r="CR42" s="140">
        <v>1.4907407407407406E-3</v>
      </c>
      <c r="CS42" s="140">
        <v>1.498726851851852E-3</v>
      </c>
      <c r="CT42" s="140">
        <v>1.4853009259259262E-3</v>
      </c>
      <c r="CU42" s="140">
        <v>1.5077546296296297E-3</v>
      </c>
      <c r="CV42" s="140">
        <v>1.5009259259259257E-3</v>
      </c>
      <c r="CW42" s="140">
        <v>1.4958333333333334E-3</v>
      </c>
      <c r="CX42" s="140">
        <v>1.5158564814814815E-3</v>
      </c>
      <c r="CY42" s="140">
        <v>1.507986111111111E-3</v>
      </c>
      <c r="CZ42" s="140">
        <v>1.5101851851851849E-3</v>
      </c>
      <c r="DA42" s="140">
        <v>1.4998842592592592E-3</v>
      </c>
      <c r="DB42" s="140">
        <v>1.5197916666666667E-3</v>
      </c>
      <c r="DC42" s="140">
        <v>1.5246527777777778E-3</v>
      </c>
      <c r="DD42" s="140">
        <v>1.5237268518518518E-3</v>
      </c>
      <c r="DE42" s="140">
        <v>1.5143518518518518E-3</v>
      </c>
      <c r="DF42" s="140">
        <v>1.5059027777777777E-3</v>
      </c>
      <c r="DG42" s="140">
        <v>1.4967592592592593E-3</v>
      </c>
      <c r="DH42" s="140">
        <v>1.4883101851851852E-3</v>
      </c>
      <c r="DI42" s="141">
        <v>1.4585648148148147E-3</v>
      </c>
      <c r="DJ42" s="141">
        <v>1.2815972222222222E-3</v>
      </c>
    </row>
    <row r="43" spans="2:114" x14ac:dyDescent="0.2">
      <c r="B43" s="124">
        <v>40</v>
      </c>
      <c r="C43" s="125">
        <v>85</v>
      </c>
      <c r="D43" s="125" t="s">
        <v>352</v>
      </c>
      <c r="E43" s="126">
        <v>1971</v>
      </c>
      <c r="F43" s="126" t="s">
        <v>177</v>
      </c>
      <c r="G43" s="126">
        <v>17</v>
      </c>
      <c r="H43" s="125" t="s">
        <v>181</v>
      </c>
      <c r="I43" s="137">
        <v>0.14815972222222221</v>
      </c>
      <c r="J43" s="139">
        <v>2.3046296296296296E-3</v>
      </c>
      <c r="K43" s="140">
        <v>1.2202546296296295E-3</v>
      </c>
      <c r="L43" s="140">
        <v>1.2553240740740739E-3</v>
      </c>
      <c r="M43" s="140">
        <v>1.2442129629629628E-3</v>
      </c>
      <c r="N43" s="140">
        <v>1.2413194444444444E-3</v>
      </c>
      <c r="O43" s="140">
        <v>1.2378472222222224E-3</v>
      </c>
      <c r="P43" s="140">
        <v>1.2355324074074076E-3</v>
      </c>
      <c r="Q43" s="140">
        <v>1.2456018518518519E-3</v>
      </c>
      <c r="R43" s="140">
        <v>1.2375000000000001E-3</v>
      </c>
      <c r="S43" s="140">
        <v>1.2751157407407407E-3</v>
      </c>
      <c r="T43" s="140">
        <v>1.3244212962962964E-3</v>
      </c>
      <c r="U43" s="140">
        <v>1.2178240740740741E-3</v>
      </c>
      <c r="V43" s="140">
        <v>1.257523148148148E-3</v>
      </c>
      <c r="W43" s="140">
        <v>1.2462962962962963E-3</v>
      </c>
      <c r="X43" s="140">
        <v>1.2635416666666667E-3</v>
      </c>
      <c r="Y43" s="140">
        <v>1.2238425925925926E-3</v>
      </c>
      <c r="Z43" s="140">
        <v>1.2531250000000001E-3</v>
      </c>
      <c r="AA43" s="140">
        <v>1.2561342592592591E-3</v>
      </c>
      <c r="AB43" s="140">
        <v>1.2898148148148148E-3</v>
      </c>
      <c r="AC43" s="140">
        <v>1.2467592592592593E-3</v>
      </c>
      <c r="AD43" s="140">
        <v>1.2671296296296296E-3</v>
      </c>
      <c r="AE43" s="140">
        <v>1.2490740740740741E-3</v>
      </c>
      <c r="AF43" s="140">
        <v>1.2427083333333333E-3</v>
      </c>
      <c r="AG43" s="140">
        <v>1.2547453703703703E-3</v>
      </c>
      <c r="AH43" s="140">
        <v>1.281712962962963E-3</v>
      </c>
      <c r="AI43" s="140">
        <v>1.2489583333333333E-3</v>
      </c>
      <c r="AJ43" s="140">
        <v>1.2280092592592592E-3</v>
      </c>
      <c r="AK43" s="140">
        <v>1.2601851851851851E-3</v>
      </c>
      <c r="AL43" s="140">
        <v>1.2409722222222221E-3</v>
      </c>
      <c r="AM43" s="140">
        <v>1.259837962962963E-3</v>
      </c>
      <c r="AN43" s="140">
        <v>1.3096064814814813E-3</v>
      </c>
      <c r="AO43" s="140">
        <v>1.2711805555555556E-3</v>
      </c>
      <c r="AP43" s="140">
        <v>1.2563657407407406E-3</v>
      </c>
      <c r="AQ43" s="140">
        <v>1.3016203703703703E-3</v>
      </c>
      <c r="AR43" s="140">
        <v>1.2738425925925927E-3</v>
      </c>
      <c r="AS43" s="140">
        <v>1.2848379629629629E-3</v>
      </c>
      <c r="AT43" s="140">
        <v>1.2585648148148148E-3</v>
      </c>
      <c r="AU43" s="140">
        <v>1.2784722222222223E-3</v>
      </c>
      <c r="AV43" s="140">
        <v>1.2994212962962966E-3</v>
      </c>
      <c r="AW43" s="140">
        <v>1.2754629629629628E-3</v>
      </c>
      <c r="AX43" s="140">
        <v>1.3291666666666669E-3</v>
      </c>
      <c r="AY43" s="140">
        <v>1.2961805555555556E-3</v>
      </c>
      <c r="AZ43" s="140">
        <v>1.3009259259259259E-3</v>
      </c>
      <c r="BA43" s="140">
        <v>1.2983796296296298E-3</v>
      </c>
      <c r="BB43" s="140">
        <v>1.3155092592592593E-3</v>
      </c>
      <c r="BC43" s="140">
        <v>1.3241898148148147E-3</v>
      </c>
      <c r="BD43" s="140">
        <v>1.3396990740740741E-3</v>
      </c>
      <c r="BE43" s="140">
        <v>1.3368055555555555E-3</v>
      </c>
      <c r="BF43" s="140">
        <v>1.3962962962962965E-3</v>
      </c>
      <c r="BG43" s="140">
        <v>1.3375000000000001E-3</v>
      </c>
      <c r="BH43" s="140">
        <v>1.321412037037037E-3</v>
      </c>
      <c r="BI43" s="140">
        <v>1.3210648148148148E-3</v>
      </c>
      <c r="BJ43" s="140">
        <v>1.3399305555555554E-3</v>
      </c>
      <c r="BK43" s="140">
        <v>1.3194444444444443E-3</v>
      </c>
      <c r="BL43" s="140">
        <v>1.3497685185185184E-3</v>
      </c>
      <c r="BM43" s="140">
        <v>1.2999999999999999E-3</v>
      </c>
      <c r="BN43" s="140">
        <v>1.3337962962962965E-3</v>
      </c>
      <c r="BO43" s="140">
        <v>1.3282407407407407E-3</v>
      </c>
      <c r="BP43" s="140">
        <v>1.3694444444444446E-3</v>
      </c>
      <c r="BQ43" s="140">
        <v>1.3835648148148149E-3</v>
      </c>
      <c r="BR43" s="140">
        <v>1.3971064814814812E-3</v>
      </c>
      <c r="BS43" s="140">
        <v>1.3809027777777778E-3</v>
      </c>
      <c r="BT43" s="140">
        <v>1.368287037037037E-3</v>
      </c>
      <c r="BU43" s="140">
        <v>1.535648148148148E-3</v>
      </c>
      <c r="BV43" s="140">
        <v>1.3560185185185186E-3</v>
      </c>
      <c r="BW43" s="140">
        <v>1.3848379629629629E-3</v>
      </c>
      <c r="BX43" s="140">
        <v>1.4118055555555557E-3</v>
      </c>
      <c r="BY43" s="140">
        <v>1.6834490740740742E-3</v>
      </c>
      <c r="BZ43" s="140">
        <v>1.4155092592592589E-3</v>
      </c>
      <c r="CA43" s="140">
        <v>1.4555555555555556E-3</v>
      </c>
      <c r="CB43" s="140">
        <v>1.3962962962962965E-3</v>
      </c>
      <c r="CC43" s="140">
        <v>1.4457175925925928E-3</v>
      </c>
      <c r="CD43" s="140">
        <v>1.4659722222222225E-3</v>
      </c>
      <c r="CE43" s="140">
        <v>1.5100694444444443E-3</v>
      </c>
      <c r="CF43" s="140">
        <v>1.4574074074074073E-3</v>
      </c>
      <c r="CG43" s="140">
        <v>1.5557870370370372E-3</v>
      </c>
      <c r="CH43" s="140">
        <v>1.4780092592592594E-3</v>
      </c>
      <c r="CI43" s="140">
        <v>1.4739583333333334E-3</v>
      </c>
      <c r="CJ43" s="140">
        <v>1.4745370370370372E-3</v>
      </c>
      <c r="CK43" s="140">
        <v>1.5267361111111113E-3</v>
      </c>
      <c r="CL43" s="140">
        <v>1.5163194444444445E-3</v>
      </c>
      <c r="CM43" s="140">
        <v>1.5662037037037036E-3</v>
      </c>
      <c r="CN43" s="140">
        <v>1.8947916666666668E-3</v>
      </c>
      <c r="CO43" s="140">
        <v>1.4827546296296297E-3</v>
      </c>
      <c r="CP43" s="140">
        <v>1.5483796296296296E-3</v>
      </c>
      <c r="CQ43" s="140">
        <v>1.6031250000000002E-3</v>
      </c>
      <c r="CR43" s="140">
        <v>1.5851851851851851E-3</v>
      </c>
      <c r="CS43" s="140">
        <v>1.619560185185185E-3</v>
      </c>
      <c r="CT43" s="140">
        <v>1.6567129629629631E-3</v>
      </c>
      <c r="CU43" s="140">
        <v>1.6096064814814812E-3</v>
      </c>
      <c r="CV43" s="140">
        <v>1.6053240740740741E-3</v>
      </c>
      <c r="CW43" s="140">
        <v>1.6399305555555557E-3</v>
      </c>
      <c r="CX43" s="140">
        <v>1.6236111111111113E-3</v>
      </c>
      <c r="CY43" s="140">
        <v>1.7438657407407405E-3</v>
      </c>
      <c r="CZ43" s="140">
        <v>1.5915509259259259E-3</v>
      </c>
      <c r="DA43" s="140">
        <v>1.7898148148148146E-3</v>
      </c>
      <c r="DB43" s="140">
        <v>1.5960648148148149E-3</v>
      </c>
      <c r="DC43" s="140">
        <v>1.6230324074074072E-3</v>
      </c>
      <c r="DD43" s="140">
        <v>1.6504629629629632E-3</v>
      </c>
      <c r="DE43" s="140">
        <v>1.6583333333333331E-3</v>
      </c>
      <c r="DF43" s="140">
        <v>1.6508101851851851E-3</v>
      </c>
      <c r="DG43" s="140">
        <v>1.7934027777777777E-3</v>
      </c>
      <c r="DH43" s="140">
        <v>1.6605324074074074E-3</v>
      </c>
      <c r="DI43" s="141">
        <v>1.6137731481481482E-3</v>
      </c>
      <c r="DJ43" s="141">
        <v>1.604976851851852E-3</v>
      </c>
    </row>
    <row r="44" spans="2:114" x14ac:dyDescent="0.2">
      <c r="B44" s="124">
        <v>41</v>
      </c>
      <c r="C44" s="125">
        <v>102</v>
      </c>
      <c r="D44" s="125" t="s">
        <v>353</v>
      </c>
      <c r="E44" s="126">
        <v>1985</v>
      </c>
      <c r="F44" s="126" t="s">
        <v>179</v>
      </c>
      <c r="G44" s="126">
        <v>14</v>
      </c>
      <c r="H44" s="125" t="s">
        <v>414</v>
      </c>
      <c r="I44" s="137">
        <v>0.14873842592592593</v>
      </c>
      <c r="J44" s="139">
        <v>1.9863425925925925E-3</v>
      </c>
      <c r="K44" s="140">
        <v>1.2953703703703706E-3</v>
      </c>
      <c r="L44" s="140">
        <v>1.3009259259259259E-3</v>
      </c>
      <c r="M44" s="140">
        <v>1.3164351851851852E-3</v>
      </c>
      <c r="N44" s="140">
        <v>1.3392361111111111E-3</v>
      </c>
      <c r="O44" s="140">
        <v>1.3332175925925924E-3</v>
      </c>
      <c r="P44" s="140">
        <v>1.2813657407407407E-3</v>
      </c>
      <c r="Q44" s="140">
        <v>1.2739583333333333E-3</v>
      </c>
      <c r="R44" s="140">
        <v>1.2717592592592592E-3</v>
      </c>
      <c r="S44" s="140">
        <v>1.2886574074074074E-3</v>
      </c>
      <c r="T44" s="140">
        <v>1.316898148148148E-3</v>
      </c>
      <c r="U44" s="140">
        <v>1.2633101851851852E-3</v>
      </c>
      <c r="V44" s="140">
        <v>1.2623842592592591E-3</v>
      </c>
      <c r="W44" s="140">
        <v>1.2622685185185187E-3</v>
      </c>
      <c r="X44" s="140">
        <v>1.2848379629629629E-3</v>
      </c>
      <c r="Y44" s="140">
        <v>1.2782407407407408E-3</v>
      </c>
      <c r="Z44" s="140">
        <v>1.2819444444444445E-3</v>
      </c>
      <c r="AA44" s="140">
        <v>1.266550925925926E-3</v>
      </c>
      <c r="AB44" s="140">
        <v>1.2918981481481481E-3</v>
      </c>
      <c r="AC44" s="140">
        <v>1.2792824074074076E-3</v>
      </c>
      <c r="AD44" s="140">
        <v>1.2931712962962962E-3</v>
      </c>
      <c r="AE44" s="140">
        <v>1.3004629629629631E-3</v>
      </c>
      <c r="AF44" s="140">
        <v>1.2989583333333332E-3</v>
      </c>
      <c r="AG44" s="140">
        <v>1.2724537037037036E-3</v>
      </c>
      <c r="AH44" s="140">
        <v>1.2775462962962962E-3</v>
      </c>
      <c r="AI44" s="140">
        <v>1.259027777777778E-3</v>
      </c>
      <c r="AJ44" s="140">
        <v>1.2859953703703705E-3</v>
      </c>
      <c r="AK44" s="140">
        <v>1.4331018518518519E-3</v>
      </c>
      <c r="AL44" s="140">
        <v>1.2859953703703705E-3</v>
      </c>
      <c r="AM44" s="140">
        <v>1.2998842592592593E-3</v>
      </c>
      <c r="AN44" s="140">
        <v>1.2914351851851852E-3</v>
      </c>
      <c r="AO44" s="140">
        <v>1.2894675925925927E-3</v>
      </c>
      <c r="AP44" s="140">
        <v>1.2891203703703704E-3</v>
      </c>
      <c r="AQ44" s="140">
        <v>1.3038194444444445E-3</v>
      </c>
      <c r="AR44" s="140">
        <v>1.2946759259259259E-3</v>
      </c>
      <c r="AS44" s="140">
        <v>1.2946759259259259E-3</v>
      </c>
      <c r="AT44" s="140">
        <v>1.4637731481481481E-3</v>
      </c>
      <c r="AU44" s="140">
        <v>1.3225694444444446E-3</v>
      </c>
      <c r="AV44" s="140">
        <v>1.4685185185185183E-3</v>
      </c>
      <c r="AW44" s="140">
        <v>1.2631944444444444E-3</v>
      </c>
      <c r="AX44" s="140">
        <v>1.2789351851851853E-3</v>
      </c>
      <c r="AY44" s="140">
        <v>1.2865740740740739E-3</v>
      </c>
      <c r="AZ44" s="140">
        <v>1.2989583333333332E-3</v>
      </c>
      <c r="BA44" s="140">
        <v>1.3256944444444444E-3</v>
      </c>
      <c r="BB44" s="140">
        <v>1.3392361111111111E-3</v>
      </c>
      <c r="BC44" s="140">
        <v>1.3436342592592595E-3</v>
      </c>
      <c r="BD44" s="140">
        <v>1.3229166666666665E-3</v>
      </c>
      <c r="BE44" s="140">
        <v>1.3159722222222221E-3</v>
      </c>
      <c r="BF44" s="140">
        <v>1.2707175925925926E-3</v>
      </c>
      <c r="BG44" s="140">
        <v>1.3060185185185186E-3</v>
      </c>
      <c r="BH44" s="140">
        <v>1.3086805555555558E-3</v>
      </c>
      <c r="BI44" s="140">
        <v>1.3385416666666667E-3</v>
      </c>
      <c r="BJ44" s="140">
        <v>1.4540509259259261E-3</v>
      </c>
      <c r="BK44" s="140">
        <v>1.5028935185185186E-3</v>
      </c>
      <c r="BL44" s="140">
        <v>1.3081018518518517E-3</v>
      </c>
      <c r="BM44" s="140">
        <v>1.3052083333333336E-3</v>
      </c>
      <c r="BN44" s="140">
        <v>1.4394675925925927E-3</v>
      </c>
      <c r="BO44" s="140">
        <v>1.3533564814814814E-3</v>
      </c>
      <c r="BP44" s="140">
        <v>1.3913194444444444E-3</v>
      </c>
      <c r="BQ44" s="140">
        <v>1.3750000000000001E-3</v>
      </c>
      <c r="BR44" s="140">
        <v>1.314699074074074E-3</v>
      </c>
      <c r="BS44" s="140">
        <v>1.3349537037037036E-3</v>
      </c>
      <c r="BT44" s="140">
        <v>1.3587962962962963E-3</v>
      </c>
      <c r="BU44" s="140">
        <v>1.4364583333333336E-3</v>
      </c>
      <c r="BV44" s="140">
        <v>1.3430555555555555E-3</v>
      </c>
      <c r="BW44" s="140">
        <v>1.3622685185185185E-3</v>
      </c>
      <c r="BX44" s="140">
        <v>1.3586805555555557E-3</v>
      </c>
      <c r="BY44" s="140">
        <v>1.3819444444444443E-3</v>
      </c>
      <c r="BZ44" s="140">
        <v>1.3775462962962962E-3</v>
      </c>
      <c r="CA44" s="140">
        <v>1.3893518518518517E-3</v>
      </c>
      <c r="CB44" s="140">
        <v>1.4015046296296295E-3</v>
      </c>
      <c r="CC44" s="140">
        <v>1.3623842592592594E-3</v>
      </c>
      <c r="CD44" s="140">
        <v>1.3810185185185184E-3</v>
      </c>
      <c r="CE44" s="140">
        <v>1.3950231481481481E-3</v>
      </c>
      <c r="CF44" s="140">
        <v>1.6942129629629631E-3</v>
      </c>
      <c r="CG44" s="140">
        <v>1.4001157407407408E-3</v>
      </c>
      <c r="CH44" s="140">
        <v>1.4165509259259259E-3</v>
      </c>
      <c r="CI44" s="140">
        <v>1.4304398148148147E-3</v>
      </c>
      <c r="CJ44" s="140">
        <v>1.4317129629629628E-3</v>
      </c>
      <c r="CK44" s="140">
        <v>1.4585648148148147E-3</v>
      </c>
      <c r="CL44" s="140">
        <v>1.4435185185185187E-3</v>
      </c>
      <c r="CM44" s="140">
        <v>1.5371527777777777E-3</v>
      </c>
      <c r="CN44" s="140">
        <v>1.9137731481481482E-3</v>
      </c>
      <c r="CO44" s="140">
        <v>1.4824074074074073E-3</v>
      </c>
      <c r="CP44" s="140">
        <v>1.4774305555555556E-3</v>
      </c>
      <c r="CQ44" s="140">
        <v>1.502777777777778E-3</v>
      </c>
      <c r="CR44" s="140">
        <v>1.4587962962962964E-3</v>
      </c>
      <c r="CS44" s="140">
        <v>1.4824074074074073E-3</v>
      </c>
      <c r="CT44" s="140">
        <v>1.5314814814814815E-3</v>
      </c>
      <c r="CU44" s="140">
        <v>1.4788194444444447E-3</v>
      </c>
      <c r="CV44" s="140">
        <v>1.657060185185185E-3</v>
      </c>
      <c r="CW44" s="140">
        <v>1.4903935185185185E-3</v>
      </c>
      <c r="CX44" s="140">
        <v>1.5337962962962963E-3</v>
      </c>
      <c r="CY44" s="140">
        <v>1.5546296296296295E-3</v>
      </c>
      <c r="CZ44" s="140">
        <v>1.5640046296296296E-3</v>
      </c>
      <c r="DA44" s="140">
        <v>1.6474537037037037E-3</v>
      </c>
      <c r="DB44" s="140">
        <v>1.6760416666666666E-3</v>
      </c>
      <c r="DC44" s="140">
        <v>1.7122685185185183E-3</v>
      </c>
      <c r="DD44" s="140">
        <v>1.7839120370370372E-3</v>
      </c>
      <c r="DE44" s="140">
        <v>1.8450231481481479E-3</v>
      </c>
      <c r="DF44" s="140">
        <v>1.8114583333333333E-3</v>
      </c>
      <c r="DG44" s="140">
        <v>1.8559027777777777E-3</v>
      </c>
      <c r="DH44" s="140">
        <v>1.8925925925925926E-3</v>
      </c>
      <c r="DI44" s="141">
        <v>1.9002314814814817E-3</v>
      </c>
      <c r="DJ44" s="141">
        <v>1.858449074074074E-3</v>
      </c>
    </row>
    <row r="45" spans="2:114" x14ac:dyDescent="0.2">
      <c r="B45" s="124">
        <v>42</v>
      </c>
      <c r="C45" s="125">
        <v>86</v>
      </c>
      <c r="D45" s="125" t="s">
        <v>168</v>
      </c>
      <c r="E45" s="126">
        <v>1959</v>
      </c>
      <c r="F45" s="126" t="s">
        <v>183</v>
      </c>
      <c r="G45" s="126">
        <v>6</v>
      </c>
      <c r="H45" s="125" t="s">
        <v>409</v>
      </c>
      <c r="I45" s="137">
        <v>0.14891203703703704</v>
      </c>
      <c r="J45" s="139">
        <v>2.2899305555555555E-3</v>
      </c>
      <c r="K45" s="140">
        <v>1.3034722222222224E-3</v>
      </c>
      <c r="L45" s="140">
        <v>1.3304398148148149E-3</v>
      </c>
      <c r="M45" s="140">
        <v>1.3649305555555556E-3</v>
      </c>
      <c r="N45" s="140">
        <v>1.3876157407407407E-3</v>
      </c>
      <c r="O45" s="140">
        <v>1.3885416666666666E-3</v>
      </c>
      <c r="P45" s="140">
        <v>1.382638888888889E-3</v>
      </c>
      <c r="Q45" s="140">
        <v>1.4111111111111112E-3</v>
      </c>
      <c r="R45" s="140">
        <v>1.3378472222222223E-3</v>
      </c>
      <c r="S45" s="140">
        <v>1.3211805555555555E-3</v>
      </c>
      <c r="T45" s="140">
        <v>1.3574074074074077E-3</v>
      </c>
      <c r="U45" s="140">
        <v>1.3811342592592593E-3</v>
      </c>
      <c r="V45" s="140">
        <v>1.3746527777777778E-3</v>
      </c>
      <c r="W45" s="140">
        <v>1.3856481481481482E-3</v>
      </c>
      <c r="X45" s="140">
        <v>1.3856481481481482E-3</v>
      </c>
      <c r="Y45" s="140">
        <v>1.4024305555555554E-3</v>
      </c>
      <c r="Z45" s="140">
        <v>1.4185185185185186E-3</v>
      </c>
      <c r="AA45" s="140">
        <v>1.4260416666666666E-3</v>
      </c>
      <c r="AB45" s="140">
        <v>1.429513888888889E-3</v>
      </c>
      <c r="AC45" s="140">
        <v>1.427662037037037E-3</v>
      </c>
      <c r="AD45" s="140">
        <v>1.4927083333333335E-3</v>
      </c>
      <c r="AE45" s="140">
        <v>1.4505787037037039E-3</v>
      </c>
      <c r="AF45" s="140">
        <v>1.4414351851851854E-3</v>
      </c>
      <c r="AG45" s="140">
        <v>1.4050925925925925E-3</v>
      </c>
      <c r="AH45" s="140">
        <v>1.4067129629629629E-3</v>
      </c>
      <c r="AI45" s="140">
        <v>1.3824074074074075E-3</v>
      </c>
      <c r="AJ45" s="140">
        <v>1.3752314814814814E-3</v>
      </c>
      <c r="AK45" s="140">
        <v>1.3870370370370371E-3</v>
      </c>
      <c r="AL45" s="140">
        <v>1.3550925925925926E-3</v>
      </c>
      <c r="AM45" s="140">
        <v>1.3655092592592592E-3</v>
      </c>
      <c r="AN45" s="140">
        <v>1.3605324074074073E-3</v>
      </c>
      <c r="AO45" s="140">
        <v>1.3552083333333333E-3</v>
      </c>
      <c r="AP45" s="140">
        <v>1.3702546296296295E-3</v>
      </c>
      <c r="AQ45" s="140">
        <v>1.3395833333333333E-3</v>
      </c>
      <c r="AR45" s="140">
        <v>1.3516203703703704E-3</v>
      </c>
      <c r="AS45" s="140">
        <v>1.372337962962963E-3</v>
      </c>
      <c r="AT45" s="140">
        <v>1.3957175925925925E-3</v>
      </c>
      <c r="AU45" s="140">
        <v>1.3729166666666666E-3</v>
      </c>
      <c r="AV45" s="140">
        <v>1.3834490740740741E-3</v>
      </c>
      <c r="AW45" s="140">
        <v>1.4015046296296295E-3</v>
      </c>
      <c r="AX45" s="140">
        <v>1.4003472222222223E-3</v>
      </c>
      <c r="AY45" s="140">
        <v>1.392013888888889E-3</v>
      </c>
      <c r="AZ45" s="140">
        <v>1.4050925925925925E-3</v>
      </c>
      <c r="BA45" s="140">
        <v>1.4030092592592592E-3</v>
      </c>
      <c r="BB45" s="140">
        <v>1.4745370370370372E-3</v>
      </c>
      <c r="BC45" s="140">
        <v>1.4234953703703703E-3</v>
      </c>
      <c r="BD45" s="140">
        <v>1.4186342592592592E-3</v>
      </c>
      <c r="BE45" s="140">
        <v>1.4122685185185184E-3</v>
      </c>
      <c r="BF45" s="140">
        <v>1.4381944444444444E-3</v>
      </c>
      <c r="BG45" s="140">
        <v>1.4150462962962962E-3</v>
      </c>
      <c r="BH45" s="140">
        <v>1.4255787037037039E-3</v>
      </c>
      <c r="BI45" s="140">
        <v>1.4515046296296296E-3</v>
      </c>
      <c r="BJ45" s="140">
        <v>1.4690972222222221E-3</v>
      </c>
      <c r="BK45" s="140">
        <v>1.4953703703703702E-3</v>
      </c>
      <c r="BL45" s="140">
        <v>1.4313657407407409E-3</v>
      </c>
      <c r="BM45" s="140">
        <v>1.416898148148148E-3</v>
      </c>
      <c r="BN45" s="140">
        <v>1.4100694444444445E-3</v>
      </c>
      <c r="BO45" s="140">
        <v>1.4023148148148148E-3</v>
      </c>
      <c r="BP45" s="140">
        <v>1.4270833333333334E-3</v>
      </c>
      <c r="BQ45" s="140">
        <v>1.408101851851852E-3</v>
      </c>
      <c r="BR45" s="140">
        <v>1.4099537037037038E-3</v>
      </c>
      <c r="BS45" s="140">
        <v>1.4501157407407405E-3</v>
      </c>
      <c r="BT45" s="140">
        <v>1.4311342592592594E-3</v>
      </c>
      <c r="BU45" s="140">
        <v>1.4578703703703704E-3</v>
      </c>
      <c r="BV45" s="140">
        <v>1.5045138888888888E-3</v>
      </c>
      <c r="BW45" s="140">
        <v>1.4368055555555555E-3</v>
      </c>
      <c r="BX45" s="140">
        <v>1.4348379629629631E-3</v>
      </c>
      <c r="BY45" s="140">
        <v>1.437037037037037E-3</v>
      </c>
      <c r="BZ45" s="140">
        <v>1.4678240740740739E-3</v>
      </c>
      <c r="CA45" s="140">
        <v>1.3835648148148149E-3</v>
      </c>
      <c r="CB45" s="140">
        <v>1.3473379629629627E-3</v>
      </c>
      <c r="CC45" s="140">
        <v>1.3460648148148147E-3</v>
      </c>
      <c r="CD45" s="140">
        <v>1.3381944444444446E-3</v>
      </c>
      <c r="CE45" s="140">
        <v>1.3656249999999999E-3</v>
      </c>
      <c r="CF45" s="140">
        <v>1.3767361111111109E-3</v>
      </c>
      <c r="CG45" s="140">
        <v>1.4524305555555555E-3</v>
      </c>
      <c r="CH45" s="140">
        <v>1.4362268518518517E-3</v>
      </c>
      <c r="CI45" s="140">
        <v>1.4218749999999997E-3</v>
      </c>
      <c r="CJ45" s="140">
        <v>1.4120370370370369E-3</v>
      </c>
      <c r="CK45" s="140">
        <v>1.4120370370370369E-3</v>
      </c>
      <c r="CL45" s="140">
        <v>1.3902777777777776E-3</v>
      </c>
      <c r="CM45" s="140">
        <v>1.3620370370370373E-3</v>
      </c>
      <c r="CN45" s="140">
        <v>1.4598379629629631E-3</v>
      </c>
      <c r="CO45" s="140">
        <v>1.363773148148148E-3</v>
      </c>
      <c r="CP45" s="140">
        <v>1.3707175925925926E-3</v>
      </c>
      <c r="CQ45" s="140">
        <v>1.4195601851851852E-3</v>
      </c>
      <c r="CR45" s="140">
        <v>1.5024305555555555E-3</v>
      </c>
      <c r="CS45" s="140">
        <v>1.3990740740740743E-3</v>
      </c>
      <c r="CT45" s="140">
        <v>1.4186342592592592E-3</v>
      </c>
      <c r="CU45" s="140">
        <v>1.4002314814814815E-3</v>
      </c>
      <c r="CV45" s="140">
        <v>1.4122685185185184E-3</v>
      </c>
      <c r="CW45" s="140">
        <v>1.4116898148148151E-3</v>
      </c>
      <c r="CX45" s="140">
        <v>1.4519675925925926E-3</v>
      </c>
      <c r="CY45" s="140">
        <v>1.517824074074074E-3</v>
      </c>
      <c r="CZ45" s="140">
        <v>1.419212962962963E-3</v>
      </c>
      <c r="DA45" s="140">
        <v>1.4508101851851852E-3</v>
      </c>
      <c r="DB45" s="140">
        <v>1.4251157407407407E-3</v>
      </c>
      <c r="DC45" s="140">
        <v>1.4309027777777781E-3</v>
      </c>
      <c r="DD45" s="140">
        <v>1.4491898148148148E-3</v>
      </c>
      <c r="DE45" s="140">
        <v>1.4761574074074071E-3</v>
      </c>
      <c r="DF45" s="140">
        <v>1.5935185185185184E-3</v>
      </c>
      <c r="DG45" s="140">
        <v>1.4542824074074074E-3</v>
      </c>
      <c r="DH45" s="140">
        <v>1.4834490740740739E-3</v>
      </c>
      <c r="DI45" s="141">
        <v>1.4412037037037039E-3</v>
      </c>
      <c r="DJ45" s="141">
        <v>1.3052083333333336E-3</v>
      </c>
    </row>
    <row r="46" spans="2:114" x14ac:dyDescent="0.2">
      <c r="B46" s="124">
        <v>43</v>
      </c>
      <c r="C46" s="125">
        <v>24</v>
      </c>
      <c r="D46" s="125" t="s">
        <v>354</v>
      </c>
      <c r="E46" s="126">
        <v>1973</v>
      </c>
      <c r="F46" s="126" t="s">
        <v>177</v>
      </c>
      <c r="G46" s="126">
        <v>18</v>
      </c>
      <c r="H46" s="125" t="s">
        <v>181</v>
      </c>
      <c r="I46" s="137">
        <v>0.14993055555555554</v>
      </c>
      <c r="J46" s="139">
        <v>2.0700231481481481E-3</v>
      </c>
      <c r="K46" s="140">
        <v>1.3040509259259257E-3</v>
      </c>
      <c r="L46" s="140">
        <v>1.312384259259259E-3</v>
      </c>
      <c r="M46" s="140">
        <v>1.3141203703703702E-3</v>
      </c>
      <c r="N46" s="140">
        <v>1.3140046296296296E-3</v>
      </c>
      <c r="O46" s="140">
        <v>1.3363425925925923E-3</v>
      </c>
      <c r="P46" s="140">
        <v>1.3406249999999998E-3</v>
      </c>
      <c r="Q46" s="140">
        <v>1.3391203703703705E-3</v>
      </c>
      <c r="R46" s="140">
        <v>1.320486111111111E-3</v>
      </c>
      <c r="S46" s="140">
        <v>1.3339120370370371E-3</v>
      </c>
      <c r="T46" s="140">
        <v>1.3248842592592592E-3</v>
      </c>
      <c r="U46" s="140">
        <v>1.305324074074074E-3</v>
      </c>
      <c r="V46" s="140">
        <v>1.3119212962962963E-3</v>
      </c>
      <c r="W46" s="140">
        <v>1.3515046296296296E-3</v>
      </c>
      <c r="X46" s="140">
        <v>1.3406249999999998E-3</v>
      </c>
      <c r="Y46" s="140">
        <v>1.3380787037037035E-3</v>
      </c>
      <c r="Z46" s="140">
        <v>1.3436342592592595E-3</v>
      </c>
      <c r="AA46" s="140">
        <v>1.3439814814814816E-3</v>
      </c>
      <c r="AB46" s="140">
        <v>1.3409722222222223E-3</v>
      </c>
      <c r="AC46" s="140">
        <v>1.3694444444444446E-3</v>
      </c>
      <c r="AD46" s="140">
        <v>1.3777777777777779E-3</v>
      </c>
      <c r="AE46" s="140">
        <v>1.3684027777777776E-3</v>
      </c>
      <c r="AF46" s="140">
        <v>1.3782407407407406E-3</v>
      </c>
      <c r="AG46" s="140">
        <v>1.3832175925925928E-3</v>
      </c>
      <c r="AH46" s="140">
        <v>1.3773148148148147E-3</v>
      </c>
      <c r="AI46" s="140">
        <v>1.3644675925925927E-3</v>
      </c>
      <c r="AJ46" s="140">
        <v>1.3655092592592592E-3</v>
      </c>
      <c r="AK46" s="140">
        <v>1.3621527777777779E-3</v>
      </c>
      <c r="AL46" s="140">
        <v>1.3787037037037034E-3</v>
      </c>
      <c r="AM46" s="140">
        <v>1.3656249999999999E-3</v>
      </c>
      <c r="AN46" s="140">
        <v>1.3646990740740739E-3</v>
      </c>
      <c r="AO46" s="140">
        <v>1.387962962962963E-3</v>
      </c>
      <c r="AP46" s="140">
        <v>1.3799768518518519E-3</v>
      </c>
      <c r="AQ46" s="140">
        <v>1.3501157407407405E-3</v>
      </c>
      <c r="AR46" s="140">
        <v>1.3622685185185185E-3</v>
      </c>
      <c r="AS46" s="140">
        <v>1.3978009259259258E-3</v>
      </c>
      <c r="AT46" s="140">
        <v>1.3782407407407406E-3</v>
      </c>
      <c r="AU46" s="140">
        <v>1.3788194444444444E-3</v>
      </c>
      <c r="AV46" s="140">
        <v>1.3508101851851851E-3</v>
      </c>
      <c r="AW46" s="140">
        <v>1.3730324074074077E-3</v>
      </c>
      <c r="AX46" s="140">
        <v>1.3876157407407407E-3</v>
      </c>
      <c r="AY46" s="140">
        <v>1.387962962962963E-3</v>
      </c>
      <c r="AZ46" s="140">
        <v>1.387962962962963E-3</v>
      </c>
      <c r="BA46" s="140">
        <v>1.372800925925926E-3</v>
      </c>
      <c r="BB46" s="140">
        <v>1.3791666666666666E-3</v>
      </c>
      <c r="BC46" s="140">
        <v>1.3817129629629631E-3</v>
      </c>
      <c r="BD46" s="140">
        <v>1.4011574074074074E-3</v>
      </c>
      <c r="BE46" s="140">
        <v>1.3902777777777776E-3</v>
      </c>
      <c r="BF46" s="140">
        <v>1.3931712962962962E-3</v>
      </c>
      <c r="BG46" s="140">
        <v>1.3922453703703703E-3</v>
      </c>
      <c r="BH46" s="140">
        <v>1.3888888888888889E-3</v>
      </c>
      <c r="BI46" s="140">
        <v>1.3802083333333333E-3</v>
      </c>
      <c r="BJ46" s="140">
        <v>1.3928240740740739E-3</v>
      </c>
      <c r="BK46" s="140">
        <v>1.3806712962962963E-3</v>
      </c>
      <c r="BL46" s="140">
        <v>1.375115740740741E-3</v>
      </c>
      <c r="BM46" s="140">
        <v>1.4126157407407405E-3</v>
      </c>
      <c r="BN46" s="140">
        <v>1.4130787037037037E-3</v>
      </c>
      <c r="BO46" s="140">
        <v>1.3785879629629632E-3</v>
      </c>
      <c r="BP46" s="140">
        <v>1.3548611111111112E-3</v>
      </c>
      <c r="BQ46" s="140">
        <v>1.4025462962962965E-3</v>
      </c>
      <c r="BR46" s="140">
        <v>1.4046296296296298E-3</v>
      </c>
      <c r="BS46" s="140">
        <v>1.391435185185185E-3</v>
      </c>
      <c r="BT46" s="140">
        <v>1.4002314814814815E-3</v>
      </c>
      <c r="BU46" s="140">
        <v>1.3856481481481482E-3</v>
      </c>
      <c r="BV46" s="140">
        <v>1.4063657407407408E-3</v>
      </c>
      <c r="BW46" s="140">
        <v>1.3907407407407408E-3</v>
      </c>
      <c r="BX46" s="140">
        <v>1.3902777777777776E-3</v>
      </c>
      <c r="BY46" s="140">
        <v>1.3866898148148148E-3</v>
      </c>
      <c r="BZ46" s="140">
        <v>1.3866898148148148E-3</v>
      </c>
      <c r="CA46" s="140">
        <v>1.3807870370370371E-3</v>
      </c>
      <c r="CB46" s="140">
        <v>1.439236111111111E-3</v>
      </c>
      <c r="CC46" s="140">
        <v>1.4320601851851853E-3</v>
      </c>
      <c r="CD46" s="140">
        <v>1.3989583333333334E-3</v>
      </c>
      <c r="CE46" s="140">
        <v>1.3878472222222224E-3</v>
      </c>
      <c r="CF46" s="140">
        <v>1.396064814814815E-3</v>
      </c>
      <c r="CG46" s="140">
        <v>1.3943287037037034E-3</v>
      </c>
      <c r="CH46" s="140">
        <v>1.3993055555555555E-3</v>
      </c>
      <c r="CI46" s="140">
        <v>1.4275462962962963E-3</v>
      </c>
      <c r="CJ46" s="140">
        <v>1.4230324074074076E-3</v>
      </c>
      <c r="CK46" s="140">
        <v>1.416087962962963E-3</v>
      </c>
      <c r="CL46" s="140">
        <v>1.4033564814814818E-3</v>
      </c>
      <c r="CM46" s="140">
        <v>1.43125E-3</v>
      </c>
      <c r="CN46" s="140">
        <v>1.4606481481481482E-3</v>
      </c>
      <c r="CO46" s="140">
        <v>1.4453703703703703E-3</v>
      </c>
      <c r="CP46" s="140">
        <v>1.4180555555555554E-3</v>
      </c>
      <c r="CQ46" s="140">
        <v>1.4096064814814815E-3</v>
      </c>
      <c r="CR46" s="140">
        <v>1.4666666666666667E-3</v>
      </c>
      <c r="CS46" s="140">
        <v>1.592824074074074E-3</v>
      </c>
      <c r="CT46" s="140">
        <v>1.5112268518518519E-3</v>
      </c>
      <c r="CU46" s="140">
        <v>1.5261574074074075E-3</v>
      </c>
      <c r="CV46" s="140">
        <v>1.6243055555555557E-3</v>
      </c>
      <c r="CW46" s="140">
        <v>1.6792824074074073E-3</v>
      </c>
      <c r="CX46" s="140">
        <v>1.6614583333333334E-3</v>
      </c>
      <c r="CY46" s="140">
        <v>1.5824074074074074E-3</v>
      </c>
      <c r="CZ46" s="140">
        <v>1.628125E-3</v>
      </c>
      <c r="DA46" s="140">
        <v>1.6835648148148148E-3</v>
      </c>
      <c r="DB46" s="140">
        <v>1.6724537037037036E-3</v>
      </c>
      <c r="DC46" s="140">
        <v>1.6840277777777776E-3</v>
      </c>
      <c r="DD46" s="140">
        <v>1.7027777777777779E-3</v>
      </c>
      <c r="DE46" s="140">
        <v>1.6572916666666665E-3</v>
      </c>
      <c r="DF46" s="140">
        <v>1.6393518518518519E-3</v>
      </c>
      <c r="DG46" s="140">
        <v>1.6732638888888888E-3</v>
      </c>
      <c r="DH46" s="140">
        <v>1.6981481481481481E-3</v>
      </c>
      <c r="DI46" s="141">
        <v>1.6741898148148148E-3</v>
      </c>
      <c r="DJ46" s="141">
        <v>1.4153935185185187E-3</v>
      </c>
    </row>
    <row r="47" spans="2:114" x14ac:dyDescent="0.2">
      <c r="B47" s="124">
        <v>44</v>
      </c>
      <c r="C47" s="125">
        <v>121</v>
      </c>
      <c r="D47" s="125" t="s">
        <v>355</v>
      </c>
      <c r="E47" s="126">
        <v>1982</v>
      </c>
      <c r="F47" s="126" t="s">
        <v>179</v>
      </c>
      <c r="G47" s="126">
        <v>15</v>
      </c>
      <c r="H47" s="125" t="s">
        <v>409</v>
      </c>
      <c r="I47" s="137">
        <v>0.15027777777777776</v>
      </c>
      <c r="J47" s="139">
        <v>1.840625E-3</v>
      </c>
      <c r="K47" s="140">
        <v>1.214236111111111E-3</v>
      </c>
      <c r="L47" s="140">
        <v>1.2538194444444443E-3</v>
      </c>
      <c r="M47" s="140">
        <v>1.2531250000000001E-3</v>
      </c>
      <c r="N47" s="140">
        <v>1.2527777777777778E-3</v>
      </c>
      <c r="O47" s="140">
        <v>1.2401620370370368E-3</v>
      </c>
      <c r="P47" s="140">
        <v>1.2501157407407407E-3</v>
      </c>
      <c r="Q47" s="140">
        <v>1.2627314814814814E-3</v>
      </c>
      <c r="R47" s="140">
        <v>1.2502314814814815E-3</v>
      </c>
      <c r="S47" s="140">
        <v>1.2407407407407408E-3</v>
      </c>
      <c r="T47" s="140">
        <v>1.2636574074074074E-3</v>
      </c>
      <c r="U47" s="140">
        <v>1.2643518518518518E-3</v>
      </c>
      <c r="V47" s="140">
        <v>1.2787037037037036E-3</v>
      </c>
      <c r="W47" s="140">
        <v>1.259027777777778E-3</v>
      </c>
      <c r="X47" s="140">
        <v>1.2307870370370372E-3</v>
      </c>
      <c r="Y47" s="140">
        <v>1.2708333333333335E-3</v>
      </c>
      <c r="Z47" s="140">
        <v>1.2614583333333334E-3</v>
      </c>
      <c r="AA47" s="140">
        <v>1.2534722222222222E-3</v>
      </c>
      <c r="AB47" s="140">
        <v>1.2753472222222222E-3</v>
      </c>
      <c r="AC47" s="140">
        <v>1.274652777777778E-3</v>
      </c>
      <c r="AD47" s="140">
        <v>1.2697916666666667E-3</v>
      </c>
      <c r="AE47" s="140">
        <v>1.2745370370370369E-3</v>
      </c>
      <c r="AF47" s="140">
        <v>1.2749999999999999E-3</v>
      </c>
      <c r="AG47" s="140">
        <v>1.2699074074074073E-3</v>
      </c>
      <c r="AH47" s="140">
        <v>1.282175925925926E-3</v>
      </c>
      <c r="AI47" s="140">
        <v>1.2711805555555556E-3</v>
      </c>
      <c r="AJ47" s="140">
        <v>1.2667824074074074E-3</v>
      </c>
      <c r="AK47" s="140">
        <v>1.2666666666666666E-3</v>
      </c>
      <c r="AL47" s="140">
        <v>1.2546296296296296E-3</v>
      </c>
      <c r="AM47" s="140">
        <v>1.274074074074074E-3</v>
      </c>
      <c r="AN47" s="140">
        <v>1.2975694444444445E-3</v>
      </c>
      <c r="AO47" s="140">
        <v>1.2583333333333333E-3</v>
      </c>
      <c r="AP47" s="140">
        <v>2.5519675925925927E-3</v>
      </c>
      <c r="AQ47" s="140">
        <v>1.25625E-3</v>
      </c>
      <c r="AR47" s="140">
        <v>1.2619212962962964E-3</v>
      </c>
      <c r="AS47" s="140">
        <v>1.260763888888889E-3</v>
      </c>
      <c r="AT47" s="140">
        <v>1.2518518518518519E-3</v>
      </c>
      <c r="AU47" s="140">
        <v>1.3454861111111113E-3</v>
      </c>
      <c r="AV47" s="140">
        <v>1.2956018518518518E-3</v>
      </c>
      <c r="AW47" s="140">
        <v>1.2576388888888889E-3</v>
      </c>
      <c r="AX47" s="140">
        <v>1.3021990740740739E-3</v>
      </c>
      <c r="AY47" s="140">
        <v>1.2848379629629629E-3</v>
      </c>
      <c r="AZ47" s="140">
        <v>1.2768518518518517E-3</v>
      </c>
      <c r="BA47" s="140">
        <v>1.2834490740740742E-3</v>
      </c>
      <c r="BB47" s="140">
        <v>1.2916666666666664E-3</v>
      </c>
      <c r="BC47" s="140">
        <v>1.2680555555555555E-3</v>
      </c>
      <c r="BD47" s="140">
        <v>1.2710648148148149E-3</v>
      </c>
      <c r="BE47" s="140">
        <v>1.2744212962962963E-3</v>
      </c>
      <c r="BF47" s="140">
        <v>1.2846064814814814E-3</v>
      </c>
      <c r="BG47" s="140">
        <v>1.2809027777777777E-3</v>
      </c>
      <c r="BH47" s="140">
        <v>1.2809027777777777E-3</v>
      </c>
      <c r="BI47" s="140">
        <v>1.269675925925926E-3</v>
      </c>
      <c r="BJ47" s="140">
        <v>1.2616898148148147E-3</v>
      </c>
      <c r="BK47" s="140">
        <v>1.2589120370370369E-3</v>
      </c>
      <c r="BL47" s="140">
        <v>1.2869212962962962E-3</v>
      </c>
      <c r="BM47" s="140">
        <v>1.3002314814814814E-3</v>
      </c>
      <c r="BN47" s="140">
        <v>1.2618055555555557E-3</v>
      </c>
      <c r="BO47" s="140">
        <v>1.2657407407407407E-3</v>
      </c>
      <c r="BP47" s="140">
        <v>1.2809027777777777E-3</v>
      </c>
      <c r="BQ47" s="140">
        <v>1.276388888888889E-3</v>
      </c>
      <c r="BR47" s="140">
        <v>1.2619212962962964E-3</v>
      </c>
      <c r="BS47" s="140">
        <v>1.2612268518518519E-3</v>
      </c>
      <c r="BT47" s="140">
        <v>1.2853009259259261E-3</v>
      </c>
      <c r="BU47" s="140">
        <v>1.2732638888888889E-3</v>
      </c>
      <c r="BV47" s="140">
        <v>1.2912037037037037E-3</v>
      </c>
      <c r="BW47" s="140">
        <v>1.3097222222222223E-3</v>
      </c>
      <c r="BX47" s="140">
        <v>1.3138888888888887E-3</v>
      </c>
      <c r="BY47" s="140">
        <v>1.3355324074074075E-3</v>
      </c>
      <c r="BZ47" s="140">
        <v>1.5158564814814815E-3</v>
      </c>
      <c r="CA47" s="140">
        <v>1.3208333333333334E-3</v>
      </c>
      <c r="CB47" s="140">
        <v>1.3585648148148148E-3</v>
      </c>
      <c r="CC47" s="140">
        <v>1.4071759259259261E-3</v>
      </c>
      <c r="CD47" s="140">
        <v>1.4196759259259258E-3</v>
      </c>
      <c r="CE47" s="140">
        <v>1.3983796296296296E-3</v>
      </c>
      <c r="CF47" s="140">
        <v>1.4016203703703706E-3</v>
      </c>
      <c r="CG47" s="140">
        <v>1.3896990740740742E-3</v>
      </c>
      <c r="CH47" s="140">
        <v>1.4202546296296298E-3</v>
      </c>
      <c r="CI47" s="140">
        <v>1.3964120370370369E-3</v>
      </c>
      <c r="CJ47" s="140">
        <v>1.3888888888888889E-3</v>
      </c>
      <c r="CK47" s="140">
        <v>1.4016203703703706E-3</v>
      </c>
      <c r="CL47" s="140">
        <v>1.4091435185185186E-3</v>
      </c>
      <c r="CM47" s="140">
        <v>1.4447916666666665E-3</v>
      </c>
      <c r="CN47" s="140">
        <v>1.5907407407407407E-3</v>
      </c>
      <c r="CO47" s="140">
        <v>1.3841435185185187E-3</v>
      </c>
      <c r="CP47" s="140">
        <v>1.5690972222222224E-3</v>
      </c>
      <c r="CQ47" s="140">
        <v>1.7969907407407407E-3</v>
      </c>
      <c r="CR47" s="140">
        <v>8.1754629629629625E-3</v>
      </c>
      <c r="CS47" s="140">
        <v>1.4094907407407407E-3</v>
      </c>
      <c r="CT47" s="140">
        <v>1.3532407407407408E-3</v>
      </c>
      <c r="CU47" s="140">
        <v>1.308912037037037E-3</v>
      </c>
      <c r="CV47" s="140">
        <v>1.3486111111111112E-3</v>
      </c>
      <c r="CW47" s="140">
        <v>1.3853009259259259E-3</v>
      </c>
      <c r="CX47" s="140">
        <v>2.2747685185185184E-3</v>
      </c>
      <c r="CY47" s="140">
        <v>1.4225694444444444E-3</v>
      </c>
      <c r="CZ47" s="140">
        <v>1.3953703703703704E-3</v>
      </c>
      <c r="DA47" s="140">
        <v>1.4740740740740738E-3</v>
      </c>
      <c r="DB47" s="140">
        <v>1.5468749999999999E-3</v>
      </c>
      <c r="DC47" s="140">
        <v>1.5682870370370371E-3</v>
      </c>
      <c r="DD47" s="140">
        <v>1.5804398148148149E-3</v>
      </c>
      <c r="DE47" s="140">
        <v>1.5981481481481482E-3</v>
      </c>
      <c r="DF47" s="140">
        <v>1.9524305555555556E-3</v>
      </c>
      <c r="DG47" s="140">
        <v>1.6629629629629631E-3</v>
      </c>
      <c r="DH47" s="140">
        <v>1.4890046296296294E-3</v>
      </c>
      <c r="DI47" s="141">
        <v>1.5797453703703705E-3</v>
      </c>
      <c r="DJ47" s="141">
        <v>1.4155092592592589E-3</v>
      </c>
    </row>
    <row r="48" spans="2:114" x14ac:dyDescent="0.2">
      <c r="B48" s="124">
        <v>45</v>
      </c>
      <c r="C48" s="125">
        <v>30</v>
      </c>
      <c r="D48" s="125" t="s">
        <v>356</v>
      </c>
      <c r="E48" s="126">
        <v>1984</v>
      </c>
      <c r="F48" s="126" t="s">
        <v>179</v>
      </c>
      <c r="G48" s="126">
        <v>16</v>
      </c>
      <c r="H48" s="125" t="s">
        <v>181</v>
      </c>
      <c r="I48" s="137">
        <v>0.15032407407407408</v>
      </c>
      <c r="J48" s="139">
        <v>2.2631944444444444E-3</v>
      </c>
      <c r="K48" s="140">
        <v>1.2451388888888887E-3</v>
      </c>
      <c r="L48" s="140">
        <v>1.2635416666666667E-3</v>
      </c>
      <c r="M48" s="140">
        <v>1.2534722222222222E-3</v>
      </c>
      <c r="N48" s="140">
        <v>1.2427083333333333E-3</v>
      </c>
      <c r="O48" s="140">
        <v>1.2326388888888888E-3</v>
      </c>
      <c r="P48" s="140">
        <v>1.2460648148148149E-3</v>
      </c>
      <c r="Q48" s="140">
        <v>1.2385416666666667E-3</v>
      </c>
      <c r="R48" s="140">
        <v>1.2473379629629629E-3</v>
      </c>
      <c r="S48" s="140">
        <v>1.2537037037037037E-3</v>
      </c>
      <c r="T48" s="140">
        <v>1.2905092592592593E-3</v>
      </c>
      <c r="U48" s="140">
        <v>1.4009259259259259E-3</v>
      </c>
      <c r="V48" s="140">
        <v>1.2174768518518517E-3</v>
      </c>
      <c r="W48" s="140">
        <v>1.254513888888889E-3</v>
      </c>
      <c r="X48" s="140">
        <v>1.2930555555555558E-3</v>
      </c>
      <c r="Y48" s="140">
        <v>1.2806712962962965E-3</v>
      </c>
      <c r="Z48" s="140">
        <v>1.2542824074074073E-3</v>
      </c>
      <c r="AA48" s="140">
        <v>1.3655092592592592E-3</v>
      </c>
      <c r="AB48" s="140">
        <v>1.2996527777777778E-3</v>
      </c>
      <c r="AC48" s="140">
        <v>1.2766203703703705E-3</v>
      </c>
      <c r="AD48" s="140">
        <v>1.3016203703703703E-3</v>
      </c>
      <c r="AE48" s="140">
        <v>1.3223379629629629E-3</v>
      </c>
      <c r="AF48" s="140">
        <v>1.5246527777777778E-3</v>
      </c>
      <c r="AG48" s="140">
        <v>1.3234953703703705E-3</v>
      </c>
      <c r="AH48" s="140">
        <v>1.3207175925925927E-3</v>
      </c>
      <c r="AI48" s="140">
        <v>1.2875E-3</v>
      </c>
      <c r="AJ48" s="140">
        <v>1.2990740740740742E-3</v>
      </c>
      <c r="AK48" s="140">
        <v>1.281712962962963E-3</v>
      </c>
      <c r="AL48" s="140">
        <v>1.3233796296296299E-3</v>
      </c>
      <c r="AM48" s="140">
        <v>1.3476851851851851E-3</v>
      </c>
      <c r="AN48" s="140">
        <v>1.3329861111111112E-3</v>
      </c>
      <c r="AO48" s="140">
        <v>1.3625E-3</v>
      </c>
      <c r="AP48" s="140">
        <v>1.302314814814815E-3</v>
      </c>
      <c r="AQ48" s="140">
        <v>1.7560185185185185E-3</v>
      </c>
      <c r="AR48" s="140">
        <v>1.317939814814815E-3</v>
      </c>
      <c r="AS48" s="140">
        <v>1.3028935185185185E-3</v>
      </c>
      <c r="AT48" s="140">
        <v>1.363773148148148E-3</v>
      </c>
      <c r="AU48" s="140">
        <v>1.3414351851851851E-3</v>
      </c>
      <c r="AV48" s="140">
        <v>1.3458333333333334E-3</v>
      </c>
      <c r="AW48" s="140">
        <v>1.3234953703703705E-3</v>
      </c>
      <c r="AX48" s="140">
        <v>1.3265046296296295E-3</v>
      </c>
      <c r="AY48" s="140">
        <v>1.3047453703703702E-3</v>
      </c>
      <c r="AZ48" s="140">
        <v>1.3599537037037037E-3</v>
      </c>
      <c r="BA48" s="140">
        <v>1.3584490740740742E-3</v>
      </c>
      <c r="BB48" s="140">
        <v>1.7923611111111111E-3</v>
      </c>
      <c r="BC48" s="140">
        <v>1.3255787037037038E-3</v>
      </c>
      <c r="BD48" s="140">
        <v>1.3840277777777776E-3</v>
      </c>
      <c r="BE48" s="140">
        <v>1.3422453703703704E-3</v>
      </c>
      <c r="BF48" s="140">
        <v>1.3530092592592593E-3</v>
      </c>
      <c r="BG48" s="140">
        <v>1.3630787037037038E-3</v>
      </c>
      <c r="BH48" s="140">
        <v>1.3703703703703701E-3</v>
      </c>
      <c r="BI48" s="140">
        <v>1.3594907407407408E-3</v>
      </c>
      <c r="BJ48" s="140">
        <v>2.1017361111111111E-3</v>
      </c>
      <c r="BK48" s="140">
        <v>1.4038194444444445E-3</v>
      </c>
      <c r="BL48" s="140">
        <v>1.3681712962962961E-3</v>
      </c>
      <c r="BM48" s="140">
        <v>1.3224537037037035E-3</v>
      </c>
      <c r="BN48" s="140">
        <v>1.3635416666666665E-3</v>
      </c>
      <c r="BO48" s="140">
        <v>1.4541666666666668E-3</v>
      </c>
      <c r="BP48" s="140">
        <v>1.3428240740740742E-3</v>
      </c>
      <c r="BQ48" s="140">
        <v>1.4017361111111112E-3</v>
      </c>
      <c r="BR48" s="140">
        <v>1.382638888888889E-3</v>
      </c>
      <c r="BS48" s="140">
        <v>1.3651620370370371E-3</v>
      </c>
      <c r="BT48" s="140">
        <v>1.9189814814814814E-3</v>
      </c>
      <c r="BU48" s="140">
        <v>1.3443287037037037E-3</v>
      </c>
      <c r="BV48" s="140">
        <v>1.446875E-3</v>
      </c>
      <c r="BW48" s="140">
        <v>1.4157407407407408E-3</v>
      </c>
      <c r="BX48" s="140">
        <v>1.678472222222222E-3</v>
      </c>
      <c r="BY48" s="140">
        <v>1.3636574074074074E-3</v>
      </c>
      <c r="BZ48" s="140">
        <v>1.4656249999999999E-3</v>
      </c>
      <c r="CA48" s="140">
        <v>1.3997685185185187E-3</v>
      </c>
      <c r="CB48" s="140">
        <v>1.4229166666666667E-3</v>
      </c>
      <c r="CC48" s="140">
        <v>1.4280092592592593E-3</v>
      </c>
      <c r="CD48" s="140">
        <v>1.4530092592592591E-3</v>
      </c>
      <c r="CE48" s="140">
        <v>1.7145833333333334E-3</v>
      </c>
      <c r="CF48" s="140">
        <v>1.3285879629629628E-3</v>
      </c>
      <c r="CG48" s="140">
        <v>1.3842592592592593E-3</v>
      </c>
      <c r="CH48" s="140">
        <v>1.3650462962962963E-3</v>
      </c>
      <c r="CI48" s="140">
        <v>1.7678240740740738E-3</v>
      </c>
      <c r="CJ48" s="140">
        <v>1.5105324074074075E-3</v>
      </c>
      <c r="CK48" s="140">
        <v>1.5315972222222222E-3</v>
      </c>
      <c r="CL48" s="140">
        <v>1.5122685185185185E-3</v>
      </c>
      <c r="CM48" s="140">
        <v>2.0570601851851852E-3</v>
      </c>
      <c r="CN48" s="140">
        <v>1.4834490740740739E-3</v>
      </c>
      <c r="CO48" s="140">
        <v>1.4737268518518519E-3</v>
      </c>
      <c r="CP48" s="140">
        <v>1.5000000000000002E-3</v>
      </c>
      <c r="CQ48" s="140">
        <v>1.435763888888889E-3</v>
      </c>
      <c r="CR48" s="140">
        <v>1.4997685185185186E-3</v>
      </c>
      <c r="CS48" s="140">
        <v>1.5200231481481479E-3</v>
      </c>
      <c r="CT48" s="140">
        <v>1.9592592592592591E-3</v>
      </c>
      <c r="CU48" s="140">
        <v>1.5045138888888888E-3</v>
      </c>
      <c r="CV48" s="140">
        <v>1.4866898148148148E-3</v>
      </c>
      <c r="CW48" s="140">
        <v>1.5327546296296296E-3</v>
      </c>
      <c r="CX48" s="140">
        <v>1.8703703703703703E-3</v>
      </c>
      <c r="CY48" s="140">
        <v>1.5069444444444444E-3</v>
      </c>
      <c r="CZ48" s="140">
        <v>1.5048611111111111E-3</v>
      </c>
      <c r="DA48" s="140">
        <v>1.4986111111111112E-3</v>
      </c>
      <c r="DB48" s="140">
        <v>1.4335648148148148E-3</v>
      </c>
      <c r="DC48" s="140">
        <v>1.3502314814814816E-3</v>
      </c>
      <c r="DD48" s="140">
        <v>1.4791666666666666E-3</v>
      </c>
      <c r="DE48" s="140">
        <v>1.4759259259259259E-3</v>
      </c>
      <c r="DF48" s="140">
        <v>1.5504629629629629E-3</v>
      </c>
      <c r="DG48" s="140">
        <v>1.4496527777777778E-3</v>
      </c>
      <c r="DH48" s="140">
        <v>1.5346064814814816E-3</v>
      </c>
      <c r="DI48" s="141">
        <v>1.5256944444444443E-3</v>
      </c>
      <c r="DJ48" s="141">
        <v>1.6032407407407404E-3</v>
      </c>
    </row>
    <row r="49" spans="2:114" x14ac:dyDescent="0.2">
      <c r="B49" s="124">
        <v>46</v>
      </c>
      <c r="C49" s="125">
        <v>117</v>
      </c>
      <c r="D49" s="125" t="s">
        <v>357</v>
      </c>
      <c r="E49" s="126">
        <v>1988</v>
      </c>
      <c r="F49" s="126" t="s">
        <v>158</v>
      </c>
      <c r="G49" s="126">
        <v>4</v>
      </c>
      <c r="H49" s="125" t="s">
        <v>415</v>
      </c>
      <c r="I49" s="137">
        <v>0.15076388888888889</v>
      </c>
      <c r="J49" s="139">
        <v>1.7756944444444443E-3</v>
      </c>
      <c r="K49" s="140">
        <v>1.1465277777777778E-3</v>
      </c>
      <c r="L49" s="140">
        <v>1.1736111111111112E-3</v>
      </c>
      <c r="M49" s="140">
        <v>1.1758101851851853E-3</v>
      </c>
      <c r="N49" s="140">
        <v>1.1909722222222222E-3</v>
      </c>
      <c r="O49" s="140">
        <v>1.1938657407407408E-3</v>
      </c>
      <c r="P49" s="140">
        <v>1.2077546296296296E-3</v>
      </c>
      <c r="Q49" s="140">
        <v>1.2032407407407408E-3</v>
      </c>
      <c r="R49" s="140">
        <v>1.2195601851851853E-3</v>
      </c>
      <c r="S49" s="140">
        <v>1.2260416666666665E-3</v>
      </c>
      <c r="T49" s="140">
        <v>1.2386574074074075E-3</v>
      </c>
      <c r="U49" s="140">
        <v>1.2491898148148147E-3</v>
      </c>
      <c r="V49" s="140">
        <v>1.244675925925926E-3</v>
      </c>
      <c r="W49" s="140">
        <v>1.2497685185185183E-3</v>
      </c>
      <c r="X49" s="140">
        <v>1.2391203703703702E-3</v>
      </c>
      <c r="Y49" s="140">
        <v>1.2153935185185186E-3</v>
      </c>
      <c r="Z49" s="140">
        <v>1.2104166666666667E-3</v>
      </c>
      <c r="AA49" s="140">
        <v>1.2392361111111111E-3</v>
      </c>
      <c r="AB49" s="140">
        <v>1.2618055555555557E-3</v>
      </c>
      <c r="AC49" s="140">
        <v>1.2560185185185187E-3</v>
      </c>
      <c r="AD49" s="140">
        <v>1.2795138888888888E-3</v>
      </c>
      <c r="AE49" s="140">
        <v>1.2827546296296296E-3</v>
      </c>
      <c r="AF49" s="140">
        <v>1.292013888888889E-3</v>
      </c>
      <c r="AG49" s="140">
        <v>1.2853009259259261E-3</v>
      </c>
      <c r="AH49" s="140">
        <v>1.2694444444444444E-3</v>
      </c>
      <c r="AI49" s="140">
        <v>1.2922453703703705E-3</v>
      </c>
      <c r="AJ49" s="140">
        <v>1.2724537037037036E-3</v>
      </c>
      <c r="AK49" s="140">
        <v>1.2767361111111111E-3</v>
      </c>
      <c r="AL49" s="140">
        <v>1.3016203703703703E-3</v>
      </c>
      <c r="AM49" s="140">
        <v>1.3248842592592592E-3</v>
      </c>
      <c r="AN49" s="140">
        <v>1.3056712962962963E-3</v>
      </c>
      <c r="AO49" s="140">
        <v>1.3090277777777779E-3</v>
      </c>
      <c r="AP49" s="140">
        <v>1.2986111111111113E-3</v>
      </c>
      <c r="AQ49" s="140">
        <v>1.2774305555555555E-3</v>
      </c>
      <c r="AR49" s="140">
        <v>1.2863425925925926E-3</v>
      </c>
      <c r="AS49" s="140">
        <v>1.269675925925926E-3</v>
      </c>
      <c r="AT49" s="140">
        <v>1.3065972222222222E-3</v>
      </c>
      <c r="AU49" s="140">
        <v>1.3028935185185185E-3</v>
      </c>
      <c r="AV49" s="140">
        <v>1.3180555555555556E-3</v>
      </c>
      <c r="AW49" s="140">
        <v>1.3429398148148148E-3</v>
      </c>
      <c r="AX49" s="140">
        <v>1.3317129629629631E-3</v>
      </c>
      <c r="AY49" s="140">
        <v>1.3438657407407407E-3</v>
      </c>
      <c r="AZ49" s="140">
        <v>1.3381944444444446E-3</v>
      </c>
      <c r="BA49" s="140">
        <v>1.352662037037037E-3</v>
      </c>
      <c r="BB49" s="140">
        <v>1.3681712962962961E-3</v>
      </c>
      <c r="BC49" s="140">
        <v>1.3505787037037037E-3</v>
      </c>
      <c r="BD49" s="140">
        <v>1.3605324074074073E-3</v>
      </c>
      <c r="BE49" s="140">
        <v>1.382638888888889E-3</v>
      </c>
      <c r="BF49" s="140">
        <v>1.3609953703703707E-3</v>
      </c>
      <c r="BG49" s="140">
        <v>1.3334490740740744E-3</v>
      </c>
      <c r="BH49" s="140">
        <v>1.3434027777777776E-3</v>
      </c>
      <c r="BI49" s="140">
        <v>1.3710648148148148E-3</v>
      </c>
      <c r="BJ49" s="140">
        <v>1.3541666666666667E-3</v>
      </c>
      <c r="BK49" s="140">
        <v>1.379398148148148E-3</v>
      </c>
      <c r="BL49" s="140">
        <v>1.420138888888889E-3</v>
      </c>
      <c r="BM49" s="140">
        <v>1.4341435185185186E-3</v>
      </c>
      <c r="BN49" s="140">
        <v>1.4171296296296295E-3</v>
      </c>
      <c r="BO49" s="140">
        <v>1.3935185185185188E-3</v>
      </c>
      <c r="BP49" s="140">
        <v>1.3840277777777776E-3</v>
      </c>
      <c r="BQ49" s="140">
        <v>1.4157407407407408E-3</v>
      </c>
      <c r="BR49" s="140">
        <v>1.4322916666666668E-3</v>
      </c>
      <c r="BS49" s="140">
        <v>1.4091435185185186E-3</v>
      </c>
      <c r="BT49" s="140">
        <v>1.4104166666666668E-3</v>
      </c>
      <c r="BU49" s="140">
        <v>1.4206018518518517E-3</v>
      </c>
      <c r="BV49" s="140">
        <v>1.4435185185185187E-3</v>
      </c>
      <c r="BW49" s="140">
        <v>1.4394675925925927E-3</v>
      </c>
      <c r="BX49" s="140">
        <v>1.4518518518518517E-3</v>
      </c>
      <c r="BY49" s="140">
        <v>1.4962962962962961E-3</v>
      </c>
      <c r="BZ49" s="140">
        <v>1.4917824074074072E-3</v>
      </c>
      <c r="CA49" s="140">
        <v>1.5077546296296297E-3</v>
      </c>
      <c r="CB49" s="140">
        <v>1.4932870370370369E-3</v>
      </c>
      <c r="CC49" s="140">
        <v>1.5216435185185185E-3</v>
      </c>
      <c r="CD49" s="140">
        <v>1.5388888888888891E-3</v>
      </c>
      <c r="CE49" s="140">
        <v>1.5112268518518519E-3</v>
      </c>
      <c r="CF49" s="140">
        <v>1.5129629629629627E-3</v>
      </c>
      <c r="CG49" s="140">
        <v>1.4917824074074072E-3</v>
      </c>
      <c r="CH49" s="140">
        <v>1.5614583333333333E-3</v>
      </c>
      <c r="CI49" s="140">
        <v>1.6043981481481482E-3</v>
      </c>
      <c r="CJ49" s="140">
        <v>1.6354166666666667E-3</v>
      </c>
      <c r="CK49" s="140">
        <v>1.6567129629629631E-3</v>
      </c>
      <c r="CL49" s="140">
        <v>1.6581018518518518E-3</v>
      </c>
      <c r="CM49" s="140">
        <v>1.6903935185185184E-3</v>
      </c>
      <c r="CN49" s="140">
        <v>1.7177083333333332E-3</v>
      </c>
      <c r="CO49" s="140">
        <v>1.7653935185185186E-3</v>
      </c>
      <c r="CP49" s="140">
        <v>1.7648148148148148E-3</v>
      </c>
      <c r="CQ49" s="140">
        <v>1.7443287037037039E-3</v>
      </c>
      <c r="CR49" s="140">
        <v>1.7524305555555555E-3</v>
      </c>
      <c r="CS49" s="140">
        <v>1.7630787037037036E-3</v>
      </c>
      <c r="CT49" s="140">
        <v>1.7493055555555558E-3</v>
      </c>
      <c r="CU49" s="140">
        <v>1.6729166666666665E-3</v>
      </c>
      <c r="CV49" s="140">
        <v>1.6555555555555553E-3</v>
      </c>
      <c r="CW49" s="140">
        <v>1.6193287037037038E-3</v>
      </c>
      <c r="CX49" s="140">
        <v>1.6806712962962964E-3</v>
      </c>
      <c r="CY49" s="140">
        <v>1.7247685185185185E-3</v>
      </c>
      <c r="CZ49" s="140">
        <v>1.7687500000000001E-3</v>
      </c>
      <c r="DA49" s="140">
        <v>1.8166666666666667E-3</v>
      </c>
      <c r="DB49" s="140">
        <v>1.7443287037037039E-3</v>
      </c>
      <c r="DC49" s="140">
        <v>1.6768518518518519E-3</v>
      </c>
      <c r="DD49" s="140">
        <v>1.6543981481481481E-3</v>
      </c>
      <c r="DE49" s="140">
        <v>1.700925925925926E-3</v>
      </c>
      <c r="DF49" s="140">
        <v>1.7251157407407408E-3</v>
      </c>
      <c r="DG49" s="140">
        <v>1.6998842592592595E-3</v>
      </c>
      <c r="DH49" s="140">
        <v>1.6644675925925926E-3</v>
      </c>
      <c r="DI49" s="141">
        <v>1.629398148148148E-3</v>
      </c>
      <c r="DJ49" s="141">
        <v>1.4541666666666668E-3</v>
      </c>
    </row>
    <row r="50" spans="2:114" x14ac:dyDescent="0.2">
      <c r="B50" s="124">
        <v>47</v>
      </c>
      <c r="C50" s="125">
        <v>35</v>
      </c>
      <c r="D50" s="125" t="s">
        <v>358</v>
      </c>
      <c r="E50" s="126">
        <v>1987</v>
      </c>
      <c r="F50" s="126" t="s">
        <v>179</v>
      </c>
      <c r="G50" s="126">
        <v>17</v>
      </c>
      <c r="H50" s="125" t="s">
        <v>181</v>
      </c>
      <c r="I50" s="137">
        <v>0.15083333333333335</v>
      </c>
      <c r="J50" s="139">
        <v>1.9768518518518516E-3</v>
      </c>
      <c r="K50" s="140">
        <v>1.195023148148148E-3</v>
      </c>
      <c r="L50" s="140">
        <v>1.2583333333333333E-3</v>
      </c>
      <c r="M50" s="140">
        <v>1.2629629629629629E-3</v>
      </c>
      <c r="N50" s="140">
        <v>1.2668981481481483E-3</v>
      </c>
      <c r="O50" s="140">
        <v>1.2445601851851851E-3</v>
      </c>
      <c r="P50" s="140">
        <v>1.2078703703703702E-3</v>
      </c>
      <c r="Q50" s="140">
        <v>1.247222222222222E-3</v>
      </c>
      <c r="R50" s="140">
        <v>1.2327546296296297E-3</v>
      </c>
      <c r="S50" s="140">
        <v>1.2614583333333334E-3</v>
      </c>
      <c r="T50" s="140">
        <v>1.2170138888888888E-3</v>
      </c>
      <c r="U50" s="140">
        <v>1.2300925925925925E-3</v>
      </c>
      <c r="V50" s="140">
        <v>1.1899305555555556E-3</v>
      </c>
      <c r="W50" s="140">
        <v>1.1887731481481482E-3</v>
      </c>
      <c r="X50" s="140">
        <v>1.1991898148148148E-3</v>
      </c>
      <c r="Y50" s="140">
        <v>1.2012731481481481E-3</v>
      </c>
      <c r="Z50" s="140">
        <v>1.2204861111111112E-3</v>
      </c>
      <c r="AA50" s="140">
        <v>1.2295138888888889E-3</v>
      </c>
      <c r="AB50" s="140">
        <v>1.2171296296296296E-3</v>
      </c>
      <c r="AC50" s="140">
        <v>1.2337962962962964E-3</v>
      </c>
      <c r="AD50" s="140">
        <v>1.2222222222222222E-3</v>
      </c>
      <c r="AE50" s="140">
        <v>1.250462962962963E-3</v>
      </c>
      <c r="AF50" s="140">
        <v>1.2439814814814815E-3</v>
      </c>
      <c r="AG50" s="140">
        <v>1.2318287037037037E-3</v>
      </c>
      <c r="AH50" s="140">
        <v>1.2393518518518519E-3</v>
      </c>
      <c r="AI50" s="140">
        <v>1.2440972222222222E-3</v>
      </c>
      <c r="AJ50" s="140">
        <v>1.2281249999999998E-3</v>
      </c>
      <c r="AK50" s="140">
        <v>1.2560185185185187E-3</v>
      </c>
      <c r="AL50" s="140">
        <v>1.2269675925925926E-3</v>
      </c>
      <c r="AM50" s="140">
        <v>1.2275462962962962E-3</v>
      </c>
      <c r="AN50" s="140">
        <v>1.2480324074074073E-3</v>
      </c>
      <c r="AO50" s="140">
        <v>1.3555555555555554E-3</v>
      </c>
      <c r="AP50" s="140">
        <v>1.2537037037037037E-3</v>
      </c>
      <c r="AQ50" s="140">
        <v>1.2793981481481482E-3</v>
      </c>
      <c r="AR50" s="140">
        <v>1.2900462962962963E-3</v>
      </c>
      <c r="AS50" s="140">
        <v>1.2629629629629629E-3</v>
      </c>
      <c r="AT50" s="140">
        <v>1.3076388888888888E-3</v>
      </c>
      <c r="AU50" s="140">
        <v>1.2747685185185184E-3</v>
      </c>
      <c r="AV50" s="140">
        <v>1.2861111111111109E-3</v>
      </c>
      <c r="AW50" s="140">
        <v>1.3145833333333334E-3</v>
      </c>
      <c r="AX50" s="140">
        <v>1.386226851851852E-3</v>
      </c>
      <c r="AY50" s="140">
        <v>1.2967592592592592E-3</v>
      </c>
      <c r="AZ50" s="140">
        <v>1.3476851851851851E-3</v>
      </c>
      <c r="BA50" s="140">
        <v>1.3266203703703704E-3</v>
      </c>
      <c r="BB50" s="140">
        <v>1.3761574074074075E-3</v>
      </c>
      <c r="BC50" s="140">
        <v>1.3557870370370371E-3</v>
      </c>
      <c r="BD50" s="140">
        <v>1.4170138888888889E-3</v>
      </c>
      <c r="BE50" s="140">
        <v>1.3499999999999999E-3</v>
      </c>
      <c r="BF50" s="140">
        <v>1.3456018518518519E-3</v>
      </c>
      <c r="BG50" s="140">
        <v>1.3334490740740744E-3</v>
      </c>
      <c r="BH50" s="140">
        <v>1.3629629629629632E-3</v>
      </c>
      <c r="BI50" s="140">
        <v>1.4329861111111112E-3</v>
      </c>
      <c r="BJ50" s="140">
        <v>1.3898148148148149E-3</v>
      </c>
      <c r="BK50" s="140">
        <v>1.387962962962963E-3</v>
      </c>
      <c r="BL50" s="140">
        <v>1.3744212962962963E-3</v>
      </c>
      <c r="BM50" s="140">
        <v>1.3820601851851852E-3</v>
      </c>
      <c r="BN50" s="140">
        <v>1.4349537037037037E-3</v>
      </c>
      <c r="BO50" s="140">
        <v>1.4609953703703703E-3</v>
      </c>
      <c r="BP50" s="140">
        <v>1.4096064814814815E-3</v>
      </c>
      <c r="BQ50" s="140">
        <v>1.4358796296296298E-3</v>
      </c>
      <c r="BR50" s="140">
        <v>1.4559027777777775E-3</v>
      </c>
      <c r="BS50" s="140">
        <v>1.5116898148148147E-3</v>
      </c>
      <c r="BT50" s="140">
        <v>1.452662037037037E-3</v>
      </c>
      <c r="BU50" s="140">
        <v>1.4430555555555553E-3</v>
      </c>
      <c r="BV50" s="140">
        <v>1.444560185185185E-3</v>
      </c>
      <c r="BW50" s="140">
        <v>1.518402777777778E-3</v>
      </c>
      <c r="BX50" s="140">
        <v>1.4930555555555556E-3</v>
      </c>
      <c r="BY50" s="140">
        <v>1.4828703703703705E-3</v>
      </c>
      <c r="BZ50" s="140">
        <v>1.5116898148148147E-3</v>
      </c>
      <c r="CA50" s="140">
        <v>1.5873842592592591E-3</v>
      </c>
      <c r="CB50" s="140">
        <v>1.5429398148148149E-3</v>
      </c>
      <c r="CC50" s="140">
        <v>1.5752314814814815E-3</v>
      </c>
      <c r="CD50" s="140">
        <v>1.5096064814814816E-3</v>
      </c>
      <c r="CE50" s="140">
        <v>1.5550925925925925E-3</v>
      </c>
      <c r="CF50" s="140">
        <v>1.5280092592592593E-3</v>
      </c>
      <c r="CG50" s="140">
        <v>1.6349537037037038E-3</v>
      </c>
      <c r="CH50" s="140">
        <v>1.5494212962962964E-3</v>
      </c>
      <c r="CI50" s="140">
        <v>1.5600694444444447E-3</v>
      </c>
      <c r="CJ50" s="140">
        <v>1.5665509259259259E-3</v>
      </c>
      <c r="CK50" s="140">
        <v>1.6486111111111111E-3</v>
      </c>
      <c r="CL50" s="140">
        <v>1.5677083333333333E-3</v>
      </c>
      <c r="CM50" s="140">
        <v>1.5568287037037035E-3</v>
      </c>
      <c r="CN50" s="140">
        <v>1.6989583333333334E-3</v>
      </c>
      <c r="CO50" s="140">
        <v>1.597453703703704E-3</v>
      </c>
      <c r="CP50" s="140">
        <v>1.6717592592592591E-3</v>
      </c>
      <c r="CQ50" s="140">
        <v>1.797800925925926E-3</v>
      </c>
      <c r="CR50" s="140">
        <v>1.6343749999999998E-3</v>
      </c>
      <c r="CS50" s="140">
        <v>1.6224537037037034E-3</v>
      </c>
      <c r="CT50" s="140">
        <v>1.6310185185185184E-3</v>
      </c>
      <c r="CU50" s="140">
        <v>2.0541666666666668E-3</v>
      </c>
      <c r="CV50" s="140">
        <v>1.7600694444444443E-3</v>
      </c>
      <c r="CW50" s="140">
        <v>1.6594907407407409E-3</v>
      </c>
      <c r="CX50" s="140">
        <v>1.6618055555555555E-3</v>
      </c>
      <c r="CY50" s="140">
        <v>1.750462962962963E-3</v>
      </c>
      <c r="CZ50" s="140">
        <v>1.6762731481481481E-3</v>
      </c>
      <c r="DA50" s="140">
        <v>1.6577546296296295E-3</v>
      </c>
      <c r="DB50" s="140">
        <v>1.6738425925925929E-3</v>
      </c>
      <c r="DC50" s="140">
        <v>1.6861111111111111E-3</v>
      </c>
      <c r="DD50" s="140">
        <v>1.9638888888888887E-3</v>
      </c>
      <c r="DE50" s="140">
        <v>1.6601851851851853E-3</v>
      </c>
      <c r="DF50" s="140">
        <v>1.6622685185185187E-3</v>
      </c>
      <c r="DG50" s="140">
        <v>1.6929398148148147E-3</v>
      </c>
      <c r="DH50" s="140">
        <v>1.6600694444444443E-3</v>
      </c>
      <c r="DI50" s="141">
        <v>1.6253472222222223E-3</v>
      </c>
      <c r="DJ50" s="141">
        <v>1.5109953703703702E-3</v>
      </c>
    </row>
    <row r="51" spans="2:114" x14ac:dyDescent="0.2">
      <c r="B51" s="124">
        <v>48</v>
      </c>
      <c r="C51" s="125">
        <v>111</v>
      </c>
      <c r="D51" s="125" t="s">
        <v>193</v>
      </c>
      <c r="E51" s="126">
        <v>1976</v>
      </c>
      <c r="F51" s="126" t="s">
        <v>177</v>
      </c>
      <c r="G51" s="126">
        <v>19</v>
      </c>
      <c r="H51" s="125" t="s">
        <v>194</v>
      </c>
      <c r="I51" s="137">
        <v>0.15114583333333334</v>
      </c>
      <c r="J51" s="139">
        <v>2.4006944444444444E-3</v>
      </c>
      <c r="K51" s="140">
        <v>1.4302083333333335E-3</v>
      </c>
      <c r="L51" s="140">
        <v>1.4105324074074072E-3</v>
      </c>
      <c r="M51" s="140">
        <v>1.337037037037037E-3</v>
      </c>
      <c r="N51" s="140">
        <v>1.3811342592592593E-3</v>
      </c>
      <c r="O51" s="140">
        <v>1.3859953703703705E-3</v>
      </c>
      <c r="P51" s="140">
        <v>1.404050925925926E-3</v>
      </c>
      <c r="Q51" s="140">
        <v>1.3674768518518517E-3</v>
      </c>
      <c r="R51" s="140">
        <v>1.3758101851851854E-3</v>
      </c>
      <c r="S51" s="140">
        <v>1.368287037037037E-3</v>
      </c>
      <c r="T51" s="140">
        <v>1.366087962962963E-3</v>
      </c>
      <c r="U51" s="140">
        <v>1.3704861111111112E-3</v>
      </c>
      <c r="V51" s="140">
        <v>1.4124999999999999E-3</v>
      </c>
      <c r="W51" s="140">
        <v>1.3674768518518517E-3</v>
      </c>
      <c r="X51" s="140">
        <v>1.3878472222222224E-3</v>
      </c>
      <c r="Y51" s="140">
        <v>3.1429398148148141E-3</v>
      </c>
      <c r="Z51" s="140">
        <v>1.3539351851851852E-3</v>
      </c>
      <c r="AA51" s="140">
        <v>1.3657407407407409E-3</v>
      </c>
      <c r="AB51" s="140">
        <v>1.379398148148148E-3</v>
      </c>
      <c r="AC51" s="140">
        <v>1.3951388888888887E-3</v>
      </c>
      <c r="AD51" s="140">
        <v>1.376851851851852E-3</v>
      </c>
      <c r="AE51" s="140">
        <v>1.4870370370370369E-3</v>
      </c>
      <c r="AF51" s="140">
        <v>1.3716435185185184E-3</v>
      </c>
      <c r="AG51" s="140">
        <v>1.3716435185185184E-3</v>
      </c>
      <c r="AH51" s="140">
        <v>1.3677083333333334E-3</v>
      </c>
      <c r="AI51" s="140">
        <v>1.4349537037037037E-3</v>
      </c>
      <c r="AJ51" s="140">
        <v>1.3571759259259257E-3</v>
      </c>
      <c r="AK51" s="140">
        <v>1.3763888888888888E-3</v>
      </c>
      <c r="AL51" s="140">
        <v>1.3755787037037037E-3</v>
      </c>
      <c r="AM51" s="140">
        <v>1.3886574074074072E-3</v>
      </c>
      <c r="AN51" s="140">
        <v>1.379398148148148E-3</v>
      </c>
      <c r="AO51" s="140">
        <v>1.367824074074074E-3</v>
      </c>
      <c r="AP51" s="140">
        <v>1.3575231481481478E-3</v>
      </c>
      <c r="AQ51" s="140">
        <v>1.392013888888889E-3</v>
      </c>
      <c r="AR51" s="140">
        <v>1.387962962962963E-3</v>
      </c>
      <c r="AS51" s="140">
        <v>1.3743055555555557E-3</v>
      </c>
      <c r="AT51" s="140">
        <v>1.3792824074074074E-3</v>
      </c>
      <c r="AU51" s="140">
        <v>1.3700231481481482E-3</v>
      </c>
      <c r="AV51" s="140">
        <v>1.3799768518518519E-3</v>
      </c>
      <c r="AW51" s="140">
        <v>1.3871527777777779E-3</v>
      </c>
      <c r="AX51" s="140">
        <v>1.4711805555555557E-3</v>
      </c>
      <c r="AY51" s="140">
        <v>1.3616898148148149E-3</v>
      </c>
      <c r="AZ51" s="140">
        <v>1.3658564814814816E-3</v>
      </c>
      <c r="BA51" s="140">
        <v>1.3581018518518519E-3</v>
      </c>
      <c r="BB51" s="140">
        <v>1.3693287037037035E-3</v>
      </c>
      <c r="BC51" s="140">
        <v>1.3973379629629631E-3</v>
      </c>
      <c r="BD51" s="140">
        <v>1.3746527777777778E-3</v>
      </c>
      <c r="BE51" s="140">
        <v>1.3688657407407408E-3</v>
      </c>
      <c r="BF51" s="140">
        <v>1.380324074074074E-3</v>
      </c>
      <c r="BG51" s="140">
        <v>1.3687500000000002E-3</v>
      </c>
      <c r="BH51" s="140">
        <v>1.4238425925925927E-3</v>
      </c>
      <c r="BI51" s="140">
        <v>1.3649305555555556E-3</v>
      </c>
      <c r="BJ51" s="140">
        <v>3.7907407407407408E-3</v>
      </c>
      <c r="BK51" s="140">
        <v>1.3686342592592593E-3</v>
      </c>
      <c r="BL51" s="140">
        <v>1.3460648148148147E-3</v>
      </c>
      <c r="BM51" s="140">
        <v>1.3342592592592592E-3</v>
      </c>
      <c r="BN51" s="140">
        <v>1.3645833333333331E-3</v>
      </c>
      <c r="BO51" s="140">
        <v>1.3876157407407407E-3</v>
      </c>
      <c r="BP51" s="140">
        <v>1.3818287037037037E-3</v>
      </c>
      <c r="BQ51" s="140">
        <v>1.3837962962962962E-3</v>
      </c>
      <c r="BR51" s="140">
        <v>1.4680555555555556E-3</v>
      </c>
      <c r="BS51" s="140">
        <v>1.3986111111111109E-3</v>
      </c>
      <c r="BT51" s="140">
        <v>1.3989583333333334E-3</v>
      </c>
      <c r="BU51" s="140">
        <v>1.4216435185185185E-3</v>
      </c>
      <c r="BV51" s="140">
        <v>1.4019675925925927E-3</v>
      </c>
      <c r="BW51" s="140">
        <v>1.3900462962962961E-3</v>
      </c>
      <c r="BX51" s="140">
        <v>1.3899305555555557E-3</v>
      </c>
      <c r="BY51" s="140">
        <v>1.4127314814814816E-3</v>
      </c>
      <c r="BZ51" s="140">
        <v>1.396990740740741E-3</v>
      </c>
      <c r="CA51" s="140">
        <v>1.4026620370370371E-3</v>
      </c>
      <c r="CB51" s="140">
        <v>1.6413194444444446E-3</v>
      </c>
      <c r="CC51" s="140">
        <v>1.4011574074074074E-3</v>
      </c>
      <c r="CD51" s="140">
        <v>1.3831018518518517E-3</v>
      </c>
      <c r="CE51" s="140">
        <v>1.3953703703703704E-3</v>
      </c>
      <c r="CF51" s="140">
        <v>1.3721064814814813E-3</v>
      </c>
      <c r="CG51" s="140">
        <v>1.3876157407407407E-3</v>
      </c>
      <c r="CH51" s="140">
        <v>1.4119212962962963E-3</v>
      </c>
      <c r="CI51" s="140">
        <v>1.3971064814814812E-3</v>
      </c>
      <c r="CJ51" s="140">
        <v>1.4137731481481482E-3</v>
      </c>
      <c r="CK51" s="140">
        <v>1.3906250000000002E-3</v>
      </c>
      <c r="CL51" s="140">
        <v>1.4027777777777777E-3</v>
      </c>
      <c r="CM51" s="140">
        <v>1.4068287037037038E-3</v>
      </c>
      <c r="CN51" s="140">
        <v>1.4078703703703703E-3</v>
      </c>
      <c r="CO51" s="140">
        <v>1.3997685185185187E-3</v>
      </c>
      <c r="CP51" s="140">
        <v>1.4101851851851853E-3</v>
      </c>
      <c r="CQ51" s="140">
        <v>1.5717592592592591E-3</v>
      </c>
      <c r="CR51" s="140">
        <v>1.3721064814814813E-3</v>
      </c>
      <c r="CS51" s="140">
        <v>1.4055555555555555E-3</v>
      </c>
      <c r="CT51" s="140">
        <v>1.3936342592592592E-3</v>
      </c>
      <c r="CU51" s="140">
        <v>1.3855324074074074E-3</v>
      </c>
      <c r="CV51" s="140">
        <v>1.3766203703703703E-3</v>
      </c>
      <c r="CW51" s="140">
        <v>1.3870370370370371E-3</v>
      </c>
      <c r="CX51" s="140">
        <v>1.4042824074074073E-3</v>
      </c>
      <c r="CY51" s="140">
        <v>1.396990740740741E-3</v>
      </c>
      <c r="CZ51" s="140">
        <v>1.378125E-3</v>
      </c>
      <c r="DA51" s="140">
        <v>1.407060185185185E-3</v>
      </c>
      <c r="DB51" s="140">
        <v>1.3725694444444445E-3</v>
      </c>
      <c r="DC51" s="140">
        <v>1.3812499999999999E-3</v>
      </c>
      <c r="DD51" s="140">
        <v>1.3784722222222221E-3</v>
      </c>
      <c r="DE51" s="140">
        <v>1.3857638888888886E-3</v>
      </c>
      <c r="DF51" s="140">
        <v>1.3556712962962964E-3</v>
      </c>
      <c r="DG51" s="140">
        <v>1.3598379629629629E-3</v>
      </c>
      <c r="DH51" s="140">
        <v>1.3692129629629629E-3</v>
      </c>
      <c r="DI51" s="141">
        <v>1.3898148148148149E-3</v>
      </c>
      <c r="DJ51" s="141">
        <v>1.3288194444444443E-3</v>
      </c>
    </row>
    <row r="52" spans="2:114" x14ac:dyDescent="0.2">
      <c r="B52" s="124">
        <v>49</v>
      </c>
      <c r="C52" s="125">
        <v>92</v>
      </c>
      <c r="D52" s="125" t="s">
        <v>359</v>
      </c>
      <c r="E52" s="126">
        <v>1971</v>
      </c>
      <c r="F52" s="126" t="s">
        <v>177</v>
      </c>
      <c r="G52" s="126">
        <v>20</v>
      </c>
      <c r="H52" s="125" t="s">
        <v>416</v>
      </c>
      <c r="I52" s="137">
        <v>0.15332175925925925</v>
      </c>
      <c r="J52" s="139">
        <v>2.1537037037037037E-3</v>
      </c>
      <c r="K52" s="140">
        <v>1.3090277777777779E-3</v>
      </c>
      <c r="L52" s="140">
        <v>1.3027777777777777E-3</v>
      </c>
      <c r="M52" s="140">
        <v>1.3046296296296295E-3</v>
      </c>
      <c r="N52" s="140">
        <v>1.299537037037037E-3</v>
      </c>
      <c r="O52" s="140">
        <v>1.3310185185185185E-3</v>
      </c>
      <c r="P52" s="140">
        <v>1.3540509259259259E-3</v>
      </c>
      <c r="Q52" s="140">
        <v>1.3241898148148147E-3</v>
      </c>
      <c r="R52" s="140">
        <v>1.3476851851851851E-3</v>
      </c>
      <c r="S52" s="140">
        <v>1.357986111111111E-3</v>
      </c>
      <c r="T52" s="140">
        <v>1.4020833333333333E-3</v>
      </c>
      <c r="U52" s="140">
        <v>1.3753472222222222E-3</v>
      </c>
      <c r="V52" s="140">
        <v>1.371296296296296E-3</v>
      </c>
      <c r="W52" s="140">
        <v>1.3688657407407408E-3</v>
      </c>
      <c r="X52" s="140">
        <v>1.3844907407407406E-3</v>
      </c>
      <c r="Y52" s="140">
        <v>1.3546296296296299E-3</v>
      </c>
      <c r="Z52" s="140">
        <v>1.3604166666666667E-3</v>
      </c>
      <c r="AA52" s="140">
        <v>1.3674768518518517E-3</v>
      </c>
      <c r="AB52" s="140">
        <v>1.3555555555555554E-3</v>
      </c>
      <c r="AC52" s="140">
        <v>1.3766203703703703E-3</v>
      </c>
      <c r="AD52" s="140">
        <v>1.3870370370370371E-3</v>
      </c>
      <c r="AE52" s="140">
        <v>1.3543981481481482E-3</v>
      </c>
      <c r="AF52" s="140">
        <v>1.3427083333333331E-3</v>
      </c>
      <c r="AG52" s="140">
        <v>1.3756944444444444E-3</v>
      </c>
      <c r="AH52" s="140">
        <v>1.3532407407407408E-3</v>
      </c>
      <c r="AI52" s="140">
        <v>1.3931712962962962E-3</v>
      </c>
      <c r="AJ52" s="140">
        <v>1.3436342592592595E-3</v>
      </c>
      <c r="AK52" s="140">
        <v>1.3634259259259259E-3</v>
      </c>
      <c r="AL52" s="140">
        <v>1.3791666666666666E-3</v>
      </c>
      <c r="AM52" s="140">
        <v>1.3766203703703703E-3</v>
      </c>
      <c r="AN52" s="140">
        <v>1.3813657407407409E-3</v>
      </c>
      <c r="AO52" s="140">
        <v>1.3850694444444442E-3</v>
      </c>
      <c r="AP52" s="140">
        <v>1.3621527777777779E-3</v>
      </c>
      <c r="AQ52" s="140">
        <v>1.3846064814814815E-3</v>
      </c>
      <c r="AR52" s="140">
        <v>1.3499999999999999E-3</v>
      </c>
      <c r="AS52" s="140">
        <v>1.3372685185185187E-3</v>
      </c>
      <c r="AT52" s="140">
        <v>1.3391203703703705E-3</v>
      </c>
      <c r="AU52" s="140">
        <v>1.3752314814814814E-3</v>
      </c>
      <c r="AV52" s="140">
        <v>1.3799768518518519E-3</v>
      </c>
      <c r="AW52" s="140">
        <v>1.3814814814814816E-3</v>
      </c>
      <c r="AX52" s="140">
        <v>1.3798611111111112E-3</v>
      </c>
      <c r="AY52" s="140">
        <v>1.3626157407407406E-3</v>
      </c>
      <c r="AZ52" s="140">
        <v>1.3655092592592592E-3</v>
      </c>
      <c r="BA52" s="140">
        <v>1.4171296296296295E-3</v>
      </c>
      <c r="BB52" s="140">
        <v>1.3363425925925923E-3</v>
      </c>
      <c r="BC52" s="140">
        <v>1.3752314814814814E-3</v>
      </c>
      <c r="BD52" s="140">
        <v>1.372800925925926E-3</v>
      </c>
      <c r="BE52" s="140">
        <v>1.3752314814814814E-3</v>
      </c>
      <c r="BF52" s="140">
        <v>1.4223379629629629E-3</v>
      </c>
      <c r="BG52" s="140">
        <v>1.4248842592592592E-3</v>
      </c>
      <c r="BH52" s="140">
        <v>1.4134259259259258E-3</v>
      </c>
      <c r="BI52" s="140">
        <v>1.4001157407407408E-3</v>
      </c>
      <c r="BJ52" s="140">
        <v>1.4365740740740743E-3</v>
      </c>
      <c r="BK52" s="140">
        <v>1.4096064814814815E-3</v>
      </c>
      <c r="BL52" s="140">
        <v>1.4031250000000001E-3</v>
      </c>
      <c r="BM52" s="140">
        <v>1.3869212962962965E-3</v>
      </c>
      <c r="BN52" s="140">
        <v>1.4530092592592591E-3</v>
      </c>
      <c r="BO52" s="140">
        <v>1.4854166666666664E-3</v>
      </c>
      <c r="BP52" s="140">
        <v>1.4753472222222223E-3</v>
      </c>
      <c r="BQ52" s="140">
        <v>1.4657407407407405E-3</v>
      </c>
      <c r="BR52" s="140">
        <v>1.5445601851851853E-3</v>
      </c>
      <c r="BS52" s="140">
        <v>1.4530092592592591E-3</v>
      </c>
      <c r="BT52" s="140">
        <v>1.4634259259259262E-3</v>
      </c>
      <c r="BU52" s="140">
        <v>1.5045138888888888E-3</v>
      </c>
      <c r="BV52" s="140">
        <v>1.8585648148148148E-3</v>
      </c>
      <c r="BW52" s="140">
        <v>1.502777777777778E-3</v>
      </c>
      <c r="BX52" s="140">
        <v>1.4902777777777777E-3</v>
      </c>
      <c r="BY52" s="140">
        <v>1.524884259259259E-3</v>
      </c>
      <c r="BZ52" s="140">
        <v>1.5045138888888888E-3</v>
      </c>
      <c r="CA52" s="140">
        <v>1.5466435185185186E-3</v>
      </c>
      <c r="CB52" s="140">
        <v>1.4976851851851852E-3</v>
      </c>
      <c r="CC52" s="140">
        <v>1.4863425925925927E-3</v>
      </c>
      <c r="CD52" s="140">
        <v>1.4900462962962964E-3</v>
      </c>
      <c r="CE52" s="140">
        <v>1.5215277777777777E-3</v>
      </c>
      <c r="CF52" s="140">
        <v>1.5229166666666666E-3</v>
      </c>
      <c r="CG52" s="140">
        <v>1.5376157407407407E-3</v>
      </c>
      <c r="CH52" s="140">
        <v>1.547337962962963E-3</v>
      </c>
      <c r="CI52" s="140">
        <v>1.5962962962962962E-3</v>
      </c>
      <c r="CJ52" s="140">
        <v>1.5376157407407407E-3</v>
      </c>
      <c r="CK52" s="140">
        <v>1.5150462962962962E-3</v>
      </c>
      <c r="CL52" s="140">
        <v>1.5670138888888888E-3</v>
      </c>
      <c r="CM52" s="140">
        <v>1.5817129629629629E-3</v>
      </c>
      <c r="CN52" s="140">
        <v>1.5449074074074074E-3</v>
      </c>
      <c r="CO52" s="140">
        <v>1.5538194444444443E-3</v>
      </c>
      <c r="CP52" s="140">
        <v>1.5483796296296296E-3</v>
      </c>
      <c r="CQ52" s="140">
        <v>1.5863425925925925E-3</v>
      </c>
      <c r="CR52" s="140">
        <v>1.5362268518518518E-3</v>
      </c>
      <c r="CS52" s="140">
        <v>1.5331018518518521E-3</v>
      </c>
      <c r="CT52" s="140">
        <v>1.5319444444444443E-3</v>
      </c>
      <c r="CU52" s="140">
        <v>1.5398148148148148E-3</v>
      </c>
      <c r="CV52" s="140">
        <v>1.570717592592593E-3</v>
      </c>
      <c r="CW52" s="140">
        <v>1.549074074074074E-3</v>
      </c>
      <c r="CX52" s="140">
        <v>1.5471064814814816E-3</v>
      </c>
      <c r="CY52" s="140">
        <v>1.5741898148148149E-3</v>
      </c>
      <c r="CZ52" s="140">
        <v>1.5421296296296296E-3</v>
      </c>
      <c r="DA52" s="140">
        <v>1.5804398148148149E-3</v>
      </c>
      <c r="DB52" s="140">
        <v>1.6167824074074073E-3</v>
      </c>
      <c r="DC52" s="140">
        <v>1.6046296296296297E-3</v>
      </c>
      <c r="DD52" s="140">
        <v>1.5940972222222222E-3</v>
      </c>
      <c r="DE52" s="140">
        <v>1.636111111111111E-3</v>
      </c>
      <c r="DF52" s="140">
        <v>1.6061342592592592E-3</v>
      </c>
      <c r="DG52" s="140">
        <v>1.6207175925925927E-3</v>
      </c>
      <c r="DH52" s="140">
        <v>1.5978009259259259E-3</v>
      </c>
      <c r="DI52" s="141">
        <v>1.6393518518518519E-3</v>
      </c>
      <c r="DJ52" s="141">
        <v>1.5716435185185184E-3</v>
      </c>
    </row>
    <row r="53" spans="2:114" x14ac:dyDescent="0.2">
      <c r="B53" s="124">
        <v>50</v>
      </c>
      <c r="C53" s="125">
        <v>55</v>
      </c>
      <c r="D53" s="125" t="s">
        <v>196</v>
      </c>
      <c r="E53" s="126">
        <v>1958</v>
      </c>
      <c r="F53" s="126" t="s">
        <v>191</v>
      </c>
      <c r="G53" s="126">
        <v>1</v>
      </c>
      <c r="H53" s="125" t="s">
        <v>180</v>
      </c>
      <c r="I53" s="137">
        <v>0.15350694444444443</v>
      </c>
      <c r="J53" s="139">
        <v>1.9665509259259258E-3</v>
      </c>
      <c r="K53" s="140">
        <v>1.2023148148148149E-3</v>
      </c>
      <c r="L53" s="140">
        <v>1.2560185185185187E-3</v>
      </c>
      <c r="M53" s="140">
        <v>1.2559027777777779E-3</v>
      </c>
      <c r="N53" s="140">
        <v>1.2732638888888889E-3</v>
      </c>
      <c r="O53" s="140">
        <v>1.3135416666666669E-3</v>
      </c>
      <c r="P53" s="140">
        <v>1.2868055555555556E-3</v>
      </c>
      <c r="Q53" s="140">
        <v>1.271412037037037E-3</v>
      </c>
      <c r="R53" s="140">
        <v>1.2993055555555555E-3</v>
      </c>
      <c r="S53" s="140">
        <v>1.2957175925925925E-3</v>
      </c>
      <c r="T53" s="140">
        <v>1.2888888888888887E-3</v>
      </c>
      <c r="U53" s="140">
        <v>1.3085648148148147E-3</v>
      </c>
      <c r="V53" s="140">
        <v>1.320949074074074E-3</v>
      </c>
      <c r="W53" s="140">
        <v>1.3788194444444444E-3</v>
      </c>
      <c r="X53" s="140">
        <v>1.3182870370370371E-3</v>
      </c>
      <c r="Y53" s="140">
        <v>1.337037037037037E-3</v>
      </c>
      <c r="Z53" s="140">
        <v>1.3194444444444443E-3</v>
      </c>
      <c r="AA53" s="140">
        <v>1.3339120370370371E-3</v>
      </c>
      <c r="AB53" s="140">
        <v>1.3105324074074076E-3</v>
      </c>
      <c r="AC53" s="140">
        <v>1.3508101851851851E-3</v>
      </c>
      <c r="AD53" s="140">
        <v>1.3313657407407408E-3</v>
      </c>
      <c r="AE53" s="140">
        <v>1.3207175925925927E-3</v>
      </c>
      <c r="AF53" s="140">
        <v>1.3518518518518521E-3</v>
      </c>
      <c r="AG53" s="140">
        <v>1.3309027777777779E-3</v>
      </c>
      <c r="AH53" s="140">
        <v>1.3478009259259259E-3</v>
      </c>
      <c r="AI53" s="140">
        <v>1.3496527777777777E-3</v>
      </c>
      <c r="AJ53" s="140">
        <v>1.3587962962962963E-3</v>
      </c>
      <c r="AK53" s="140">
        <v>1.3418981481481483E-3</v>
      </c>
      <c r="AL53" s="140">
        <v>1.3663194444444443E-3</v>
      </c>
      <c r="AM53" s="140">
        <v>1.4019675925925927E-3</v>
      </c>
      <c r="AN53" s="140">
        <v>1.3649305555555556E-3</v>
      </c>
      <c r="AO53" s="140">
        <v>1.3543981481481482E-3</v>
      </c>
      <c r="AP53" s="140">
        <v>2.7203703703703708E-3</v>
      </c>
      <c r="AQ53" s="140">
        <v>1.3616898148148149E-3</v>
      </c>
      <c r="AR53" s="140">
        <v>1.3586805555555557E-3</v>
      </c>
      <c r="AS53" s="140">
        <v>1.3988425925925928E-3</v>
      </c>
      <c r="AT53" s="140">
        <v>1.376851851851852E-3</v>
      </c>
      <c r="AU53" s="140">
        <v>1.4055555555555555E-3</v>
      </c>
      <c r="AV53" s="140">
        <v>1.3883101851851851E-3</v>
      </c>
      <c r="AW53" s="140">
        <v>1.3777777777777779E-3</v>
      </c>
      <c r="AX53" s="140">
        <v>1.4101851851851853E-3</v>
      </c>
      <c r="AY53" s="140">
        <v>1.3629629629629632E-3</v>
      </c>
      <c r="AZ53" s="140">
        <v>1.3630787037037038E-3</v>
      </c>
      <c r="BA53" s="140">
        <v>1.3909722222222223E-3</v>
      </c>
      <c r="BB53" s="140">
        <v>1.3850694444444442E-3</v>
      </c>
      <c r="BC53" s="140">
        <v>1.4202546296296298E-3</v>
      </c>
      <c r="BD53" s="140">
        <v>1.3972222222222222E-3</v>
      </c>
      <c r="BE53" s="140">
        <v>1.4369212962962964E-3</v>
      </c>
      <c r="BF53" s="140">
        <v>1.4663194444444444E-3</v>
      </c>
      <c r="BG53" s="140">
        <v>1.4460648148148147E-3</v>
      </c>
      <c r="BH53" s="140">
        <v>1.4181712962962965E-3</v>
      </c>
      <c r="BI53" s="140">
        <v>1.443287037037037E-3</v>
      </c>
      <c r="BJ53" s="140">
        <v>1.4494212962962961E-3</v>
      </c>
      <c r="BK53" s="140">
        <v>1.4562500000000001E-3</v>
      </c>
      <c r="BL53" s="140">
        <v>1.4997685185185186E-3</v>
      </c>
      <c r="BM53" s="140">
        <v>1.4796296296296296E-3</v>
      </c>
      <c r="BN53" s="140">
        <v>1.4978009259259259E-3</v>
      </c>
      <c r="BO53" s="140">
        <v>1.504050925925926E-3</v>
      </c>
      <c r="BP53" s="140">
        <v>1.5163194444444445E-3</v>
      </c>
      <c r="BQ53" s="140">
        <v>1.5641203703703704E-3</v>
      </c>
      <c r="BR53" s="140">
        <v>1.5385416666666666E-3</v>
      </c>
      <c r="BS53" s="140">
        <v>1.5797453703703705E-3</v>
      </c>
      <c r="BT53" s="140">
        <v>1.4903935185185185E-3</v>
      </c>
      <c r="BU53" s="140">
        <v>1.4752314814814817E-3</v>
      </c>
      <c r="BV53" s="140">
        <v>1.4775462962962965E-3</v>
      </c>
      <c r="BW53" s="140">
        <v>1.5127314814814814E-3</v>
      </c>
      <c r="BX53" s="140">
        <v>1.5282407407407408E-3</v>
      </c>
      <c r="BY53" s="140">
        <v>1.5244212962962963E-3</v>
      </c>
      <c r="BZ53" s="140">
        <v>1.5348379629629629E-3</v>
      </c>
      <c r="CA53" s="140">
        <v>1.5278935185185185E-3</v>
      </c>
      <c r="CB53" s="140">
        <v>1.5616898148148146E-3</v>
      </c>
      <c r="CC53" s="140">
        <v>1.6134259259259259E-3</v>
      </c>
      <c r="CD53" s="140">
        <v>1.5196759259259261E-3</v>
      </c>
      <c r="CE53" s="140">
        <v>1.5670138888888888E-3</v>
      </c>
      <c r="CF53" s="140">
        <v>1.5503472222222221E-3</v>
      </c>
      <c r="CG53" s="140">
        <v>1.546759259259259E-3</v>
      </c>
      <c r="CH53" s="140">
        <v>1.5778935185185184E-3</v>
      </c>
      <c r="CI53" s="140">
        <v>1.5478009259259258E-3</v>
      </c>
      <c r="CJ53" s="140">
        <v>1.6137731481481482E-3</v>
      </c>
      <c r="CK53" s="140">
        <v>1.5539351851851851E-3</v>
      </c>
      <c r="CL53" s="140">
        <v>1.5261574074074075E-3</v>
      </c>
      <c r="CM53" s="140">
        <v>1.5162037037037036E-3</v>
      </c>
      <c r="CN53" s="140">
        <v>1.5527777777777779E-3</v>
      </c>
      <c r="CO53" s="140">
        <v>1.6299768518518519E-3</v>
      </c>
      <c r="CP53" s="140">
        <v>1.5456018518518518E-3</v>
      </c>
      <c r="CQ53" s="140">
        <v>1.5572916666666669E-3</v>
      </c>
      <c r="CR53" s="140">
        <v>1.6912037037037037E-3</v>
      </c>
      <c r="CS53" s="140">
        <v>1.541550925925926E-3</v>
      </c>
      <c r="CT53" s="140">
        <v>1.5084490740740742E-3</v>
      </c>
      <c r="CU53" s="140">
        <v>1.5240740740740742E-3</v>
      </c>
      <c r="CV53" s="140">
        <v>1.5769675925925927E-3</v>
      </c>
      <c r="CW53" s="140">
        <v>1.490625E-3</v>
      </c>
      <c r="CX53" s="140">
        <v>1.5164351851851851E-3</v>
      </c>
      <c r="CY53" s="140">
        <v>1.5125E-3</v>
      </c>
      <c r="CZ53" s="140">
        <v>1.5239583333333335E-3</v>
      </c>
      <c r="DA53" s="140">
        <v>1.5268518518518519E-3</v>
      </c>
      <c r="DB53" s="140">
        <v>1.6483796296296298E-3</v>
      </c>
      <c r="DC53" s="140">
        <v>1.5063657407407406E-3</v>
      </c>
      <c r="DD53" s="140">
        <v>1.5047453703703705E-3</v>
      </c>
      <c r="DE53" s="140">
        <v>1.522337962962963E-3</v>
      </c>
      <c r="DF53" s="140">
        <v>1.5365740740740741E-3</v>
      </c>
      <c r="DG53" s="140">
        <v>1.5435185185185185E-3</v>
      </c>
      <c r="DH53" s="140">
        <v>1.4826388888888886E-3</v>
      </c>
      <c r="DI53" s="141">
        <v>1.5238425925925925E-3</v>
      </c>
      <c r="DJ53" s="141">
        <v>1.4517361111111111E-3</v>
      </c>
    </row>
    <row r="54" spans="2:114" x14ac:dyDescent="0.2">
      <c r="B54" s="124">
        <v>51</v>
      </c>
      <c r="C54" s="125">
        <v>51</v>
      </c>
      <c r="D54" s="125" t="s">
        <v>360</v>
      </c>
      <c r="E54" s="126">
        <v>1990</v>
      </c>
      <c r="F54" s="126" t="s">
        <v>186</v>
      </c>
      <c r="G54" s="126">
        <v>2</v>
      </c>
      <c r="H54" s="125" t="s">
        <v>181</v>
      </c>
      <c r="I54" s="137">
        <v>0.15350694444444443</v>
      </c>
      <c r="J54" s="139">
        <v>1.9635416666666668E-3</v>
      </c>
      <c r="K54" s="140">
        <v>1.2324074074074073E-3</v>
      </c>
      <c r="L54" s="140">
        <v>1.2693287037037037E-3</v>
      </c>
      <c r="M54" s="140">
        <v>1.2902777777777778E-3</v>
      </c>
      <c r="N54" s="140">
        <v>1.302314814814815E-3</v>
      </c>
      <c r="O54" s="140">
        <v>1.309375E-3</v>
      </c>
      <c r="P54" s="140">
        <v>1.2636574074074074E-3</v>
      </c>
      <c r="Q54" s="140">
        <v>1.2758101851851852E-3</v>
      </c>
      <c r="R54" s="140">
        <v>1.2777777777777776E-3</v>
      </c>
      <c r="S54" s="140">
        <v>1.2939814814814815E-3</v>
      </c>
      <c r="T54" s="140">
        <v>1.2589120370370369E-3</v>
      </c>
      <c r="U54" s="140">
        <v>1.2682870370370372E-3</v>
      </c>
      <c r="V54" s="140">
        <v>1.2679398148148148E-3</v>
      </c>
      <c r="W54" s="140">
        <v>1.279976851851852E-3</v>
      </c>
      <c r="X54" s="140">
        <v>1.2803240740740741E-3</v>
      </c>
      <c r="Y54" s="140">
        <v>1.3042824074074074E-3</v>
      </c>
      <c r="Z54" s="140">
        <v>1.2912037037037037E-3</v>
      </c>
      <c r="AA54" s="140">
        <v>1.2868055555555556E-3</v>
      </c>
      <c r="AB54" s="140">
        <v>1.2658564814814815E-3</v>
      </c>
      <c r="AC54" s="140">
        <v>1.2699074074074073E-3</v>
      </c>
      <c r="AD54" s="140">
        <v>1.2744212962962963E-3</v>
      </c>
      <c r="AE54" s="140">
        <v>1.2503472222222224E-3</v>
      </c>
      <c r="AF54" s="140">
        <v>1.2681712962962963E-3</v>
      </c>
      <c r="AG54" s="140">
        <v>1.2833333333333334E-3</v>
      </c>
      <c r="AH54" s="140">
        <v>1.2704861111111109E-3</v>
      </c>
      <c r="AI54" s="140">
        <v>1.3020833333333333E-3</v>
      </c>
      <c r="AJ54" s="140">
        <v>1.2793981481481482E-3</v>
      </c>
      <c r="AK54" s="140">
        <v>1.2583333333333333E-3</v>
      </c>
      <c r="AL54" s="140">
        <v>1.2751157407407407E-3</v>
      </c>
      <c r="AM54" s="140">
        <v>1.2849537037037037E-3</v>
      </c>
      <c r="AN54" s="140">
        <v>1.2638888888888888E-3</v>
      </c>
      <c r="AO54" s="140">
        <v>1.2883101851851853E-3</v>
      </c>
      <c r="AP54" s="140">
        <v>1.3368055555555555E-3</v>
      </c>
      <c r="AQ54" s="140">
        <v>1.3442129629629629E-3</v>
      </c>
      <c r="AR54" s="140">
        <v>1.313425925925926E-3</v>
      </c>
      <c r="AS54" s="140">
        <v>1.3118055555555556E-3</v>
      </c>
      <c r="AT54" s="140">
        <v>1.2903935185185186E-3</v>
      </c>
      <c r="AU54" s="140">
        <v>1.2481481481481482E-3</v>
      </c>
      <c r="AV54" s="140">
        <v>1.2593749999999999E-3</v>
      </c>
      <c r="AW54" s="140">
        <v>1.2745370370370369E-3</v>
      </c>
      <c r="AX54" s="140">
        <v>1.2976851851851849E-3</v>
      </c>
      <c r="AY54" s="140">
        <v>1.324537037037037E-3</v>
      </c>
      <c r="AZ54" s="140">
        <v>1.3099537037037038E-3</v>
      </c>
      <c r="BA54" s="140">
        <v>1.2525462962962961E-3</v>
      </c>
      <c r="BB54" s="140">
        <v>1.2809027777777777E-3</v>
      </c>
      <c r="BC54" s="140">
        <v>1.3212962962962963E-3</v>
      </c>
      <c r="BD54" s="140">
        <v>1.2925925925925926E-3</v>
      </c>
      <c r="BE54" s="140">
        <v>1.357986111111111E-3</v>
      </c>
      <c r="BF54" s="140">
        <v>1.3331018518518518E-3</v>
      </c>
      <c r="BG54" s="140">
        <v>1.3186342592592592E-3</v>
      </c>
      <c r="BH54" s="140">
        <v>1.5312499999999998E-3</v>
      </c>
      <c r="BI54" s="140">
        <v>1.3961805555555557E-3</v>
      </c>
      <c r="BJ54" s="140">
        <v>1.2991898148148149E-3</v>
      </c>
      <c r="BK54" s="140">
        <v>1.3202546296296296E-3</v>
      </c>
      <c r="BL54" s="140">
        <v>1.3753472222222222E-3</v>
      </c>
      <c r="BM54" s="140">
        <v>1.3944444444444445E-3</v>
      </c>
      <c r="BN54" s="140">
        <v>1.3817129629629631E-3</v>
      </c>
      <c r="BO54" s="140">
        <v>1.3869212962962965E-3</v>
      </c>
      <c r="BP54" s="140">
        <v>1.4054398148148149E-3</v>
      </c>
      <c r="BQ54" s="140">
        <v>1.3609953703703707E-3</v>
      </c>
      <c r="BR54" s="140">
        <v>1.404050925925926E-3</v>
      </c>
      <c r="BS54" s="140">
        <v>1.3722222222222224E-3</v>
      </c>
      <c r="BT54" s="140">
        <v>1.4223379629629629E-3</v>
      </c>
      <c r="BU54" s="140">
        <v>1.5244212962962963E-3</v>
      </c>
      <c r="BV54" s="140">
        <v>1.5906249999999998E-3</v>
      </c>
      <c r="BW54" s="140">
        <v>1.4641203703703706E-3</v>
      </c>
      <c r="BX54" s="140">
        <v>1.427662037037037E-3</v>
      </c>
      <c r="BY54" s="140">
        <v>1.4094907407407407E-3</v>
      </c>
      <c r="BZ54" s="140">
        <v>1.4466435185185183E-3</v>
      </c>
      <c r="CA54" s="140">
        <v>1.4576388888888892E-3</v>
      </c>
      <c r="CB54" s="140">
        <v>1.4755787037037036E-3</v>
      </c>
      <c r="CC54" s="140">
        <v>1.5590277777777779E-3</v>
      </c>
      <c r="CD54" s="140">
        <v>2.8921296296296295E-3</v>
      </c>
      <c r="CE54" s="140">
        <v>1.524884259259259E-3</v>
      </c>
      <c r="CF54" s="140">
        <v>1.4633101851851853E-3</v>
      </c>
      <c r="CG54" s="140">
        <v>1.5541666666666666E-3</v>
      </c>
      <c r="CH54" s="140">
        <v>1.5401620370370372E-3</v>
      </c>
      <c r="CI54" s="140">
        <v>1.5708333333333332E-3</v>
      </c>
      <c r="CJ54" s="140">
        <v>1.7878472222222221E-3</v>
      </c>
      <c r="CK54" s="140">
        <v>1.6033564814814814E-3</v>
      </c>
      <c r="CL54" s="140">
        <v>1.6068287037037034E-3</v>
      </c>
      <c r="CM54" s="140">
        <v>1.75625E-3</v>
      </c>
      <c r="CN54" s="140">
        <v>1.5269675925925928E-3</v>
      </c>
      <c r="CO54" s="140">
        <v>1.5385416666666666E-3</v>
      </c>
      <c r="CP54" s="140">
        <v>1.5197916666666667E-3</v>
      </c>
      <c r="CQ54" s="140">
        <v>1.6290509259259259E-3</v>
      </c>
      <c r="CR54" s="140">
        <v>1.5320601851851851E-3</v>
      </c>
      <c r="CS54" s="140">
        <v>1.6693287037037039E-3</v>
      </c>
      <c r="CT54" s="140">
        <v>1.6415509259259259E-3</v>
      </c>
      <c r="CU54" s="140">
        <v>1.8289351851851852E-3</v>
      </c>
      <c r="CV54" s="140">
        <v>1.8069444444444444E-3</v>
      </c>
      <c r="CW54" s="140">
        <v>1.8769675925925926E-3</v>
      </c>
      <c r="CX54" s="140">
        <v>1.9778935185185186E-3</v>
      </c>
      <c r="CY54" s="140">
        <v>1.8465277777777777E-3</v>
      </c>
      <c r="CZ54" s="140">
        <v>2.1365740740740742E-3</v>
      </c>
      <c r="DA54" s="140">
        <v>1.6854166666666667E-3</v>
      </c>
      <c r="DB54" s="140">
        <v>1.8780092592592592E-3</v>
      </c>
      <c r="DC54" s="140">
        <v>1.9991898148148148E-3</v>
      </c>
      <c r="DD54" s="140">
        <v>1.6645833333333337E-3</v>
      </c>
      <c r="DE54" s="140">
        <v>1.9775462962962963E-3</v>
      </c>
      <c r="DF54" s="140">
        <v>1.6531250000000001E-3</v>
      </c>
      <c r="DG54" s="140">
        <v>1.976273148148148E-3</v>
      </c>
      <c r="DH54" s="140">
        <v>1.8421296296296295E-3</v>
      </c>
      <c r="DI54" s="141">
        <v>1.3300925925925926E-3</v>
      </c>
      <c r="DJ54" s="141">
        <v>1.2534722222222222E-3</v>
      </c>
    </row>
    <row r="55" spans="2:114" x14ac:dyDescent="0.2">
      <c r="B55" s="124">
        <v>52</v>
      </c>
      <c r="C55" s="125">
        <v>76</v>
      </c>
      <c r="D55" s="125" t="s">
        <v>197</v>
      </c>
      <c r="E55" s="126">
        <v>1974</v>
      </c>
      <c r="F55" s="126" t="s">
        <v>177</v>
      </c>
      <c r="G55" s="126">
        <v>21</v>
      </c>
      <c r="H55" s="125" t="s">
        <v>181</v>
      </c>
      <c r="I55" s="137">
        <v>0.15368055555555557</v>
      </c>
      <c r="J55" s="139">
        <v>2.3546296296296297E-3</v>
      </c>
      <c r="K55" s="140">
        <v>1.3734953703703704E-3</v>
      </c>
      <c r="L55" s="140">
        <v>1.3512731481481481E-3</v>
      </c>
      <c r="M55" s="140">
        <v>1.3724537037037036E-3</v>
      </c>
      <c r="N55" s="140">
        <v>1.3746527777777778E-3</v>
      </c>
      <c r="O55" s="140">
        <v>1.3543981481481482E-3</v>
      </c>
      <c r="P55" s="140">
        <v>1.3453703703703703E-3</v>
      </c>
      <c r="Q55" s="140">
        <v>1.3586805555555557E-3</v>
      </c>
      <c r="R55" s="140">
        <v>1.3958333333333331E-3</v>
      </c>
      <c r="S55" s="140">
        <v>1.3930555555555554E-3</v>
      </c>
      <c r="T55" s="140">
        <v>1.3783564814814815E-3</v>
      </c>
      <c r="U55" s="140">
        <v>1.3817129629629631E-3</v>
      </c>
      <c r="V55" s="140">
        <v>1.404513888888889E-3</v>
      </c>
      <c r="W55" s="140">
        <v>1.4078703703703703E-3</v>
      </c>
      <c r="X55" s="140">
        <v>1.4258101851851853E-3</v>
      </c>
      <c r="Y55" s="140">
        <v>1.382638888888889E-3</v>
      </c>
      <c r="Z55" s="140">
        <v>1.4207175925925926E-3</v>
      </c>
      <c r="AA55" s="140">
        <v>1.4174768518518521E-3</v>
      </c>
      <c r="AB55" s="140">
        <v>1.4179398148148148E-3</v>
      </c>
      <c r="AC55" s="140">
        <v>1.4346064814814814E-3</v>
      </c>
      <c r="AD55" s="140">
        <v>1.4134259259259258E-3</v>
      </c>
      <c r="AE55" s="140">
        <v>1.4121527777777778E-3</v>
      </c>
      <c r="AF55" s="140">
        <v>1.433449074074074E-3</v>
      </c>
      <c r="AG55" s="140">
        <v>1.419212962962963E-3</v>
      </c>
      <c r="AH55" s="140">
        <v>1.4094907407407407E-3</v>
      </c>
      <c r="AI55" s="140">
        <v>1.4126157407407405E-3</v>
      </c>
      <c r="AJ55" s="140">
        <v>1.4364583333333336E-3</v>
      </c>
      <c r="AK55" s="140">
        <v>1.4231481481481482E-3</v>
      </c>
      <c r="AL55" s="140">
        <v>1.3994212962962962E-3</v>
      </c>
      <c r="AM55" s="140">
        <v>1.3909722222222223E-3</v>
      </c>
      <c r="AN55" s="140">
        <v>1.4087962962962962E-3</v>
      </c>
      <c r="AO55" s="140">
        <v>1.43125E-3</v>
      </c>
      <c r="AP55" s="140">
        <v>1.3949074074074074E-3</v>
      </c>
      <c r="AQ55" s="140">
        <v>1.4027777777777777E-3</v>
      </c>
      <c r="AR55" s="140">
        <v>1.4003472222222223E-3</v>
      </c>
      <c r="AS55" s="140">
        <v>1.405787037037037E-3</v>
      </c>
      <c r="AT55" s="140">
        <v>1.4187500000000001E-3</v>
      </c>
      <c r="AU55" s="140">
        <v>1.4206018518518517E-3</v>
      </c>
      <c r="AV55" s="140">
        <v>1.427662037037037E-3</v>
      </c>
      <c r="AW55" s="140">
        <v>1.4126157407407405E-3</v>
      </c>
      <c r="AX55" s="140">
        <v>1.4158564814814815E-3</v>
      </c>
      <c r="AY55" s="140">
        <v>1.4052083333333332E-3</v>
      </c>
      <c r="AZ55" s="140">
        <v>1.4615740740740741E-3</v>
      </c>
      <c r="BA55" s="140">
        <v>1.416898148148148E-3</v>
      </c>
      <c r="BB55" s="140">
        <v>1.4300925925925928E-3</v>
      </c>
      <c r="BC55" s="140">
        <v>1.4324074074074074E-3</v>
      </c>
      <c r="BD55" s="140">
        <v>1.439236111111111E-3</v>
      </c>
      <c r="BE55" s="140">
        <v>1.4285879629629631E-3</v>
      </c>
      <c r="BF55" s="140">
        <v>1.4277777777777778E-3</v>
      </c>
      <c r="BG55" s="140">
        <v>1.4539351851851851E-3</v>
      </c>
      <c r="BH55" s="140">
        <v>1.4335648148148148E-3</v>
      </c>
      <c r="BI55" s="140">
        <v>1.4546296296296295E-3</v>
      </c>
      <c r="BJ55" s="140">
        <v>1.4842592592592592E-3</v>
      </c>
      <c r="BK55" s="140">
        <v>1.432523148148148E-3</v>
      </c>
      <c r="BL55" s="140">
        <v>1.4401620370370369E-3</v>
      </c>
      <c r="BM55" s="140">
        <v>1.4500000000000001E-3</v>
      </c>
      <c r="BN55" s="140">
        <v>1.446875E-3</v>
      </c>
      <c r="BO55" s="140">
        <v>1.4179398148148148E-3</v>
      </c>
      <c r="BP55" s="140">
        <v>1.4406250000000001E-3</v>
      </c>
      <c r="BQ55" s="140">
        <v>1.445833333333333E-3</v>
      </c>
      <c r="BR55" s="140">
        <v>1.4563657407407409E-3</v>
      </c>
      <c r="BS55" s="140">
        <v>1.459375E-3</v>
      </c>
      <c r="BT55" s="140">
        <v>1.4480324074074074E-3</v>
      </c>
      <c r="BU55" s="140">
        <v>1.4478009259259262E-3</v>
      </c>
      <c r="BV55" s="140">
        <v>1.4953703703703702E-3</v>
      </c>
      <c r="BW55" s="140">
        <v>1.468287037037037E-3</v>
      </c>
      <c r="BX55" s="140">
        <v>1.4751157407407406E-3</v>
      </c>
      <c r="BY55" s="140">
        <v>1.4849537037037036E-3</v>
      </c>
      <c r="BZ55" s="140">
        <v>1.4603009259259259E-3</v>
      </c>
      <c r="CA55" s="140">
        <v>1.4472222222222221E-3</v>
      </c>
      <c r="CB55" s="140">
        <v>1.4670138888888886E-3</v>
      </c>
      <c r="CC55" s="140">
        <v>1.4657407407407405E-3</v>
      </c>
      <c r="CD55" s="140">
        <v>1.4684027777777777E-3</v>
      </c>
      <c r="CE55" s="140">
        <v>1.4898148148148147E-3</v>
      </c>
      <c r="CF55" s="140">
        <v>1.4975694444444444E-3</v>
      </c>
      <c r="CG55" s="140">
        <v>1.4668981481481484E-3</v>
      </c>
      <c r="CH55" s="140">
        <v>1.4768518518518516E-3</v>
      </c>
      <c r="CI55" s="140">
        <v>1.4925925925925925E-3</v>
      </c>
      <c r="CJ55" s="140">
        <v>1.4731481481481481E-3</v>
      </c>
      <c r="CK55" s="140">
        <v>1.4883101851851852E-3</v>
      </c>
      <c r="CL55" s="140">
        <v>1.4952546296296294E-3</v>
      </c>
      <c r="CM55" s="140">
        <v>1.5114583333333332E-3</v>
      </c>
      <c r="CN55" s="140">
        <v>1.5487268518518521E-3</v>
      </c>
      <c r="CO55" s="140">
        <v>1.5282407407407408E-3</v>
      </c>
      <c r="CP55" s="140">
        <v>1.502777777777778E-3</v>
      </c>
      <c r="CQ55" s="140">
        <v>1.5318287037037039E-3</v>
      </c>
      <c r="CR55" s="140">
        <v>1.5320601851851851E-3</v>
      </c>
      <c r="CS55" s="140">
        <v>1.525925925925926E-3</v>
      </c>
      <c r="CT55" s="140">
        <v>1.604976851851852E-3</v>
      </c>
      <c r="CU55" s="140">
        <v>1.5839120370370371E-3</v>
      </c>
      <c r="CV55" s="140">
        <v>1.5545138888888891E-3</v>
      </c>
      <c r="CW55" s="140">
        <v>1.5503472222222221E-3</v>
      </c>
      <c r="CX55" s="140">
        <v>1.5491898148148149E-3</v>
      </c>
      <c r="CY55" s="140">
        <v>1.549074074074074E-3</v>
      </c>
      <c r="CZ55" s="140">
        <v>1.5516203703703705E-3</v>
      </c>
      <c r="DA55" s="140">
        <v>1.549537037037037E-3</v>
      </c>
      <c r="DB55" s="140">
        <v>1.5506944444444446E-3</v>
      </c>
      <c r="DC55" s="140">
        <v>1.5371527777777777E-3</v>
      </c>
      <c r="DD55" s="140">
        <v>1.5644675925925923E-3</v>
      </c>
      <c r="DE55" s="140">
        <v>1.5662037037037036E-3</v>
      </c>
      <c r="DF55" s="140">
        <v>1.5351851851851852E-3</v>
      </c>
      <c r="DG55" s="140">
        <v>1.5509259259259261E-3</v>
      </c>
      <c r="DH55" s="140">
        <v>1.5319444444444443E-3</v>
      </c>
      <c r="DI55" s="141">
        <v>1.5380787037037038E-3</v>
      </c>
      <c r="DJ55" s="141">
        <v>1.4305555555555556E-3</v>
      </c>
    </row>
    <row r="56" spans="2:114" x14ac:dyDescent="0.2">
      <c r="B56" s="124">
        <v>53</v>
      </c>
      <c r="C56" s="125">
        <v>37</v>
      </c>
      <c r="D56" s="125" t="s">
        <v>14</v>
      </c>
      <c r="E56" s="126">
        <v>1970</v>
      </c>
      <c r="F56" s="126" t="s">
        <v>177</v>
      </c>
      <c r="G56" s="126">
        <v>22</v>
      </c>
      <c r="H56" s="125" t="s">
        <v>181</v>
      </c>
      <c r="I56" s="137">
        <v>0.15406249999999999</v>
      </c>
      <c r="J56" s="139">
        <v>2.3636574074074076E-3</v>
      </c>
      <c r="K56" s="140">
        <v>1.3775462962962962E-3</v>
      </c>
      <c r="L56" s="140">
        <v>1.3783564814814815E-3</v>
      </c>
      <c r="M56" s="140">
        <v>1.3908564814814814E-3</v>
      </c>
      <c r="N56" s="140">
        <v>1.407638888888889E-3</v>
      </c>
      <c r="O56" s="140">
        <v>1.3716435185185184E-3</v>
      </c>
      <c r="P56" s="140">
        <v>1.379398148148148E-3</v>
      </c>
      <c r="Q56" s="140">
        <v>1.3886574074074072E-3</v>
      </c>
      <c r="R56" s="140">
        <v>1.3707175925925926E-3</v>
      </c>
      <c r="S56" s="140">
        <v>1.3484953703703703E-3</v>
      </c>
      <c r="T56" s="140">
        <v>1.459375E-3</v>
      </c>
      <c r="U56" s="140">
        <v>1.3666666666666669E-3</v>
      </c>
      <c r="V56" s="140">
        <v>1.4459490740740741E-3</v>
      </c>
      <c r="W56" s="140">
        <v>1.4099537037037038E-3</v>
      </c>
      <c r="X56" s="140">
        <v>1.4105324074074072E-3</v>
      </c>
      <c r="Y56" s="140">
        <v>1.4335648148148148E-3</v>
      </c>
      <c r="Z56" s="140">
        <v>1.3659722222222224E-3</v>
      </c>
      <c r="AA56" s="140">
        <v>1.3672453703703704E-3</v>
      </c>
      <c r="AB56" s="140">
        <v>1.3738425925925925E-3</v>
      </c>
      <c r="AC56" s="140">
        <v>1.3645833333333331E-3</v>
      </c>
      <c r="AD56" s="140">
        <v>1.3738425925925925E-3</v>
      </c>
      <c r="AE56" s="140">
        <v>1.4078703703703703E-3</v>
      </c>
      <c r="AF56" s="140">
        <v>1.4317129629629628E-3</v>
      </c>
      <c r="AG56" s="140">
        <v>1.5243055555555554E-3</v>
      </c>
      <c r="AH56" s="140">
        <v>1.3892361111111113E-3</v>
      </c>
      <c r="AI56" s="140">
        <v>1.3931712962962962E-3</v>
      </c>
      <c r="AJ56" s="140">
        <v>1.3641203703703704E-3</v>
      </c>
      <c r="AK56" s="140">
        <v>1.3853009259259259E-3</v>
      </c>
      <c r="AL56" s="140">
        <v>1.3762731481481482E-3</v>
      </c>
      <c r="AM56" s="140">
        <v>1.4061342592592595E-3</v>
      </c>
      <c r="AN56" s="140">
        <v>1.4353009259259258E-3</v>
      </c>
      <c r="AO56" s="140">
        <v>1.4166666666666668E-3</v>
      </c>
      <c r="AP56" s="140">
        <v>1.4225694444444444E-3</v>
      </c>
      <c r="AQ56" s="140">
        <v>1.4896990740740741E-3</v>
      </c>
      <c r="AR56" s="140">
        <v>1.404513888888889E-3</v>
      </c>
      <c r="AS56" s="140">
        <v>1.403472222222222E-3</v>
      </c>
      <c r="AT56" s="140">
        <v>1.5296296296296297E-3</v>
      </c>
      <c r="AU56" s="140">
        <v>1.4663194444444444E-3</v>
      </c>
      <c r="AV56" s="140">
        <v>1.4406250000000001E-3</v>
      </c>
      <c r="AW56" s="140">
        <v>1.3983796296296296E-3</v>
      </c>
      <c r="AX56" s="140">
        <v>1.3819444444444443E-3</v>
      </c>
      <c r="AY56" s="140">
        <v>1.3607638888888888E-3</v>
      </c>
      <c r="AZ56" s="140">
        <v>1.411574074074074E-3</v>
      </c>
      <c r="BA56" s="140">
        <v>1.4380787037037036E-3</v>
      </c>
      <c r="BB56" s="140">
        <v>1.4315972222222223E-3</v>
      </c>
      <c r="BC56" s="140">
        <v>1.43125E-3</v>
      </c>
      <c r="BD56" s="140">
        <v>1.4155092592592589E-3</v>
      </c>
      <c r="BE56" s="140">
        <v>1.4244212962962962E-3</v>
      </c>
      <c r="BF56" s="140">
        <v>1.4510416666666667E-3</v>
      </c>
      <c r="BG56" s="140">
        <v>1.4520833333333337E-3</v>
      </c>
      <c r="BH56" s="140">
        <v>1.4901620370370372E-3</v>
      </c>
      <c r="BI56" s="140">
        <v>1.4730324074074075E-3</v>
      </c>
      <c r="BJ56" s="140">
        <v>1.5472222222222224E-3</v>
      </c>
      <c r="BK56" s="140">
        <v>1.5446759259259259E-3</v>
      </c>
      <c r="BL56" s="140">
        <v>1.4415509259259258E-3</v>
      </c>
      <c r="BM56" s="140">
        <v>1.4359953703703702E-3</v>
      </c>
      <c r="BN56" s="140">
        <v>1.4407407407407409E-3</v>
      </c>
      <c r="BO56" s="140">
        <v>1.4497685185185186E-3</v>
      </c>
      <c r="BP56" s="140">
        <v>1.4380787037037036E-3</v>
      </c>
      <c r="BQ56" s="140">
        <v>1.4523148148148149E-3</v>
      </c>
      <c r="BR56" s="140">
        <v>1.4621527777777777E-3</v>
      </c>
      <c r="BS56" s="140">
        <v>1.4598379629629631E-3</v>
      </c>
      <c r="BT56" s="140">
        <v>1.4697916666666663E-3</v>
      </c>
      <c r="BU56" s="140">
        <v>1.4748842592592591E-3</v>
      </c>
      <c r="BV56" s="140">
        <v>1.4843750000000002E-3</v>
      </c>
      <c r="BW56" s="140">
        <v>1.5999999999999999E-3</v>
      </c>
      <c r="BX56" s="140">
        <v>1.5672453703703701E-3</v>
      </c>
      <c r="BY56" s="140">
        <v>1.4542824074074074E-3</v>
      </c>
      <c r="BZ56" s="140">
        <v>1.438310185185185E-3</v>
      </c>
      <c r="CA56" s="140">
        <v>1.4626157407407409E-3</v>
      </c>
      <c r="CB56" s="140">
        <v>1.4530092592592591E-3</v>
      </c>
      <c r="CC56" s="140">
        <v>1.4504629629629631E-3</v>
      </c>
      <c r="CD56" s="140">
        <v>1.5123842592592593E-3</v>
      </c>
      <c r="CE56" s="140">
        <v>1.5342592592592593E-3</v>
      </c>
      <c r="CF56" s="140">
        <v>1.4798611111111113E-3</v>
      </c>
      <c r="CG56" s="140">
        <v>1.5108796296296296E-3</v>
      </c>
      <c r="CH56" s="140">
        <v>1.5689814814814813E-3</v>
      </c>
      <c r="CI56" s="140">
        <v>1.4795138888888889E-3</v>
      </c>
      <c r="CJ56" s="140">
        <v>1.4704861111111114E-3</v>
      </c>
      <c r="CK56" s="140">
        <v>1.517824074074074E-3</v>
      </c>
      <c r="CL56" s="140">
        <v>1.5143518518518518E-3</v>
      </c>
      <c r="CM56" s="140">
        <v>1.5790509259259258E-3</v>
      </c>
      <c r="CN56" s="140">
        <v>1.6234953703703704E-3</v>
      </c>
      <c r="CO56" s="140">
        <v>1.4953703703703702E-3</v>
      </c>
      <c r="CP56" s="140">
        <v>1.4892361111111111E-3</v>
      </c>
      <c r="CQ56" s="140">
        <v>1.5086805555555554E-3</v>
      </c>
      <c r="CR56" s="140">
        <v>1.5177083333333336E-3</v>
      </c>
      <c r="CS56" s="140">
        <v>1.5462962962962963E-3</v>
      </c>
      <c r="CT56" s="140">
        <v>1.5714120370370372E-3</v>
      </c>
      <c r="CU56" s="140">
        <v>1.5189814814814814E-3</v>
      </c>
      <c r="CV56" s="140">
        <v>1.5204861111111111E-3</v>
      </c>
      <c r="CW56" s="140">
        <v>1.5247685185185188E-3</v>
      </c>
      <c r="CX56" s="140">
        <v>1.5504629629629629E-3</v>
      </c>
      <c r="CY56" s="140">
        <v>1.5608796296296293E-3</v>
      </c>
      <c r="CZ56" s="140">
        <v>1.6385416666666668E-3</v>
      </c>
      <c r="DA56" s="140">
        <v>1.4965277777777778E-3</v>
      </c>
      <c r="DB56" s="140">
        <v>1.4834490740740739E-3</v>
      </c>
      <c r="DC56" s="140">
        <v>1.4780092592592594E-3</v>
      </c>
      <c r="DD56" s="140">
        <v>1.4935185185185184E-3</v>
      </c>
      <c r="DE56" s="140">
        <v>1.518402777777778E-3</v>
      </c>
      <c r="DF56" s="140">
        <v>1.5449074074074074E-3</v>
      </c>
      <c r="DG56" s="140">
        <v>1.4672453703703703E-3</v>
      </c>
      <c r="DH56" s="140">
        <v>1.5038194444444446E-3</v>
      </c>
      <c r="DI56" s="141">
        <v>1.4810185185185187E-3</v>
      </c>
      <c r="DJ56" s="141">
        <v>1.4452546296296297E-3</v>
      </c>
    </row>
    <row r="57" spans="2:114" x14ac:dyDescent="0.2">
      <c r="B57" s="124">
        <v>54</v>
      </c>
      <c r="C57" s="125">
        <v>95</v>
      </c>
      <c r="D57" s="125" t="s">
        <v>6</v>
      </c>
      <c r="E57" s="126">
        <v>1971</v>
      </c>
      <c r="F57" s="126" t="s">
        <v>177</v>
      </c>
      <c r="G57" s="126">
        <v>23</v>
      </c>
      <c r="H57" s="125" t="s">
        <v>7</v>
      </c>
      <c r="I57" s="137">
        <v>0.15438657407407408</v>
      </c>
      <c r="J57" s="139">
        <v>1.9540509259259259E-3</v>
      </c>
      <c r="K57" s="140">
        <v>1.3233796296296299E-3</v>
      </c>
      <c r="L57" s="140">
        <v>1.3137731481481481E-3</v>
      </c>
      <c r="M57" s="140">
        <v>1.3354166666666668E-3</v>
      </c>
      <c r="N57" s="140">
        <v>1.3359953703703702E-3</v>
      </c>
      <c r="O57" s="140">
        <v>1.3453703703703703E-3</v>
      </c>
      <c r="P57" s="140">
        <v>1.3611111111111109E-3</v>
      </c>
      <c r="Q57" s="140">
        <v>1.3553240740740741E-3</v>
      </c>
      <c r="R57" s="140">
        <v>1.3748842592592591E-3</v>
      </c>
      <c r="S57" s="140">
        <v>1.3568287037037036E-3</v>
      </c>
      <c r="T57" s="140">
        <v>1.3706018518518518E-3</v>
      </c>
      <c r="U57" s="140">
        <v>1.3662037037037037E-3</v>
      </c>
      <c r="V57" s="140">
        <v>1.3767361111111109E-3</v>
      </c>
      <c r="W57" s="140">
        <v>1.3490740740740739E-3</v>
      </c>
      <c r="X57" s="140">
        <v>1.3429398148148148E-3</v>
      </c>
      <c r="Y57" s="140">
        <v>1.3488425925925927E-3</v>
      </c>
      <c r="Z57" s="140">
        <v>1.3618055555555553E-3</v>
      </c>
      <c r="AA57" s="140">
        <v>1.3677083333333334E-3</v>
      </c>
      <c r="AB57" s="140">
        <v>1.374537037037037E-3</v>
      </c>
      <c r="AC57" s="140">
        <v>1.3780092592592592E-3</v>
      </c>
      <c r="AD57" s="140">
        <v>1.3613425925925926E-3</v>
      </c>
      <c r="AE57" s="140">
        <v>1.3744212962962963E-3</v>
      </c>
      <c r="AF57" s="140">
        <v>1.3825231481481481E-3</v>
      </c>
      <c r="AG57" s="140">
        <v>1.4164351851851853E-3</v>
      </c>
      <c r="AH57" s="140">
        <v>1.4087962962962962E-3</v>
      </c>
      <c r="AI57" s="140">
        <v>1.3878472222222224E-3</v>
      </c>
      <c r="AJ57" s="140">
        <v>1.409375E-3</v>
      </c>
      <c r="AK57" s="140">
        <v>1.410300925925926E-3</v>
      </c>
      <c r="AL57" s="140">
        <v>1.3769675925925926E-3</v>
      </c>
      <c r="AM57" s="140">
        <v>1.3644675925925927E-3</v>
      </c>
      <c r="AN57" s="140">
        <v>1.3703703703703701E-3</v>
      </c>
      <c r="AO57" s="140">
        <v>1.4053240740740742E-3</v>
      </c>
      <c r="AP57" s="140">
        <v>1.3594907407407408E-3</v>
      </c>
      <c r="AQ57" s="140">
        <v>1.3737268518518519E-3</v>
      </c>
      <c r="AR57" s="140">
        <v>1.5475694444444443E-3</v>
      </c>
      <c r="AS57" s="140">
        <v>1.3687500000000002E-3</v>
      </c>
      <c r="AT57" s="140">
        <v>1.364236111111111E-3</v>
      </c>
      <c r="AU57" s="140">
        <v>1.3626157407407406E-3</v>
      </c>
      <c r="AV57" s="140">
        <v>1.3710648148148148E-3</v>
      </c>
      <c r="AW57" s="140">
        <v>1.3673611111111111E-3</v>
      </c>
      <c r="AX57" s="140">
        <v>1.3782407407407406E-3</v>
      </c>
      <c r="AY57" s="140">
        <v>1.3629629629629632E-3</v>
      </c>
      <c r="AZ57" s="140">
        <v>1.3827546296296296E-3</v>
      </c>
      <c r="BA57" s="140">
        <v>1.3810185185185184E-3</v>
      </c>
      <c r="BB57" s="140">
        <v>1.3910879629629629E-3</v>
      </c>
      <c r="BC57" s="140">
        <v>1.5305555555555556E-3</v>
      </c>
      <c r="BD57" s="140">
        <v>1.3846064814814815E-3</v>
      </c>
      <c r="BE57" s="140">
        <v>1.3853009259259259E-3</v>
      </c>
      <c r="BF57" s="140">
        <v>1.395949074074074E-3</v>
      </c>
      <c r="BG57" s="140">
        <v>1.4010416666666668E-3</v>
      </c>
      <c r="BH57" s="140">
        <v>1.390162037037037E-3</v>
      </c>
      <c r="BI57" s="140">
        <v>1.4055555555555555E-3</v>
      </c>
      <c r="BJ57" s="140">
        <v>1.4078703703703703E-3</v>
      </c>
      <c r="BK57" s="140">
        <v>1.5689814814814813E-3</v>
      </c>
      <c r="BL57" s="140">
        <v>1.3802083333333333E-3</v>
      </c>
      <c r="BM57" s="140">
        <v>1.4072916666666667E-3</v>
      </c>
      <c r="BN57" s="140">
        <v>1.3978009259259258E-3</v>
      </c>
      <c r="BO57" s="140">
        <v>1.3981481481481481E-3</v>
      </c>
      <c r="BP57" s="140">
        <v>1.4322916666666668E-3</v>
      </c>
      <c r="BQ57" s="140">
        <v>1.4032407407407407E-3</v>
      </c>
      <c r="BR57" s="140">
        <v>1.4212962962962964E-3</v>
      </c>
      <c r="BS57" s="140">
        <v>1.6697916666666666E-3</v>
      </c>
      <c r="BT57" s="140">
        <v>1.4039351851851851E-3</v>
      </c>
      <c r="BU57" s="140">
        <v>1.433449074074074E-3</v>
      </c>
      <c r="BV57" s="140">
        <v>1.4061342592592595E-3</v>
      </c>
      <c r="BW57" s="140">
        <v>1.4143518518518518E-3</v>
      </c>
      <c r="BX57" s="140">
        <v>1.4222222222222223E-3</v>
      </c>
      <c r="BY57" s="140">
        <v>1.8243055555555554E-3</v>
      </c>
      <c r="BZ57" s="140">
        <v>1.4085648148148147E-3</v>
      </c>
      <c r="CA57" s="140">
        <v>1.4399305555555556E-3</v>
      </c>
      <c r="CB57" s="140">
        <v>1.4221064814814814E-3</v>
      </c>
      <c r="CC57" s="140">
        <v>1.7003472222222222E-3</v>
      </c>
      <c r="CD57" s="140">
        <v>1.4315972222222223E-3</v>
      </c>
      <c r="CE57" s="140">
        <v>1.4402777777777775E-3</v>
      </c>
      <c r="CF57" s="140">
        <v>1.4628472222222222E-3</v>
      </c>
      <c r="CG57" s="140">
        <v>1.4643518518518519E-3</v>
      </c>
      <c r="CH57" s="140">
        <v>1.6641203703703703E-3</v>
      </c>
      <c r="CI57" s="140">
        <v>1.4353009259259258E-3</v>
      </c>
      <c r="CJ57" s="140">
        <v>1.4548611111111114E-3</v>
      </c>
      <c r="CK57" s="140">
        <v>1.5314814814814815E-3</v>
      </c>
      <c r="CL57" s="140">
        <v>1.5277777777777779E-3</v>
      </c>
      <c r="CM57" s="140">
        <v>1.4908564814814817E-3</v>
      </c>
      <c r="CN57" s="140">
        <v>1.5624999999999999E-3</v>
      </c>
      <c r="CO57" s="140">
        <v>1.7563657407407408E-3</v>
      </c>
      <c r="CP57" s="140">
        <v>1.5234953703703704E-3</v>
      </c>
      <c r="CQ57" s="140">
        <v>1.5226851851851853E-3</v>
      </c>
      <c r="CR57" s="140">
        <v>1.5162037037037036E-3</v>
      </c>
      <c r="CS57" s="140">
        <v>1.5157407407407405E-3</v>
      </c>
      <c r="CT57" s="140">
        <v>1.7628472222222221E-3</v>
      </c>
      <c r="CU57" s="140">
        <v>1.5645833333333334E-3</v>
      </c>
      <c r="CV57" s="140">
        <v>1.5498842592592593E-3</v>
      </c>
      <c r="CW57" s="140">
        <v>1.5723379629629629E-3</v>
      </c>
      <c r="CX57" s="140">
        <v>1.9166666666666666E-3</v>
      </c>
      <c r="CY57" s="140">
        <v>1.5627314814814816E-3</v>
      </c>
      <c r="CZ57" s="140">
        <v>1.5994212962962965E-3</v>
      </c>
      <c r="DA57" s="140">
        <v>1.5728009259259261E-3</v>
      </c>
      <c r="DB57" s="140">
        <v>1.8164351851851855E-3</v>
      </c>
      <c r="DC57" s="140">
        <v>1.589814814814815E-3</v>
      </c>
      <c r="DD57" s="140">
        <v>1.827777777777778E-3</v>
      </c>
      <c r="DE57" s="140">
        <v>1.6152777777777778E-3</v>
      </c>
      <c r="DF57" s="140">
        <v>1.631597222222222E-3</v>
      </c>
      <c r="DG57" s="140">
        <v>1.8641203703703704E-3</v>
      </c>
      <c r="DH57" s="140">
        <v>1.6081018518518519E-3</v>
      </c>
      <c r="DI57" s="141">
        <v>1.8178240740740741E-3</v>
      </c>
      <c r="DJ57" s="141">
        <v>1.5910879629629632E-3</v>
      </c>
    </row>
    <row r="58" spans="2:114" x14ac:dyDescent="0.2">
      <c r="B58" s="124">
        <v>55</v>
      </c>
      <c r="C58" s="125">
        <v>7</v>
      </c>
      <c r="D58" s="125" t="s">
        <v>5</v>
      </c>
      <c r="E58" s="126">
        <v>1975</v>
      </c>
      <c r="F58" s="126" t="s">
        <v>177</v>
      </c>
      <c r="G58" s="126">
        <v>24</v>
      </c>
      <c r="H58" s="125" t="s">
        <v>417</v>
      </c>
      <c r="I58" s="137">
        <v>0.15523148148148147</v>
      </c>
      <c r="J58" s="139">
        <v>1.8504629629629628E-3</v>
      </c>
      <c r="K58" s="140">
        <v>1.2184027777777779E-3</v>
      </c>
      <c r="L58" s="140">
        <v>1.2531250000000001E-3</v>
      </c>
      <c r="M58" s="140">
        <v>1.2511574074074074E-3</v>
      </c>
      <c r="N58" s="140">
        <v>1.2524305555555557E-3</v>
      </c>
      <c r="O58" s="140">
        <v>1.241435185185185E-3</v>
      </c>
      <c r="P58" s="140">
        <v>1.245949074074074E-3</v>
      </c>
      <c r="Q58" s="140">
        <v>1.2601851851851851E-3</v>
      </c>
      <c r="R58" s="140">
        <v>1.2481481481481482E-3</v>
      </c>
      <c r="S58" s="140">
        <v>1.2412037037037036E-3</v>
      </c>
      <c r="T58" s="140">
        <v>1.2635416666666667E-3</v>
      </c>
      <c r="U58" s="140">
        <v>1.2664351851851851E-3</v>
      </c>
      <c r="V58" s="140">
        <v>1.2769675925925926E-3</v>
      </c>
      <c r="W58" s="140">
        <v>1.266550925925926E-3</v>
      </c>
      <c r="X58" s="140">
        <v>1.2269675925925926E-3</v>
      </c>
      <c r="Y58" s="140">
        <v>1.2679398148148148E-3</v>
      </c>
      <c r="Z58" s="140">
        <v>1.2618055555555557E-3</v>
      </c>
      <c r="AA58" s="140">
        <v>1.2518518518518519E-3</v>
      </c>
      <c r="AB58" s="140">
        <v>1.2787037037037036E-3</v>
      </c>
      <c r="AC58" s="140">
        <v>1.2748842592592592E-3</v>
      </c>
      <c r="AD58" s="140">
        <v>1.2702546296296296E-3</v>
      </c>
      <c r="AE58" s="140">
        <v>1.2708333333333335E-3</v>
      </c>
      <c r="AF58" s="140">
        <v>1.2767361111111111E-3</v>
      </c>
      <c r="AG58" s="140">
        <v>1.2703703703703703E-3</v>
      </c>
      <c r="AH58" s="140">
        <v>1.2827546296296296E-3</v>
      </c>
      <c r="AI58" s="140">
        <v>1.2692129629629629E-3</v>
      </c>
      <c r="AJ58" s="140">
        <v>1.2686342592592593E-3</v>
      </c>
      <c r="AK58" s="140">
        <v>1.2667824074074074E-3</v>
      </c>
      <c r="AL58" s="140">
        <v>1.2565972222222221E-3</v>
      </c>
      <c r="AM58" s="140">
        <v>1.2718750000000002E-3</v>
      </c>
      <c r="AN58" s="140">
        <v>1.301388888888889E-3</v>
      </c>
      <c r="AO58" s="140">
        <v>1.2560185185185187E-3</v>
      </c>
      <c r="AP58" s="140">
        <v>1.2710648148148149E-3</v>
      </c>
      <c r="AQ58" s="140">
        <v>1.2813657407407407E-3</v>
      </c>
      <c r="AR58" s="140">
        <v>1.261574074074074E-3</v>
      </c>
      <c r="AS58" s="140">
        <v>1.254513888888889E-3</v>
      </c>
      <c r="AT58" s="140">
        <v>1.2692129629629629E-3</v>
      </c>
      <c r="AU58" s="140">
        <v>1.2818287037037036E-3</v>
      </c>
      <c r="AV58" s="140">
        <v>1.3255787037037038E-3</v>
      </c>
      <c r="AW58" s="140">
        <v>1.2859953703703705E-3</v>
      </c>
      <c r="AX58" s="140">
        <v>1.2971064814814815E-3</v>
      </c>
      <c r="AY58" s="140">
        <v>1.2876157407407406E-3</v>
      </c>
      <c r="AZ58" s="140">
        <v>1.3105324074074076E-3</v>
      </c>
      <c r="BA58" s="140">
        <v>1.3206018518518521E-3</v>
      </c>
      <c r="BB58" s="140">
        <v>1.3611111111111109E-3</v>
      </c>
      <c r="BC58" s="140">
        <v>1.3611111111111109E-3</v>
      </c>
      <c r="BD58" s="140">
        <v>1.3635416666666665E-3</v>
      </c>
      <c r="BE58" s="140">
        <v>1.3696759259259259E-3</v>
      </c>
      <c r="BF58" s="140">
        <v>1.376851851851852E-3</v>
      </c>
      <c r="BG58" s="140">
        <v>1.3907407407407408E-3</v>
      </c>
      <c r="BH58" s="140">
        <v>1.4219907407407408E-3</v>
      </c>
      <c r="BI58" s="140">
        <v>1.4451388888888888E-3</v>
      </c>
      <c r="BJ58" s="140">
        <v>1.444560185185185E-3</v>
      </c>
      <c r="BK58" s="140">
        <v>1.3821759259259262E-3</v>
      </c>
      <c r="BL58" s="140">
        <v>1.4013888888888886E-3</v>
      </c>
      <c r="BM58" s="140">
        <v>1.4244212962962962E-3</v>
      </c>
      <c r="BN58" s="140">
        <v>1.3951388888888887E-3</v>
      </c>
      <c r="BO58" s="140">
        <v>1.4112268518518517E-3</v>
      </c>
      <c r="BP58" s="140">
        <v>1.4068287037037038E-3</v>
      </c>
      <c r="BQ58" s="140">
        <v>1.3898148148148149E-3</v>
      </c>
      <c r="BR58" s="140">
        <v>1.4068287037037038E-3</v>
      </c>
      <c r="BS58" s="140">
        <v>1.3868055555555554E-3</v>
      </c>
      <c r="BT58" s="140">
        <v>1.4322916666666668E-3</v>
      </c>
      <c r="BU58" s="140">
        <v>1.7921296296296296E-3</v>
      </c>
      <c r="BV58" s="140">
        <v>1.608912037037037E-3</v>
      </c>
      <c r="BW58" s="140">
        <v>1.5552083333333336E-3</v>
      </c>
      <c r="BX58" s="140">
        <v>1.4924768518518516E-3</v>
      </c>
      <c r="BY58" s="140">
        <v>1.5435185185185185E-3</v>
      </c>
      <c r="BZ58" s="140">
        <v>1.5197916666666667E-3</v>
      </c>
      <c r="CA58" s="140">
        <v>1.564699074074074E-3</v>
      </c>
      <c r="CB58" s="140">
        <v>1.5655092592592593E-3</v>
      </c>
      <c r="CC58" s="140">
        <v>1.5725694444444444E-3</v>
      </c>
      <c r="CD58" s="140">
        <v>1.6043981481481482E-3</v>
      </c>
      <c r="CE58" s="140">
        <v>1.8856481481481484E-3</v>
      </c>
      <c r="CF58" s="140">
        <v>1.6744212962962962E-3</v>
      </c>
      <c r="CG58" s="140">
        <v>1.6733796296296295E-3</v>
      </c>
      <c r="CH58" s="140">
        <v>1.6082175925925925E-3</v>
      </c>
      <c r="CI58" s="140">
        <v>2.3017361111111107E-3</v>
      </c>
      <c r="CJ58" s="140">
        <v>1.6114583333333334E-3</v>
      </c>
      <c r="CK58" s="140">
        <v>1.5892361111111109E-3</v>
      </c>
      <c r="CL58" s="140">
        <v>1.5815972222222221E-3</v>
      </c>
      <c r="CM58" s="140">
        <v>1.6187500000000002E-3</v>
      </c>
      <c r="CN58" s="140">
        <v>1.6780092592592593E-3</v>
      </c>
      <c r="CO58" s="140">
        <v>1.6106481481481482E-3</v>
      </c>
      <c r="CP58" s="140">
        <v>1.6194444444444444E-3</v>
      </c>
      <c r="CQ58" s="140">
        <v>1.6729166666666665E-3</v>
      </c>
      <c r="CR58" s="140">
        <v>1.6405092592592593E-3</v>
      </c>
      <c r="CS58" s="140">
        <v>1.5579861111111113E-3</v>
      </c>
      <c r="CT58" s="140">
        <v>1.5337962962962963E-3</v>
      </c>
      <c r="CU58" s="140">
        <v>1.5656250000000002E-3</v>
      </c>
      <c r="CV58" s="140">
        <v>1.5618055555555556E-3</v>
      </c>
      <c r="CW58" s="140">
        <v>1.5442129629629627E-3</v>
      </c>
      <c r="CX58" s="140">
        <v>1.5846064814814813E-3</v>
      </c>
      <c r="CY58" s="140">
        <v>1.6090277777777778E-3</v>
      </c>
      <c r="CZ58" s="140">
        <v>1.6747685185185184E-3</v>
      </c>
      <c r="DA58" s="140">
        <v>1.6728009259259259E-3</v>
      </c>
      <c r="DB58" s="140">
        <v>1.6596064814814815E-3</v>
      </c>
      <c r="DC58" s="140">
        <v>1.7954861111111112E-3</v>
      </c>
      <c r="DD58" s="140">
        <v>1.9386574074074072E-3</v>
      </c>
      <c r="DE58" s="140">
        <v>1.8799768518518521E-3</v>
      </c>
      <c r="DF58" s="140">
        <v>2.1002314814814816E-3</v>
      </c>
      <c r="DG58" s="140">
        <v>1.864699074074074E-3</v>
      </c>
      <c r="DH58" s="140">
        <v>1.6667824074074076E-3</v>
      </c>
      <c r="DI58" s="141">
        <v>1.5337962962962963E-3</v>
      </c>
      <c r="DJ58" s="141">
        <v>3.9348379629629629E-3</v>
      </c>
    </row>
    <row r="59" spans="2:114" x14ac:dyDescent="0.2">
      <c r="B59" s="124">
        <v>56</v>
      </c>
      <c r="C59" s="125">
        <v>66</v>
      </c>
      <c r="D59" s="125" t="s">
        <v>11</v>
      </c>
      <c r="E59" s="126">
        <v>1966</v>
      </c>
      <c r="F59" s="126" t="s">
        <v>183</v>
      </c>
      <c r="G59" s="126">
        <v>7</v>
      </c>
      <c r="H59" s="125" t="s">
        <v>181</v>
      </c>
      <c r="I59" s="137">
        <v>0.1555324074074074</v>
      </c>
      <c r="J59" s="139">
        <v>2.0276620370370366E-3</v>
      </c>
      <c r="K59" s="140">
        <v>1.3703703703703701E-3</v>
      </c>
      <c r="L59" s="140">
        <v>1.3943287037037034E-3</v>
      </c>
      <c r="M59" s="140">
        <v>1.3887731481481483E-3</v>
      </c>
      <c r="N59" s="140">
        <v>1.4001157407407408E-3</v>
      </c>
      <c r="O59" s="140">
        <v>1.3912037037037037E-3</v>
      </c>
      <c r="P59" s="140">
        <v>1.4218749999999997E-3</v>
      </c>
      <c r="Q59" s="140">
        <v>1.4225694444444444E-3</v>
      </c>
      <c r="R59" s="140">
        <v>1.3864583333333333E-3</v>
      </c>
      <c r="S59" s="140">
        <v>1.3958333333333331E-3</v>
      </c>
      <c r="T59" s="140">
        <v>1.4145833333333334E-3</v>
      </c>
      <c r="U59" s="140">
        <v>1.4336805555555554E-3</v>
      </c>
      <c r="V59" s="140">
        <v>1.4212962962962964E-3</v>
      </c>
      <c r="W59" s="140">
        <v>1.4027777777777777E-3</v>
      </c>
      <c r="X59" s="140">
        <v>1.4130787037037037E-3</v>
      </c>
      <c r="Y59" s="140">
        <v>1.4282407407407406E-3</v>
      </c>
      <c r="Z59" s="140">
        <v>1.4212962962962964E-3</v>
      </c>
      <c r="AA59" s="140">
        <v>1.4300925925925928E-3</v>
      </c>
      <c r="AB59" s="140">
        <v>1.4225694444444444E-3</v>
      </c>
      <c r="AC59" s="140">
        <v>1.4613425925925924E-3</v>
      </c>
      <c r="AD59" s="140">
        <v>1.4046296296296298E-3</v>
      </c>
      <c r="AE59" s="140">
        <v>1.4028935185185184E-3</v>
      </c>
      <c r="AF59" s="140">
        <v>1.4410879629629628E-3</v>
      </c>
      <c r="AG59" s="140">
        <v>1.4385416666666667E-3</v>
      </c>
      <c r="AH59" s="140">
        <v>1.4398148148148148E-3</v>
      </c>
      <c r="AI59" s="140">
        <v>1.4246527777777775E-3</v>
      </c>
      <c r="AJ59" s="140">
        <v>1.4442129629629631E-3</v>
      </c>
      <c r="AK59" s="140">
        <v>1.4261574074074072E-3</v>
      </c>
      <c r="AL59" s="140">
        <v>1.4311342592592594E-3</v>
      </c>
      <c r="AM59" s="140">
        <v>1.4376157407407408E-3</v>
      </c>
      <c r="AN59" s="140">
        <v>1.4431712962962963E-3</v>
      </c>
      <c r="AO59" s="140">
        <v>1.423726851851852E-3</v>
      </c>
      <c r="AP59" s="140">
        <v>1.4371527777777779E-3</v>
      </c>
      <c r="AQ59" s="140">
        <v>1.4391203703703703E-3</v>
      </c>
      <c r="AR59" s="140">
        <v>1.4421296296296298E-3</v>
      </c>
      <c r="AS59" s="140">
        <v>1.4478009259259262E-3</v>
      </c>
      <c r="AT59" s="140">
        <v>1.4585648148148147E-3</v>
      </c>
      <c r="AU59" s="140">
        <v>1.4603009259259259E-3</v>
      </c>
      <c r="AV59" s="140">
        <v>1.4567129629629628E-3</v>
      </c>
      <c r="AW59" s="140">
        <v>1.482523148148148E-3</v>
      </c>
      <c r="AX59" s="140">
        <v>1.4771990740740741E-3</v>
      </c>
      <c r="AY59" s="140">
        <v>1.4578703703703704E-3</v>
      </c>
      <c r="AZ59" s="140">
        <v>1.4604166666666669E-3</v>
      </c>
      <c r="BA59" s="140">
        <v>1.4802083333333334E-3</v>
      </c>
      <c r="BB59" s="140">
        <v>1.4714120370370369E-3</v>
      </c>
      <c r="BC59" s="140">
        <v>1.9078703703703705E-3</v>
      </c>
      <c r="BD59" s="140">
        <v>1.4577546296296298E-3</v>
      </c>
      <c r="BE59" s="140">
        <v>1.4859953703703704E-3</v>
      </c>
      <c r="BF59" s="140">
        <v>1.4974537037037038E-3</v>
      </c>
      <c r="BG59" s="140">
        <v>1.5459490740740744E-3</v>
      </c>
      <c r="BH59" s="140">
        <v>1.5155092592592592E-3</v>
      </c>
      <c r="BI59" s="140">
        <v>1.502777777777778E-3</v>
      </c>
      <c r="BJ59" s="140">
        <v>1.5023148148148148E-3</v>
      </c>
      <c r="BK59" s="140">
        <v>1.2842592592592595E-3</v>
      </c>
      <c r="BL59" s="140">
        <v>1.4452546296296297E-3</v>
      </c>
      <c r="BM59" s="140">
        <v>1.4479166666666666E-3</v>
      </c>
      <c r="BN59" s="140">
        <v>1.451388888888889E-3</v>
      </c>
      <c r="BO59" s="140">
        <v>1.4410879629629628E-3</v>
      </c>
      <c r="BP59" s="140">
        <v>1.4134259259259258E-3</v>
      </c>
      <c r="BQ59" s="140">
        <v>1.267361111111111E-3</v>
      </c>
      <c r="BR59" s="140">
        <v>1.4947916666666666E-3</v>
      </c>
      <c r="BS59" s="140">
        <v>1.4944444444444447E-3</v>
      </c>
      <c r="BT59" s="140">
        <v>1.4490740740740742E-3</v>
      </c>
      <c r="BU59" s="140">
        <v>1.1833333333333333E-3</v>
      </c>
      <c r="BV59" s="140">
        <v>1.4519675925925926E-3</v>
      </c>
      <c r="BW59" s="140">
        <v>1.4696759259259261E-3</v>
      </c>
      <c r="BX59" s="140">
        <v>1.4751157407407406E-3</v>
      </c>
      <c r="BY59" s="140">
        <v>1.4872685185185186E-3</v>
      </c>
      <c r="BZ59" s="140">
        <v>1.261574074074074E-3</v>
      </c>
      <c r="CA59" s="140">
        <v>1.420138888888889E-3</v>
      </c>
      <c r="CB59" s="140">
        <v>1.5265046296296296E-3</v>
      </c>
      <c r="CC59" s="140">
        <v>1.5008101851851851E-3</v>
      </c>
      <c r="CD59" s="140">
        <v>1.4826388888888886E-3</v>
      </c>
      <c r="CE59" s="140">
        <v>1.2033564814814815E-3</v>
      </c>
      <c r="CF59" s="140">
        <v>1.4651620370370372E-3</v>
      </c>
      <c r="CG59" s="140">
        <v>1.5285879629629627E-3</v>
      </c>
      <c r="CH59" s="140">
        <v>1.5039351851851852E-3</v>
      </c>
      <c r="CI59" s="140">
        <v>1.2104166666666667E-3</v>
      </c>
      <c r="CJ59" s="140">
        <v>1.4973379629629627E-3</v>
      </c>
      <c r="CK59" s="140">
        <v>1.565162037037037E-3</v>
      </c>
      <c r="CL59" s="140">
        <v>1.5895833333333335E-3</v>
      </c>
      <c r="CM59" s="140">
        <v>1.5619212962962963E-3</v>
      </c>
      <c r="CN59" s="140">
        <v>1.2797453703703703E-3</v>
      </c>
      <c r="CO59" s="140">
        <v>1.5225694444444444E-3</v>
      </c>
      <c r="CP59" s="140">
        <v>1.2707175925925926E-3</v>
      </c>
      <c r="CQ59" s="140">
        <v>1.5520833333333333E-3</v>
      </c>
      <c r="CR59" s="140">
        <v>1.5329861111111111E-3</v>
      </c>
      <c r="CS59" s="140">
        <v>1.3640046296296297E-3</v>
      </c>
      <c r="CT59" s="140">
        <v>1.6554398148148151E-3</v>
      </c>
      <c r="CU59" s="140">
        <v>1.6391203703703704E-3</v>
      </c>
      <c r="CV59" s="140">
        <v>1.6237268518518517E-3</v>
      </c>
      <c r="CW59" s="140">
        <v>1.5094907407407407E-3</v>
      </c>
      <c r="CX59" s="140">
        <v>1.5612268518518518E-3</v>
      </c>
      <c r="CY59" s="140">
        <v>1.5849537037037037E-3</v>
      </c>
      <c r="CZ59" s="140">
        <v>1.607175925925926E-3</v>
      </c>
      <c r="DA59" s="140">
        <v>1.6077546296296298E-3</v>
      </c>
      <c r="DB59" s="140">
        <v>1.6476851851851852E-3</v>
      </c>
      <c r="DC59" s="140">
        <v>1.5458333333333333E-3</v>
      </c>
      <c r="DD59" s="140">
        <v>1.7347222222222224E-3</v>
      </c>
      <c r="DE59" s="140">
        <v>1.7289351851851849E-3</v>
      </c>
      <c r="DF59" s="140">
        <v>1.7247685185185185E-3</v>
      </c>
      <c r="DG59" s="140">
        <v>1.773148148148148E-3</v>
      </c>
      <c r="DH59" s="140">
        <v>1.7439814814814816E-3</v>
      </c>
      <c r="DI59" s="141">
        <v>1.7392361111111113E-3</v>
      </c>
      <c r="DJ59" s="141">
        <v>1.6238425925925925E-3</v>
      </c>
    </row>
    <row r="60" spans="2:114" x14ac:dyDescent="0.2">
      <c r="B60" s="124">
        <v>57</v>
      </c>
      <c r="C60" s="125">
        <v>106</v>
      </c>
      <c r="D60" s="125" t="s">
        <v>361</v>
      </c>
      <c r="E60" s="126">
        <v>1989</v>
      </c>
      <c r="F60" s="126" t="s">
        <v>186</v>
      </c>
      <c r="G60" s="126">
        <v>3</v>
      </c>
      <c r="H60" s="125" t="s">
        <v>418</v>
      </c>
      <c r="I60" s="137">
        <v>0.15685185185185185</v>
      </c>
      <c r="J60" s="139">
        <v>2.3842592592592591E-3</v>
      </c>
      <c r="K60" s="140">
        <v>1.4376157407407408E-3</v>
      </c>
      <c r="L60" s="140">
        <v>1.3700231481481482E-3</v>
      </c>
      <c r="M60" s="140">
        <v>1.3552083333333333E-3</v>
      </c>
      <c r="N60" s="140">
        <v>1.3340277777777777E-3</v>
      </c>
      <c r="O60" s="140">
        <v>1.3180555555555556E-3</v>
      </c>
      <c r="P60" s="140">
        <v>1.3354166666666668E-3</v>
      </c>
      <c r="Q60" s="140">
        <v>1.3440972222222222E-3</v>
      </c>
      <c r="R60" s="140">
        <v>1.3372685185185187E-3</v>
      </c>
      <c r="S60" s="140">
        <v>1.3094907407407411E-3</v>
      </c>
      <c r="T60" s="140">
        <v>1.33125E-3</v>
      </c>
      <c r="U60" s="140">
        <v>1.3375000000000001E-3</v>
      </c>
      <c r="V60" s="140">
        <v>1.2775462962962962E-3</v>
      </c>
      <c r="W60" s="140">
        <v>1.3141203703703702E-3</v>
      </c>
      <c r="X60" s="140">
        <v>1.3069444444444446E-3</v>
      </c>
      <c r="Y60" s="140">
        <v>1.3494212962962963E-3</v>
      </c>
      <c r="Z60" s="140">
        <v>1.3482638888888891E-3</v>
      </c>
      <c r="AA60" s="140">
        <v>1.3428240740740742E-3</v>
      </c>
      <c r="AB60" s="140">
        <v>1.3474537037037038E-3</v>
      </c>
      <c r="AC60" s="140">
        <v>1.3319444444444444E-3</v>
      </c>
      <c r="AD60" s="140">
        <v>1.3519675925925928E-3</v>
      </c>
      <c r="AE60" s="140">
        <v>1.3388888888888888E-3</v>
      </c>
      <c r="AF60" s="140">
        <v>1.3310185185185185E-3</v>
      </c>
      <c r="AG60" s="140">
        <v>1.3706018518518518E-3</v>
      </c>
      <c r="AH60" s="140">
        <v>1.3517361111111111E-3</v>
      </c>
      <c r="AI60" s="140">
        <v>1.3520833333333334E-3</v>
      </c>
      <c r="AJ60" s="140">
        <v>1.336574074074074E-3</v>
      </c>
      <c r="AK60" s="140">
        <v>1.3368055555555555E-3</v>
      </c>
      <c r="AL60" s="140">
        <v>1.4025462962962965E-3</v>
      </c>
      <c r="AM60" s="140">
        <v>1.3327546296296297E-3</v>
      </c>
      <c r="AN60" s="140">
        <v>1.3473379629629627E-3</v>
      </c>
      <c r="AO60" s="140">
        <v>1.3469907407407406E-3</v>
      </c>
      <c r="AP60" s="140">
        <v>1.3255787037037038E-3</v>
      </c>
      <c r="AQ60" s="140">
        <v>1.3392361111111111E-3</v>
      </c>
      <c r="AR60" s="140">
        <v>1.3505787037037037E-3</v>
      </c>
      <c r="AS60" s="140">
        <v>1.3559027777777779E-3</v>
      </c>
      <c r="AT60" s="140">
        <v>1.3377314814814816E-3</v>
      </c>
      <c r="AU60" s="140">
        <v>1.3552083333333333E-3</v>
      </c>
      <c r="AV60" s="140">
        <v>1.3620370370370373E-3</v>
      </c>
      <c r="AW60" s="140">
        <v>1.3664351851851852E-3</v>
      </c>
      <c r="AX60" s="140">
        <v>1.367824074074074E-3</v>
      </c>
      <c r="AY60" s="140">
        <v>1.3813657407407409E-3</v>
      </c>
      <c r="AZ60" s="140">
        <v>1.3653935185185184E-3</v>
      </c>
      <c r="BA60" s="140">
        <v>1.3701388888888888E-3</v>
      </c>
      <c r="BB60" s="140">
        <v>1.3932870370370373E-3</v>
      </c>
      <c r="BC60" s="140">
        <v>1.3630787037037038E-3</v>
      </c>
      <c r="BD60" s="140">
        <v>1.4406250000000001E-3</v>
      </c>
      <c r="BE60" s="140">
        <v>1.3831018518518517E-3</v>
      </c>
      <c r="BF60" s="140">
        <v>1.3956018518518519E-3</v>
      </c>
      <c r="BG60" s="140">
        <v>1.3994212962962962E-3</v>
      </c>
      <c r="BH60" s="140">
        <v>1.4092592592592592E-3</v>
      </c>
      <c r="BI60" s="140">
        <v>1.4109953703703704E-3</v>
      </c>
      <c r="BJ60" s="140">
        <v>1.651736111111111E-3</v>
      </c>
      <c r="BK60" s="140">
        <v>1.4019675925925927E-3</v>
      </c>
      <c r="BL60" s="140">
        <v>1.4002314814814815E-3</v>
      </c>
      <c r="BM60" s="140">
        <v>1.4611111111111112E-3</v>
      </c>
      <c r="BN60" s="140">
        <v>1.4488425925925925E-3</v>
      </c>
      <c r="BO60" s="140">
        <v>1.5335648148148149E-3</v>
      </c>
      <c r="BP60" s="140">
        <v>1.4747685185185185E-3</v>
      </c>
      <c r="BQ60" s="140">
        <v>1.4436342592592593E-3</v>
      </c>
      <c r="BR60" s="140">
        <v>1.6743055555555556E-3</v>
      </c>
      <c r="BS60" s="140">
        <v>1.4813657407407408E-3</v>
      </c>
      <c r="BT60" s="140">
        <v>1.5305555555555556E-3</v>
      </c>
      <c r="BU60" s="140">
        <v>1.536921296296296E-3</v>
      </c>
      <c r="BV60" s="140">
        <v>1.6750000000000001E-3</v>
      </c>
      <c r="BW60" s="140">
        <v>1.5128472222222225E-3</v>
      </c>
      <c r="BX60" s="140">
        <v>1.4850694444444445E-3</v>
      </c>
      <c r="BY60" s="140">
        <v>1.5072916666666665E-3</v>
      </c>
      <c r="BZ60" s="140">
        <v>1.4968749999999999E-3</v>
      </c>
      <c r="CA60" s="140">
        <v>1.5078703703703704E-3</v>
      </c>
      <c r="CB60" s="140">
        <v>1.6510416666666668E-3</v>
      </c>
      <c r="CC60" s="140">
        <v>1.5240740740740742E-3</v>
      </c>
      <c r="CD60" s="140">
        <v>1.5107638888888887E-3</v>
      </c>
      <c r="CE60" s="140">
        <v>1.5468749999999999E-3</v>
      </c>
      <c r="CF60" s="140">
        <v>1.516087962962963E-3</v>
      </c>
      <c r="CG60" s="140">
        <v>1.8210648148148151E-3</v>
      </c>
      <c r="CH60" s="140">
        <v>1.5641203703703704E-3</v>
      </c>
      <c r="CI60" s="140">
        <v>1.5584490740740741E-3</v>
      </c>
      <c r="CJ60" s="140">
        <v>1.9515046296296294E-3</v>
      </c>
      <c r="CK60" s="140">
        <v>1.5921296296296293E-3</v>
      </c>
      <c r="CL60" s="140">
        <v>1.5599537037037038E-3</v>
      </c>
      <c r="CM60" s="140">
        <v>1.5752314814814815E-3</v>
      </c>
      <c r="CN60" s="140">
        <v>1.8512731481481481E-3</v>
      </c>
      <c r="CO60" s="140">
        <v>1.6128472222222221E-3</v>
      </c>
      <c r="CP60" s="140">
        <v>1.6035879629629629E-3</v>
      </c>
      <c r="CQ60" s="140">
        <v>1.8796296296296295E-3</v>
      </c>
      <c r="CR60" s="140">
        <v>1.8829861111111111E-3</v>
      </c>
      <c r="CS60" s="140">
        <v>1.6216435185185186E-3</v>
      </c>
      <c r="CT60" s="140">
        <v>1.6405092592592593E-3</v>
      </c>
      <c r="CU60" s="140">
        <v>1.6261574074074075E-3</v>
      </c>
      <c r="CV60" s="140">
        <v>1.8026620370370369E-3</v>
      </c>
      <c r="CW60" s="140">
        <v>1.678703703703704E-3</v>
      </c>
      <c r="CX60" s="140">
        <v>1.6341435185185185E-3</v>
      </c>
      <c r="CY60" s="140">
        <v>1.7128472222222222E-3</v>
      </c>
      <c r="CZ60" s="140">
        <v>1.7762731481481481E-3</v>
      </c>
      <c r="DA60" s="140">
        <v>1.6484953703703703E-3</v>
      </c>
      <c r="DB60" s="140">
        <v>1.6519675925925929E-3</v>
      </c>
      <c r="DC60" s="140">
        <v>1.6388888888888887E-3</v>
      </c>
      <c r="DD60" s="140">
        <v>1.6648148148148145E-3</v>
      </c>
      <c r="DE60" s="140">
        <v>1.6556712962962964E-3</v>
      </c>
      <c r="DF60" s="140">
        <v>1.6694444444444445E-3</v>
      </c>
      <c r="DG60" s="140">
        <v>1.7084490740740743E-3</v>
      </c>
      <c r="DH60" s="140">
        <v>1.6983796296296298E-3</v>
      </c>
      <c r="DI60" s="141">
        <v>1.5932870370370372E-3</v>
      </c>
      <c r="DJ60" s="141">
        <v>1.5207175925925926E-3</v>
      </c>
    </row>
    <row r="61" spans="2:114" x14ac:dyDescent="0.2">
      <c r="B61" s="124">
        <v>58</v>
      </c>
      <c r="C61" s="125">
        <v>83</v>
      </c>
      <c r="D61" s="125" t="s">
        <v>362</v>
      </c>
      <c r="E61" s="126">
        <v>1978</v>
      </c>
      <c r="F61" s="126" t="s">
        <v>177</v>
      </c>
      <c r="G61" s="126">
        <v>25</v>
      </c>
      <c r="H61" s="125" t="s">
        <v>181</v>
      </c>
      <c r="I61" s="137">
        <v>0.15734953703703705</v>
      </c>
      <c r="J61" s="139">
        <v>1.8670138888888888E-3</v>
      </c>
      <c r="K61" s="140">
        <v>1.2687499999999999E-3</v>
      </c>
      <c r="L61" s="140">
        <v>1.3251157407407406E-3</v>
      </c>
      <c r="M61" s="140">
        <v>1.3320601851851853E-3</v>
      </c>
      <c r="N61" s="140">
        <v>1.342361111111111E-3</v>
      </c>
      <c r="O61" s="140">
        <v>1.3429398148148148E-3</v>
      </c>
      <c r="P61" s="140">
        <v>1.3609953703703707E-3</v>
      </c>
      <c r="Q61" s="140">
        <v>1.3351851851851851E-3</v>
      </c>
      <c r="R61" s="140">
        <v>1.3479166666666668E-3</v>
      </c>
      <c r="S61" s="140">
        <v>1.3708333333333333E-3</v>
      </c>
      <c r="T61" s="140">
        <v>1.3364583333333334E-3</v>
      </c>
      <c r="U61" s="140">
        <v>1.3658564814814816E-3</v>
      </c>
      <c r="V61" s="140">
        <v>1.3473379629629627E-3</v>
      </c>
      <c r="W61" s="140">
        <v>1.3886574074074072E-3</v>
      </c>
      <c r="X61" s="140">
        <v>1.3881944444444445E-3</v>
      </c>
      <c r="Y61" s="140">
        <v>1.3984953703703703E-3</v>
      </c>
      <c r="Z61" s="140">
        <v>1.3812499999999999E-3</v>
      </c>
      <c r="AA61" s="140">
        <v>1.3783564814814815E-3</v>
      </c>
      <c r="AB61" s="140">
        <v>1.3697916666666667E-3</v>
      </c>
      <c r="AC61" s="140">
        <v>1.3704861111111112E-3</v>
      </c>
      <c r="AD61" s="140">
        <v>1.380324074074074E-3</v>
      </c>
      <c r="AE61" s="140">
        <v>1.3763888888888888E-3</v>
      </c>
      <c r="AF61" s="140">
        <v>1.3876157407407407E-3</v>
      </c>
      <c r="AG61" s="140">
        <v>1.4023148148148148E-3</v>
      </c>
      <c r="AH61" s="140">
        <v>1.3710648148148148E-3</v>
      </c>
      <c r="AI61" s="140">
        <v>1.3606481481481482E-3</v>
      </c>
      <c r="AJ61" s="140">
        <v>1.3844907407407406E-3</v>
      </c>
      <c r="AK61" s="140">
        <v>1.3987268518518517E-3</v>
      </c>
      <c r="AL61" s="140">
        <v>1.379398148148148E-3</v>
      </c>
      <c r="AM61" s="140">
        <v>1.3775462962962962E-3</v>
      </c>
      <c r="AN61" s="140">
        <v>1.3908564814814814E-3</v>
      </c>
      <c r="AO61" s="140">
        <v>1.3951388888888887E-3</v>
      </c>
      <c r="AP61" s="140">
        <v>1.3806712962962963E-3</v>
      </c>
      <c r="AQ61" s="140">
        <v>1.3892361111111113E-3</v>
      </c>
      <c r="AR61" s="140">
        <v>1.3866898148148148E-3</v>
      </c>
      <c r="AS61" s="140">
        <v>1.4196759259259258E-3</v>
      </c>
      <c r="AT61" s="140">
        <v>1.4077546296296295E-3</v>
      </c>
      <c r="AU61" s="140">
        <v>1.408101851851852E-3</v>
      </c>
      <c r="AV61" s="140">
        <v>1.4328703703703706E-3</v>
      </c>
      <c r="AW61" s="140">
        <v>1.4540509259259261E-3</v>
      </c>
      <c r="AX61" s="140">
        <v>1.4410879629629628E-3</v>
      </c>
      <c r="AY61" s="140">
        <v>1.4332175925925925E-3</v>
      </c>
      <c r="AZ61" s="140">
        <v>1.4319444444444442E-3</v>
      </c>
      <c r="BA61" s="140">
        <v>1.468287037037037E-3</v>
      </c>
      <c r="BB61" s="140">
        <v>1.4878472222222222E-3</v>
      </c>
      <c r="BC61" s="140">
        <v>1.4618055555555556E-3</v>
      </c>
      <c r="BD61" s="140">
        <v>1.4535879629629629E-3</v>
      </c>
      <c r="BE61" s="140">
        <v>1.4579861111111111E-3</v>
      </c>
      <c r="BF61" s="140">
        <v>1.4673611111111111E-3</v>
      </c>
      <c r="BG61" s="140">
        <v>1.4678240740740739E-3</v>
      </c>
      <c r="BH61" s="140">
        <v>1.5120370370370372E-3</v>
      </c>
      <c r="BI61" s="140">
        <v>1.4775462962962965E-3</v>
      </c>
      <c r="BJ61" s="140">
        <v>1.467476851851852E-3</v>
      </c>
      <c r="BK61" s="140">
        <v>1.5403935185185188E-3</v>
      </c>
      <c r="BL61" s="140">
        <v>1.492939814814815E-3</v>
      </c>
      <c r="BM61" s="140">
        <v>1.5234953703703704E-3</v>
      </c>
      <c r="BN61" s="140">
        <v>1.4964120370370372E-3</v>
      </c>
      <c r="BO61" s="140">
        <v>1.4909722222222219E-3</v>
      </c>
      <c r="BP61" s="140">
        <v>1.4858796296296297E-3</v>
      </c>
      <c r="BQ61" s="140">
        <v>1.4743055555555557E-3</v>
      </c>
      <c r="BR61" s="140">
        <v>1.5072916666666665E-3</v>
      </c>
      <c r="BS61" s="140">
        <v>1.5413194444444443E-3</v>
      </c>
      <c r="BT61" s="140">
        <v>1.5125E-3</v>
      </c>
      <c r="BU61" s="140">
        <v>1.5202546296296294E-3</v>
      </c>
      <c r="BV61" s="140">
        <v>1.5474537037037039E-3</v>
      </c>
      <c r="BW61" s="140">
        <v>1.5600694444444447E-3</v>
      </c>
      <c r="BX61" s="140">
        <v>1.5584490740740741E-3</v>
      </c>
      <c r="BY61" s="140">
        <v>1.4994212962962964E-3</v>
      </c>
      <c r="BZ61" s="140">
        <v>1.5096064814814816E-3</v>
      </c>
      <c r="CA61" s="140">
        <v>1.5633101851851852E-3</v>
      </c>
      <c r="CB61" s="140">
        <v>1.5560185185185184E-3</v>
      </c>
      <c r="CC61" s="140">
        <v>1.5809027777777776E-3</v>
      </c>
      <c r="CD61" s="140">
        <v>1.6875E-3</v>
      </c>
      <c r="CE61" s="140">
        <v>1.5653935185185183E-3</v>
      </c>
      <c r="CF61" s="140">
        <v>1.5850694444444443E-3</v>
      </c>
      <c r="CG61" s="140">
        <v>1.5876157407407408E-3</v>
      </c>
      <c r="CH61" s="140">
        <v>1.6636574074074073E-3</v>
      </c>
      <c r="CI61" s="140">
        <v>1.6166666666666664E-3</v>
      </c>
      <c r="CJ61" s="140">
        <v>1.6320601851851852E-3</v>
      </c>
      <c r="CK61" s="140">
        <v>1.6016203703703704E-3</v>
      </c>
      <c r="CL61" s="140">
        <v>1.6127314814814815E-3</v>
      </c>
      <c r="CM61" s="140">
        <v>1.6510416666666668E-3</v>
      </c>
      <c r="CN61" s="140">
        <v>1.6415509259259259E-3</v>
      </c>
      <c r="CO61" s="140">
        <v>1.5872685185185185E-3</v>
      </c>
      <c r="CP61" s="140">
        <v>1.5702546296296296E-3</v>
      </c>
      <c r="CQ61" s="140">
        <v>1.5685185185185186E-3</v>
      </c>
      <c r="CR61" s="140">
        <v>1.608912037037037E-3</v>
      </c>
      <c r="CS61" s="140">
        <v>1.7223379629629628E-3</v>
      </c>
      <c r="CT61" s="140">
        <v>1.6574074074074076E-3</v>
      </c>
      <c r="CU61" s="140">
        <v>1.6538194444444445E-3</v>
      </c>
      <c r="CV61" s="140">
        <v>1.6237268518518517E-3</v>
      </c>
      <c r="CW61" s="140">
        <v>1.6021990740740742E-3</v>
      </c>
      <c r="CX61" s="140">
        <v>1.6693287037037039E-3</v>
      </c>
      <c r="CY61" s="140">
        <v>1.710648148148148E-3</v>
      </c>
      <c r="CZ61" s="140">
        <v>1.6372685185185186E-3</v>
      </c>
      <c r="DA61" s="140">
        <v>1.6662037037037036E-3</v>
      </c>
      <c r="DB61" s="140">
        <v>1.7118055555555556E-3</v>
      </c>
      <c r="DC61" s="140">
        <v>1.7841435185185185E-3</v>
      </c>
      <c r="DD61" s="140">
        <v>1.7028935185185185E-3</v>
      </c>
      <c r="DE61" s="140">
        <v>1.7012731481481482E-3</v>
      </c>
      <c r="DF61" s="140">
        <v>1.5995370370370371E-3</v>
      </c>
      <c r="DG61" s="140">
        <v>1.6261574074074075E-3</v>
      </c>
      <c r="DH61" s="140">
        <v>1.6504629629629632E-3</v>
      </c>
      <c r="DI61" s="141">
        <v>1.5722222222222223E-3</v>
      </c>
      <c r="DJ61" s="141">
        <v>1.3912037037037037E-3</v>
      </c>
    </row>
    <row r="62" spans="2:114" x14ac:dyDescent="0.2">
      <c r="B62" s="124">
        <v>59</v>
      </c>
      <c r="C62" s="125">
        <v>81</v>
      </c>
      <c r="D62" s="125" t="s">
        <v>198</v>
      </c>
      <c r="E62" s="126">
        <v>1965</v>
      </c>
      <c r="F62" s="126" t="s">
        <v>183</v>
      </c>
      <c r="G62" s="126">
        <v>8</v>
      </c>
      <c r="H62" s="125" t="s">
        <v>199</v>
      </c>
      <c r="I62" s="137">
        <v>0.15837962962962962</v>
      </c>
      <c r="J62" s="139">
        <v>2.5225694444444449E-3</v>
      </c>
      <c r="K62" s="140">
        <v>1.5412037037037035E-3</v>
      </c>
      <c r="L62" s="140">
        <v>1.5375E-3</v>
      </c>
      <c r="M62" s="140">
        <v>1.5041666666666667E-3</v>
      </c>
      <c r="N62" s="140">
        <v>1.5309027777777777E-3</v>
      </c>
      <c r="O62" s="140">
        <v>1.4938657407407407E-3</v>
      </c>
      <c r="P62" s="140">
        <v>1.8708333333333335E-3</v>
      </c>
      <c r="Q62" s="140">
        <v>1.4621527777777777E-3</v>
      </c>
      <c r="R62" s="140">
        <v>1.468287037037037E-3</v>
      </c>
      <c r="S62" s="140">
        <v>1.4723379629629628E-3</v>
      </c>
      <c r="T62" s="140">
        <v>1.4675925925925926E-3</v>
      </c>
      <c r="U62" s="140">
        <v>1.4689814814814817E-3</v>
      </c>
      <c r="V62" s="140">
        <v>1.5002314814814815E-3</v>
      </c>
      <c r="W62" s="140">
        <v>1.5122685185185185E-3</v>
      </c>
      <c r="X62" s="140">
        <v>1.4596064814814816E-3</v>
      </c>
      <c r="Y62" s="140">
        <v>1.4435185185185187E-3</v>
      </c>
      <c r="Z62" s="140">
        <v>1.4675925925925926E-3</v>
      </c>
      <c r="AA62" s="140">
        <v>1.4362268518518517E-3</v>
      </c>
      <c r="AB62" s="140">
        <v>1.4706018518518516E-3</v>
      </c>
      <c r="AC62" s="140">
        <v>1.4752314814814817E-3</v>
      </c>
      <c r="AD62" s="140">
        <v>1.4417824074074072E-3</v>
      </c>
      <c r="AE62" s="140">
        <v>1.4464120370370371E-3</v>
      </c>
      <c r="AF62" s="140">
        <v>1.4384259259259261E-3</v>
      </c>
      <c r="AG62" s="140">
        <v>1.4450231481481484E-3</v>
      </c>
      <c r="AH62" s="140">
        <v>1.4978009259259259E-3</v>
      </c>
      <c r="AI62" s="140">
        <v>1.4594907407407406E-3</v>
      </c>
      <c r="AJ62" s="140">
        <v>1.4634259259259262E-3</v>
      </c>
      <c r="AK62" s="140">
        <v>1.4865740740740742E-3</v>
      </c>
      <c r="AL62" s="140">
        <v>1.4797453703703702E-3</v>
      </c>
      <c r="AM62" s="140">
        <v>1.4531249999999998E-3</v>
      </c>
      <c r="AN62" s="140">
        <v>1.4459490740740741E-3</v>
      </c>
      <c r="AO62" s="140">
        <v>1.4457175925925928E-3</v>
      </c>
      <c r="AP62" s="140">
        <v>1.4270833333333334E-3</v>
      </c>
      <c r="AQ62" s="140">
        <v>1.4361111111111111E-3</v>
      </c>
      <c r="AR62" s="140">
        <v>1.4475694444444443E-3</v>
      </c>
      <c r="AS62" s="140">
        <v>1.5972222222222221E-3</v>
      </c>
      <c r="AT62" s="140">
        <v>1.4481481481481481E-3</v>
      </c>
      <c r="AU62" s="140">
        <v>1.4733796296296294E-3</v>
      </c>
      <c r="AV62" s="140">
        <v>1.443287037037037E-3</v>
      </c>
      <c r="AW62" s="140">
        <v>1.4590277777777778E-3</v>
      </c>
      <c r="AX62" s="140">
        <v>1.4269675925925925E-3</v>
      </c>
      <c r="AY62" s="140">
        <v>1.4501157407407405E-3</v>
      </c>
      <c r="AZ62" s="140">
        <v>1.4462962962962962E-3</v>
      </c>
      <c r="BA62" s="140">
        <v>1.4263888888888887E-3</v>
      </c>
      <c r="BB62" s="140">
        <v>1.5231481481481483E-3</v>
      </c>
      <c r="BC62" s="140">
        <v>1.4935185185185184E-3</v>
      </c>
      <c r="BD62" s="140">
        <v>1.5612268518518518E-3</v>
      </c>
      <c r="BE62" s="140">
        <v>1.468287037037037E-3</v>
      </c>
      <c r="BF62" s="140">
        <v>1.4521990740740739E-3</v>
      </c>
      <c r="BG62" s="140">
        <v>1.5046296296296294E-3</v>
      </c>
      <c r="BH62" s="140">
        <v>1.5125E-3</v>
      </c>
      <c r="BI62" s="140">
        <v>1.4927083333333335E-3</v>
      </c>
      <c r="BJ62" s="140">
        <v>1.4664351851851852E-3</v>
      </c>
      <c r="BK62" s="140">
        <v>1.4538194444444444E-3</v>
      </c>
      <c r="BL62" s="140">
        <v>1.5515046296296299E-3</v>
      </c>
      <c r="BM62" s="140">
        <v>1.5133101851851852E-3</v>
      </c>
      <c r="BN62" s="140">
        <v>1.4771990740740741E-3</v>
      </c>
      <c r="BO62" s="140">
        <v>1.4724537037037039E-3</v>
      </c>
      <c r="BP62" s="140">
        <v>1.4873842592592595E-3</v>
      </c>
      <c r="BQ62" s="140">
        <v>1.4839120370370368E-3</v>
      </c>
      <c r="BR62" s="140">
        <v>1.4949074074074075E-3</v>
      </c>
      <c r="BS62" s="140">
        <v>1.5104166666666666E-3</v>
      </c>
      <c r="BT62" s="140">
        <v>1.4818287037037037E-3</v>
      </c>
      <c r="BU62" s="140">
        <v>1.4656249999999999E-3</v>
      </c>
      <c r="BV62" s="140">
        <v>1.482523148148148E-3</v>
      </c>
      <c r="BW62" s="140">
        <v>1.5059027777777777E-3</v>
      </c>
      <c r="BX62" s="140">
        <v>1.4829861111111111E-3</v>
      </c>
      <c r="BY62" s="140">
        <v>1.4851851851851851E-3</v>
      </c>
      <c r="BZ62" s="140">
        <v>1.5413194444444443E-3</v>
      </c>
      <c r="CA62" s="140">
        <v>1.5030092592592593E-3</v>
      </c>
      <c r="CB62" s="140">
        <v>1.4800925925925927E-3</v>
      </c>
      <c r="CC62" s="140">
        <v>1.5193287037037035E-3</v>
      </c>
      <c r="CD62" s="140">
        <v>1.6108796296296296E-3</v>
      </c>
      <c r="CE62" s="140">
        <v>1.5097222222222222E-3</v>
      </c>
      <c r="CF62" s="140">
        <v>1.5048611111111111E-3</v>
      </c>
      <c r="CG62" s="140">
        <v>1.5805555555555555E-3</v>
      </c>
      <c r="CH62" s="140">
        <v>1.4658564814814814E-3</v>
      </c>
      <c r="CI62" s="140">
        <v>1.4759259259259259E-3</v>
      </c>
      <c r="CJ62" s="140">
        <v>1.557175925925926E-3</v>
      </c>
      <c r="CK62" s="140">
        <v>1.5999999999999999E-3</v>
      </c>
      <c r="CL62" s="140">
        <v>1.4923611111111112E-3</v>
      </c>
      <c r="CM62" s="140">
        <v>1.6475694444444446E-3</v>
      </c>
      <c r="CN62" s="140">
        <v>1.4817129629629631E-3</v>
      </c>
      <c r="CO62" s="140">
        <v>1.5177083333333336E-3</v>
      </c>
      <c r="CP62" s="140">
        <v>1.5355324074074073E-3</v>
      </c>
      <c r="CQ62" s="140">
        <v>1.5366898148148147E-3</v>
      </c>
      <c r="CR62" s="140">
        <v>1.5810185185185187E-3</v>
      </c>
      <c r="CS62" s="140">
        <v>1.5410879629629631E-3</v>
      </c>
      <c r="CT62" s="140">
        <v>1.5458333333333333E-3</v>
      </c>
      <c r="CU62" s="140">
        <v>1.5684027777777779E-3</v>
      </c>
      <c r="CV62" s="140">
        <v>1.5468749999999999E-3</v>
      </c>
      <c r="CW62" s="140">
        <v>1.5761574074074074E-3</v>
      </c>
      <c r="CX62" s="140">
        <v>1.6160879629629631E-3</v>
      </c>
      <c r="CY62" s="140">
        <v>1.5733796296296297E-3</v>
      </c>
      <c r="CZ62" s="140">
        <v>1.4949074074074075E-3</v>
      </c>
      <c r="DA62" s="140">
        <v>1.5026620370370369E-3</v>
      </c>
      <c r="DB62" s="140">
        <v>1.4950231481481481E-3</v>
      </c>
      <c r="DC62" s="140">
        <v>1.4553240740740742E-3</v>
      </c>
      <c r="DD62" s="140">
        <v>1.443287037037037E-3</v>
      </c>
      <c r="DE62" s="140">
        <v>1.4373842592592591E-3</v>
      </c>
      <c r="DF62" s="140">
        <v>1.5186342592592593E-3</v>
      </c>
      <c r="DG62" s="140">
        <v>1.5488425925925928E-3</v>
      </c>
      <c r="DH62" s="140">
        <v>1.5592592592592594E-3</v>
      </c>
      <c r="DI62" s="141">
        <v>1.546759259259259E-3</v>
      </c>
      <c r="DJ62" s="141">
        <v>1.3609953703703707E-3</v>
      </c>
    </row>
    <row r="63" spans="2:114" x14ac:dyDescent="0.2">
      <c r="B63" s="124">
        <v>60</v>
      </c>
      <c r="C63" s="125">
        <v>99</v>
      </c>
      <c r="D63" s="125" t="s">
        <v>363</v>
      </c>
      <c r="E63" s="126">
        <v>1970</v>
      </c>
      <c r="F63" s="126" t="s">
        <v>177</v>
      </c>
      <c r="G63" s="126">
        <v>26</v>
      </c>
      <c r="H63" s="125" t="s">
        <v>419</v>
      </c>
      <c r="I63" s="137">
        <v>0.15908564814814816</v>
      </c>
      <c r="J63" s="139">
        <v>2.145949074074074E-3</v>
      </c>
      <c r="K63" s="140">
        <v>1.3684027777777776E-3</v>
      </c>
      <c r="L63" s="140">
        <v>1.3902777777777776E-3</v>
      </c>
      <c r="M63" s="140">
        <v>1.4137731481481482E-3</v>
      </c>
      <c r="N63" s="140">
        <v>1.4486111111111108E-3</v>
      </c>
      <c r="O63" s="140">
        <v>1.4443287037037037E-3</v>
      </c>
      <c r="P63" s="140">
        <v>1.4406250000000001E-3</v>
      </c>
      <c r="Q63" s="140">
        <v>1.423611111111111E-3</v>
      </c>
      <c r="R63" s="140">
        <v>1.4224537037037038E-3</v>
      </c>
      <c r="S63" s="140">
        <v>1.4108796296296298E-3</v>
      </c>
      <c r="T63" s="140">
        <v>1.4291666666666665E-3</v>
      </c>
      <c r="U63" s="140">
        <v>1.4150462962962962E-3</v>
      </c>
      <c r="V63" s="140">
        <v>1.3827546296296296E-3</v>
      </c>
      <c r="W63" s="140">
        <v>1.4354166666666667E-3</v>
      </c>
      <c r="X63" s="140">
        <v>1.4246527777777775E-3</v>
      </c>
      <c r="Y63" s="140">
        <v>1.4564814814814813E-3</v>
      </c>
      <c r="Z63" s="140">
        <v>1.4135416666666665E-3</v>
      </c>
      <c r="AA63" s="140">
        <v>1.3331018518518518E-3</v>
      </c>
      <c r="AB63" s="140">
        <v>1.4217592592592595E-3</v>
      </c>
      <c r="AC63" s="140">
        <v>1.4119212962962963E-3</v>
      </c>
      <c r="AD63" s="140">
        <v>1.4119212962962963E-3</v>
      </c>
      <c r="AE63" s="140">
        <v>1.4416666666666666E-3</v>
      </c>
      <c r="AF63" s="140">
        <v>1.4890046296296294E-3</v>
      </c>
      <c r="AG63" s="140">
        <v>1.4612268518518518E-3</v>
      </c>
      <c r="AH63" s="140">
        <v>1.4350694444444445E-3</v>
      </c>
      <c r="AI63" s="140">
        <v>1.4464120370370371E-3</v>
      </c>
      <c r="AJ63" s="140">
        <v>1.4150462962962962E-3</v>
      </c>
      <c r="AK63" s="140">
        <v>1.4337962962962961E-3</v>
      </c>
      <c r="AL63" s="140">
        <v>1.4408564814814813E-3</v>
      </c>
      <c r="AM63" s="140">
        <v>1.4280092592592593E-3</v>
      </c>
      <c r="AN63" s="140">
        <v>1.3819444444444443E-3</v>
      </c>
      <c r="AO63" s="140">
        <v>1.4010416666666668E-3</v>
      </c>
      <c r="AP63" s="140">
        <v>1.451388888888889E-3</v>
      </c>
      <c r="AQ63" s="140">
        <v>1.4400462962962963E-3</v>
      </c>
      <c r="AR63" s="140">
        <v>1.4255787037037039E-3</v>
      </c>
      <c r="AS63" s="140">
        <v>1.4414351851851854E-3</v>
      </c>
      <c r="AT63" s="140">
        <v>1.4457175925925928E-3</v>
      </c>
      <c r="AU63" s="140">
        <v>1.4456018518518518E-3</v>
      </c>
      <c r="AV63" s="140">
        <v>1.4263888888888887E-3</v>
      </c>
      <c r="AW63" s="140">
        <v>1.4467592592592594E-3</v>
      </c>
      <c r="AX63" s="140">
        <v>1.4373842592592591E-3</v>
      </c>
      <c r="AY63" s="140">
        <v>1.4614583333333331E-3</v>
      </c>
      <c r="AZ63" s="140">
        <v>1.4527777777777779E-3</v>
      </c>
      <c r="BA63" s="140">
        <v>1.4210648148148145E-3</v>
      </c>
      <c r="BB63" s="140">
        <v>1.3899305555555557E-3</v>
      </c>
      <c r="BC63" s="140">
        <v>1.4452546296296297E-3</v>
      </c>
      <c r="BD63" s="140">
        <v>1.4530092592592591E-3</v>
      </c>
      <c r="BE63" s="140">
        <v>1.4655092592592593E-3</v>
      </c>
      <c r="BF63" s="140">
        <v>1.4489583333333333E-3</v>
      </c>
      <c r="BG63" s="140">
        <v>1.4390046296296295E-3</v>
      </c>
      <c r="BH63" s="140">
        <v>1.4486111111111108E-3</v>
      </c>
      <c r="BI63" s="140">
        <v>1.4422453703703706E-3</v>
      </c>
      <c r="BJ63" s="140">
        <v>1.4756944444444444E-3</v>
      </c>
      <c r="BK63" s="140">
        <v>1.4814814814814814E-3</v>
      </c>
      <c r="BL63" s="140">
        <v>1.4953703703703702E-3</v>
      </c>
      <c r="BM63" s="140">
        <v>1.4517361111111111E-3</v>
      </c>
      <c r="BN63" s="140">
        <v>1.443287037037037E-3</v>
      </c>
      <c r="BO63" s="140">
        <v>1.4664351851851852E-3</v>
      </c>
      <c r="BP63" s="140">
        <v>1.4666666666666667E-3</v>
      </c>
      <c r="BQ63" s="140">
        <v>1.4769675925925924E-3</v>
      </c>
      <c r="BR63" s="140">
        <v>1.5010416666666668E-3</v>
      </c>
      <c r="BS63" s="140">
        <v>1.4900462962962964E-3</v>
      </c>
      <c r="BT63" s="140">
        <v>1.5055555555555558E-3</v>
      </c>
      <c r="BU63" s="140">
        <v>1.5094907407407407E-3</v>
      </c>
      <c r="BV63" s="140">
        <v>1.5128472222222225E-3</v>
      </c>
      <c r="BW63" s="140">
        <v>1.4822916666666667E-3</v>
      </c>
      <c r="BX63" s="140">
        <v>1.5142361111111112E-3</v>
      </c>
      <c r="BY63" s="140">
        <v>1.5109953703703702E-3</v>
      </c>
      <c r="BZ63" s="140">
        <v>1.5023148148148148E-3</v>
      </c>
      <c r="CA63" s="140">
        <v>1.5255787037037035E-3</v>
      </c>
      <c r="CB63" s="140">
        <v>1.5363425925925926E-3</v>
      </c>
      <c r="CC63" s="140">
        <v>1.5682870370370371E-3</v>
      </c>
      <c r="CD63" s="140">
        <v>1.5386574074074072E-3</v>
      </c>
      <c r="CE63" s="140">
        <v>1.5309027777777777E-3</v>
      </c>
      <c r="CF63" s="140">
        <v>1.5113425925925928E-3</v>
      </c>
      <c r="CG63" s="140">
        <v>1.5313657407407405E-3</v>
      </c>
      <c r="CH63" s="140">
        <v>1.5399305555555555E-3</v>
      </c>
      <c r="CI63" s="140">
        <v>1.5966435185185187E-3</v>
      </c>
      <c r="CJ63" s="140">
        <v>1.6178240740740743E-3</v>
      </c>
      <c r="CK63" s="140">
        <v>1.5511574074074073E-3</v>
      </c>
      <c r="CL63" s="140">
        <v>1.5587962962962962E-3</v>
      </c>
      <c r="CM63" s="140">
        <v>1.5758101851851851E-3</v>
      </c>
      <c r="CN63" s="140">
        <v>1.7377314814814816E-3</v>
      </c>
      <c r="CO63" s="140">
        <v>1.6216435185185186E-3</v>
      </c>
      <c r="CP63" s="140">
        <v>1.6324074074074073E-3</v>
      </c>
      <c r="CQ63" s="140">
        <v>1.596412037037037E-3</v>
      </c>
      <c r="CR63" s="140">
        <v>1.6085648148148151E-3</v>
      </c>
      <c r="CS63" s="140">
        <v>1.6407407407407406E-3</v>
      </c>
      <c r="CT63" s="140">
        <v>1.6701388888888892E-3</v>
      </c>
      <c r="CU63" s="140">
        <v>1.6390046296296298E-3</v>
      </c>
      <c r="CV63" s="140">
        <v>1.6474537037037037E-3</v>
      </c>
      <c r="CW63" s="140">
        <v>1.663310185185185E-3</v>
      </c>
      <c r="CX63" s="140">
        <v>1.6707175925925926E-3</v>
      </c>
      <c r="CY63" s="140">
        <v>1.6788194444444444E-3</v>
      </c>
      <c r="CZ63" s="140">
        <v>1.7851851851851854E-3</v>
      </c>
      <c r="DA63" s="140">
        <v>1.7010416666666667E-3</v>
      </c>
      <c r="DB63" s="140">
        <v>1.6997685185185186E-3</v>
      </c>
      <c r="DC63" s="140">
        <v>1.7040509259259259E-3</v>
      </c>
      <c r="DD63" s="140">
        <v>1.7171296296296294E-3</v>
      </c>
      <c r="DE63" s="140">
        <v>1.712962962962963E-3</v>
      </c>
      <c r="DF63" s="140">
        <v>1.7436342592592592E-3</v>
      </c>
      <c r="DG63" s="140">
        <v>1.7164351851851852E-3</v>
      </c>
      <c r="DH63" s="140">
        <v>1.6832175925925927E-3</v>
      </c>
      <c r="DI63" s="141">
        <v>1.6690972222222222E-3</v>
      </c>
      <c r="DJ63" s="141">
        <v>1.6380787037037034E-3</v>
      </c>
    </row>
    <row r="64" spans="2:114" x14ac:dyDescent="0.2">
      <c r="B64" s="124">
        <v>61</v>
      </c>
      <c r="C64" s="125">
        <v>65</v>
      </c>
      <c r="D64" s="125" t="s">
        <v>364</v>
      </c>
      <c r="E64" s="126">
        <v>1975</v>
      </c>
      <c r="F64" s="126" t="s">
        <v>177</v>
      </c>
      <c r="G64" s="126">
        <v>27</v>
      </c>
      <c r="H64" s="125" t="s">
        <v>420</v>
      </c>
      <c r="I64" s="137">
        <v>0.15947916666666667</v>
      </c>
      <c r="J64" s="139">
        <v>2.0945601851851854E-3</v>
      </c>
      <c r="K64" s="140">
        <v>1.3853009259259259E-3</v>
      </c>
      <c r="L64" s="140">
        <v>1.3765046296296296E-3</v>
      </c>
      <c r="M64" s="140">
        <v>1.3357638888888889E-3</v>
      </c>
      <c r="N64" s="140">
        <v>1.3108796296296297E-3</v>
      </c>
      <c r="O64" s="140">
        <v>1.3388888888888888E-3</v>
      </c>
      <c r="P64" s="140">
        <v>1.3434027777777776E-3</v>
      </c>
      <c r="Q64" s="140">
        <v>1.3434027777777776E-3</v>
      </c>
      <c r="R64" s="140">
        <v>1.325E-3</v>
      </c>
      <c r="S64" s="140">
        <v>1.3407407407407407E-3</v>
      </c>
      <c r="T64" s="140">
        <v>1.3519675925925928E-3</v>
      </c>
      <c r="U64" s="140">
        <v>1.3760416666666667E-3</v>
      </c>
      <c r="V64" s="140">
        <v>1.3701388888888888E-3</v>
      </c>
      <c r="W64" s="140">
        <v>1.4031250000000001E-3</v>
      </c>
      <c r="X64" s="140">
        <v>1.3461805555555555E-3</v>
      </c>
      <c r="Y64" s="140">
        <v>1.3741898148148148E-3</v>
      </c>
      <c r="Z64" s="140">
        <v>1.3686342592592593E-3</v>
      </c>
      <c r="AA64" s="140">
        <v>1.3853009259259259E-3</v>
      </c>
      <c r="AB64" s="140">
        <v>1.4074074074074076E-3</v>
      </c>
      <c r="AC64" s="140">
        <v>1.3972222222222222E-3</v>
      </c>
      <c r="AD64" s="140">
        <v>1.3990740740740743E-3</v>
      </c>
      <c r="AE64" s="140">
        <v>1.413888888888889E-3</v>
      </c>
      <c r="AF64" s="140">
        <v>1.4446759259259259E-3</v>
      </c>
      <c r="AG64" s="140">
        <v>1.4037037037037037E-3</v>
      </c>
      <c r="AH64" s="140">
        <v>1.4891203703703705E-3</v>
      </c>
      <c r="AI64" s="140">
        <v>1.4123842592592593E-3</v>
      </c>
      <c r="AJ64" s="140">
        <v>1.4211805555555555E-3</v>
      </c>
      <c r="AK64" s="140">
        <v>1.4219907407407408E-3</v>
      </c>
      <c r="AL64" s="140">
        <v>1.4240740740740741E-3</v>
      </c>
      <c r="AM64" s="140">
        <v>1.4155092592592589E-3</v>
      </c>
      <c r="AN64" s="140">
        <v>1.4340277777777778E-3</v>
      </c>
      <c r="AO64" s="140">
        <v>1.4296296296296297E-3</v>
      </c>
      <c r="AP64" s="140">
        <v>1.4241898148148148E-3</v>
      </c>
      <c r="AQ64" s="140">
        <v>1.4318287037037036E-3</v>
      </c>
      <c r="AR64" s="140">
        <v>1.4600694444444444E-3</v>
      </c>
      <c r="AS64" s="140">
        <v>1.4346064814814814E-3</v>
      </c>
      <c r="AT64" s="140">
        <v>1.4182870370370371E-3</v>
      </c>
      <c r="AU64" s="140">
        <v>1.4667824074074073E-3</v>
      </c>
      <c r="AV64" s="140">
        <v>1.4180555555555554E-3</v>
      </c>
      <c r="AW64" s="140">
        <v>1.4127314814814816E-3</v>
      </c>
      <c r="AX64" s="140">
        <v>1.4096064814814815E-3</v>
      </c>
      <c r="AY64" s="140">
        <v>1.4460648148148147E-3</v>
      </c>
      <c r="AZ64" s="140">
        <v>1.4225694444444444E-3</v>
      </c>
      <c r="BA64" s="140">
        <v>1.43125E-3</v>
      </c>
      <c r="BB64" s="140">
        <v>1.4531249999999998E-3</v>
      </c>
      <c r="BC64" s="140">
        <v>1.4898148148148147E-3</v>
      </c>
      <c r="BD64" s="140">
        <v>1.5008101851851851E-3</v>
      </c>
      <c r="BE64" s="140">
        <v>1.5244212962962963E-3</v>
      </c>
      <c r="BF64" s="140">
        <v>1.4712962962962961E-3</v>
      </c>
      <c r="BG64" s="140">
        <v>1.4314814814814815E-3</v>
      </c>
      <c r="BH64" s="140">
        <v>1.4406250000000001E-3</v>
      </c>
      <c r="BI64" s="140">
        <v>1.4744212962962964E-3</v>
      </c>
      <c r="BJ64" s="140">
        <v>1.4368055555555555E-3</v>
      </c>
      <c r="BK64" s="140">
        <v>1.5096064814814816E-3</v>
      </c>
      <c r="BL64" s="140">
        <v>1.4943287037037037E-3</v>
      </c>
      <c r="BM64" s="140">
        <v>1.4803240740740742E-3</v>
      </c>
      <c r="BN64" s="140">
        <v>1.494675925925926E-3</v>
      </c>
      <c r="BO64" s="140">
        <v>1.4928240740740741E-3</v>
      </c>
      <c r="BP64" s="140">
        <v>1.4826388888888886E-3</v>
      </c>
      <c r="BQ64" s="140">
        <v>1.5376157407407407E-3</v>
      </c>
      <c r="BR64" s="140">
        <v>1.5125E-3</v>
      </c>
      <c r="BS64" s="140">
        <v>1.5480324074074075E-3</v>
      </c>
      <c r="BT64" s="140">
        <v>1.5384259259259257E-3</v>
      </c>
      <c r="BU64" s="140">
        <v>1.537962962962963E-3</v>
      </c>
      <c r="BV64" s="140">
        <v>1.5799768518518517E-3</v>
      </c>
      <c r="BW64" s="140">
        <v>1.5809027777777776E-3</v>
      </c>
      <c r="BX64" s="140">
        <v>1.6337962962962964E-3</v>
      </c>
      <c r="BY64" s="140">
        <v>1.6162037037037037E-3</v>
      </c>
      <c r="BZ64" s="140">
        <v>1.5892361111111109E-3</v>
      </c>
      <c r="CA64" s="140">
        <v>1.5445601851851853E-3</v>
      </c>
      <c r="CB64" s="140">
        <v>1.5181712962962963E-3</v>
      </c>
      <c r="CC64" s="140">
        <v>1.5788194444444443E-3</v>
      </c>
      <c r="CD64" s="140">
        <v>1.5988425925925927E-3</v>
      </c>
      <c r="CE64" s="140">
        <v>1.5827546296296299E-3</v>
      </c>
      <c r="CF64" s="140">
        <v>1.5981481481481482E-3</v>
      </c>
      <c r="CG64" s="140">
        <v>1.6208333333333335E-3</v>
      </c>
      <c r="CH64" s="140">
        <v>1.6549768518518519E-3</v>
      </c>
      <c r="CI64" s="140">
        <v>1.7444444444444445E-3</v>
      </c>
      <c r="CJ64" s="140">
        <v>1.7040509259259259E-3</v>
      </c>
      <c r="CK64" s="140">
        <v>1.6989583333333334E-3</v>
      </c>
      <c r="CL64" s="140">
        <v>1.6928240740740742E-3</v>
      </c>
      <c r="CM64" s="140">
        <v>1.726273148148148E-3</v>
      </c>
      <c r="CN64" s="140">
        <v>1.7435185185185186E-3</v>
      </c>
      <c r="CO64" s="140">
        <v>1.7591435185185186E-3</v>
      </c>
      <c r="CP64" s="140">
        <v>1.8581018518518519E-3</v>
      </c>
      <c r="CQ64" s="140">
        <v>1.4833333333333332E-3</v>
      </c>
      <c r="CR64" s="140">
        <v>1.5761574074074074E-3</v>
      </c>
      <c r="CS64" s="140">
        <v>1.6864583333333334E-3</v>
      </c>
      <c r="CT64" s="140">
        <v>1.6260416666666665E-3</v>
      </c>
      <c r="CU64" s="140">
        <v>1.5541666666666666E-3</v>
      </c>
      <c r="CV64" s="140">
        <v>1.6478009259259258E-3</v>
      </c>
      <c r="CW64" s="140">
        <v>1.6649305555555556E-3</v>
      </c>
      <c r="CX64" s="140">
        <v>1.6491898148148145E-3</v>
      </c>
      <c r="CY64" s="140">
        <v>1.7223379629629628E-3</v>
      </c>
      <c r="CZ64" s="140">
        <v>1.7271990740740739E-3</v>
      </c>
      <c r="DA64" s="140">
        <v>1.6710648148148147E-3</v>
      </c>
      <c r="DB64" s="140">
        <v>1.620601851851852E-3</v>
      </c>
      <c r="DC64" s="140">
        <v>1.6743055555555556E-3</v>
      </c>
      <c r="DD64" s="140">
        <v>1.6521990740740739E-3</v>
      </c>
      <c r="DE64" s="140">
        <v>1.7224537037037037E-3</v>
      </c>
      <c r="DF64" s="140">
        <v>1.6815972222222223E-3</v>
      </c>
      <c r="DG64" s="140">
        <v>1.667361111111111E-3</v>
      </c>
      <c r="DH64" s="140">
        <v>1.6299768518518519E-3</v>
      </c>
      <c r="DI64" s="141">
        <v>1.6025462962962961E-3</v>
      </c>
      <c r="DJ64" s="141">
        <v>1.488425925925926E-3</v>
      </c>
    </row>
    <row r="65" spans="2:114" x14ac:dyDescent="0.2">
      <c r="B65" s="124">
        <v>62</v>
      </c>
      <c r="C65" s="125">
        <v>21</v>
      </c>
      <c r="D65" s="125" t="s">
        <v>10</v>
      </c>
      <c r="E65" s="126">
        <v>1971</v>
      </c>
      <c r="F65" s="126" t="s">
        <v>177</v>
      </c>
      <c r="G65" s="126">
        <v>28</v>
      </c>
      <c r="H65" s="125" t="s">
        <v>181</v>
      </c>
      <c r="I65" s="137">
        <v>0.15953703703703703</v>
      </c>
      <c r="J65" s="139">
        <v>2.1040509259259259E-3</v>
      </c>
      <c r="K65" s="140">
        <v>1.3008101851851852E-3</v>
      </c>
      <c r="L65" s="140">
        <v>1.315625E-3</v>
      </c>
      <c r="M65" s="140">
        <v>1.2655092592592594E-3</v>
      </c>
      <c r="N65" s="140">
        <v>1.2827546296296296E-3</v>
      </c>
      <c r="O65" s="140">
        <v>1.2704861111111109E-3</v>
      </c>
      <c r="P65" s="140">
        <v>1.2677083333333331E-3</v>
      </c>
      <c r="Q65" s="140">
        <v>1.2843749999999999E-3</v>
      </c>
      <c r="R65" s="140">
        <v>1.2939814814814815E-3</v>
      </c>
      <c r="S65" s="140">
        <v>1.2853009259259261E-3</v>
      </c>
      <c r="T65" s="140">
        <v>1.320949074074074E-3</v>
      </c>
      <c r="U65" s="140">
        <v>1.2865740740740739E-3</v>
      </c>
      <c r="V65" s="140">
        <v>1.367824074074074E-3</v>
      </c>
      <c r="W65" s="140">
        <v>1.3158564814814812E-3</v>
      </c>
      <c r="X65" s="140">
        <v>1.2803240740740741E-3</v>
      </c>
      <c r="Y65" s="140">
        <v>1.3052083333333336E-3</v>
      </c>
      <c r="Z65" s="140">
        <v>1.2849537037037037E-3</v>
      </c>
      <c r="AA65" s="140">
        <v>1.3346064814814815E-3</v>
      </c>
      <c r="AB65" s="140">
        <v>1.3187499999999998E-3</v>
      </c>
      <c r="AC65" s="140">
        <v>1.297337962962963E-3</v>
      </c>
      <c r="AD65" s="140">
        <v>1.2756944444444445E-3</v>
      </c>
      <c r="AE65" s="140">
        <v>1.2923611111111111E-3</v>
      </c>
      <c r="AF65" s="140">
        <v>1.311111111111111E-3</v>
      </c>
      <c r="AG65" s="140">
        <v>1.270601851851852E-3</v>
      </c>
      <c r="AH65" s="140">
        <v>1.2929398148148147E-3</v>
      </c>
      <c r="AI65" s="140">
        <v>1.3143518518518519E-3</v>
      </c>
      <c r="AJ65" s="140">
        <v>1.3113425925925925E-3</v>
      </c>
      <c r="AK65" s="140">
        <v>1.2952546296296295E-3</v>
      </c>
      <c r="AL65" s="140">
        <v>1.2842592592592595E-3</v>
      </c>
      <c r="AM65" s="140">
        <v>1.2958333333333335E-3</v>
      </c>
      <c r="AN65" s="140">
        <v>1.2899305555555554E-3</v>
      </c>
      <c r="AO65" s="140">
        <v>1.2836805555555555E-3</v>
      </c>
      <c r="AP65" s="140">
        <v>1.2960648148148148E-3</v>
      </c>
      <c r="AQ65" s="140">
        <v>1.3084490740740741E-3</v>
      </c>
      <c r="AR65" s="140">
        <v>1.3719907407407407E-3</v>
      </c>
      <c r="AS65" s="140">
        <v>1.3285879629629628E-3</v>
      </c>
      <c r="AT65" s="140">
        <v>1.3152777777777778E-3</v>
      </c>
      <c r="AU65" s="140">
        <v>1.3163194444444444E-3</v>
      </c>
      <c r="AV65" s="140">
        <v>1.3062500000000001E-3</v>
      </c>
      <c r="AW65" s="140">
        <v>1.2972222222222222E-3</v>
      </c>
      <c r="AX65" s="140">
        <v>1.2849537037037037E-3</v>
      </c>
      <c r="AY65" s="140">
        <v>1.2906249999999999E-3</v>
      </c>
      <c r="AZ65" s="140">
        <v>1.2974537037037037E-3</v>
      </c>
      <c r="BA65" s="140">
        <v>1.3017361111111109E-3</v>
      </c>
      <c r="BB65" s="140">
        <v>1.3195601851851851E-3</v>
      </c>
      <c r="BC65" s="140">
        <v>1.2950231481481482E-3</v>
      </c>
      <c r="BD65" s="140">
        <v>1.3501157407407405E-3</v>
      </c>
      <c r="BE65" s="140">
        <v>1.360300925925926E-3</v>
      </c>
      <c r="BF65" s="140">
        <v>1.305324074074074E-3</v>
      </c>
      <c r="BG65" s="140">
        <v>1.3219907407407408E-3</v>
      </c>
      <c r="BH65" s="140">
        <v>1.3187499999999998E-3</v>
      </c>
      <c r="BI65" s="140">
        <v>1.3096064814814813E-3</v>
      </c>
      <c r="BJ65" s="140">
        <v>1.3276620370370371E-3</v>
      </c>
      <c r="BK65" s="140">
        <v>1.3159722222222221E-3</v>
      </c>
      <c r="BL65" s="140">
        <v>1.3224537037037035E-3</v>
      </c>
      <c r="BM65" s="140">
        <v>1.4434027777777778E-3</v>
      </c>
      <c r="BN65" s="140">
        <v>1.2950231481481482E-3</v>
      </c>
      <c r="BO65" s="140">
        <v>1.3150462962962961E-3</v>
      </c>
      <c r="BP65" s="140">
        <v>1.3394675925925926E-3</v>
      </c>
      <c r="BQ65" s="140">
        <v>1.3295138888888888E-3</v>
      </c>
      <c r="BR65" s="140">
        <v>1.3180555555555556E-3</v>
      </c>
      <c r="BS65" s="140">
        <v>1.3765046296296296E-3</v>
      </c>
      <c r="BT65" s="140">
        <v>1.4056712962962961E-3</v>
      </c>
      <c r="BU65" s="140">
        <v>1.4874999999999999E-3</v>
      </c>
      <c r="BV65" s="140">
        <v>1.3599537037037037E-3</v>
      </c>
      <c r="BW65" s="140">
        <v>1.3527777777777776E-3</v>
      </c>
      <c r="BX65" s="140">
        <v>1.3693287037037035E-3</v>
      </c>
      <c r="BY65" s="140">
        <v>1.371875E-3</v>
      </c>
      <c r="BZ65" s="140">
        <v>1.3555555555555554E-3</v>
      </c>
      <c r="CA65" s="140">
        <v>1.3619212962962962E-3</v>
      </c>
      <c r="CB65" s="140">
        <v>1.4559027777777775E-3</v>
      </c>
      <c r="CC65" s="140">
        <v>1.3731481481481483E-3</v>
      </c>
      <c r="CD65" s="140">
        <v>1.3923611111111109E-3</v>
      </c>
      <c r="CE65" s="140">
        <v>1.4196759259259258E-3</v>
      </c>
      <c r="CF65" s="140">
        <v>1.4349537037037037E-3</v>
      </c>
      <c r="CG65" s="140">
        <v>1.7400462962962962E-3</v>
      </c>
      <c r="CH65" s="140">
        <v>1.5709490740740738E-3</v>
      </c>
      <c r="CI65" s="140">
        <v>1.482523148148148E-3</v>
      </c>
      <c r="CJ65" s="140">
        <v>1.5099537037037037E-3</v>
      </c>
      <c r="CK65" s="140">
        <v>1.6979166666666664E-3</v>
      </c>
      <c r="CL65" s="140">
        <v>1.848611111111111E-3</v>
      </c>
      <c r="CM65" s="140">
        <v>1.533912037037037E-3</v>
      </c>
      <c r="CN65" s="140">
        <v>1.5386574074074072E-3</v>
      </c>
      <c r="CO65" s="140">
        <v>1.4924768518518516E-3</v>
      </c>
      <c r="CP65" s="140">
        <v>1.5515046296296299E-3</v>
      </c>
      <c r="CQ65" s="140">
        <v>1.6895833333333331E-3</v>
      </c>
      <c r="CR65" s="140">
        <v>1.5081018518518518E-3</v>
      </c>
      <c r="CS65" s="140">
        <v>1.5357638888888888E-3</v>
      </c>
      <c r="CT65" s="140">
        <v>1.6743055555555556E-3</v>
      </c>
      <c r="CU65" s="140">
        <v>1.5368055555555558E-3</v>
      </c>
      <c r="CV65" s="140">
        <v>1.9771990740740739E-3</v>
      </c>
      <c r="CW65" s="140">
        <v>1.5957175925925924E-3</v>
      </c>
      <c r="CX65" s="140">
        <v>2.161111111111111E-3</v>
      </c>
      <c r="CY65" s="140">
        <v>1.723263888888889E-3</v>
      </c>
      <c r="CZ65" s="140">
        <v>1.6189814814814814E-3</v>
      </c>
      <c r="DA65" s="140">
        <v>1.9494212962962963E-3</v>
      </c>
      <c r="DB65" s="140">
        <v>2.1416666666666667E-3</v>
      </c>
      <c r="DC65" s="140">
        <v>1.8043981481481481E-3</v>
      </c>
      <c r="DD65" s="140">
        <v>1.948611111111111E-3</v>
      </c>
      <c r="DE65" s="140">
        <v>2.0577546296296294E-3</v>
      </c>
      <c r="DF65" s="140">
        <v>1.9406250000000003E-3</v>
      </c>
      <c r="DG65" s="140">
        <v>1.9877314814814814E-3</v>
      </c>
      <c r="DH65" s="140">
        <v>1.3978009259259258E-3</v>
      </c>
      <c r="DI65" s="141">
        <v>9.4859953703703703E-3</v>
      </c>
      <c r="DJ65" s="141">
        <v>1.7254629629629627E-3</v>
      </c>
    </row>
    <row r="66" spans="2:114" x14ac:dyDescent="0.2">
      <c r="B66" s="124">
        <v>63</v>
      </c>
      <c r="C66" s="125">
        <v>128</v>
      </c>
      <c r="D66" s="125" t="s">
        <v>15</v>
      </c>
      <c r="E66" s="126">
        <v>1966</v>
      </c>
      <c r="F66" s="126" t="s">
        <v>183</v>
      </c>
      <c r="G66" s="126">
        <v>9</v>
      </c>
      <c r="H66" s="125" t="s">
        <v>421</v>
      </c>
      <c r="I66" s="137">
        <v>0.15993055555555555</v>
      </c>
      <c r="J66" s="139">
        <v>2.204861111111111E-3</v>
      </c>
      <c r="K66" s="140">
        <v>1.3409722222222223E-3</v>
      </c>
      <c r="L66" s="140">
        <v>1.3552083333333333E-3</v>
      </c>
      <c r="M66" s="140">
        <v>1.3861111111111112E-3</v>
      </c>
      <c r="N66" s="140">
        <v>1.3888888888888889E-3</v>
      </c>
      <c r="O66" s="140">
        <v>1.3899305555555557E-3</v>
      </c>
      <c r="P66" s="140">
        <v>1.3844907407407406E-3</v>
      </c>
      <c r="Q66" s="140">
        <v>1.4148148148148147E-3</v>
      </c>
      <c r="R66" s="140">
        <v>1.3518518518518521E-3</v>
      </c>
      <c r="S66" s="140">
        <v>1.3358796296296296E-3</v>
      </c>
      <c r="T66" s="140">
        <v>1.3329861111111112E-3</v>
      </c>
      <c r="U66" s="140">
        <v>1.3605324074074073E-3</v>
      </c>
      <c r="V66" s="140">
        <v>1.3822916666666664E-3</v>
      </c>
      <c r="W66" s="140">
        <v>1.387962962962963E-3</v>
      </c>
      <c r="X66" s="140">
        <v>1.3827546296296296E-3</v>
      </c>
      <c r="Y66" s="140">
        <v>1.4026620370370371E-3</v>
      </c>
      <c r="Z66" s="140">
        <v>1.419212962962963E-3</v>
      </c>
      <c r="AA66" s="140">
        <v>1.4238425925925927E-3</v>
      </c>
      <c r="AB66" s="140">
        <v>1.4296296296296297E-3</v>
      </c>
      <c r="AC66" s="140">
        <v>1.4315972222222223E-3</v>
      </c>
      <c r="AD66" s="140">
        <v>1.4890046296296294E-3</v>
      </c>
      <c r="AE66" s="140">
        <v>1.4523148148148149E-3</v>
      </c>
      <c r="AF66" s="140">
        <v>1.439236111111111E-3</v>
      </c>
      <c r="AG66" s="140">
        <v>1.409375E-3</v>
      </c>
      <c r="AH66" s="140">
        <v>1.403472222222222E-3</v>
      </c>
      <c r="AI66" s="140">
        <v>1.3841435185185187E-3</v>
      </c>
      <c r="AJ66" s="140">
        <v>1.3741898148148148E-3</v>
      </c>
      <c r="AK66" s="140">
        <v>1.3878472222222224E-3</v>
      </c>
      <c r="AL66" s="140">
        <v>1.3569444444444445E-3</v>
      </c>
      <c r="AM66" s="140">
        <v>1.3665509259259258E-3</v>
      </c>
      <c r="AN66" s="140">
        <v>1.3577546296296298E-3</v>
      </c>
      <c r="AO66" s="140">
        <v>1.3516203703703704E-3</v>
      </c>
      <c r="AP66" s="140">
        <v>1.3721064814814813E-3</v>
      </c>
      <c r="AQ66" s="140">
        <v>1.3415509259259259E-3</v>
      </c>
      <c r="AR66" s="140">
        <v>1.3504629629629628E-3</v>
      </c>
      <c r="AS66" s="140">
        <v>1.3706018518518518E-3</v>
      </c>
      <c r="AT66" s="140">
        <v>1.3962962962962965E-3</v>
      </c>
      <c r="AU66" s="140">
        <v>1.373611111111111E-3</v>
      </c>
      <c r="AV66" s="140">
        <v>1.3829861111111111E-3</v>
      </c>
      <c r="AW66" s="140">
        <v>1.3997685185185187E-3</v>
      </c>
      <c r="AX66" s="140">
        <v>1.3834490740740741E-3</v>
      </c>
      <c r="AY66" s="140">
        <v>1.3961805555555557E-3</v>
      </c>
      <c r="AZ66" s="140">
        <v>1.4052083333333332E-3</v>
      </c>
      <c r="BA66" s="140">
        <v>1.4203703703703702E-3</v>
      </c>
      <c r="BB66" s="140">
        <v>1.4751157407407406E-3</v>
      </c>
      <c r="BC66" s="140">
        <v>1.4244212962962962E-3</v>
      </c>
      <c r="BD66" s="140">
        <v>1.4136574074074075E-3</v>
      </c>
      <c r="BE66" s="140">
        <v>1.4146990740740743E-3</v>
      </c>
      <c r="BF66" s="140">
        <v>1.4215277777777779E-3</v>
      </c>
      <c r="BG66" s="140">
        <v>1.4350694444444445E-3</v>
      </c>
      <c r="BH66" s="140">
        <v>1.423726851851852E-3</v>
      </c>
      <c r="BI66" s="140">
        <v>1.4515046296296296E-3</v>
      </c>
      <c r="BJ66" s="140">
        <v>1.4712962962962961E-3</v>
      </c>
      <c r="BK66" s="140">
        <v>1.4932870370370369E-3</v>
      </c>
      <c r="BL66" s="140">
        <v>1.4263888888888887E-3</v>
      </c>
      <c r="BM66" s="140">
        <v>1.4240740740740741E-3</v>
      </c>
      <c r="BN66" s="140">
        <v>1.4055555555555555E-3</v>
      </c>
      <c r="BO66" s="140">
        <v>1.3981481481481481E-3</v>
      </c>
      <c r="BP66" s="140">
        <v>1.4319444444444442E-3</v>
      </c>
      <c r="BQ66" s="140">
        <v>1.4113425925925925E-3</v>
      </c>
      <c r="BR66" s="140">
        <v>1.4026620370370371E-3</v>
      </c>
      <c r="BS66" s="140">
        <v>1.4538194444444444E-3</v>
      </c>
      <c r="BT66" s="140">
        <v>1.4313657407407409E-3</v>
      </c>
      <c r="BU66" s="140">
        <v>1.4600694444444444E-3</v>
      </c>
      <c r="BV66" s="140">
        <v>1.5038194444444446E-3</v>
      </c>
      <c r="BW66" s="140">
        <v>1.4278935185185184E-3</v>
      </c>
      <c r="BX66" s="140">
        <v>1.4629629629629628E-3</v>
      </c>
      <c r="BY66" s="140">
        <v>1.5024305555555555E-3</v>
      </c>
      <c r="BZ66" s="140">
        <v>1.4827546296296297E-3</v>
      </c>
      <c r="CA66" s="140">
        <v>1.5108796296296296E-3</v>
      </c>
      <c r="CB66" s="140">
        <v>1.5052083333333332E-3</v>
      </c>
      <c r="CC66" s="140">
        <v>1.5416666666666669E-3</v>
      </c>
      <c r="CD66" s="140">
        <v>1.5540509259259257E-3</v>
      </c>
      <c r="CE66" s="140">
        <v>1.5534722222222224E-3</v>
      </c>
      <c r="CF66" s="140">
        <v>1.5770833333333333E-3</v>
      </c>
      <c r="CG66" s="140">
        <v>3.2953703703703704E-3</v>
      </c>
      <c r="CH66" s="140">
        <v>1.7172453703703705E-3</v>
      </c>
      <c r="CI66" s="140">
        <v>1.6074074074074074E-3</v>
      </c>
      <c r="CJ66" s="140">
        <v>1.6076388888888887E-3</v>
      </c>
      <c r="CK66" s="140">
        <v>1.6269675925925924E-3</v>
      </c>
      <c r="CL66" s="140">
        <v>1.6760416666666666E-3</v>
      </c>
      <c r="CM66" s="140">
        <v>1.7543981481481482E-3</v>
      </c>
      <c r="CN66" s="140">
        <v>1.6451388888888887E-3</v>
      </c>
      <c r="CO66" s="140">
        <v>1.6260416666666665E-3</v>
      </c>
      <c r="CP66" s="140">
        <v>1.6284722222222221E-3</v>
      </c>
      <c r="CQ66" s="140">
        <v>1.7020833333333334E-3</v>
      </c>
      <c r="CR66" s="140">
        <v>1.6659722222222223E-3</v>
      </c>
      <c r="CS66" s="140">
        <v>1.6871527777777779E-3</v>
      </c>
      <c r="CT66" s="140">
        <v>1.6718749999999998E-3</v>
      </c>
      <c r="CU66" s="140">
        <v>1.6616898148148148E-3</v>
      </c>
      <c r="CV66" s="140">
        <v>1.7828703703703704E-3</v>
      </c>
      <c r="CW66" s="140">
        <v>1.7199074074074072E-3</v>
      </c>
      <c r="CX66" s="140">
        <v>1.7531249999999997E-3</v>
      </c>
      <c r="CY66" s="140">
        <v>1.7371527777777778E-3</v>
      </c>
      <c r="CZ66" s="140">
        <v>2.0837962962962963E-3</v>
      </c>
      <c r="DA66" s="140">
        <v>1.7909722222222224E-3</v>
      </c>
      <c r="DB66" s="140">
        <v>1.7810185185185186E-3</v>
      </c>
      <c r="DC66" s="140">
        <v>1.6383101851851854E-3</v>
      </c>
      <c r="DD66" s="140">
        <v>1.7025462962962964E-3</v>
      </c>
      <c r="DE66" s="140">
        <v>1.7613425925925928E-3</v>
      </c>
      <c r="DF66" s="140">
        <v>1.7414351851851853E-3</v>
      </c>
      <c r="DG66" s="140">
        <v>1.7439814814814816E-3</v>
      </c>
      <c r="DH66" s="140">
        <v>1.7303240740740742E-3</v>
      </c>
      <c r="DI66" s="141">
        <v>1.6560185185185185E-3</v>
      </c>
      <c r="DJ66" s="141">
        <v>1.5793981481481481E-3</v>
      </c>
    </row>
    <row r="67" spans="2:114" x14ac:dyDescent="0.2">
      <c r="B67" s="124">
        <v>64</v>
      </c>
      <c r="C67" s="125">
        <v>103</v>
      </c>
      <c r="D67" s="125" t="s">
        <v>365</v>
      </c>
      <c r="E67" s="126">
        <v>1979</v>
      </c>
      <c r="F67" s="126" t="s">
        <v>179</v>
      </c>
      <c r="G67" s="126">
        <v>18</v>
      </c>
      <c r="H67" s="125" t="s">
        <v>422</v>
      </c>
      <c r="I67" s="137">
        <v>0.1605324074074074</v>
      </c>
      <c r="J67" s="139">
        <v>2.1549768518518519E-3</v>
      </c>
      <c r="K67" s="140">
        <v>1.3655092592592592E-3</v>
      </c>
      <c r="L67" s="140">
        <v>1.3655092592592592E-3</v>
      </c>
      <c r="M67" s="140">
        <v>1.3673611111111111E-3</v>
      </c>
      <c r="N67" s="140">
        <v>1.3887731481481483E-3</v>
      </c>
      <c r="O67" s="140">
        <v>1.4158564814814815E-3</v>
      </c>
      <c r="P67" s="140">
        <v>1.4004629629629629E-3</v>
      </c>
      <c r="Q67" s="140">
        <v>1.400578703703704E-3</v>
      </c>
      <c r="R67" s="140">
        <v>1.3978009259259258E-3</v>
      </c>
      <c r="S67" s="140">
        <v>1.4065972222222223E-3</v>
      </c>
      <c r="T67" s="140">
        <v>1.4256944444444445E-3</v>
      </c>
      <c r="U67" s="140">
        <v>1.3866898148148148E-3</v>
      </c>
      <c r="V67" s="140">
        <v>1.3752314814814814E-3</v>
      </c>
      <c r="W67" s="140">
        <v>1.3491898148148146E-3</v>
      </c>
      <c r="X67" s="140">
        <v>1.3818287037037037E-3</v>
      </c>
      <c r="Y67" s="140">
        <v>1.368287037037037E-3</v>
      </c>
      <c r="Z67" s="140">
        <v>1.3460648148148147E-3</v>
      </c>
      <c r="AA67" s="140">
        <v>1.3586805555555557E-3</v>
      </c>
      <c r="AB67" s="140">
        <v>1.3653935185185184E-3</v>
      </c>
      <c r="AC67" s="140">
        <v>1.3504629629629628E-3</v>
      </c>
      <c r="AD67" s="140">
        <v>1.458912037037037E-3</v>
      </c>
      <c r="AE67" s="140">
        <v>1.3243055555555558E-3</v>
      </c>
      <c r="AF67" s="140">
        <v>1.3273148148148148E-3</v>
      </c>
      <c r="AG67" s="140">
        <v>1.3385416666666667E-3</v>
      </c>
      <c r="AH67" s="140">
        <v>1.376851851851852E-3</v>
      </c>
      <c r="AI67" s="140">
        <v>1.4290509259259258E-3</v>
      </c>
      <c r="AJ67" s="140">
        <v>1.3837962962962962E-3</v>
      </c>
      <c r="AK67" s="140">
        <v>1.3622685185185185E-3</v>
      </c>
      <c r="AL67" s="140">
        <v>1.3967592592592593E-3</v>
      </c>
      <c r="AM67" s="140">
        <v>1.4148148148148147E-3</v>
      </c>
      <c r="AN67" s="140">
        <v>1.4234953703703703E-3</v>
      </c>
      <c r="AO67" s="140">
        <v>1.4068287037037038E-3</v>
      </c>
      <c r="AP67" s="140">
        <v>1.4164351851851853E-3</v>
      </c>
      <c r="AQ67" s="140">
        <v>1.4327546296296295E-3</v>
      </c>
      <c r="AR67" s="140">
        <v>1.3998842592592589E-3</v>
      </c>
      <c r="AS67" s="140">
        <v>1.4427083333333334E-3</v>
      </c>
      <c r="AT67" s="140">
        <v>1.4440972222222223E-3</v>
      </c>
      <c r="AU67" s="140">
        <v>1.4531249999999998E-3</v>
      </c>
      <c r="AV67" s="140">
        <v>1.4380787037037036E-3</v>
      </c>
      <c r="AW67" s="140">
        <v>1.4534722222222223E-3</v>
      </c>
      <c r="AX67" s="140">
        <v>1.5188657407407408E-3</v>
      </c>
      <c r="AY67" s="140">
        <v>1.4361111111111111E-3</v>
      </c>
      <c r="AZ67" s="140">
        <v>1.4725694444444445E-3</v>
      </c>
      <c r="BA67" s="140">
        <v>1.4613425925925924E-3</v>
      </c>
      <c r="BB67" s="140">
        <v>1.4604166666666669E-3</v>
      </c>
      <c r="BC67" s="140">
        <v>1.469212962962963E-3</v>
      </c>
      <c r="BD67" s="140">
        <v>1.4663194444444444E-3</v>
      </c>
      <c r="BE67" s="140">
        <v>1.4737268518518519E-3</v>
      </c>
      <c r="BF67" s="140">
        <v>1.4898148148148147E-3</v>
      </c>
      <c r="BG67" s="140">
        <v>1.5033564814814814E-3</v>
      </c>
      <c r="BH67" s="140">
        <v>1.5560185185185184E-3</v>
      </c>
      <c r="BI67" s="140">
        <v>1.5165509259259257E-3</v>
      </c>
      <c r="BJ67" s="140">
        <v>1.5359953703703705E-3</v>
      </c>
      <c r="BK67" s="140">
        <v>1.5151620370370371E-3</v>
      </c>
      <c r="BL67" s="140">
        <v>1.5315972222222222E-3</v>
      </c>
      <c r="BM67" s="140">
        <v>1.5701388888888889E-3</v>
      </c>
      <c r="BN67" s="140">
        <v>1.5680555555555554E-3</v>
      </c>
      <c r="BO67" s="140">
        <v>1.541550925925926E-3</v>
      </c>
      <c r="BP67" s="140">
        <v>1.4935185185185184E-3</v>
      </c>
      <c r="BQ67" s="140">
        <v>1.4731481481481481E-3</v>
      </c>
      <c r="BR67" s="140">
        <v>1.5459490740740744E-3</v>
      </c>
      <c r="BS67" s="140">
        <v>1.5305555555555556E-3</v>
      </c>
      <c r="BT67" s="140">
        <v>1.5435185185185185E-3</v>
      </c>
      <c r="BU67" s="140">
        <v>1.5715277777777776E-3</v>
      </c>
      <c r="BV67" s="140">
        <v>1.5685185185185186E-3</v>
      </c>
      <c r="BW67" s="140">
        <v>1.6112268518518518E-3</v>
      </c>
      <c r="BX67" s="140">
        <v>1.6523148148148148E-3</v>
      </c>
      <c r="BY67" s="140">
        <v>1.5717592592592591E-3</v>
      </c>
      <c r="BZ67" s="140">
        <v>1.5776620370370371E-3</v>
      </c>
      <c r="CA67" s="140">
        <v>1.5710648148148148E-3</v>
      </c>
      <c r="CB67" s="140">
        <v>1.5822916666666667E-3</v>
      </c>
      <c r="CC67" s="140">
        <v>1.5725694444444444E-3</v>
      </c>
      <c r="CD67" s="140">
        <v>1.6292824074074074E-3</v>
      </c>
      <c r="CE67" s="140">
        <v>1.6479166666666667E-3</v>
      </c>
      <c r="CF67" s="140">
        <v>1.7021990740740739E-3</v>
      </c>
      <c r="CG67" s="140">
        <v>1.5936342592592593E-3</v>
      </c>
      <c r="CH67" s="140">
        <v>1.5569444444444443E-3</v>
      </c>
      <c r="CI67" s="140">
        <v>1.6243055555555557E-3</v>
      </c>
      <c r="CJ67" s="140">
        <v>1.6163194444444445E-3</v>
      </c>
      <c r="CK67" s="140">
        <v>1.628125E-3</v>
      </c>
      <c r="CL67" s="140">
        <v>1.6766203703703706E-3</v>
      </c>
      <c r="CM67" s="140">
        <v>1.6155092592592592E-3</v>
      </c>
      <c r="CN67" s="140">
        <v>1.6556712962962964E-3</v>
      </c>
      <c r="CO67" s="140">
        <v>1.6790509259259258E-3</v>
      </c>
      <c r="CP67" s="140">
        <v>1.721064814814815E-3</v>
      </c>
      <c r="CQ67" s="140">
        <v>1.7092592592592591E-3</v>
      </c>
      <c r="CR67" s="140">
        <v>1.7607638888888888E-3</v>
      </c>
      <c r="CS67" s="140">
        <v>1.7188657407407406E-3</v>
      </c>
      <c r="CT67" s="140">
        <v>1.7075231481481481E-3</v>
      </c>
      <c r="CU67" s="140">
        <v>1.75E-3</v>
      </c>
      <c r="CV67" s="140">
        <v>1.7346064814814813E-3</v>
      </c>
      <c r="CW67" s="140">
        <v>1.7248842592592591E-3</v>
      </c>
      <c r="CX67" s="140">
        <v>1.7329861111111111E-3</v>
      </c>
      <c r="CY67" s="140">
        <v>1.7015046296296294E-3</v>
      </c>
      <c r="CZ67" s="140">
        <v>1.8111111111111112E-3</v>
      </c>
      <c r="DA67" s="140">
        <v>1.6605324074074074E-3</v>
      </c>
      <c r="DB67" s="140">
        <v>1.6695601851851854E-3</v>
      </c>
      <c r="DC67" s="140">
        <v>1.6333333333333332E-3</v>
      </c>
      <c r="DD67" s="140">
        <v>1.7159722222222222E-3</v>
      </c>
      <c r="DE67" s="140">
        <v>1.6814814814814815E-3</v>
      </c>
      <c r="DF67" s="140">
        <v>1.6443287037037036E-3</v>
      </c>
      <c r="DG67" s="140">
        <v>1.6427083333333335E-3</v>
      </c>
      <c r="DH67" s="140">
        <v>1.5883101851851854E-3</v>
      </c>
      <c r="DI67" s="141">
        <v>1.6030092592592595E-3</v>
      </c>
      <c r="DJ67" s="141">
        <v>1.5531249999999998E-3</v>
      </c>
    </row>
    <row r="68" spans="2:114" x14ac:dyDescent="0.2">
      <c r="B68" s="124">
        <v>65</v>
      </c>
      <c r="C68" s="125">
        <v>14</v>
      </c>
      <c r="D68" s="125" t="s">
        <v>366</v>
      </c>
      <c r="E68" s="126">
        <v>1976</v>
      </c>
      <c r="F68" s="126" t="s">
        <v>156</v>
      </c>
      <c r="G68" s="126">
        <v>2</v>
      </c>
      <c r="H68" s="125" t="s">
        <v>167</v>
      </c>
      <c r="I68" s="137">
        <v>0.16094907407407408</v>
      </c>
      <c r="J68" s="139">
        <v>2.0868055555555557E-3</v>
      </c>
      <c r="K68" s="140">
        <v>1.3859953703703705E-3</v>
      </c>
      <c r="L68" s="140">
        <v>1.3763888888888888E-3</v>
      </c>
      <c r="M68" s="140">
        <v>1.3908564814814814E-3</v>
      </c>
      <c r="N68" s="140">
        <v>1.4091435185185186E-3</v>
      </c>
      <c r="O68" s="140">
        <v>1.3972222222222222E-3</v>
      </c>
      <c r="P68" s="140">
        <v>1.4206018518518517E-3</v>
      </c>
      <c r="Q68" s="140">
        <v>1.3925925925925926E-3</v>
      </c>
      <c r="R68" s="140">
        <v>1.3842592592592593E-3</v>
      </c>
      <c r="S68" s="140">
        <v>1.4119212962962963E-3</v>
      </c>
      <c r="T68" s="140">
        <v>1.3938657407407407E-3</v>
      </c>
      <c r="U68" s="140">
        <v>1.3769675925925926E-3</v>
      </c>
      <c r="V68" s="140">
        <v>1.3761574074074075E-3</v>
      </c>
      <c r="W68" s="140">
        <v>1.3949074074074074E-3</v>
      </c>
      <c r="X68" s="140">
        <v>1.4243055555555556E-3</v>
      </c>
      <c r="Y68" s="140">
        <v>1.4052083333333332E-3</v>
      </c>
      <c r="Z68" s="140">
        <v>1.4300925925925928E-3</v>
      </c>
      <c r="AA68" s="140">
        <v>1.4069444444444442E-3</v>
      </c>
      <c r="AB68" s="140">
        <v>1.4144675925925928E-3</v>
      </c>
      <c r="AC68" s="140">
        <v>1.4636574074074074E-3</v>
      </c>
      <c r="AD68" s="140">
        <v>1.4038194444444445E-3</v>
      </c>
      <c r="AE68" s="140">
        <v>1.4447916666666665E-3</v>
      </c>
      <c r="AF68" s="140">
        <v>1.4394675925925927E-3</v>
      </c>
      <c r="AG68" s="140">
        <v>1.4245370370370373E-3</v>
      </c>
      <c r="AH68" s="140">
        <v>1.439351851851852E-3</v>
      </c>
      <c r="AI68" s="140">
        <v>1.5001157407407409E-3</v>
      </c>
      <c r="AJ68" s="140">
        <v>1.4250000000000001E-3</v>
      </c>
      <c r="AK68" s="140">
        <v>1.4293981481481482E-3</v>
      </c>
      <c r="AL68" s="140">
        <v>1.4187500000000001E-3</v>
      </c>
      <c r="AM68" s="140">
        <v>1.4210648148148145E-3</v>
      </c>
      <c r="AN68" s="140">
        <v>1.4679398148148149E-3</v>
      </c>
      <c r="AO68" s="140">
        <v>1.4844907407407409E-3</v>
      </c>
      <c r="AP68" s="140">
        <v>1.4319444444444442E-3</v>
      </c>
      <c r="AQ68" s="140">
        <v>1.429513888888889E-3</v>
      </c>
      <c r="AR68" s="140">
        <v>1.4364583333333336E-3</v>
      </c>
      <c r="AS68" s="140">
        <v>1.4877314814814814E-3</v>
      </c>
      <c r="AT68" s="140">
        <v>1.4282407407407406E-3</v>
      </c>
      <c r="AU68" s="140">
        <v>1.4739583333333334E-3</v>
      </c>
      <c r="AV68" s="140">
        <v>1.4629629629629628E-3</v>
      </c>
      <c r="AW68" s="140">
        <v>1.475E-3</v>
      </c>
      <c r="AX68" s="140">
        <v>1.4535879629629629E-3</v>
      </c>
      <c r="AY68" s="140">
        <v>1.4974537037037038E-3</v>
      </c>
      <c r="AZ68" s="140">
        <v>1.5633101851851852E-3</v>
      </c>
      <c r="BA68" s="140">
        <v>1.4944444444444447E-3</v>
      </c>
      <c r="BB68" s="140">
        <v>1.4975694444444444E-3</v>
      </c>
      <c r="BC68" s="140">
        <v>1.4947916666666666E-3</v>
      </c>
      <c r="BD68" s="140">
        <v>1.5030092592592593E-3</v>
      </c>
      <c r="BE68" s="140">
        <v>1.5112268518518519E-3</v>
      </c>
      <c r="BF68" s="140">
        <v>1.5622685185185186E-3</v>
      </c>
      <c r="BG68" s="140">
        <v>1.5307870370370371E-3</v>
      </c>
      <c r="BH68" s="140">
        <v>1.5204861111111111E-3</v>
      </c>
      <c r="BI68" s="140">
        <v>1.5276620370370372E-3</v>
      </c>
      <c r="BJ68" s="140">
        <v>1.5516203703703705E-3</v>
      </c>
      <c r="BK68" s="140">
        <v>1.5638888888888888E-3</v>
      </c>
      <c r="BL68" s="140">
        <v>1.5745370370370368E-3</v>
      </c>
      <c r="BM68" s="140">
        <v>1.5506944444444446E-3</v>
      </c>
      <c r="BN68" s="140">
        <v>1.5792824074074075E-3</v>
      </c>
      <c r="BO68" s="140">
        <v>1.517824074074074E-3</v>
      </c>
      <c r="BP68" s="140">
        <v>1.5509259259259261E-3</v>
      </c>
      <c r="BQ68" s="140">
        <v>1.5753472222222221E-3</v>
      </c>
      <c r="BR68" s="140">
        <v>1.5546296296296295E-3</v>
      </c>
      <c r="BS68" s="140">
        <v>1.6314814814814818E-3</v>
      </c>
      <c r="BT68" s="140">
        <v>1.5543981481481483E-3</v>
      </c>
      <c r="BU68" s="140">
        <v>1.5997685185185184E-3</v>
      </c>
      <c r="BV68" s="140">
        <v>1.6067129629629632E-3</v>
      </c>
      <c r="BW68" s="140">
        <v>1.511574074074074E-3</v>
      </c>
      <c r="BX68" s="140">
        <v>1.5631944444444443E-3</v>
      </c>
      <c r="BY68" s="140">
        <v>1.6273148148148147E-3</v>
      </c>
      <c r="BZ68" s="140">
        <v>1.5753472222222221E-3</v>
      </c>
      <c r="CA68" s="140">
        <v>1.5858796296296296E-3</v>
      </c>
      <c r="CB68" s="140">
        <v>1.6542824074074073E-3</v>
      </c>
      <c r="CC68" s="140">
        <v>1.5553240740740738E-3</v>
      </c>
      <c r="CD68" s="140">
        <v>1.562962962962963E-3</v>
      </c>
      <c r="CE68" s="140">
        <v>1.6590277777777781E-3</v>
      </c>
      <c r="CF68" s="140">
        <v>1.602662037037037E-3</v>
      </c>
      <c r="CG68" s="140">
        <v>1.6781249999999999E-3</v>
      </c>
      <c r="CH68" s="140">
        <v>1.5973379629629629E-3</v>
      </c>
      <c r="CI68" s="140">
        <v>1.6010416666666666E-3</v>
      </c>
      <c r="CJ68" s="140">
        <v>1.6474537037037037E-3</v>
      </c>
      <c r="CK68" s="140">
        <v>1.6178240740740743E-3</v>
      </c>
      <c r="CL68" s="140">
        <v>1.5819444444444446E-3</v>
      </c>
      <c r="CM68" s="140">
        <v>1.5761574074074074E-3</v>
      </c>
      <c r="CN68" s="140">
        <v>1.589351851851852E-3</v>
      </c>
      <c r="CO68" s="140">
        <v>1.5733796296296297E-3</v>
      </c>
      <c r="CP68" s="140">
        <v>1.5744212962962962E-3</v>
      </c>
      <c r="CQ68" s="140">
        <v>1.5972222222222221E-3</v>
      </c>
      <c r="CR68" s="140">
        <v>1.6033564814814814E-3</v>
      </c>
      <c r="CS68" s="140">
        <v>1.6412037037037037E-3</v>
      </c>
      <c r="CT68" s="140">
        <v>1.6254629629629629E-3</v>
      </c>
      <c r="CU68" s="140">
        <v>1.6379629629629628E-3</v>
      </c>
      <c r="CV68" s="140">
        <v>1.7321759259259261E-3</v>
      </c>
      <c r="CW68" s="140">
        <v>1.6587962962962962E-3</v>
      </c>
      <c r="CX68" s="140">
        <v>1.643634259259259E-3</v>
      </c>
      <c r="CY68" s="140">
        <v>1.6621527777777778E-3</v>
      </c>
      <c r="CZ68" s="140">
        <v>1.6268518518518518E-3</v>
      </c>
      <c r="DA68" s="140">
        <v>1.617013888888889E-3</v>
      </c>
      <c r="DB68" s="140">
        <v>1.6630787037037039E-3</v>
      </c>
      <c r="DC68" s="140">
        <v>1.6324074074074073E-3</v>
      </c>
      <c r="DD68" s="140">
        <v>1.5998842592592592E-3</v>
      </c>
      <c r="DE68" s="140">
        <v>1.6328703703703705E-3</v>
      </c>
      <c r="DF68" s="140">
        <v>1.6575231481481484E-3</v>
      </c>
      <c r="DG68" s="140">
        <v>1.6464120370370372E-3</v>
      </c>
      <c r="DH68" s="140">
        <v>1.6277777777777777E-3</v>
      </c>
      <c r="DI68" s="141">
        <v>1.6283564814814815E-3</v>
      </c>
      <c r="DJ68" s="141">
        <v>1.649537037037037E-3</v>
      </c>
    </row>
    <row r="69" spans="2:114" x14ac:dyDescent="0.2">
      <c r="B69" s="124">
        <v>66</v>
      </c>
      <c r="C69" s="125">
        <v>137</v>
      </c>
      <c r="D69" s="125" t="s">
        <v>367</v>
      </c>
      <c r="E69" s="126">
        <v>1984</v>
      </c>
      <c r="F69" s="126" t="s">
        <v>179</v>
      </c>
      <c r="G69" s="126">
        <v>19</v>
      </c>
      <c r="H69" s="125" t="s">
        <v>181</v>
      </c>
      <c r="I69" s="137">
        <v>0.16135416666666666</v>
      </c>
      <c r="J69" s="139">
        <v>1.8986111111111111E-3</v>
      </c>
      <c r="K69" s="140">
        <v>1.1965277777777779E-3</v>
      </c>
      <c r="L69" s="140">
        <v>1.2266203703703703E-3</v>
      </c>
      <c r="M69" s="140">
        <v>1.2556712962962962E-3</v>
      </c>
      <c r="N69" s="140">
        <v>1.2646990740740741E-3</v>
      </c>
      <c r="O69" s="140">
        <v>1.2452546296296296E-3</v>
      </c>
      <c r="P69" s="140">
        <v>1.2917824074074075E-3</v>
      </c>
      <c r="Q69" s="140">
        <v>1.2447916666666666E-3</v>
      </c>
      <c r="R69" s="140">
        <v>1.2616898148148147E-3</v>
      </c>
      <c r="S69" s="140">
        <v>1.3001157407407408E-3</v>
      </c>
      <c r="T69" s="140">
        <v>1.2804398148148148E-3</v>
      </c>
      <c r="U69" s="140">
        <v>1.2812500000000001E-3</v>
      </c>
      <c r="V69" s="140">
        <v>1.312962962962963E-3</v>
      </c>
      <c r="W69" s="140">
        <v>1.2671296296296296E-3</v>
      </c>
      <c r="X69" s="140">
        <v>1.2844907407407408E-3</v>
      </c>
      <c r="Y69" s="140">
        <v>1.240625E-3</v>
      </c>
      <c r="Z69" s="140">
        <v>1.2613425925925923E-3</v>
      </c>
      <c r="AA69" s="140">
        <v>1.2553240740740739E-3</v>
      </c>
      <c r="AB69" s="140">
        <v>1.2917824074074075E-3</v>
      </c>
      <c r="AC69" s="140">
        <v>1.3400462962962964E-3</v>
      </c>
      <c r="AD69" s="140">
        <v>1.3144675925925926E-3</v>
      </c>
      <c r="AE69" s="140">
        <v>1.314699074074074E-3</v>
      </c>
      <c r="AF69" s="140">
        <v>1.3238425925925926E-3</v>
      </c>
      <c r="AG69" s="140">
        <v>1.3142361111111113E-3</v>
      </c>
      <c r="AH69" s="140">
        <v>1.2916666666666664E-3</v>
      </c>
      <c r="AI69" s="140">
        <v>1.3870370370370371E-3</v>
      </c>
      <c r="AJ69" s="140">
        <v>1.3907407407407408E-3</v>
      </c>
      <c r="AK69" s="140">
        <v>1.299537037037037E-3</v>
      </c>
      <c r="AL69" s="140">
        <v>1.3298611111111113E-3</v>
      </c>
      <c r="AM69" s="140">
        <v>1.3126157407407407E-3</v>
      </c>
      <c r="AN69" s="140">
        <v>1.3785879629629632E-3</v>
      </c>
      <c r="AO69" s="140">
        <v>1.2785879629629629E-3</v>
      </c>
      <c r="AP69" s="140">
        <v>1.2968750000000001E-3</v>
      </c>
      <c r="AQ69" s="140">
        <v>1.3347222222222224E-3</v>
      </c>
      <c r="AR69" s="140">
        <v>1.3494212962962963E-3</v>
      </c>
      <c r="AS69" s="140">
        <v>1.3473379629629627E-3</v>
      </c>
      <c r="AT69" s="140">
        <v>1.3631944444444444E-3</v>
      </c>
      <c r="AU69" s="140">
        <v>1.4479166666666666E-3</v>
      </c>
      <c r="AV69" s="140">
        <v>1.3724537037037036E-3</v>
      </c>
      <c r="AW69" s="140">
        <v>1.3917824074074076E-3</v>
      </c>
      <c r="AX69" s="140">
        <v>1.4038194444444445E-3</v>
      </c>
      <c r="AY69" s="140">
        <v>1.4912037037037038E-3</v>
      </c>
      <c r="AZ69" s="140">
        <v>1.5180555555555555E-3</v>
      </c>
      <c r="BA69" s="140">
        <v>1.5394675925925925E-3</v>
      </c>
      <c r="BB69" s="140">
        <v>1.529398148148148E-3</v>
      </c>
      <c r="BC69" s="140">
        <v>1.4711805555555557E-3</v>
      </c>
      <c r="BD69" s="140">
        <v>1.5228009259259257E-3</v>
      </c>
      <c r="BE69" s="140">
        <v>1.3105324074074076E-3</v>
      </c>
      <c r="BF69" s="140">
        <v>1.3581018518518519E-3</v>
      </c>
      <c r="BG69" s="140">
        <v>1.3991898148148147E-3</v>
      </c>
      <c r="BH69" s="140">
        <v>1.4952546296296294E-3</v>
      </c>
      <c r="BI69" s="140">
        <v>1.4869212962962963E-3</v>
      </c>
      <c r="BJ69" s="140">
        <v>1.4209490740740743E-3</v>
      </c>
      <c r="BK69" s="140">
        <v>1.4775462962962965E-3</v>
      </c>
      <c r="BL69" s="140">
        <v>1.4011574074074074E-3</v>
      </c>
      <c r="BM69" s="140">
        <v>1.4376157407407408E-3</v>
      </c>
      <c r="BN69" s="140">
        <v>1.4533564814814817E-3</v>
      </c>
      <c r="BO69" s="140">
        <v>1.5567129629629629E-3</v>
      </c>
      <c r="BP69" s="140">
        <v>1.5803240740740741E-3</v>
      </c>
      <c r="BQ69" s="140">
        <v>1.5359953703703705E-3</v>
      </c>
      <c r="BR69" s="140">
        <v>1.5748842592592594E-3</v>
      </c>
      <c r="BS69" s="140">
        <v>1.510300925925926E-3</v>
      </c>
      <c r="BT69" s="140">
        <v>1.6002314814814813E-3</v>
      </c>
      <c r="BU69" s="140">
        <v>1.6356481481481482E-3</v>
      </c>
      <c r="BV69" s="140">
        <v>1.5744212962962962E-3</v>
      </c>
      <c r="BW69" s="140">
        <v>1.6415509259259259E-3</v>
      </c>
      <c r="BX69" s="140">
        <v>1.705439814814815E-3</v>
      </c>
      <c r="BY69" s="140">
        <v>1.6811342592592592E-3</v>
      </c>
      <c r="BZ69" s="140">
        <v>1.7270833333333333E-3</v>
      </c>
      <c r="CA69" s="140">
        <v>1.7473379629629629E-3</v>
      </c>
      <c r="CB69" s="140">
        <v>1.7743055555555552E-3</v>
      </c>
      <c r="CC69" s="140">
        <v>1.6925925925925925E-3</v>
      </c>
      <c r="CD69" s="140">
        <v>1.6236111111111113E-3</v>
      </c>
      <c r="CE69" s="140">
        <v>1.6193287037037038E-3</v>
      </c>
      <c r="CF69" s="140">
        <v>1.6243055555555557E-3</v>
      </c>
      <c r="CG69" s="140">
        <v>1.7414351851851853E-3</v>
      </c>
      <c r="CH69" s="140">
        <v>1.7175925925925926E-3</v>
      </c>
      <c r="CI69" s="140">
        <v>1.6937499999999999E-3</v>
      </c>
      <c r="CJ69" s="140">
        <v>1.753935185185185E-3</v>
      </c>
      <c r="CK69" s="140">
        <v>1.7940972222222221E-3</v>
      </c>
      <c r="CL69" s="140">
        <v>2.6219907407407407E-3</v>
      </c>
      <c r="CM69" s="140">
        <v>1.7854166666666663E-3</v>
      </c>
      <c r="CN69" s="140">
        <v>1.9164351851851851E-3</v>
      </c>
      <c r="CO69" s="140">
        <v>2.0745370370370371E-3</v>
      </c>
      <c r="CP69" s="140">
        <v>1.8239583333333335E-3</v>
      </c>
      <c r="CQ69" s="140">
        <v>1.7505787037037038E-3</v>
      </c>
      <c r="CR69" s="140">
        <v>1.745949074074074E-3</v>
      </c>
      <c r="CS69" s="140">
        <v>2.0365740740740739E-3</v>
      </c>
      <c r="CT69" s="140">
        <v>1.7745370370370371E-3</v>
      </c>
      <c r="CU69" s="140">
        <v>1.7651620370370371E-3</v>
      </c>
      <c r="CV69" s="140">
        <v>1.7563657407407408E-3</v>
      </c>
      <c r="CW69" s="140">
        <v>2.0193287037037037E-3</v>
      </c>
      <c r="CX69" s="140">
        <v>1.8679398148148151E-3</v>
      </c>
      <c r="CY69" s="140">
        <v>1.6706018518518519E-3</v>
      </c>
      <c r="CZ69" s="140">
        <v>1.7059027777777778E-3</v>
      </c>
      <c r="DA69" s="140">
        <v>1.6494212962962964E-3</v>
      </c>
      <c r="DB69" s="140">
        <v>1.7364583333333336E-3</v>
      </c>
      <c r="DC69" s="140">
        <v>1.7252314814814815E-3</v>
      </c>
      <c r="DD69" s="140">
        <v>1.8011574074074074E-3</v>
      </c>
      <c r="DE69" s="140">
        <v>1.8788194444444442E-3</v>
      </c>
      <c r="DF69" s="140">
        <v>1.7466435185185182E-3</v>
      </c>
      <c r="DG69" s="140">
        <v>1.7739583333333333E-3</v>
      </c>
      <c r="DH69" s="140">
        <v>1.6284722222222221E-3</v>
      </c>
      <c r="DI69" s="141">
        <v>1.7832175925925925E-3</v>
      </c>
      <c r="DJ69" s="141">
        <v>1.6606481481481481E-3</v>
      </c>
    </row>
    <row r="70" spans="2:114" x14ac:dyDescent="0.2">
      <c r="B70" s="124">
        <v>67</v>
      </c>
      <c r="C70" s="125">
        <v>32</v>
      </c>
      <c r="D70" s="125" t="s">
        <v>368</v>
      </c>
      <c r="E70" s="126">
        <v>1973</v>
      </c>
      <c r="F70" s="126" t="s">
        <v>177</v>
      </c>
      <c r="G70" s="126">
        <v>29</v>
      </c>
      <c r="H70" s="125" t="s">
        <v>423</v>
      </c>
      <c r="I70" s="137">
        <v>0.16184027777777779</v>
      </c>
      <c r="J70" s="139">
        <v>2.5627314814814814E-3</v>
      </c>
      <c r="K70" s="140">
        <v>1.5846064814814813E-3</v>
      </c>
      <c r="L70" s="140">
        <v>2.2383101851851852E-3</v>
      </c>
      <c r="M70" s="140">
        <v>1.286226851851852E-3</v>
      </c>
      <c r="N70" s="140">
        <v>1.3379629629629629E-3</v>
      </c>
      <c r="O70" s="140">
        <v>1.4050925925925925E-3</v>
      </c>
      <c r="P70" s="140">
        <v>1.3331018518518518E-3</v>
      </c>
      <c r="Q70" s="140">
        <v>1.3797453703703704E-3</v>
      </c>
      <c r="R70" s="140">
        <v>1.3658564814814816E-3</v>
      </c>
      <c r="S70" s="140">
        <v>1.4665509259259258E-3</v>
      </c>
      <c r="T70" s="140">
        <v>1.4113425925925925E-3</v>
      </c>
      <c r="U70" s="140">
        <v>1.3968749999999999E-3</v>
      </c>
      <c r="V70" s="140">
        <v>1.3885416666666666E-3</v>
      </c>
      <c r="W70" s="140">
        <v>1.4307870370370371E-3</v>
      </c>
      <c r="X70" s="140">
        <v>1.4339120370370371E-3</v>
      </c>
      <c r="Y70" s="140">
        <v>1.3891203703703704E-3</v>
      </c>
      <c r="Z70" s="140">
        <v>1.4717592592592595E-3</v>
      </c>
      <c r="AA70" s="140">
        <v>1.425925925925926E-3</v>
      </c>
      <c r="AB70" s="140">
        <v>1.4328703703703706E-3</v>
      </c>
      <c r="AC70" s="140">
        <v>1.4733796296296294E-3</v>
      </c>
      <c r="AD70" s="140">
        <v>1.4248842592592592E-3</v>
      </c>
      <c r="AE70" s="140">
        <v>1.4534722222222223E-3</v>
      </c>
      <c r="AF70" s="140">
        <v>1.4803240740740742E-3</v>
      </c>
      <c r="AG70" s="140">
        <v>1.5515046296296299E-3</v>
      </c>
      <c r="AH70" s="140">
        <v>1.5403935185185188E-3</v>
      </c>
      <c r="AI70" s="140">
        <v>1.5136574074074074E-3</v>
      </c>
      <c r="AJ70" s="140">
        <v>1.4806712962962961E-3</v>
      </c>
      <c r="AK70" s="140">
        <v>1.5121527777777781E-3</v>
      </c>
      <c r="AL70" s="140">
        <v>1.4934027777777777E-3</v>
      </c>
      <c r="AM70" s="140">
        <v>1.5155092592592592E-3</v>
      </c>
      <c r="AN70" s="140">
        <v>1.545023148148148E-3</v>
      </c>
      <c r="AO70" s="140">
        <v>1.4832175925925924E-3</v>
      </c>
      <c r="AP70" s="140">
        <v>1.4736111111111111E-3</v>
      </c>
      <c r="AQ70" s="140">
        <v>1.5835648148148146E-3</v>
      </c>
      <c r="AR70" s="140">
        <v>1.5116898148148147E-3</v>
      </c>
      <c r="AS70" s="140">
        <v>1.4486111111111108E-3</v>
      </c>
      <c r="AT70" s="140">
        <v>1.4824074074074073E-3</v>
      </c>
      <c r="AU70" s="140">
        <v>1.5896990740740741E-3</v>
      </c>
      <c r="AV70" s="140">
        <v>1.415625E-3</v>
      </c>
      <c r="AW70" s="140">
        <v>1.4128472222222222E-3</v>
      </c>
      <c r="AX70" s="140">
        <v>1.4524305555555555E-3</v>
      </c>
      <c r="AY70" s="140">
        <v>1.4667824074074073E-3</v>
      </c>
      <c r="AZ70" s="140">
        <v>1.5582175925925926E-3</v>
      </c>
      <c r="BA70" s="140">
        <v>1.5101851851851849E-3</v>
      </c>
      <c r="BB70" s="140">
        <v>1.5409722222222222E-3</v>
      </c>
      <c r="BC70" s="140">
        <v>1.5628472222222224E-3</v>
      </c>
      <c r="BD70" s="140">
        <v>1.5546296296296295E-3</v>
      </c>
      <c r="BE70" s="140">
        <v>1.5252314814814816E-3</v>
      </c>
      <c r="BF70" s="140">
        <v>1.6133101851851853E-3</v>
      </c>
      <c r="BG70" s="140">
        <v>1.5109953703703702E-3</v>
      </c>
      <c r="BH70" s="140">
        <v>1.5142361111111112E-3</v>
      </c>
      <c r="BI70" s="140">
        <v>1.5395833333333336E-3</v>
      </c>
      <c r="BJ70" s="140">
        <v>1.5201388888888888E-3</v>
      </c>
      <c r="BK70" s="140">
        <v>1.5303240740740744E-3</v>
      </c>
      <c r="BL70" s="140">
        <v>1.5365740740740741E-3</v>
      </c>
      <c r="BM70" s="140">
        <v>1.5643518518518521E-3</v>
      </c>
      <c r="BN70" s="140">
        <v>1.545486111111111E-3</v>
      </c>
      <c r="BO70" s="140">
        <v>1.5670138888888888E-3</v>
      </c>
      <c r="BP70" s="140">
        <v>1.5637731481481481E-3</v>
      </c>
      <c r="BQ70" s="140">
        <v>1.5895833333333335E-3</v>
      </c>
      <c r="BR70" s="140">
        <v>1.5100694444444443E-3</v>
      </c>
      <c r="BS70" s="140">
        <v>1.5328703703703702E-3</v>
      </c>
      <c r="BT70" s="140">
        <v>1.518287037037037E-3</v>
      </c>
      <c r="BU70" s="140">
        <v>1.5219907407407411E-3</v>
      </c>
      <c r="BV70" s="140">
        <v>1.5186342592592593E-3</v>
      </c>
      <c r="BW70" s="140">
        <v>1.592824074074074E-3</v>
      </c>
      <c r="BX70" s="140">
        <v>1.5179398148148148E-3</v>
      </c>
      <c r="BY70" s="140">
        <v>1.4973379629629627E-3</v>
      </c>
      <c r="BZ70" s="140">
        <v>1.518402777777778E-3</v>
      </c>
      <c r="CA70" s="140">
        <v>1.5429398148148149E-3</v>
      </c>
      <c r="CB70" s="140">
        <v>1.5504629629629629E-3</v>
      </c>
      <c r="CC70" s="140">
        <v>1.5292824074074074E-3</v>
      </c>
      <c r="CD70" s="140">
        <v>1.5447916666666665E-3</v>
      </c>
      <c r="CE70" s="140">
        <v>1.5619212962962963E-3</v>
      </c>
      <c r="CF70" s="140">
        <v>1.5613425925925927E-3</v>
      </c>
      <c r="CG70" s="140">
        <v>1.552546296296296E-3</v>
      </c>
      <c r="CH70" s="140">
        <v>1.6046296296296297E-3</v>
      </c>
      <c r="CI70" s="140">
        <v>1.5931712962962963E-3</v>
      </c>
      <c r="CJ70" s="140">
        <v>1.6027777777777776E-3</v>
      </c>
      <c r="CK70" s="140">
        <v>1.7113425925925924E-3</v>
      </c>
      <c r="CL70" s="140">
        <v>1.6059027777777779E-3</v>
      </c>
      <c r="CM70" s="140">
        <v>1.5798611111111111E-3</v>
      </c>
      <c r="CN70" s="140">
        <v>1.6565972222222223E-3</v>
      </c>
      <c r="CO70" s="140">
        <v>1.6098379629629629E-3</v>
      </c>
      <c r="CP70" s="140">
        <v>1.5984953703703701E-3</v>
      </c>
      <c r="CQ70" s="140">
        <v>1.5880787037037037E-3</v>
      </c>
      <c r="CR70" s="140">
        <v>1.5785879629629628E-3</v>
      </c>
      <c r="CS70" s="140">
        <v>1.64375E-3</v>
      </c>
      <c r="CT70" s="140">
        <v>1.6143518518518518E-3</v>
      </c>
      <c r="CU70" s="140">
        <v>1.6317129629629631E-3</v>
      </c>
      <c r="CV70" s="140">
        <v>1.5766203703703704E-3</v>
      </c>
      <c r="CW70" s="140">
        <v>1.5658564814814814E-3</v>
      </c>
      <c r="CX70" s="140">
        <v>1.5686342592592594E-3</v>
      </c>
      <c r="CY70" s="140">
        <v>1.5717592592592591E-3</v>
      </c>
      <c r="CZ70" s="140">
        <v>1.5914351851851851E-3</v>
      </c>
      <c r="DA70" s="140">
        <v>1.6092592592592593E-3</v>
      </c>
      <c r="DB70" s="140">
        <v>1.6184027777777776E-3</v>
      </c>
      <c r="DC70" s="140">
        <v>1.5863425925925925E-3</v>
      </c>
      <c r="DD70" s="140">
        <v>1.600925925925926E-3</v>
      </c>
      <c r="DE70" s="140">
        <v>1.5515046296296299E-3</v>
      </c>
      <c r="DF70" s="140">
        <v>1.5549768518518519E-3</v>
      </c>
      <c r="DG70" s="140">
        <v>1.5520833333333333E-3</v>
      </c>
      <c r="DH70" s="140">
        <v>1.595138888888889E-3</v>
      </c>
      <c r="DI70" s="141">
        <v>1.609490740740741E-3</v>
      </c>
      <c r="DJ70" s="141">
        <v>1.6039351851851855E-3</v>
      </c>
    </row>
    <row r="71" spans="2:114" x14ac:dyDescent="0.2">
      <c r="B71" s="124">
        <v>68</v>
      </c>
      <c r="C71" s="125">
        <v>71</v>
      </c>
      <c r="D71" s="125" t="s">
        <v>195</v>
      </c>
      <c r="E71" s="126">
        <v>1978</v>
      </c>
      <c r="F71" s="126" t="s">
        <v>177</v>
      </c>
      <c r="G71" s="126">
        <v>30</v>
      </c>
      <c r="H71" s="125" t="s">
        <v>181</v>
      </c>
      <c r="I71" s="137">
        <v>0.16244212962962964</v>
      </c>
      <c r="J71" s="139">
        <v>2.2664351851851851E-3</v>
      </c>
      <c r="K71" s="140">
        <v>1.3690972222222223E-3</v>
      </c>
      <c r="L71" s="140">
        <v>1.3527777777777776E-3</v>
      </c>
      <c r="M71" s="140">
        <v>1.3934027777777779E-3</v>
      </c>
      <c r="N71" s="140">
        <v>1.405787037037037E-3</v>
      </c>
      <c r="O71" s="140">
        <v>1.4344907407407405E-3</v>
      </c>
      <c r="P71" s="140">
        <v>1.3850694444444442E-3</v>
      </c>
      <c r="Q71" s="140">
        <v>1.4223379629629629E-3</v>
      </c>
      <c r="R71" s="140">
        <v>1.4274305555555553E-3</v>
      </c>
      <c r="S71" s="140">
        <v>1.3844907407407406E-3</v>
      </c>
      <c r="T71" s="140">
        <v>1.3851851851851853E-3</v>
      </c>
      <c r="U71" s="140">
        <v>1.3857638888888886E-3</v>
      </c>
      <c r="V71" s="140">
        <v>1.3582175925925925E-3</v>
      </c>
      <c r="W71" s="140">
        <v>1.3351851851851851E-3</v>
      </c>
      <c r="X71" s="140">
        <v>1.3570601851851851E-3</v>
      </c>
      <c r="Y71" s="140">
        <v>1.3601851851851854E-3</v>
      </c>
      <c r="Z71" s="140">
        <v>1.3226851851851852E-3</v>
      </c>
      <c r="AA71" s="140">
        <v>1.3456018518518519E-3</v>
      </c>
      <c r="AB71" s="140">
        <v>1.4024305555555554E-3</v>
      </c>
      <c r="AC71" s="140">
        <v>1.4304398148148147E-3</v>
      </c>
      <c r="AD71" s="140">
        <v>1.4175925925925925E-3</v>
      </c>
      <c r="AE71" s="140">
        <v>1.3778935185185185E-3</v>
      </c>
      <c r="AF71" s="140">
        <v>1.4408564814814813E-3</v>
      </c>
      <c r="AG71" s="140">
        <v>1.442824074074074E-3</v>
      </c>
      <c r="AH71" s="140">
        <v>1.3658564814814816E-3</v>
      </c>
      <c r="AI71" s="140">
        <v>1.4247685185185186E-3</v>
      </c>
      <c r="AJ71" s="140">
        <v>1.4171296296296295E-3</v>
      </c>
      <c r="AK71" s="140">
        <v>1.4065972222222223E-3</v>
      </c>
      <c r="AL71" s="140">
        <v>1.4089120370370373E-3</v>
      </c>
      <c r="AM71" s="140">
        <v>1.3998842592592589E-3</v>
      </c>
      <c r="AN71" s="140">
        <v>1.3453703703703703E-3</v>
      </c>
      <c r="AO71" s="140">
        <v>1.4134259259259258E-3</v>
      </c>
      <c r="AP71" s="140">
        <v>1.3440972222222222E-3</v>
      </c>
      <c r="AQ71" s="140">
        <v>1.3993055555555555E-3</v>
      </c>
      <c r="AR71" s="140">
        <v>1.3940972222222221E-3</v>
      </c>
      <c r="AS71" s="140">
        <v>1.376851851851852E-3</v>
      </c>
      <c r="AT71" s="140">
        <v>1.3725694444444445E-3</v>
      </c>
      <c r="AU71" s="140">
        <v>1.4170138888888889E-3</v>
      </c>
      <c r="AV71" s="140">
        <v>1.4714120370370369E-3</v>
      </c>
      <c r="AW71" s="140">
        <v>1.4027777777777777E-3</v>
      </c>
      <c r="AX71" s="140">
        <v>1.4056712962962961E-3</v>
      </c>
      <c r="AY71" s="140">
        <v>1.4060185185185185E-3</v>
      </c>
      <c r="AZ71" s="140">
        <v>1.3842592592592593E-3</v>
      </c>
      <c r="BA71" s="140">
        <v>1.4269675925925925E-3</v>
      </c>
      <c r="BB71" s="140">
        <v>1.4243055555555556E-3</v>
      </c>
      <c r="BC71" s="140">
        <v>1.4796296296296296E-3</v>
      </c>
      <c r="BD71" s="140">
        <v>1.4644675925925925E-3</v>
      </c>
      <c r="BE71" s="140">
        <v>1.4253472222222222E-3</v>
      </c>
      <c r="BF71" s="140">
        <v>1.4335648148148148E-3</v>
      </c>
      <c r="BG71" s="140">
        <v>1.4335648148148148E-3</v>
      </c>
      <c r="BH71" s="140">
        <v>1.5212962962962964E-3</v>
      </c>
      <c r="BI71" s="140">
        <v>1.4304398148148147E-3</v>
      </c>
      <c r="BJ71" s="140">
        <v>1.4182870370370371E-3</v>
      </c>
      <c r="BK71" s="140">
        <v>1.4439814814814816E-3</v>
      </c>
      <c r="BL71" s="140">
        <v>1.4326388888888889E-3</v>
      </c>
      <c r="BM71" s="140">
        <v>1.4500000000000001E-3</v>
      </c>
      <c r="BN71" s="140">
        <v>1.4917824074074072E-3</v>
      </c>
      <c r="BO71" s="140">
        <v>1.661574074074074E-3</v>
      </c>
      <c r="BP71" s="140">
        <v>1.4623842592592594E-3</v>
      </c>
      <c r="BQ71" s="140">
        <v>1.4559027777777775E-3</v>
      </c>
      <c r="BR71" s="140">
        <v>1.4907407407407406E-3</v>
      </c>
      <c r="BS71" s="140">
        <v>1.5487268518518521E-3</v>
      </c>
      <c r="BT71" s="140">
        <v>1.5988425925925927E-3</v>
      </c>
      <c r="BU71" s="140">
        <v>1.4950231481481481E-3</v>
      </c>
      <c r="BV71" s="140">
        <v>1.5254629629629631E-3</v>
      </c>
      <c r="BW71" s="140">
        <v>1.5267361111111113E-3</v>
      </c>
      <c r="BX71" s="140">
        <v>1.6023148148148149E-3</v>
      </c>
      <c r="BY71" s="140">
        <v>1.5895833333333335E-3</v>
      </c>
      <c r="BZ71" s="140">
        <v>1.6276620370370371E-3</v>
      </c>
      <c r="CA71" s="140">
        <v>1.6119212962962962E-3</v>
      </c>
      <c r="CB71" s="140">
        <v>1.5961805555555553E-3</v>
      </c>
      <c r="CC71" s="140">
        <v>1.6155092592592592E-3</v>
      </c>
      <c r="CD71" s="140">
        <v>1.5945601851851852E-3</v>
      </c>
      <c r="CE71" s="140">
        <v>1.540509259259259E-3</v>
      </c>
      <c r="CF71" s="140">
        <v>1.3427083333333331E-3</v>
      </c>
      <c r="CG71" s="140">
        <v>1.6126157407407406E-3</v>
      </c>
      <c r="CH71" s="140">
        <v>1.5012731481481483E-3</v>
      </c>
      <c r="CI71" s="140">
        <v>1.5783564814814816E-3</v>
      </c>
      <c r="CJ71" s="140">
        <v>1.5587962962962962E-3</v>
      </c>
      <c r="CK71" s="140">
        <v>1.7577546296296297E-3</v>
      </c>
      <c r="CL71" s="140">
        <v>1.8229166666666665E-3</v>
      </c>
      <c r="CM71" s="140">
        <v>1.6649305555555556E-3</v>
      </c>
      <c r="CN71" s="140">
        <v>1.7100694444444444E-3</v>
      </c>
      <c r="CO71" s="140">
        <v>1.7293981481481483E-3</v>
      </c>
      <c r="CP71" s="140">
        <v>1.7353009259259257E-3</v>
      </c>
      <c r="CQ71" s="140">
        <v>1.8233796296296297E-3</v>
      </c>
      <c r="CR71" s="140">
        <v>1.7593749999999999E-3</v>
      </c>
      <c r="CS71" s="140">
        <v>1.702662037037037E-3</v>
      </c>
      <c r="CT71" s="140">
        <v>1.6881944444444444E-3</v>
      </c>
      <c r="CU71" s="140">
        <v>1.7138888888888889E-3</v>
      </c>
      <c r="CV71" s="140">
        <v>1.7631944444444446E-3</v>
      </c>
      <c r="CW71" s="140">
        <v>1.7812499999999998E-3</v>
      </c>
      <c r="CX71" s="140">
        <v>1.8159722222222223E-3</v>
      </c>
      <c r="CY71" s="140">
        <v>2.0141203703703705E-3</v>
      </c>
      <c r="CZ71" s="140">
        <v>1.7413194444444444E-3</v>
      </c>
      <c r="DA71" s="140">
        <v>1.7381944444444443E-3</v>
      </c>
      <c r="DB71" s="140">
        <v>1.8078703703703705E-3</v>
      </c>
      <c r="DC71" s="140">
        <v>1.8932870370370371E-3</v>
      </c>
      <c r="DD71" s="140">
        <v>1.8778935185185185E-3</v>
      </c>
      <c r="DE71" s="140">
        <v>1.8833333333333332E-3</v>
      </c>
      <c r="DF71" s="140">
        <v>1.8560185185185188E-3</v>
      </c>
      <c r="DG71" s="140">
        <v>2.1407407407407404E-3</v>
      </c>
      <c r="DH71" s="140">
        <v>1.922685185185185E-3</v>
      </c>
      <c r="DI71" s="141">
        <v>1.9714120370370371E-3</v>
      </c>
      <c r="DJ71" s="141">
        <v>1.9572916666666666E-3</v>
      </c>
    </row>
    <row r="72" spans="2:114" x14ac:dyDescent="0.2">
      <c r="B72" s="124">
        <v>69</v>
      </c>
      <c r="C72" s="125">
        <v>47</v>
      </c>
      <c r="D72" s="125" t="s">
        <v>369</v>
      </c>
      <c r="E72" s="126">
        <v>1978</v>
      </c>
      <c r="F72" s="126" t="s">
        <v>177</v>
      </c>
      <c r="G72" s="126">
        <v>31</v>
      </c>
      <c r="H72" s="125" t="s">
        <v>181</v>
      </c>
      <c r="I72" s="137">
        <v>0.16251157407407407</v>
      </c>
      <c r="J72" s="139">
        <v>2.5585648148148152E-3</v>
      </c>
      <c r="K72" s="140">
        <v>1.5165509259259257E-3</v>
      </c>
      <c r="L72" s="140">
        <v>1.4886574074074075E-3</v>
      </c>
      <c r="M72" s="140">
        <v>1.4819444444444444E-3</v>
      </c>
      <c r="N72" s="140">
        <v>1.4912037037037038E-3</v>
      </c>
      <c r="O72" s="140">
        <v>1.4418981481481481E-3</v>
      </c>
      <c r="P72" s="140">
        <v>1.4509259259259258E-3</v>
      </c>
      <c r="Q72" s="140">
        <v>1.4464120370370371E-3</v>
      </c>
      <c r="R72" s="140">
        <v>1.4472222222222221E-3</v>
      </c>
      <c r="S72" s="140">
        <v>1.4324074074074074E-3</v>
      </c>
      <c r="T72" s="140">
        <v>1.5167824074074074E-3</v>
      </c>
      <c r="U72" s="140">
        <v>1.4689814814814817E-3</v>
      </c>
      <c r="V72" s="140">
        <v>1.4490740740740742E-3</v>
      </c>
      <c r="W72" s="140">
        <v>1.443287037037037E-3</v>
      </c>
      <c r="X72" s="140">
        <v>1.4394675925925927E-3</v>
      </c>
      <c r="Y72" s="140">
        <v>1.4298611111111111E-3</v>
      </c>
      <c r="Z72" s="140">
        <v>1.4363425925925926E-3</v>
      </c>
      <c r="AA72" s="140">
        <v>1.43125E-3</v>
      </c>
      <c r="AB72" s="140">
        <v>1.4614583333333331E-3</v>
      </c>
      <c r="AC72" s="140">
        <v>1.5128472222222225E-3</v>
      </c>
      <c r="AD72" s="140">
        <v>1.4835648148148149E-3</v>
      </c>
      <c r="AE72" s="140">
        <v>1.5427083333333332E-3</v>
      </c>
      <c r="AF72" s="140">
        <v>1.4484953703703706E-3</v>
      </c>
      <c r="AG72" s="140">
        <v>1.4703703703703704E-3</v>
      </c>
      <c r="AH72" s="140">
        <v>1.5009259259259257E-3</v>
      </c>
      <c r="AI72" s="140">
        <v>1.4702546296296297E-3</v>
      </c>
      <c r="AJ72" s="140">
        <v>1.4537037037037036E-3</v>
      </c>
      <c r="AK72" s="140">
        <v>1.444560185185185E-3</v>
      </c>
      <c r="AL72" s="140">
        <v>1.5226851851851853E-3</v>
      </c>
      <c r="AM72" s="140">
        <v>1.4822916666666667E-3</v>
      </c>
      <c r="AN72" s="140">
        <v>1.4423611111111111E-3</v>
      </c>
      <c r="AO72" s="140">
        <v>1.4666666666666667E-3</v>
      </c>
      <c r="AP72" s="140">
        <v>1.4597222222222223E-3</v>
      </c>
      <c r="AQ72" s="140">
        <v>1.4949074074074075E-3</v>
      </c>
      <c r="AR72" s="140">
        <v>1.4708333333333333E-3</v>
      </c>
      <c r="AS72" s="140">
        <v>1.4761574074074071E-3</v>
      </c>
      <c r="AT72" s="140">
        <v>1.495949074074074E-3</v>
      </c>
      <c r="AU72" s="140">
        <v>1.4641203703703706E-3</v>
      </c>
      <c r="AV72" s="140">
        <v>1.4907407407407406E-3</v>
      </c>
      <c r="AW72" s="140">
        <v>1.5539351851851851E-3</v>
      </c>
      <c r="AX72" s="140">
        <v>1.5019675925925927E-3</v>
      </c>
      <c r="AY72" s="140">
        <v>1.4737268518518519E-3</v>
      </c>
      <c r="AZ72" s="140">
        <v>1.4988425925925924E-3</v>
      </c>
      <c r="BA72" s="140">
        <v>1.4711805555555557E-3</v>
      </c>
      <c r="BB72" s="140">
        <v>1.4978009259259259E-3</v>
      </c>
      <c r="BC72" s="140">
        <v>1.6998842592592595E-3</v>
      </c>
      <c r="BD72" s="140">
        <v>1.5239583333333335E-3</v>
      </c>
      <c r="BE72" s="140">
        <v>1.5364583333333333E-3</v>
      </c>
      <c r="BF72" s="140">
        <v>1.4940972222222222E-3</v>
      </c>
      <c r="BG72" s="140">
        <v>1.4967592592592593E-3</v>
      </c>
      <c r="BH72" s="140">
        <v>1.5201388888888888E-3</v>
      </c>
      <c r="BI72" s="140">
        <v>1.4962962962962961E-3</v>
      </c>
      <c r="BJ72" s="140">
        <v>1.5083333333333335E-3</v>
      </c>
      <c r="BK72" s="140">
        <v>1.5396990740740738E-3</v>
      </c>
      <c r="BL72" s="140">
        <v>1.5283564814814814E-3</v>
      </c>
      <c r="BM72" s="140">
        <v>1.4774305555555556E-3</v>
      </c>
      <c r="BN72" s="140">
        <v>1.5030092592592593E-3</v>
      </c>
      <c r="BO72" s="140">
        <v>1.518402777777778E-3</v>
      </c>
      <c r="BP72" s="140">
        <v>1.5109953703703702E-3</v>
      </c>
      <c r="BQ72" s="140">
        <v>1.7716435185185185E-3</v>
      </c>
      <c r="BR72" s="140">
        <v>1.5112268518518519E-3</v>
      </c>
      <c r="BS72" s="140">
        <v>1.5018518518518517E-3</v>
      </c>
      <c r="BT72" s="140">
        <v>1.5290509259259261E-3</v>
      </c>
      <c r="BU72" s="140">
        <v>1.5930555555555557E-3</v>
      </c>
      <c r="BV72" s="140">
        <v>1.528125E-3</v>
      </c>
      <c r="BW72" s="140">
        <v>1.5179398148148148E-3</v>
      </c>
      <c r="BX72" s="140">
        <v>1.5590277777777779E-3</v>
      </c>
      <c r="BY72" s="140">
        <v>1.7469907407407408E-3</v>
      </c>
      <c r="BZ72" s="140">
        <v>1.5403935185185188E-3</v>
      </c>
      <c r="CA72" s="140">
        <v>1.5162037037037036E-3</v>
      </c>
      <c r="CB72" s="140">
        <v>1.5278935185185185E-3</v>
      </c>
      <c r="CC72" s="140">
        <v>1.521412037037037E-3</v>
      </c>
      <c r="CD72" s="140">
        <v>1.5431712962962966E-3</v>
      </c>
      <c r="CE72" s="140">
        <v>1.5563657407407408E-3</v>
      </c>
      <c r="CF72" s="140">
        <v>1.6728009259259259E-3</v>
      </c>
      <c r="CG72" s="140">
        <v>1.7162037037037039E-3</v>
      </c>
      <c r="CH72" s="140">
        <v>1.542476851851852E-3</v>
      </c>
      <c r="CI72" s="140">
        <v>1.5350694444444446E-3</v>
      </c>
      <c r="CJ72" s="140">
        <v>1.5671296296296299E-3</v>
      </c>
      <c r="CK72" s="140">
        <v>1.7155092592592595E-3</v>
      </c>
      <c r="CL72" s="140">
        <v>1.5600694444444447E-3</v>
      </c>
      <c r="CM72" s="140">
        <v>1.5583333333333334E-3</v>
      </c>
      <c r="CN72" s="140">
        <v>1.569675925925926E-3</v>
      </c>
      <c r="CO72" s="140">
        <v>1.5749999999999998E-3</v>
      </c>
      <c r="CP72" s="140">
        <v>1.7953703703703701E-3</v>
      </c>
      <c r="CQ72" s="140">
        <v>1.6629629629629631E-3</v>
      </c>
      <c r="CR72" s="140">
        <v>1.5440972222222221E-3</v>
      </c>
      <c r="CS72" s="140">
        <v>1.5530092592592594E-3</v>
      </c>
      <c r="CT72" s="140">
        <v>1.5762731481481485E-3</v>
      </c>
      <c r="CU72" s="140">
        <v>1.5947916666666664E-3</v>
      </c>
      <c r="CV72" s="140">
        <v>1.5782407407407409E-3</v>
      </c>
      <c r="CW72" s="140">
        <v>1.7413194444444444E-3</v>
      </c>
      <c r="CX72" s="140">
        <v>1.7024305555555558E-3</v>
      </c>
      <c r="CY72" s="140">
        <v>1.5991898148148148E-3</v>
      </c>
      <c r="CZ72" s="140">
        <v>1.5957175925925924E-3</v>
      </c>
      <c r="DA72" s="140">
        <v>1.6157407407407407E-3</v>
      </c>
      <c r="DB72" s="140">
        <v>1.5978009259259259E-3</v>
      </c>
      <c r="DC72" s="140">
        <v>1.7586805555555552E-3</v>
      </c>
      <c r="DD72" s="140">
        <v>1.5883101851851854E-3</v>
      </c>
      <c r="DE72" s="140">
        <v>1.6446759259259259E-3</v>
      </c>
      <c r="DF72" s="140">
        <v>1.5759259259259259E-3</v>
      </c>
      <c r="DG72" s="140">
        <v>1.610763888888889E-3</v>
      </c>
      <c r="DH72" s="140">
        <v>1.8224537037037037E-3</v>
      </c>
      <c r="DI72" s="141">
        <v>1.5914351851851851E-3</v>
      </c>
      <c r="DJ72" s="141">
        <v>1.5170138888888889E-3</v>
      </c>
    </row>
    <row r="73" spans="2:114" x14ac:dyDescent="0.2">
      <c r="B73" s="124">
        <v>70</v>
      </c>
      <c r="C73" s="125">
        <v>27</v>
      </c>
      <c r="D73" s="125" t="s">
        <v>165</v>
      </c>
      <c r="E73" s="126">
        <v>1981</v>
      </c>
      <c r="F73" s="126" t="s">
        <v>179</v>
      </c>
      <c r="G73" s="126">
        <v>20</v>
      </c>
      <c r="H73" s="125" t="s">
        <v>181</v>
      </c>
      <c r="I73" s="137">
        <v>0.16311342592592593</v>
      </c>
      <c r="J73" s="139">
        <v>2.1016203703703704E-3</v>
      </c>
      <c r="K73" s="140">
        <v>1.3538194444444446E-3</v>
      </c>
      <c r="L73" s="140">
        <v>1.3234953703703705E-3</v>
      </c>
      <c r="M73" s="140">
        <v>1.3390046296296294E-3</v>
      </c>
      <c r="N73" s="140">
        <v>1.3346064814814815E-3</v>
      </c>
      <c r="O73" s="140">
        <v>1.3541666666666667E-3</v>
      </c>
      <c r="P73" s="140">
        <v>1.3547453703703701E-3</v>
      </c>
      <c r="Q73" s="140">
        <v>1.3589120370370372E-3</v>
      </c>
      <c r="R73" s="140">
        <v>1.3665509259259258E-3</v>
      </c>
      <c r="S73" s="140">
        <v>1.3825231481481481E-3</v>
      </c>
      <c r="T73" s="140">
        <v>1.3306712962962966E-3</v>
      </c>
      <c r="U73" s="140">
        <v>1.3524305555555555E-3</v>
      </c>
      <c r="V73" s="140">
        <v>1.3478009259259259E-3</v>
      </c>
      <c r="W73" s="140">
        <v>1.4021990740740739E-3</v>
      </c>
      <c r="X73" s="140">
        <v>1.3888888888888889E-3</v>
      </c>
      <c r="Y73" s="140">
        <v>1.3467592592592594E-3</v>
      </c>
      <c r="Z73" s="140">
        <v>1.3605324074074073E-3</v>
      </c>
      <c r="AA73" s="140">
        <v>1.3760416666666667E-3</v>
      </c>
      <c r="AB73" s="140">
        <v>1.4144675925925928E-3</v>
      </c>
      <c r="AC73" s="140">
        <v>1.3912037037037037E-3</v>
      </c>
      <c r="AD73" s="140">
        <v>1.3760416666666667E-3</v>
      </c>
      <c r="AE73" s="140">
        <v>1.3550925925925926E-3</v>
      </c>
      <c r="AF73" s="140">
        <v>1.3425925925925925E-3</v>
      </c>
      <c r="AG73" s="140">
        <v>1.3495370370370371E-3</v>
      </c>
      <c r="AH73" s="140">
        <v>1.3546296296296299E-3</v>
      </c>
      <c r="AI73" s="140">
        <v>1.3400462962962964E-3</v>
      </c>
      <c r="AJ73" s="140">
        <v>1.3769675925925926E-3</v>
      </c>
      <c r="AK73" s="140">
        <v>1.3631944444444444E-3</v>
      </c>
      <c r="AL73" s="140">
        <v>1.3583333333333331E-3</v>
      </c>
      <c r="AM73" s="140">
        <v>1.3709490740740739E-3</v>
      </c>
      <c r="AN73" s="140">
        <v>1.3734953703703704E-3</v>
      </c>
      <c r="AO73" s="140">
        <v>1.384375E-3</v>
      </c>
      <c r="AP73" s="140">
        <v>1.3836805555555555E-3</v>
      </c>
      <c r="AQ73" s="140">
        <v>1.3315972222222221E-3</v>
      </c>
      <c r="AR73" s="140">
        <v>1.3590277777777778E-3</v>
      </c>
      <c r="AS73" s="140">
        <v>1.3597222222222222E-3</v>
      </c>
      <c r="AT73" s="140">
        <v>1.3752314814814814E-3</v>
      </c>
      <c r="AU73" s="140">
        <v>1.3769675925925926E-3</v>
      </c>
      <c r="AV73" s="140">
        <v>1.3659722222222224E-3</v>
      </c>
      <c r="AW73" s="140">
        <v>1.3479166666666668E-3</v>
      </c>
      <c r="AX73" s="140">
        <v>1.348148148148148E-3</v>
      </c>
      <c r="AY73" s="140">
        <v>1.3577546296296298E-3</v>
      </c>
      <c r="AZ73" s="140">
        <v>1.4032407407407407E-3</v>
      </c>
      <c r="BA73" s="140">
        <v>1.3733796296296296E-3</v>
      </c>
      <c r="BB73" s="140">
        <v>1.4199074074074073E-3</v>
      </c>
      <c r="BC73" s="140">
        <v>1.4157407407407408E-3</v>
      </c>
      <c r="BD73" s="140">
        <v>1.4377314814814815E-3</v>
      </c>
      <c r="BE73" s="140">
        <v>1.4457175925925928E-3</v>
      </c>
      <c r="BF73" s="140">
        <v>1.421412037037037E-3</v>
      </c>
      <c r="BG73" s="140">
        <v>1.423611111111111E-3</v>
      </c>
      <c r="BH73" s="140">
        <v>1.4599537037037035E-3</v>
      </c>
      <c r="BI73" s="140">
        <v>1.4629629629629628E-3</v>
      </c>
      <c r="BJ73" s="140">
        <v>1.4300925925925928E-3</v>
      </c>
      <c r="BK73" s="140">
        <v>1.4424768518518519E-3</v>
      </c>
      <c r="BL73" s="140">
        <v>1.4185185185185186E-3</v>
      </c>
      <c r="BM73" s="140">
        <v>1.4129629629629631E-3</v>
      </c>
      <c r="BN73" s="140">
        <v>1.4206018518518517E-3</v>
      </c>
      <c r="BO73" s="140">
        <v>1.4862268518518516E-3</v>
      </c>
      <c r="BP73" s="140">
        <v>1.4369212962962964E-3</v>
      </c>
      <c r="BQ73" s="140">
        <v>1.4850694444444445E-3</v>
      </c>
      <c r="BR73" s="140">
        <v>1.5012731481481483E-3</v>
      </c>
      <c r="BS73" s="140">
        <v>1.4651620370370372E-3</v>
      </c>
      <c r="BT73" s="140">
        <v>1.5318287037037039E-3</v>
      </c>
      <c r="BU73" s="140">
        <v>1.5501157407407408E-3</v>
      </c>
      <c r="BV73" s="140">
        <v>1.5280092592592593E-3</v>
      </c>
      <c r="BW73" s="140">
        <v>1.5318287037037039E-3</v>
      </c>
      <c r="BX73" s="140">
        <v>1.5836805555555554E-3</v>
      </c>
      <c r="BY73" s="140">
        <v>1.5416666666666669E-3</v>
      </c>
      <c r="BZ73" s="140">
        <v>1.5638888888888888E-3</v>
      </c>
      <c r="CA73" s="140">
        <v>1.5803240740740741E-3</v>
      </c>
      <c r="CB73" s="140">
        <v>1.5944444444444446E-3</v>
      </c>
      <c r="CC73" s="140">
        <v>1.587037037037037E-3</v>
      </c>
      <c r="CD73" s="140">
        <v>1.620601851851852E-3</v>
      </c>
      <c r="CE73" s="140">
        <v>1.6515046296296295E-3</v>
      </c>
      <c r="CF73" s="140">
        <v>1.6083333333333331E-3</v>
      </c>
      <c r="CG73" s="140">
        <v>1.5442129629629627E-3</v>
      </c>
      <c r="CH73" s="140">
        <v>1.6652777777777779E-3</v>
      </c>
      <c r="CI73" s="140">
        <v>1.6717592592592591E-3</v>
      </c>
      <c r="CJ73" s="140">
        <v>1.6962962962962964E-3</v>
      </c>
      <c r="CK73" s="140">
        <v>1.6982638888888889E-3</v>
      </c>
      <c r="CL73" s="140">
        <v>1.7841435185185185E-3</v>
      </c>
      <c r="CM73" s="140">
        <v>1.75625E-3</v>
      </c>
      <c r="CN73" s="140">
        <v>1.8439814814814814E-3</v>
      </c>
      <c r="CO73" s="140">
        <v>1.848611111111111E-3</v>
      </c>
      <c r="CP73" s="140">
        <v>1.7943287037037036E-3</v>
      </c>
      <c r="CQ73" s="140">
        <v>1.7572916666666666E-3</v>
      </c>
      <c r="CR73" s="140">
        <v>1.8833333333333332E-3</v>
      </c>
      <c r="CS73" s="140">
        <v>1.8726851851851853E-3</v>
      </c>
      <c r="CT73" s="140">
        <v>1.8137731481481479E-3</v>
      </c>
      <c r="CU73" s="140">
        <v>1.9259259259259262E-3</v>
      </c>
      <c r="CV73" s="140">
        <v>1.9908564814814815E-3</v>
      </c>
      <c r="CW73" s="140">
        <v>2.0081018518518516E-3</v>
      </c>
      <c r="CX73" s="140">
        <v>2.0656250000000002E-3</v>
      </c>
      <c r="CY73" s="140">
        <v>2.0284722222222219E-3</v>
      </c>
      <c r="CZ73" s="140">
        <v>1.9605324074074078E-3</v>
      </c>
      <c r="DA73" s="140">
        <v>2.1126157407407409E-3</v>
      </c>
      <c r="DB73" s="140">
        <v>2.0158564814814818E-3</v>
      </c>
      <c r="DC73" s="140">
        <v>2.1466435185185186E-3</v>
      </c>
      <c r="DD73" s="140">
        <v>2.3349537037037037E-3</v>
      </c>
      <c r="DE73" s="140">
        <v>1.9358796296296294E-3</v>
      </c>
      <c r="DF73" s="140">
        <v>2.1248842592592591E-3</v>
      </c>
      <c r="DG73" s="140">
        <v>1.846412037037037E-3</v>
      </c>
      <c r="DH73" s="140">
        <v>1.7371527777777778E-3</v>
      </c>
      <c r="DI73" s="141">
        <v>1.8005787037037035E-3</v>
      </c>
      <c r="DJ73" s="141">
        <v>1.2903935185185186E-3</v>
      </c>
    </row>
    <row r="74" spans="2:114" x14ac:dyDescent="0.2">
      <c r="B74" s="124">
        <v>71</v>
      </c>
      <c r="C74" s="125">
        <v>127</v>
      </c>
      <c r="D74" s="125" t="s">
        <v>370</v>
      </c>
      <c r="E74" s="126">
        <v>1967</v>
      </c>
      <c r="F74" s="126" t="s">
        <v>183</v>
      </c>
      <c r="G74" s="126">
        <v>10</v>
      </c>
      <c r="H74" s="125" t="s">
        <v>424</v>
      </c>
      <c r="I74" s="137">
        <v>0.16335648148148149</v>
      </c>
      <c r="J74" s="139">
        <v>2.4159722222222226E-3</v>
      </c>
      <c r="K74" s="140">
        <v>1.5056712962962964E-3</v>
      </c>
      <c r="L74" s="140">
        <v>1.5326388888888887E-3</v>
      </c>
      <c r="M74" s="140">
        <v>1.5285879629629627E-3</v>
      </c>
      <c r="N74" s="140">
        <v>1.5328703703703702E-3</v>
      </c>
      <c r="O74" s="140">
        <v>1.5435185185185185E-3</v>
      </c>
      <c r="P74" s="140">
        <v>1.5500000000000002E-3</v>
      </c>
      <c r="Q74" s="140">
        <v>1.5260416666666666E-3</v>
      </c>
      <c r="R74" s="140">
        <v>1.5013888888888889E-3</v>
      </c>
      <c r="S74" s="140">
        <v>1.510300925925926E-3</v>
      </c>
      <c r="T74" s="140">
        <v>1.5224537037037038E-3</v>
      </c>
      <c r="U74" s="140">
        <v>1.5133101851851852E-3</v>
      </c>
      <c r="V74" s="140">
        <v>1.506712962962963E-3</v>
      </c>
      <c r="W74" s="140">
        <v>1.5324074074074075E-3</v>
      </c>
      <c r="X74" s="140">
        <v>1.525925925925926E-3</v>
      </c>
      <c r="Y74" s="140">
        <v>1.5138888888888891E-3</v>
      </c>
      <c r="Z74" s="140">
        <v>1.4989583333333333E-3</v>
      </c>
      <c r="AA74" s="140">
        <v>1.4907407407407406E-3</v>
      </c>
      <c r="AB74" s="140">
        <v>1.5047453703703705E-3</v>
      </c>
      <c r="AC74" s="140">
        <v>1.4895833333333332E-3</v>
      </c>
      <c r="AD74" s="140">
        <v>1.4949074074074075E-3</v>
      </c>
      <c r="AE74" s="140">
        <v>1.5128472222222225E-3</v>
      </c>
      <c r="AF74" s="140">
        <v>1.504050925925926E-3</v>
      </c>
      <c r="AG74" s="140">
        <v>1.5028935185185186E-3</v>
      </c>
      <c r="AH74" s="140">
        <v>1.5174768518518517E-3</v>
      </c>
      <c r="AI74" s="140">
        <v>1.5162037037037036E-3</v>
      </c>
      <c r="AJ74" s="140">
        <v>1.5162037037037036E-3</v>
      </c>
      <c r="AK74" s="140">
        <v>1.570717592592593E-3</v>
      </c>
      <c r="AL74" s="140">
        <v>1.5092592592592595E-3</v>
      </c>
      <c r="AM74" s="140">
        <v>1.523611111111111E-3</v>
      </c>
      <c r="AN74" s="140">
        <v>1.5309027777777777E-3</v>
      </c>
      <c r="AO74" s="140">
        <v>1.5217592592592592E-3</v>
      </c>
      <c r="AP74" s="140">
        <v>1.5238425925925925E-3</v>
      </c>
      <c r="AQ74" s="140">
        <v>1.5331018518518521E-3</v>
      </c>
      <c r="AR74" s="140">
        <v>1.5217592592592592E-3</v>
      </c>
      <c r="AS74" s="140">
        <v>1.5295138888888891E-3</v>
      </c>
      <c r="AT74" s="140">
        <v>1.5129629629629627E-3</v>
      </c>
      <c r="AU74" s="140">
        <v>1.5050925925925924E-3</v>
      </c>
      <c r="AV74" s="140">
        <v>1.9423611111111111E-3</v>
      </c>
      <c r="AW74" s="140">
        <v>1.3081018518518517E-3</v>
      </c>
      <c r="AX74" s="140">
        <v>1.4019675925925927E-3</v>
      </c>
      <c r="AY74" s="140">
        <v>1.4274305555555553E-3</v>
      </c>
      <c r="AZ74" s="140">
        <v>1.4416666666666666E-3</v>
      </c>
      <c r="BA74" s="140">
        <v>1.5427083333333332E-3</v>
      </c>
      <c r="BB74" s="140">
        <v>1.560648148148148E-3</v>
      </c>
      <c r="BC74" s="140">
        <v>1.5532407407407407E-3</v>
      </c>
      <c r="BD74" s="140">
        <v>1.5276620370370372E-3</v>
      </c>
      <c r="BE74" s="140">
        <v>1.6122685185185187E-3</v>
      </c>
      <c r="BF74" s="140">
        <v>1.5089120370370369E-3</v>
      </c>
      <c r="BG74" s="140">
        <v>1.518287037037037E-3</v>
      </c>
      <c r="BH74" s="140">
        <v>1.533912037037037E-3</v>
      </c>
      <c r="BI74" s="140">
        <v>1.5228009259259257E-3</v>
      </c>
      <c r="BJ74" s="140">
        <v>1.5325231481481483E-3</v>
      </c>
      <c r="BK74" s="140">
        <v>1.5354166666666667E-3</v>
      </c>
      <c r="BL74" s="140">
        <v>1.5637731481481481E-3</v>
      </c>
      <c r="BM74" s="140">
        <v>1.5469907407407405E-3</v>
      </c>
      <c r="BN74" s="140">
        <v>1.5674768518518518E-3</v>
      </c>
      <c r="BO74" s="140">
        <v>1.5609953703703704E-3</v>
      </c>
      <c r="BP74" s="140">
        <v>1.5914351851851851E-3</v>
      </c>
      <c r="BQ74" s="140">
        <v>1.5082175925925925E-3</v>
      </c>
      <c r="BR74" s="140">
        <v>1.5262731481481483E-3</v>
      </c>
      <c r="BS74" s="140">
        <v>1.5266203703703702E-3</v>
      </c>
      <c r="BT74" s="140">
        <v>1.5197916666666667E-3</v>
      </c>
      <c r="BU74" s="140">
        <v>1.5199074074074075E-3</v>
      </c>
      <c r="BV74" s="140">
        <v>1.5934027777777778E-3</v>
      </c>
      <c r="BW74" s="140">
        <v>1.5181712962962963E-3</v>
      </c>
      <c r="BX74" s="140">
        <v>1.4979166666666667E-3</v>
      </c>
      <c r="BY74" s="140">
        <v>1.5150462962962962E-3</v>
      </c>
      <c r="BZ74" s="140">
        <v>1.5449074074074074E-3</v>
      </c>
      <c r="CA74" s="140">
        <v>1.5501157407407408E-3</v>
      </c>
      <c r="CB74" s="140">
        <v>1.5285879629629627E-3</v>
      </c>
      <c r="CC74" s="140">
        <v>1.5459490740740744E-3</v>
      </c>
      <c r="CD74" s="140">
        <v>1.5607638888888891E-3</v>
      </c>
      <c r="CE74" s="140">
        <v>1.5634259259259258E-3</v>
      </c>
      <c r="CF74" s="140">
        <v>1.5511574074074073E-3</v>
      </c>
      <c r="CG74" s="140">
        <v>1.6031250000000002E-3</v>
      </c>
      <c r="CH74" s="140">
        <v>1.5947916666666664E-3</v>
      </c>
      <c r="CI74" s="140">
        <v>1.6003472222222224E-3</v>
      </c>
      <c r="CJ74" s="140">
        <v>1.7162037037037039E-3</v>
      </c>
      <c r="CK74" s="140">
        <v>1.6043981481481482E-3</v>
      </c>
      <c r="CL74" s="140">
        <v>1.5825231481481482E-3</v>
      </c>
      <c r="CM74" s="140">
        <v>1.6568287037037038E-3</v>
      </c>
      <c r="CN74" s="140">
        <v>1.6074074074074074E-3</v>
      </c>
      <c r="CO74" s="140">
        <v>1.5988425925925927E-3</v>
      </c>
      <c r="CP74" s="140">
        <v>1.5868055555555557E-3</v>
      </c>
      <c r="CQ74" s="140">
        <v>1.5810185185185187E-3</v>
      </c>
      <c r="CR74" s="140">
        <v>1.6222222222222222E-3</v>
      </c>
      <c r="CS74" s="140">
        <v>1.6337962962962964E-3</v>
      </c>
      <c r="CT74" s="140">
        <v>1.6318287037037037E-3</v>
      </c>
      <c r="CU74" s="140">
        <v>1.5778935185185184E-3</v>
      </c>
      <c r="CV74" s="140">
        <v>1.5590277777777779E-3</v>
      </c>
      <c r="CW74" s="140">
        <v>1.5749999999999998E-3</v>
      </c>
      <c r="CX74" s="140">
        <v>1.5763888888888891E-3</v>
      </c>
      <c r="CY74" s="140">
        <v>1.5877314814814814E-3</v>
      </c>
      <c r="CZ74" s="140">
        <v>1.6056712962962962E-3</v>
      </c>
      <c r="DA74" s="140">
        <v>1.6215277777777779E-3</v>
      </c>
      <c r="DB74" s="140">
        <v>1.5863425925925925E-3</v>
      </c>
      <c r="DC74" s="140">
        <v>1.5983796296296295E-3</v>
      </c>
      <c r="DD74" s="140">
        <v>1.5572916666666669E-3</v>
      </c>
      <c r="DE74" s="140">
        <v>1.5607638888888891E-3</v>
      </c>
      <c r="DF74" s="140">
        <v>1.5493055555555555E-3</v>
      </c>
      <c r="DG74" s="140">
        <v>1.587037037037037E-3</v>
      </c>
      <c r="DH74" s="140">
        <v>1.6115740740740743E-3</v>
      </c>
      <c r="DI74" s="141">
        <v>1.6008101851851851E-3</v>
      </c>
      <c r="DJ74" s="141">
        <v>1.5250000000000001E-3</v>
      </c>
    </row>
    <row r="75" spans="2:114" x14ac:dyDescent="0.2">
      <c r="B75" s="124">
        <v>72</v>
      </c>
      <c r="C75" s="125">
        <v>26</v>
      </c>
      <c r="D75" s="125" t="s">
        <v>371</v>
      </c>
      <c r="E75" s="126">
        <v>1964</v>
      </c>
      <c r="F75" s="126" t="s">
        <v>183</v>
      </c>
      <c r="G75" s="126">
        <v>11</v>
      </c>
      <c r="H75" s="125" t="s">
        <v>181</v>
      </c>
      <c r="I75" s="137">
        <v>0.16427083333333334</v>
      </c>
      <c r="J75" s="139">
        <v>2.0943287037037037E-3</v>
      </c>
      <c r="K75" s="140">
        <v>1.3503472222222224E-3</v>
      </c>
      <c r="L75" s="140">
        <v>1.3835648148148149E-3</v>
      </c>
      <c r="M75" s="140">
        <v>1.4188657407407407E-3</v>
      </c>
      <c r="N75" s="140">
        <v>1.4187500000000001E-3</v>
      </c>
      <c r="O75" s="140">
        <v>1.4131944444444446E-3</v>
      </c>
      <c r="P75" s="140">
        <v>1.4137731481481482E-3</v>
      </c>
      <c r="Q75" s="140">
        <v>1.4361111111111111E-3</v>
      </c>
      <c r="R75" s="140">
        <v>1.7991898148148149E-3</v>
      </c>
      <c r="S75" s="140">
        <v>1.4365740740740743E-3</v>
      </c>
      <c r="T75" s="140">
        <v>1.4013888888888886E-3</v>
      </c>
      <c r="U75" s="140">
        <v>1.4097222222222221E-3</v>
      </c>
      <c r="V75" s="140">
        <v>1.4077546296296295E-3</v>
      </c>
      <c r="W75" s="140">
        <v>1.4053240740740742E-3</v>
      </c>
      <c r="X75" s="140">
        <v>1.425925925925926E-3</v>
      </c>
      <c r="Y75" s="140">
        <v>1.4314814814814815E-3</v>
      </c>
      <c r="Z75" s="140">
        <v>1.3954861111111112E-3</v>
      </c>
      <c r="AA75" s="140">
        <v>1.4311342592592594E-3</v>
      </c>
      <c r="AB75" s="140">
        <v>1.4165509259259259E-3</v>
      </c>
      <c r="AC75" s="140">
        <v>1.4620370370370369E-3</v>
      </c>
      <c r="AD75" s="140">
        <v>1.4302083333333335E-3</v>
      </c>
      <c r="AE75" s="140">
        <v>1.4379629629629632E-3</v>
      </c>
      <c r="AF75" s="140">
        <v>1.4444444444444444E-3</v>
      </c>
      <c r="AG75" s="140">
        <v>1.4353009259259258E-3</v>
      </c>
      <c r="AH75" s="140">
        <v>1.4729166666666666E-3</v>
      </c>
      <c r="AI75" s="140">
        <v>1.4604166666666669E-3</v>
      </c>
      <c r="AJ75" s="140">
        <v>1.4498842592592593E-3</v>
      </c>
      <c r="AK75" s="140">
        <v>1.4537037037037036E-3</v>
      </c>
      <c r="AL75" s="140">
        <v>1.4524305555555555E-3</v>
      </c>
      <c r="AM75" s="140">
        <v>1.4659722222222225E-3</v>
      </c>
      <c r="AN75" s="140">
        <v>1.423611111111111E-3</v>
      </c>
      <c r="AO75" s="140">
        <v>1.4424768518518519E-3</v>
      </c>
      <c r="AP75" s="140">
        <v>1.4140046296296294E-3</v>
      </c>
      <c r="AQ75" s="140">
        <v>1.4229166666666667E-3</v>
      </c>
      <c r="AR75" s="140">
        <v>1.400578703703704E-3</v>
      </c>
      <c r="AS75" s="140">
        <v>1.4592592592592591E-3</v>
      </c>
      <c r="AT75" s="140">
        <v>1.4664351851851852E-3</v>
      </c>
      <c r="AU75" s="140">
        <v>1.4659722222222225E-3</v>
      </c>
      <c r="AV75" s="140">
        <v>1.459375E-3</v>
      </c>
      <c r="AW75" s="140">
        <v>1.4997685185185186E-3</v>
      </c>
      <c r="AX75" s="140">
        <v>1.4725694444444445E-3</v>
      </c>
      <c r="AY75" s="140">
        <v>1.4446759259259259E-3</v>
      </c>
      <c r="AZ75" s="140">
        <v>1.5243055555555554E-3</v>
      </c>
      <c r="BA75" s="140">
        <v>1.4605324074074076E-3</v>
      </c>
      <c r="BB75" s="140">
        <v>1.4608796296296297E-3</v>
      </c>
      <c r="BC75" s="140">
        <v>1.5136574074074074E-3</v>
      </c>
      <c r="BD75" s="140">
        <v>1.498263888888889E-3</v>
      </c>
      <c r="BE75" s="140">
        <v>1.5196759259259261E-3</v>
      </c>
      <c r="BF75" s="140">
        <v>1.5140046296296297E-3</v>
      </c>
      <c r="BG75" s="140">
        <v>1.5487268518518521E-3</v>
      </c>
      <c r="BH75" s="140">
        <v>1.534027777777778E-3</v>
      </c>
      <c r="BI75" s="140">
        <v>1.5351851851851852E-3</v>
      </c>
      <c r="BJ75" s="140">
        <v>1.5472222222222224E-3</v>
      </c>
      <c r="BK75" s="140">
        <v>1.5068287037037038E-3</v>
      </c>
      <c r="BL75" s="140">
        <v>1.5261574074074075E-3</v>
      </c>
      <c r="BM75" s="140">
        <v>1.6158564814814814E-3</v>
      </c>
      <c r="BN75" s="140">
        <v>1.5674768518518518E-3</v>
      </c>
      <c r="BO75" s="140">
        <v>1.5653935185185183E-3</v>
      </c>
      <c r="BP75" s="140">
        <v>1.5924768518518519E-3</v>
      </c>
      <c r="BQ75" s="140">
        <v>1.5543981481481483E-3</v>
      </c>
      <c r="BR75" s="140">
        <v>1.5402777777777778E-3</v>
      </c>
      <c r="BS75" s="140">
        <v>1.5532407407407407E-3</v>
      </c>
      <c r="BT75" s="140">
        <v>1.5009259259259257E-3</v>
      </c>
      <c r="BU75" s="140">
        <v>1.5523148148148147E-3</v>
      </c>
      <c r="BV75" s="140">
        <v>1.5894675925925926E-3</v>
      </c>
      <c r="BW75" s="140">
        <v>1.5718750000000001E-3</v>
      </c>
      <c r="BX75" s="140">
        <v>1.5983796296296295E-3</v>
      </c>
      <c r="BY75" s="140">
        <v>1.5665509259259259E-3</v>
      </c>
      <c r="BZ75" s="140">
        <v>1.5435185185185185E-3</v>
      </c>
      <c r="CA75" s="140">
        <v>1.5166666666666668E-3</v>
      </c>
      <c r="CB75" s="140">
        <v>1.5776620370370371E-3</v>
      </c>
      <c r="CC75" s="140">
        <v>1.6672453703703704E-3</v>
      </c>
      <c r="CD75" s="140">
        <v>1.6490740740740743E-3</v>
      </c>
      <c r="CE75" s="140">
        <v>1.6797453703703703E-3</v>
      </c>
      <c r="CF75" s="140">
        <v>2.2644675925925927E-3</v>
      </c>
      <c r="CG75" s="140">
        <v>1.7930555555555555E-3</v>
      </c>
      <c r="CH75" s="140">
        <v>1.6895833333333331E-3</v>
      </c>
      <c r="CI75" s="140">
        <v>1.6454861111111112E-3</v>
      </c>
      <c r="CJ75" s="140">
        <v>1.6770833333333334E-3</v>
      </c>
      <c r="CK75" s="140">
        <v>1.6605324074074074E-3</v>
      </c>
      <c r="CL75" s="140">
        <v>1.6357638888888889E-3</v>
      </c>
      <c r="CM75" s="140">
        <v>1.6578703703703703E-3</v>
      </c>
      <c r="CN75" s="140">
        <v>1.6282407407407409E-3</v>
      </c>
      <c r="CO75" s="140">
        <v>1.6528935185185186E-3</v>
      </c>
      <c r="CP75" s="140">
        <v>1.6746527777777777E-3</v>
      </c>
      <c r="CQ75" s="140">
        <v>1.7878472222222221E-3</v>
      </c>
      <c r="CR75" s="140">
        <v>1.7136574074074074E-3</v>
      </c>
      <c r="CS75" s="140">
        <v>2.2202546296296297E-3</v>
      </c>
      <c r="CT75" s="140">
        <v>1.7150462962962963E-3</v>
      </c>
      <c r="CU75" s="140">
        <v>1.6466435185185184E-3</v>
      </c>
      <c r="CV75" s="140">
        <v>1.6612268518518519E-3</v>
      </c>
      <c r="CW75" s="140">
        <v>1.6106481481481482E-3</v>
      </c>
      <c r="CX75" s="140">
        <v>1.6491898148148145E-3</v>
      </c>
      <c r="CY75" s="140">
        <v>1.7050925925925925E-3</v>
      </c>
      <c r="CZ75" s="140">
        <v>1.7332175925925926E-3</v>
      </c>
      <c r="DA75" s="140">
        <v>1.7574074074074074E-3</v>
      </c>
      <c r="DB75" s="140">
        <v>1.757523148148148E-3</v>
      </c>
      <c r="DC75" s="140">
        <v>1.9108796296296298E-3</v>
      </c>
      <c r="DD75" s="140">
        <v>1.6834490740740742E-3</v>
      </c>
      <c r="DE75" s="140">
        <v>1.7070601851851849E-3</v>
      </c>
      <c r="DF75" s="140">
        <v>1.6881944444444444E-3</v>
      </c>
      <c r="DG75" s="140">
        <v>1.6174768518518517E-3</v>
      </c>
      <c r="DH75" s="140">
        <v>1.666898148148148E-3</v>
      </c>
      <c r="DI75" s="141">
        <v>1.6037037037037038E-3</v>
      </c>
      <c r="DJ75" s="141">
        <v>1.5377314814814813E-3</v>
      </c>
    </row>
    <row r="76" spans="2:114" x14ac:dyDescent="0.2">
      <c r="B76" s="124">
        <v>73</v>
      </c>
      <c r="C76" s="125">
        <v>72</v>
      </c>
      <c r="D76" s="125" t="s">
        <v>372</v>
      </c>
      <c r="E76" s="126">
        <v>1982</v>
      </c>
      <c r="F76" s="126" t="s">
        <v>158</v>
      </c>
      <c r="G76" s="126">
        <v>5</v>
      </c>
      <c r="H76" s="125" t="s">
        <v>425</v>
      </c>
      <c r="I76" s="137">
        <v>0.16503472222222224</v>
      </c>
      <c r="J76" s="139">
        <v>2.1395833333333332E-3</v>
      </c>
      <c r="K76" s="140">
        <v>1.413888888888889E-3</v>
      </c>
      <c r="L76" s="140">
        <v>1.4175925925925925E-3</v>
      </c>
      <c r="M76" s="140">
        <v>1.4476851851851853E-3</v>
      </c>
      <c r="N76" s="140">
        <v>1.4469907407407409E-3</v>
      </c>
      <c r="O76" s="140">
        <v>1.4363425925925926E-3</v>
      </c>
      <c r="P76" s="140">
        <v>1.4321759259259259E-3</v>
      </c>
      <c r="Q76" s="140">
        <v>1.4313657407407409E-3</v>
      </c>
      <c r="R76" s="140">
        <v>1.4140046296296294E-3</v>
      </c>
      <c r="S76" s="140">
        <v>1.4490740740740742E-3</v>
      </c>
      <c r="T76" s="140">
        <v>1.4500000000000001E-3</v>
      </c>
      <c r="U76" s="140">
        <v>1.4444444444444444E-3</v>
      </c>
      <c r="V76" s="140">
        <v>1.4531249999999998E-3</v>
      </c>
      <c r="W76" s="140">
        <v>1.4753472222222223E-3</v>
      </c>
      <c r="X76" s="140">
        <v>1.4525462962962964E-3</v>
      </c>
      <c r="Y76" s="140">
        <v>1.4574074074074073E-3</v>
      </c>
      <c r="Z76" s="140">
        <v>1.4874999999999999E-3</v>
      </c>
      <c r="AA76" s="140">
        <v>1.4752314814814817E-3</v>
      </c>
      <c r="AB76" s="140">
        <v>1.4868055555555554E-3</v>
      </c>
      <c r="AC76" s="140">
        <v>1.4747685185185185E-3</v>
      </c>
      <c r="AD76" s="140">
        <v>1.4690972222222221E-3</v>
      </c>
      <c r="AE76" s="140">
        <v>1.50625E-3</v>
      </c>
      <c r="AF76" s="140">
        <v>1.4923611111111112E-3</v>
      </c>
      <c r="AG76" s="140">
        <v>1.4887731481481481E-3</v>
      </c>
      <c r="AH76" s="140">
        <v>1.5057870370370373E-3</v>
      </c>
      <c r="AI76" s="140">
        <v>1.4990740740740739E-3</v>
      </c>
      <c r="AJ76" s="140">
        <v>1.4903935185185185E-3</v>
      </c>
      <c r="AK76" s="140">
        <v>1.4966435185185185E-3</v>
      </c>
      <c r="AL76" s="140">
        <v>1.4990740740740739E-3</v>
      </c>
      <c r="AM76" s="140">
        <v>1.4876157407407407E-3</v>
      </c>
      <c r="AN76" s="140">
        <v>1.5061342592592591E-3</v>
      </c>
      <c r="AO76" s="140">
        <v>1.5003472222222221E-3</v>
      </c>
      <c r="AP76" s="140">
        <v>1.4983796296296297E-3</v>
      </c>
      <c r="AQ76" s="140">
        <v>1.5170138888888889E-3</v>
      </c>
      <c r="AR76" s="140">
        <v>1.5292824074074074E-3</v>
      </c>
      <c r="AS76" s="140">
        <v>1.530439814814815E-3</v>
      </c>
      <c r="AT76" s="140">
        <v>1.5056712962962964E-3</v>
      </c>
      <c r="AU76" s="140">
        <v>1.5343749999999999E-3</v>
      </c>
      <c r="AV76" s="140">
        <v>1.4922453703703703E-3</v>
      </c>
      <c r="AW76" s="140">
        <v>1.5361111111111114E-3</v>
      </c>
      <c r="AX76" s="140">
        <v>1.5162037037037036E-3</v>
      </c>
      <c r="AY76" s="140">
        <v>1.5401620370370372E-3</v>
      </c>
      <c r="AZ76" s="140">
        <v>1.5494212962962964E-3</v>
      </c>
      <c r="BA76" s="140">
        <v>1.5815972222222221E-3</v>
      </c>
      <c r="BB76" s="140">
        <v>1.553587962962963E-3</v>
      </c>
      <c r="BC76" s="140">
        <v>1.5638888888888888E-3</v>
      </c>
      <c r="BD76" s="140">
        <v>1.7839120370370372E-3</v>
      </c>
      <c r="BE76" s="140">
        <v>1.5274305555555555E-3</v>
      </c>
      <c r="BF76" s="140">
        <v>1.5667824074074074E-3</v>
      </c>
      <c r="BG76" s="140">
        <v>1.5406250000000001E-3</v>
      </c>
      <c r="BH76" s="140">
        <v>1.5734953703703703E-3</v>
      </c>
      <c r="BI76" s="140">
        <v>1.5766203703703704E-3</v>
      </c>
      <c r="BJ76" s="140">
        <v>1.6296296296296295E-3</v>
      </c>
      <c r="BK76" s="140">
        <v>1.6019675925925925E-3</v>
      </c>
      <c r="BL76" s="140">
        <v>1.5827546296296299E-3</v>
      </c>
      <c r="BM76" s="140">
        <v>1.6096064814814812E-3</v>
      </c>
      <c r="BN76" s="140">
        <v>1.5993055555555554E-3</v>
      </c>
      <c r="BO76" s="140">
        <v>1.8322916666666667E-3</v>
      </c>
      <c r="BP76" s="140">
        <v>1.5553240740740738E-3</v>
      </c>
      <c r="BQ76" s="140">
        <v>1.5987268518518518E-3</v>
      </c>
      <c r="BR76" s="140">
        <v>1.5939814814814816E-3</v>
      </c>
      <c r="BS76" s="140">
        <v>1.5947916666666664E-3</v>
      </c>
      <c r="BT76" s="140">
        <v>1.5788194444444443E-3</v>
      </c>
      <c r="BU76" s="140">
        <v>1.5921296296296293E-3</v>
      </c>
      <c r="BV76" s="140">
        <v>1.5802083333333334E-3</v>
      </c>
      <c r="BW76" s="140">
        <v>1.5768518518518519E-3</v>
      </c>
      <c r="BX76" s="140">
        <v>1.7339120370370371E-3</v>
      </c>
      <c r="BY76" s="140">
        <v>1.559375E-3</v>
      </c>
      <c r="BZ76" s="140">
        <v>1.5363425925925926E-3</v>
      </c>
      <c r="CA76" s="140">
        <v>1.5980324074074074E-3</v>
      </c>
      <c r="CB76" s="140">
        <v>1.5998842592592592E-3</v>
      </c>
      <c r="CC76" s="140">
        <v>1.6028935185185185E-3</v>
      </c>
      <c r="CD76" s="140">
        <v>1.624074074074074E-3</v>
      </c>
      <c r="CE76" s="140">
        <v>1.6241898148148151E-3</v>
      </c>
      <c r="CF76" s="140">
        <v>1.6380787037037034E-3</v>
      </c>
      <c r="CG76" s="140">
        <v>1.6688657407407407E-3</v>
      </c>
      <c r="CH76" s="140">
        <v>1.6106481481481482E-3</v>
      </c>
      <c r="CI76" s="140">
        <v>1.6431712962962962E-3</v>
      </c>
      <c r="CJ76" s="140">
        <v>1.6587962962962962E-3</v>
      </c>
      <c r="CK76" s="140">
        <v>1.7855324074074073E-3</v>
      </c>
      <c r="CL76" s="140">
        <v>1.6826388888888889E-3</v>
      </c>
      <c r="CM76" s="140">
        <v>1.6552083333333334E-3</v>
      </c>
      <c r="CN76" s="140">
        <v>1.624537037037037E-3</v>
      </c>
      <c r="CO76" s="140">
        <v>1.6313657407407407E-3</v>
      </c>
      <c r="CP76" s="140">
        <v>1.667361111111111E-3</v>
      </c>
      <c r="CQ76" s="140">
        <v>1.6192129629629629E-3</v>
      </c>
      <c r="CR76" s="140">
        <v>1.6327546296296298E-3</v>
      </c>
      <c r="CS76" s="140">
        <v>1.6409722222222223E-3</v>
      </c>
      <c r="CT76" s="140">
        <v>1.6761574074074075E-3</v>
      </c>
      <c r="CU76" s="140">
        <v>1.6444444444444443E-3</v>
      </c>
      <c r="CV76" s="140">
        <v>1.6181712962962962E-3</v>
      </c>
      <c r="CW76" s="140">
        <v>1.6388888888888887E-3</v>
      </c>
      <c r="CX76" s="140">
        <v>1.6017361111111111E-3</v>
      </c>
      <c r="CY76" s="140">
        <v>1.6258101851851852E-3</v>
      </c>
      <c r="CZ76" s="140">
        <v>1.6300925925925925E-3</v>
      </c>
      <c r="DA76" s="140">
        <v>1.5971064814814815E-3</v>
      </c>
      <c r="DB76" s="140">
        <v>1.6290509259259259E-3</v>
      </c>
      <c r="DC76" s="140">
        <v>1.6453703703703706E-3</v>
      </c>
      <c r="DD76" s="140">
        <v>1.6350694444444442E-3</v>
      </c>
      <c r="DE76" s="140">
        <v>1.678935185185185E-3</v>
      </c>
      <c r="DF76" s="140">
        <v>1.6664351851851851E-3</v>
      </c>
      <c r="DG76" s="140">
        <v>1.6803240740740739E-3</v>
      </c>
      <c r="DH76" s="140">
        <v>1.6128472222222221E-3</v>
      </c>
      <c r="DI76" s="141">
        <v>1.6554398148148151E-3</v>
      </c>
      <c r="DJ76" s="141">
        <v>1.6012731481481479E-3</v>
      </c>
    </row>
    <row r="77" spans="2:114" x14ac:dyDescent="0.2">
      <c r="B77" s="124">
        <v>74</v>
      </c>
      <c r="C77" s="125">
        <v>64</v>
      </c>
      <c r="D77" s="125" t="s">
        <v>200</v>
      </c>
      <c r="E77" s="126">
        <v>1966</v>
      </c>
      <c r="F77" s="126" t="s">
        <v>183</v>
      </c>
      <c r="G77" s="126">
        <v>12</v>
      </c>
      <c r="H77" s="125" t="s">
        <v>426</v>
      </c>
      <c r="I77" s="137">
        <v>0.16533564814814813</v>
      </c>
      <c r="J77" s="139">
        <v>2.1446759259259262E-3</v>
      </c>
      <c r="K77" s="140">
        <v>1.371875E-3</v>
      </c>
      <c r="L77" s="140">
        <v>1.3886574074074072E-3</v>
      </c>
      <c r="M77" s="140">
        <v>1.4223379629629629E-3</v>
      </c>
      <c r="N77" s="140">
        <v>1.4429398148148151E-3</v>
      </c>
      <c r="O77" s="140">
        <v>1.4450231481481484E-3</v>
      </c>
      <c r="P77" s="140">
        <v>1.4396990740740741E-3</v>
      </c>
      <c r="Q77" s="140">
        <v>1.4260416666666666E-3</v>
      </c>
      <c r="R77" s="140">
        <v>1.4331018518518519E-3</v>
      </c>
      <c r="S77" s="140">
        <v>1.4340277777777778E-3</v>
      </c>
      <c r="T77" s="140">
        <v>1.4391203703703703E-3</v>
      </c>
      <c r="U77" s="140">
        <v>1.438773148148148E-3</v>
      </c>
      <c r="V77" s="140">
        <v>1.4490740740740742E-3</v>
      </c>
      <c r="W77" s="140">
        <v>1.4596064814814816E-3</v>
      </c>
      <c r="X77" s="140">
        <v>1.4563657407407409E-3</v>
      </c>
      <c r="Y77" s="140">
        <v>1.458449074074074E-3</v>
      </c>
      <c r="Z77" s="140">
        <v>1.4377314814814815E-3</v>
      </c>
      <c r="AA77" s="140">
        <v>1.4685185185185183E-3</v>
      </c>
      <c r="AB77" s="140">
        <v>1.4660879629629631E-3</v>
      </c>
      <c r="AC77" s="140">
        <v>1.5086805555555554E-3</v>
      </c>
      <c r="AD77" s="140">
        <v>1.458449074074074E-3</v>
      </c>
      <c r="AE77" s="140">
        <v>1.4753472222222223E-3</v>
      </c>
      <c r="AF77" s="140">
        <v>1.443287037037037E-3</v>
      </c>
      <c r="AG77" s="140">
        <v>1.4603009259259259E-3</v>
      </c>
      <c r="AH77" s="140">
        <v>1.4758101851851853E-3</v>
      </c>
      <c r="AI77" s="140">
        <v>1.4660879629629631E-3</v>
      </c>
      <c r="AJ77" s="140">
        <v>1.4732638888888892E-3</v>
      </c>
      <c r="AK77" s="140">
        <v>1.5226851851851853E-3</v>
      </c>
      <c r="AL77" s="140">
        <v>1.4759259259259259E-3</v>
      </c>
      <c r="AM77" s="140">
        <v>1.479050925925926E-3</v>
      </c>
      <c r="AN77" s="140">
        <v>1.4718750000000001E-3</v>
      </c>
      <c r="AO77" s="140">
        <v>1.4796296296296296E-3</v>
      </c>
      <c r="AP77" s="140">
        <v>1.5328703703703702E-3</v>
      </c>
      <c r="AQ77" s="140">
        <v>1.4914351851851853E-3</v>
      </c>
      <c r="AR77" s="140">
        <v>1.4644675925925925E-3</v>
      </c>
      <c r="AS77" s="140">
        <v>1.4731481481481481E-3</v>
      </c>
      <c r="AT77" s="140">
        <v>1.4583333333333334E-3</v>
      </c>
      <c r="AU77" s="140">
        <v>1.5123842592592593E-3</v>
      </c>
      <c r="AV77" s="140">
        <v>1.5076388888888889E-3</v>
      </c>
      <c r="AW77" s="140">
        <v>1.4920138888888889E-3</v>
      </c>
      <c r="AX77" s="140">
        <v>1.5192129629629633E-3</v>
      </c>
      <c r="AY77" s="140">
        <v>1.5093750000000001E-3</v>
      </c>
      <c r="AZ77" s="140">
        <v>1.5226851851851853E-3</v>
      </c>
      <c r="BA77" s="140">
        <v>1.508564814814815E-3</v>
      </c>
      <c r="BB77" s="140">
        <v>1.5207175925925926E-3</v>
      </c>
      <c r="BC77" s="140">
        <v>1.5000000000000002E-3</v>
      </c>
      <c r="BD77" s="140">
        <v>1.5687499999999998E-3</v>
      </c>
      <c r="BE77" s="140">
        <v>1.5192129629629633E-3</v>
      </c>
      <c r="BF77" s="140">
        <v>1.521875E-3</v>
      </c>
      <c r="BG77" s="140">
        <v>1.5152777777777777E-3</v>
      </c>
      <c r="BH77" s="140">
        <v>1.528125E-3</v>
      </c>
      <c r="BI77" s="140">
        <v>1.5318287037037039E-3</v>
      </c>
      <c r="BJ77" s="140">
        <v>1.5465277777777777E-3</v>
      </c>
      <c r="BK77" s="140">
        <v>1.5769675925925927E-3</v>
      </c>
      <c r="BL77" s="140">
        <v>1.5668981481481482E-3</v>
      </c>
      <c r="BM77" s="140">
        <v>1.552546296296296E-3</v>
      </c>
      <c r="BN77" s="140">
        <v>1.5500000000000002E-3</v>
      </c>
      <c r="BO77" s="140">
        <v>1.5614583333333333E-3</v>
      </c>
      <c r="BP77" s="140">
        <v>1.6372685185185186E-3</v>
      </c>
      <c r="BQ77" s="140">
        <v>1.5751157407407406E-3</v>
      </c>
      <c r="BR77" s="140">
        <v>1.6486111111111111E-3</v>
      </c>
      <c r="BS77" s="140">
        <v>1.569675925925926E-3</v>
      </c>
      <c r="BT77" s="140">
        <v>1.5991898148148148E-3</v>
      </c>
      <c r="BU77" s="140">
        <v>1.5577546296296296E-3</v>
      </c>
      <c r="BV77" s="140">
        <v>1.6256944444444446E-3</v>
      </c>
      <c r="BW77" s="140">
        <v>1.5699074074074077E-3</v>
      </c>
      <c r="BX77" s="140">
        <v>1.5685185185185186E-3</v>
      </c>
      <c r="BY77" s="140">
        <v>1.597453703703704E-3</v>
      </c>
      <c r="BZ77" s="140">
        <v>1.6530092592592592E-3</v>
      </c>
      <c r="CA77" s="140">
        <v>1.6662037037037036E-3</v>
      </c>
      <c r="CB77" s="140">
        <v>1.6236111111111113E-3</v>
      </c>
      <c r="CC77" s="140">
        <v>1.6418981481481482E-3</v>
      </c>
      <c r="CD77" s="140">
        <v>1.6622685185185187E-3</v>
      </c>
      <c r="CE77" s="140">
        <v>1.6927083333333334E-3</v>
      </c>
      <c r="CF77" s="140">
        <v>1.6189814814814814E-3</v>
      </c>
      <c r="CG77" s="140">
        <v>1.6241898148148151E-3</v>
      </c>
      <c r="CH77" s="140">
        <v>1.6450231481481481E-3</v>
      </c>
      <c r="CI77" s="140">
        <v>1.6249999999999999E-3</v>
      </c>
      <c r="CJ77" s="140">
        <v>1.6370370370370373E-3</v>
      </c>
      <c r="CK77" s="140">
        <v>1.7050925925925925E-3</v>
      </c>
      <c r="CL77" s="140">
        <v>1.6861111111111111E-3</v>
      </c>
      <c r="CM77" s="140">
        <v>1.6969907407407409E-3</v>
      </c>
      <c r="CN77" s="140">
        <v>1.7211805555555554E-3</v>
      </c>
      <c r="CO77" s="140">
        <v>1.6863425925925926E-3</v>
      </c>
      <c r="CP77" s="140">
        <v>1.7622685185185183E-3</v>
      </c>
      <c r="CQ77" s="140">
        <v>1.7056712962962963E-3</v>
      </c>
      <c r="CR77" s="140">
        <v>1.7163194444444441E-3</v>
      </c>
      <c r="CS77" s="140">
        <v>1.7215277777777778E-3</v>
      </c>
      <c r="CT77" s="140">
        <v>1.7224537037037037E-3</v>
      </c>
      <c r="CU77" s="140">
        <v>1.725E-3</v>
      </c>
      <c r="CV77" s="140">
        <v>1.7809027777777777E-3</v>
      </c>
      <c r="CW77" s="140">
        <v>1.7231481481481481E-3</v>
      </c>
      <c r="CX77" s="140">
        <v>1.7358796296296298E-3</v>
      </c>
      <c r="CY77" s="140">
        <v>1.8337962962962963E-3</v>
      </c>
      <c r="CZ77" s="140">
        <v>1.7568287037037038E-3</v>
      </c>
      <c r="DA77" s="140">
        <v>1.6891203703703703E-3</v>
      </c>
      <c r="DB77" s="140">
        <v>1.7140046296296298E-3</v>
      </c>
      <c r="DC77" s="140">
        <v>1.7013888888888892E-3</v>
      </c>
      <c r="DD77" s="140">
        <v>1.6586805555555556E-3</v>
      </c>
      <c r="DE77" s="140">
        <v>1.8104166666666668E-3</v>
      </c>
      <c r="DF77" s="140">
        <v>1.7200231481481483E-3</v>
      </c>
      <c r="DG77" s="140">
        <v>1.7011574074074073E-3</v>
      </c>
      <c r="DH77" s="140">
        <v>1.7065972222222222E-3</v>
      </c>
      <c r="DI77" s="141">
        <v>1.6923611111111108E-3</v>
      </c>
      <c r="DJ77" s="141">
        <v>1.4699074074074074E-3</v>
      </c>
    </row>
    <row r="78" spans="2:114" x14ac:dyDescent="0.2">
      <c r="B78" s="124">
        <v>75</v>
      </c>
      <c r="C78" s="125">
        <v>91</v>
      </c>
      <c r="D78" s="125" t="s">
        <v>373</v>
      </c>
      <c r="E78" s="126">
        <v>1948</v>
      </c>
      <c r="F78" s="126" t="s">
        <v>156</v>
      </c>
      <c r="G78" s="126">
        <v>3</v>
      </c>
      <c r="H78" s="125" t="s">
        <v>181</v>
      </c>
      <c r="I78" s="137">
        <v>0.16534722222222223</v>
      </c>
      <c r="J78" s="139">
        <v>2.4930555555555552E-3</v>
      </c>
      <c r="K78" s="140">
        <v>1.4971064814814814E-3</v>
      </c>
      <c r="L78" s="140">
        <v>1.5202546296296294E-3</v>
      </c>
      <c r="M78" s="140">
        <v>1.5234953703703704E-3</v>
      </c>
      <c r="N78" s="140">
        <v>1.5530092592592594E-3</v>
      </c>
      <c r="O78" s="140">
        <v>1.5215277777777777E-3</v>
      </c>
      <c r="P78" s="140">
        <v>1.5255787037037035E-3</v>
      </c>
      <c r="Q78" s="140">
        <v>1.5078703703703704E-3</v>
      </c>
      <c r="R78" s="140">
        <v>1.5244212962962963E-3</v>
      </c>
      <c r="S78" s="140">
        <v>1.536921296296296E-3</v>
      </c>
      <c r="T78" s="140">
        <v>1.5083333333333335E-3</v>
      </c>
      <c r="U78" s="140">
        <v>1.5031249999999999E-3</v>
      </c>
      <c r="V78" s="140">
        <v>1.4893518518518519E-3</v>
      </c>
      <c r="W78" s="140">
        <v>1.4854166666666664E-3</v>
      </c>
      <c r="X78" s="140">
        <v>1.4849537037037036E-3</v>
      </c>
      <c r="Y78" s="140">
        <v>1.4802083333333334E-3</v>
      </c>
      <c r="Z78" s="140">
        <v>1.5215277777777777E-3</v>
      </c>
      <c r="AA78" s="140">
        <v>1.5302083333333333E-3</v>
      </c>
      <c r="AB78" s="140">
        <v>1.5125E-3</v>
      </c>
      <c r="AC78" s="140">
        <v>1.5150462962962962E-3</v>
      </c>
      <c r="AD78" s="140">
        <v>1.54375E-3</v>
      </c>
      <c r="AE78" s="140">
        <v>1.5300925925925924E-3</v>
      </c>
      <c r="AF78" s="140">
        <v>1.5365740740740741E-3</v>
      </c>
      <c r="AG78" s="140">
        <v>1.5064814814814817E-3</v>
      </c>
      <c r="AH78" s="140">
        <v>1.5342592592592593E-3</v>
      </c>
      <c r="AI78" s="140">
        <v>1.510300925925926E-3</v>
      </c>
      <c r="AJ78" s="140">
        <v>1.5065972222222223E-3</v>
      </c>
      <c r="AK78" s="140">
        <v>1.6335648148148149E-3</v>
      </c>
      <c r="AL78" s="140">
        <v>1.5348379629629629E-3</v>
      </c>
      <c r="AM78" s="140">
        <v>1.5365740740740741E-3</v>
      </c>
      <c r="AN78" s="140">
        <v>1.5475694444444443E-3</v>
      </c>
      <c r="AO78" s="140">
        <v>1.5290509259259261E-3</v>
      </c>
      <c r="AP78" s="140">
        <v>1.5386574074074072E-3</v>
      </c>
      <c r="AQ78" s="140">
        <v>1.517824074074074E-3</v>
      </c>
      <c r="AR78" s="140">
        <v>1.5166666666666668E-3</v>
      </c>
      <c r="AS78" s="140">
        <v>1.5215277777777777E-3</v>
      </c>
      <c r="AT78" s="140">
        <v>1.5099537037037037E-3</v>
      </c>
      <c r="AU78" s="140">
        <v>1.507986111111111E-3</v>
      </c>
      <c r="AV78" s="140">
        <v>1.5402777777777778E-3</v>
      </c>
      <c r="AW78" s="140">
        <v>1.6899305555555556E-3</v>
      </c>
      <c r="AX78" s="140">
        <v>1.5252314814814816E-3</v>
      </c>
      <c r="AY78" s="140">
        <v>1.5277777777777779E-3</v>
      </c>
      <c r="AZ78" s="140">
        <v>1.5472222222222224E-3</v>
      </c>
      <c r="BA78" s="140">
        <v>1.5608796296296293E-3</v>
      </c>
      <c r="BB78" s="140">
        <v>1.5591435185185185E-3</v>
      </c>
      <c r="BC78" s="140">
        <v>1.5396990740740738E-3</v>
      </c>
      <c r="BD78" s="140">
        <v>1.5770833333333333E-3</v>
      </c>
      <c r="BE78" s="140">
        <v>1.545023148148148E-3</v>
      </c>
      <c r="BF78" s="140">
        <v>1.5361111111111114E-3</v>
      </c>
      <c r="BG78" s="140">
        <v>1.5653935185185183E-3</v>
      </c>
      <c r="BH78" s="140">
        <v>1.5505787037037035E-3</v>
      </c>
      <c r="BI78" s="140">
        <v>1.5714120370370372E-3</v>
      </c>
      <c r="BJ78" s="140">
        <v>1.5314814814814815E-3</v>
      </c>
      <c r="BK78" s="140">
        <v>1.535648148148148E-3</v>
      </c>
      <c r="BL78" s="140">
        <v>1.5376157407407407E-3</v>
      </c>
      <c r="BM78" s="140">
        <v>1.5210648148148147E-3</v>
      </c>
      <c r="BN78" s="140">
        <v>1.5449074074074074E-3</v>
      </c>
      <c r="BO78" s="140">
        <v>1.6101851851851852E-3</v>
      </c>
      <c r="BP78" s="140">
        <v>1.6968750000000002E-3</v>
      </c>
      <c r="BQ78" s="140">
        <v>1.5423611111111113E-3</v>
      </c>
      <c r="BR78" s="140">
        <v>1.5353009259259261E-3</v>
      </c>
      <c r="BS78" s="140">
        <v>1.5282407407407408E-3</v>
      </c>
      <c r="BT78" s="140">
        <v>1.562962962962963E-3</v>
      </c>
      <c r="BU78" s="140">
        <v>1.5574074074074073E-3</v>
      </c>
      <c r="BV78" s="140">
        <v>1.6140046296296295E-3</v>
      </c>
      <c r="BW78" s="140">
        <v>1.5878472222222223E-3</v>
      </c>
      <c r="BX78" s="140">
        <v>1.5954861111111109E-3</v>
      </c>
      <c r="BY78" s="140">
        <v>1.5885416666666667E-3</v>
      </c>
      <c r="BZ78" s="140">
        <v>1.5927083333333331E-3</v>
      </c>
      <c r="CA78" s="140">
        <v>1.5626157407407409E-3</v>
      </c>
      <c r="CB78" s="140">
        <v>1.5716435185185184E-3</v>
      </c>
      <c r="CC78" s="140">
        <v>1.5905092592592594E-3</v>
      </c>
      <c r="CD78" s="140">
        <v>1.5960648148148149E-3</v>
      </c>
      <c r="CE78" s="140">
        <v>1.5934027777777778E-3</v>
      </c>
      <c r="CF78" s="140">
        <v>1.6393518518518519E-3</v>
      </c>
      <c r="CG78" s="140">
        <v>1.5817129629629629E-3</v>
      </c>
      <c r="CH78" s="140">
        <v>1.5799768518518517E-3</v>
      </c>
      <c r="CI78" s="140">
        <v>1.5989583333333335E-3</v>
      </c>
      <c r="CJ78" s="140">
        <v>1.7432870370370371E-3</v>
      </c>
      <c r="CK78" s="140">
        <v>1.5729166666666667E-3</v>
      </c>
      <c r="CL78" s="140">
        <v>1.5776620370370371E-3</v>
      </c>
      <c r="CM78" s="140">
        <v>1.5754629629629632E-3</v>
      </c>
      <c r="CN78" s="140">
        <v>1.5979166666666668E-3</v>
      </c>
      <c r="CO78" s="140">
        <v>1.6256944444444446E-3</v>
      </c>
      <c r="CP78" s="140">
        <v>1.629398148148148E-3</v>
      </c>
      <c r="CQ78" s="140">
        <v>1.7284722222222222E-3</v>
      </c>
      <c r="CR78" s="140">
        <v>1.671412037037037E-3</v>
      </c>
      <c r="CS78" s="140">
        <v>1.8337962962962963E-3</v>
      </c>
      <c r="CT78" s="140">
        <v>1.6135416666666668E-3</v>
      </c>
      <c r="CU78" s="140">
        <v>1.5912037037037038E-3</v>
      </c>
      <c r="CV78" s="140">
        <v>1.5931712962962963E-3</v>
      </c>
      <c r="CW78" s="140">
        <v>1.5923611111111112E-3</v>
      </c>
      <c r="CX78" s="140">
        <v>1.6137731481481482E-3</v>
      </c>
      <c r="CY78" s="140">
        <v>1.6163194444444445E-3</v>
      </c>
      <c r="CZ78" s="140">
        <v>1.6210648148148148E-3</v>
      </c>
      <c r="DA78" s="140">
        <v>1.5684027777777779E-3</v>
      </c>
      <c r="DB78" s="140">
        <v>1.5922453703703704E-3</v>
      </c>
      <c r="DC78" s="140">
        <v>1.5839120370370371E-3</v>
      </c>
      <c r="DD78" s="140">
        <v>1.573726851851852E-3</v>
      </c>
      <c r="DE78" s="140">
        <v>1.5983796296296295E-3</v>
      </c>
      <c r="DF78" s="140">
        <v>1.6273148148148147E-3</v>
      </c>
      <c r="DG78" s="140">
        <v>1.5883101851851854E-3</v>
      </c>
      <c r="DH78" s="140">
        <v>1.6357638888888889E-3</v>
      </c>
      <c r="DI78" s="141">
        <v>1.616550925925926E-3</v>
      </c>
      <c r="DJ78" s="141">
        <v>1.5430555555555555E-3</v>
      </c>
    </row>
    <row r="79" spans="2:114" x14ac:dyDescent="0.2">
      <c r="B79" s="124">
        <v>76</v>
      </c>
      <c r="C79" s="125">
        <v>57</v>
      </c>
      <c r="D79" s="125" t="s">
        <v>20</v>
      </c>
      <c r="E79" s="126">
        <v>1964</v>
      </c>
      <c r="F79" s="126" t="s">
        <v>183</v>
      </c>
      <c r="G79" s="126">
        <v>13</v>
      </c>
      <c r="H79" s="125" t="s">
        <v>181</v>
      </c>
      <c r="I79" s="137">
        <v>0.16619212962962962</v>
      </c>
      <c r="J79" s="139">
        <v>2.2550925925925924E-3</v>
      </c>
      <c r="K79" s="140">
        <v>1.4420138888888887E-3</v>
      </c>
      <c r="L79" s="140">
        <v>1.4341435185185186E-3</v>
      </c>
      <c r="M79" s="140">
        <v>1.4250000000000001E-3</v>
      </c>
      <c r="N79" s="140">
        <v>1.4734953703703705E-3</v>
      </c>
      <c r="O79" s="140">
        <v>1.4832175925925924E-3</v>
      </c>
      <c r="P79" s="140">
        <v>1.4747685185185185E-3</v>
      </c>
      <c r="Q79" s="140">
        <v>1.4377314814814815E-3</v>
      </c>
      <c r="R79" s="140">
        <v>1.446875E-3</v>
      </c>
      <c r="S79" s="140">
        <v>1.4315972222222223E-3</v>
      </c>
      <c r="T79" s="140">
        <v>1.459375E-3</v>
      </c>
      <c r="U79" s="140">
        <v>1.4418981481481481E-3</v>
      </c>
      <c r="V79" s="140">
        <v>1.4665509259259258E-3</v>
      </c>
      <c r="W79" s="140">
        <v>1.4509259259259258E-3</v>
      </c>
      <c r="X79" s="140">
        <v>1.4548611111111114E-3</v>
      </c>
      <c r="Y79" s="140">
        <v>1.4671296296296296E-3</v>
      </c>
      <c r="Z79" s="140">
        <v>1.4822916666666667E-3</v>
      </c>
      <c r="AA79" s="140">
        <v>1.6055555555555554E-3</v>
      </c>
      <c r="AB79" s="140">
        <v>1.4521990740740739E-3</v>
      </c>
      <c r="AC79" s="140">
        <v>1.4707175925925927E-3</v>
      </c>
      <c r="AD79" s="140">
        <v>1.4799768518518519E-3</v>
      </c>
      <c r="AE79" s="140">
        <v>1.4905092592592591E-3</v>
      </c>
      <c r="AF79" s="140">
        <v>1.4765046296296297E-3</v>
      </c>
      <c r="AG79" s="140">
        <v>1.4921296296296297E-3</v>
      </c>
      <c r="AH79" s="140">
        <v>1.5289351851851853E-3</v>
      </c>
      <c r="AI79" s="140">
        <v>1.5680555555555554E-3</v>
      </c>
      <c r="AJ79" s="140">
        <v>1.5238425925925925E-3</v>
      </c>
      <c r="AK79" s="140">
        <v>1.5251157407407407E-3</v>
      </c>
      <c r="AL79" s="140">
        <v>1.5326388888888887E-3</v>
      </c>
      <c r="AM79" s="140">
        <v>1.5511574074074073E-3</v>
      </c>
      <c r="AN79" s="140">
        <v>1.5092592592592595E-3</v>
      </c>
      <c r="AO79" s="140">
        <v>1.5234953703703704E-3</v>
      </c>
      <c r="AP79" s="140">
        <v>1.5179398148148148E-3</v>
      </c>
      <c r="AQ79" s="140">
        <v>1.5143518518518518E-3</v>
      </c>
      <c r="AR79" s="140">
        <v>1.5159722222222222E-3</v>
      </c>
      <c r="AS79" s="140">
        <v>1.5468749999999999E-3</v>
      </c>
      <c r="AT79" s="140">
        <v>1.5559027777777778E-3</v>
      </c>
      <c r="AU79" s="140">
        <v>1.5626157407407409E-3</v>
      </c>
      <c r="AV79" s="140">
        <v>1.5847222222222224E-3</v>
      </c>
      <c r="AW79" s="140">
        <v>1.5285879629629627E-3</v>
      </c>
      <c r="AX79" s="140">
        <v>1.5508101851851852E-3</v>
      </c>
      <c r="AY79" s="140">
        <v>1.5597222222222221E-3</v>
      </c>
      <c r="AZ79" s="140">
        <v>1.5664351851851852E-3</v>
      </c>
      <c r="BA79" s="140">
        <v>1.552546296296296E-3</v>
      </c>
      <c r="BB79" s="140">
        <v>1.5482638888888887E-3</v>
      </c>
      <c r="BC79" s="140">
        <v>1.5892361111111109E-3</v>
      </c>
      <c r="BD79" s="140">
        <v>1.5527777777777779E-3</v>
      </c>
      <c r="BE79" s="140">
        <v>1.6082175925925925E-3</v>
      </c>
      <c r="BF79" s="140">
        <v>1.5695601851851851E-3</v>
      </c>
      <c r="BG79" s="140">
        <v>1.5605324074074074E-3</v>
      </c>
      <c r="BH79" s="140">
        <v>1.5862268518518519E-3</v>
      </c>
      <c r="BI79" s="140">
        <v>1.6091435185185184E-3</v>
      </c>
      <c r="BJ79" s="140">
        <v>1.5879629629629629E-3</v>
      </c>
      <c r="BK79" s="140">
        <v>1.6060185185185188E-3</v>
      </c>
      <c r="BL79" s="140">
        <v>1.5896990740740741E-3</v>
      </c>
      <c r="BM79" s="140">
        <v>1.577199074074074E-3</v>
      </c>
      <c r="BN79" s="140">
        <v>1.6402777777777778E-3</v>
      </c>
      <c r="BO79" s="140">
        <v>1.6271990740740743E-3</v>
      </c>
      <c r="BP79" s="140">
        <v>1.6167824074074073E-3</v>
      </c>
      <c r="BQ79" s="140">
        <v>1.6253472222222223E-3</v>
      </c>
      <c r="BR79" s="140">
        <v>1.5891203703703701E-3</v>
      </c>
      <c r="BS79" s="140">
        <v>1.6525462962962963E-3</v>
      </c>
      <c r="BT79" s="140">
        <v>1.6078703703703704E-3</v>
      </c>
      <c r="BU79" s="140">
        <v>1.651736111111111E-3</v>
      </c>
      <c r="BV79" s="140">
        <v>1.6781249999999999E-3</v>
      </c>
      <c r="BW79" s="140">
        <v>1.6940972222222221E-3</v>
      </c>
      <c r="BX79" s="140">
        <v>1.6304398148148148E-3</v>
      </c>
      <c r="BY79" s="140">
        <v>1.6284722222222221E-3</v>
      </c>
      <c r="BZ79" s="140">
        <v>1.6497685185185185E-3</v>
      </c>
      <c r="CA79" s="140">
        <v>1.6589120370370371E-3</v>
      </c>
      <c r="CB79" s="140">
        <v>1.6057870370370369E-3</v>
      </c>
      <c r="CC79" s="140">
        <v>1.6229166666666666E-3</v>
      </c>
      <c r="CD79" s="140">
        <v>1.6277777777777777E-3</v>
      </c>
      <c r="CE79" s="140">
        <v>1.6451388888888887E-3</v>
      </c>
      <c r="CF79" s="140">
        <v>1.5821759259259259E-3</v>
      </c>
      <c r="CG79" s="140">
        <v>1.626388888888889E-3</v>
      </c>
      <c r="CH79" s="140">
        <v>1.6355324074074074E-3</v>
      </c>
      <c r="CI79" s="140">
        <v>1.7298611111111111E-3</v>
      </c>
      <c r="CJ79" s="140">
        <v>1.6114583333333334E-3</v>
      </c>
      <c r="CK79" s="140">
        <v>1.6277777777777777E-3</v>
      </c>
      <c r="CL79" s="140">
        <v>1.6680555555555557E-3</v>
      </c>
      <c r="CM79" s="140">
        <v>1.6635416666666667E-3</v>
      </c>
      <c r="CN79" s="140">
        <v>1.6571759259259259E-3</v>
      </c>
      <c r="CO79" s="140">
        <v>1.7016203703703705E-3</v>
      </c>
      <c r="CP79" s="140">
        <v>1.6710648148148147E-3</v>
      </c>
      <c r="CQ79" s="140">
        <v>1.6359953703703703E-3</v>
      </c>
      <c r="CR79" s="140">
        <v>1.6181712962962962E-3</v>
      </c>
      <c r="CS79" s="140">
        <v>1.6526620370370373E-3</v>
      </c>
      <c r="CT79" s="140">
        <v>1.661574074074074E-3</v>
      </c>
      <c r="CU79" s="140">
        <v>1.6803240740740739E-3</v>
      </c>
      <c r="CV79" s="140">
        <v>1.6723379629629631E-3</v>
      </c>
      <c r="CW79" s="140">
        <v>1.631597222222222E-3</v>
      </c>
      <c r="CX79" s="140">
        <v>1.6344907407407408E-3</v>
      </c>
      <c r="CY79" s="140">
        <v>1.6543981481481481E-3</v>
      </c>
      <c r="CZ79" s="140">
        <v>1.6173611111111109E-3</v>
      </c>
      <c r="DA79" s="140">
        <v>1.6230324074074072E-3</v>
      </c>
      <c r="DB79" s="140">
        <v>1.6777777777777778E-3</v>
      </c>
      <c r="DC79" s="140">
        <v>1.6302083333333333E-3</v>
      </c>
      <c r="DD79" s="140">
        <v>1.6299768518518519E-3</v>
      </c>
      <c r="DE79" s="140">
        <v>1.6216435185185186E-3</v>
      </c>
      <c r="DF79" s="140">
        <v>1.6688657407407407E-3</v>
      </c>
      <c r="DG79" s="140">
        <v>1.632175925925926E-3</v>
      </c>
      <c r="DH79" s="140">
        <v>1.6743055555555556E-3</v>
      </c>
      <c r="DI79" s="141">
        <v>1.6464120370370372E-3</v>
      </c>
      <c r="DJ79" s="141">
        <v>1.5047453703703705E-3</v>
      </c>
    </row>
    <row r="80" spans="2:114" x14ac:dyDescent="0.2">
      <c r="B80" s="124">
        <v>77</v>
      </c>
      <c r="C80" s="125">
        <v>52</v>
      </c>
      <c r="D80" s="125" t="s">
        <v>374</v>
      </c>
      <c r="E80" s="126">
        <v>1976</v>
      </c>
      <c r="F80" s="126" t="s">
        <v>177</v>
      </c>
      <c r="G80" s="126">
        <v>32</v>
      </c>
      <c r="H80" s="125" t="s">
        <v>181</v>
      </c>
      <c r="I80" s="137">
        <v>0.16635416666666666</v>
      </c>
      <c r="J80" s="139">
        <v>2.5953703703703703E-3</v>
      </c>
      <c r="K80" s="140">
        <v>1.5120370370370372E-3</v>
      </c>
      <c r="L80" s="140">
        <v>1.4829861111111111E-3</v>
      </c>
      <c r="M80" s="140">
        <v>1.4783564814814813E-3</v>
      </c>
      <c r="N80" s="140">
        <v>1.4658564814814814E-3</v>
      </c>
      <c r="O80" s="140">
        <v>1.4453703703703703E-3</v>
      </c>
      <c r="P80" s="140">
        <v>1.4476851851851853E-3</v>
      </c>
      <c r="Q80" s="140">
        <v>1.4399305555555556E-3</v>
      </c>
      <c r="R80" s="140">
        <v>1.5358796296296294E-3</v>
      </c>
      <c r="S80" s="140">
        <v>1.4416666666666666E-3</v>
      </c>
      <c r="T80" s="140">
        <v>1.4525462962962964E-3</v>
      </c>
      <c r="U80" s="140">
        <v>1.4611111111111112E-3</v>
      </c>
      <c r="V80" s="140">
        <v>1.4818287037037037E-3</v>
      </c>
      <c r="W80" s="140">
        <v>1.4569444444444445E-3</v>
      </c>
      <c r="X80" s="140">
        <v>1.4560185185185186E-3</v>
      </c>
      <c r="Y80" s="140">
        <v>1.4664351851851852E-3</v>
      </c>
      <c r="Z80" s="140">
        <v>1.4450231481481484E-3</v>
      </c>
      <c r="AA80" s="140">
        <v>1.4516203703703703E-3</v>
      </c>
      <c r="AB80" s="140">
        <v>1.4575231481481481E-3</v>
      </c>
      <c r="AC80" s="140">
        <v>1.4524305555555555E-3</v>
      </c>
      <c r="AD80" s="140">
        <v>1.4502314814814814E-3</v>
      </c>
      <c r="AE80" s="140">
        <v>1.4853009259259262E-3</v>
      </c>
      <c r="AF80" s="140">
        <v>1.5034722222222222E-3</v>
      </c>
      <c r="AG80" s="140">
        <v>1.4429398148148151E-3</v>
      </c>
      <c r="AH80" s="140">
        <v>1.4505787037037039E-3</v>
      </c>
      <c r="AI80" s="140">
        <v>1.4303240740740741E-3</v>
      </c>
      <c r="AJ80" s="140">
        <v>1.4476851851851853E-3</v>
      </c>
      <c r="AK80" s="140">
        <v>1.4478009259259262E-3</v>
      </c>
      <c r="AL80" s="140">
        <v>1.4424768518518519E-3</v>
      </c>
      <c r="AM80" s="140">
        <v>1.4349537037037037E-3</v>
      </c>
      <c r="AN80" s="140">
        <v>1.4462962962962962E-3</v>
      </c>
      <c r="AO80" s="140">
        <v>1.5370370370370371E-3</v>
      </c>
      <c r="AP80" s="140">
        <v>1.4592592592592591E-3</v>
      </c>
      <c r="AQ80" s="140">
        <v>1.4666666666666667E-3</v>
      </c>
      <c r="AR80" s="140">
        <v>1.4427083333333334E-3</v>
      </c>
      <c r="AS80" s="140">
        <v>1.4564814814814813E-3</v>
      </c>
      <c r="AT80" s="140">
        <v>1.4776620370370369E-3</v>
      </c>
      <c r="AU80" s="140">
        <v>1.4652777777777778E-3</v>
      </c>
      <c r="AV80" s="140">
        <v>1.4480324074074074E-3</v>
      </c>
      <c r="AW80" s="140">
        <v>1.4495370370370372E-3</v>
      </c>
      <c r="AX80" s="140">
        <v>1.4487268518518519E-3</v>
      </c>
      <c r="AY80" s="140">
        <v>1.4481481481481481E-3</v>
      </c>
      <c r="AZ80" s="140">
        <v>1.5112268518518519E-3</v>
      </c>
      <c r="BA80" s="140">
        <v>1.4453703703703703E-3</v>
      </c>
      <c r="BB80" s="140">
        <v>1.4694444444444444E-3</v>
      </c>
      <c r="BC80" s="140">
        <v>1.4681712962962964E-3</v>
      </c>
      <c r="BD80" s="140">
        <v>1.4663194444444444E-3</v>
      </c>
      <c r="BE80" s="140">
        <v>1.5196759259259261E-3</v>
      </c>
      <c r="BF80" s="140">
        <v>1.4650462962962961E-3</v>
      </c>
      <c r="BG80" s="140">
        <v>1.4809027777777778E-3</v>
      </c>
      <c r="BH80" s="140">
        <v>1.5107638888888887E-3</v>
      </c>
      <c r="BI80" s="140">
        <v>1.4711805555555557E-3</v>
      </c>
      <c r="BJ80" s="140">
        <v>1.5469907407407405E-3</v>
      </c>
      <c r="BK80" s="140">
        <v>1.4899305555555558E-3</v>
      </c>
      <c r="BL80" s="140">
        <v>1.5199074074074075E-3</v>
      </c>
      <c r="BM80" s="140">
        <v>1.5077546296296297E-3</v>
      </c>
      <c r="BN80" s="140">
        <v>1.5142361111111112E-3</v>
      </c>
      <c r="BO80" s="140">
        <v>1.5145833333333333E-3</v>
      </c>
      <c r="BP80" s="140">
        <v>1.534027777777778E-3</v>
      </c>
      <c r="BQ80" s="140">
        <v>1.5314814814814815E-3</v>
      </c>
      <c r="BR80" s="140">
        <v>1.5920138888888887E-3</v>
      </c>
      <c r="BS80" s="140">
        <v>1.5458333333333333E-3</v>
      </c>
      <c r="BT80" s="140">
        <v>1.5511574074074073E-3</v>
      </c>
      <c r="BU80" s="140">
        <v>1.6290509259259259E-3</v>
      </c>
      <c r="BV80" s="140">
        <v>1.5778935185185184E-3</v>
      </c>
      <c r="BW80" s="140">
        <v>1.5877314814814814E-3</v>
      </c>
      <c r="BX80" s="140">
        <v>1.6060185185185188E-3</v>
      </c>
      <c r="BY80" s="140">
        <v>1.6494212962962964E-3</v>
      </c>
      <c r="BZ80" s="140">
        <v>1.6042824074074073E-3</v>
      </c>
      <c r="CA80" s="140">
        <v>1.5922453703703704E-3</v>
      </c>
      <c r="CB80" s="140">
        <v>1.617013888888889E-3</v>
      </c>
      <c r="CC80" s="140">
        <v>1.589351851851852E-3</v>
      </c>
      <c r="CD80" s="140">
        <v>1.6469907407407407E-3</v>
      </c>
      <c r="CE80" s="140">
        <v>1.6025462962962961E-3</v>
      </c>
      <c r="CF80" s="140">
        <v>1.6776620370370372E-3</v>
      </c>
      <c r="CG80" s="140">
        <v>1.6489583333333332E-3</v>
      </c>
      <c r="CH80" s="140">
        <v>1.6736111111111112E-3</v>
      </c>
      <c r="CI80" s="140">
        <v>1.7231481481481481E-3</v>
      </c>
      <c r="CJ80" s="140">
        <v>1.6596064814814815E-3</v>
      </c>
      <c r="CK80" s="140">
        <v>1.6774305555555553E-3</v>
      </c>
      <c r="CL80" s="140">
        <v>1.6932870370370372E-3</v>
      </c>
      <c r="CM80" s="140">
        <v>1.7613425925925928E-3</v>
      </c>
      <c r="CN80" s="140">
        <v>1.7136574074074074E-3</v>
      </c>
      <c r="CO80" s="140">
        <v>1.7850694444444444E-3</v>
      </c>
      <c r="CP80" s="140">
        <v>1.7234953703703702E-3</v>
      </c>
      <c r="CQ80" s="140">
        <v>1.7521990740740742E-3</v>
      </c>
      <c r="CR80" s="140">
        <v>1.7289351851851849E-3</v>
      </c>
      <c r="CS80" s="140">
        <v>1.7802083333333333E-3</v>
      </c>
      <c r="CT80" s="140">
        <v>1.7328703703703705E-3</v>
      </c>
      <c r="CU80" s="140">
        <v>1.7315972222222223E-3</v>
      </c>
      <c r="CV80" s="140">
        <v>1.7465277777777781E-3</v>
      </c>
      <c r="CW80" s="140">
        <v>1.7583333333333333E-3</v>
      </c>
      <c r="CX80" s="140">
        <v>1.8398148148148147E-3</v>
      </c>
      <c r="CY80" s="140">
        <v>1.8124999999999999E-3</v>
      </c>
      <c r="CZ80" s="140">
        <v>1.906828703703704E-3</v>
      </c>
      <c r="DA80" s="140">
        <v>1.8460648148148149E-3</v>
      </c>
      <c r="DB80" s="140">
        <v>1.8233796296296297E-3</v>
      </c>
      <c r="DC80" s="140">
        <v>1.808912037037037E-3</v>
      </c>
      <c r="DD80" s="140">
        <v>1.8613425925925926E-3</v>
      </c>
      <c r="DE80" s="140">
        <v>1.8267361111111112E-3</v>
      </c>
      <c r="DF80" s="140">
        <v>1.844675925925926E-3</v>
      </c>
      <c r="DG80" s="140">
        <v>1.7894675925925925E-3</v>
      </c>
      <c r="DH80" s="140">
        <v>1.7645833333333333E-3</v>
      </c>
      <c r="DI80" s="141">
        <v>1.7351851851851853E-3</v>
      </c>
      <c r="DJ80" s="141">
        <v>1.67037037037037E-3</v>
      </c>
    </row>
    <row r="81" spans="2:114" x14ac:dyDescent="0.2">
      <c r="B81" s="124">
        <v>78</v>
      </c>
      <c r="C81" s="125">
        <v>129</v>
      </c>
      <c r="D81" s="125" t="s">
        <v>375</v>
      </c>
      <c r="E81" s="126">
        <v>1976</v>
      </c>
      <c r="F81" s="126" t="s">
        <v>177</v>
      </c>
      <c r="G81" s="126">
        <v>33</v>
      </c>
      <c r="H81" s="125" t="s">
        <v>427</v>
      </c>
      <c r="I81" s="137">
        <v>0.16790509259259259</v>
      </c>
      <c r="J81" s="139">
        <v>2.3699074074074074E-3</v>
      </c>
      <c r="K81" s="140">
        <v>1.4293981481481482E-3</v>
      </c>
      <c r="L81" s="140">
        <v>1.3950231481481481E-3</v>
      </c>
      <c r="M81" s="140">
        <v>1.4297453703703703E-3</v>
      </c>
      <c r="N81" s="140">
        <v>1.4635416666666666E-3</v>
      </c>
      <c r="O81" s="140">
        <v>1.4520833333333337E-3</v>
      </c>
      <c r="P81" s="140">
        <v>1.4164351851851853E-3</v>
      </c>
      <c r="Q81" s="140">
        <v>1.4113425925925925E-3</v>
      </c>
      <c r="R81" s="140">
        <v>1.4037037037037037E-3</v>
      </c>
      <c r="S81" s="140">
        <v>1.4307870370370371E-3</v>
      </c>
      <c r="T81" s="140">
        <v>1.3732638888888889E-3</v>
      </c>
      <c r="U81" s="140">
        <v>1.425925925925926E-3</v>
      </c>
      <c r="V81" s="140">
        <v>1.4320601851851853E-3</v>
      </c>
      <c r="W81" s="140">
        <v>1.5228009259259257E-3</v>
      </c>
      <c r="X81" s="140">
        <v>1.4172453703703706E-3</v>
      </c>
      <c r="Y81" s="140">
        <v>1.4843750000000002E-3</v>
      </c>
      <c r="Z81" s="140">
        <v>1.4164351851851853E-3</v>
      </c>
      <c r="AA81" s="140">
        <v>1.4127314814814816E-3</v>
      </c>
      <c r="AB81" s="140">
        <v>1.4483796296296295E-3</v>
      </c>
      <c r="AC81" s="140">
        <v>1.4284722222222223E-3</v>
      </c>
      <c r="AD81" s="140">
        <v>1.4153935185185187E-3</v>
      </c>
      <c r="AE81" s="140">
        <v>1.4109953703703704E-3</v>
      </c>
      <c r="AF81" s="140">
        <v>1.4644675925925925E-3</v>
      </c>
      <c r="AG81" s="140">
        <v>1.5011574074074074E-3</v>
      </c>
      <c r="AH81" s="140">
        <v>1.4728009259259258E-3</v>
      </c>
      <c r="AI81" s="140">
        <v>1.4464120370370371E-3</v>
      </c>
      <c r="AJ81" s="140">
        <v>1.4329861111111112E-3</v>
      </c>
      <c r="AK81" s="140">
        <v>1.4567129629629628E-3</v>
      </c>
      <c r="AL81" s="140">
        <v>1.5268518518518519E-3</v>
      </c>
      <c r="AM81" s="140">
        <v>1.4506944444444446E-3</v>
      </c>
      <c r="AN81" s="140">
        <v>1.4121527777777778E-3</v>
      </c>
      <c r="AO81" s="140">
        <v>1.4114583333333334E-3</v>
      </c>
      <c r="AP81" s="140">
        <v>1.4391203703703703E-3</v>
      </c>
      <c r="AQ81" s="140">
        <v>1.4238425925925927E-3</v>
      </c>
      <c r="AR81" s="140">
        <v>1.4342592592592593E-3</v>
      </c>
      <c r="AS81" s="140">
        <v>1.4152777777777777E-3</v>
      </c>
      <c r="AT81" s="140">
        <v>1.423611111111111E-3</v>
      </c>
      <c r="AU81" s="140">
        <v>1.4296296296296297E-3</v>
      </c>
      <c r="AV81" s="140">
        <v>1.4253472222222222E-3</v>
      </c>
      <c r="AW81" s="140">
        <v>1.4767361111111112E-3</v>
      </c>
      <c r="AX81" s="140">
        <v>1.7998842592592591E-3</v>
      </c>
      <c r="AY81" s="140">
        <v>1.4563657407407409E-3</v>
      </c>
      <c r="AZ81" s="140">
        <v>1.4523148148148149E-3</v>
      </c>
      <c r="BA81" s="140">
        <v>1.4699074074074074E-3</v>
      </c>
      <c r="BB81" s="140">
        <v>1.4425925925925925E-3</v>
      </c>
      <c r="BC81" s="140">
        <v>1.4767361111111112E-3</v>
      </c>
      <c r="BD81" s="140">
        <v>1.4961805555555555E-3</v>
      </c>
      <c r="BE81" s="140">
        <v>1.4586805555555553E-3</v>
      </c>
      <c r="BF81" s="140">
        <v>1.4723379629629628E-3</v>
      </c>
      <c r="BG81" s="140">
        <v>1.552546296296296E-3</v>
      </c>
      <c r="BH81" s="140">
        <v>1.5153935185185186E-3</v>
      </c>
      <c r="BI81" s="140">
        <v>1.4954861111111113E-3</v>
      </c>
      <c r="BJ81" s="140">
        <v>1.5232638888888889E-3</v>
      </c>
      <c r="BK81" s="140">
        <v>1.5091435185185184E-3</v>
      </c>
      <c r="BL81" s="140">
        <v>1.5320601851851851E-3</v>
      </c>
      <c r="BM81" s="140">
        <v>2.2254629629629629E-3</v>
      </c>
      <c r="BN81" s="140">
        <v>1.4980324074074071E-3</v>
      </c>
      <c r="BO81" s="140">
        <v>1.5354166666666667E-3</v>
      </c>
      <c r="BP81" s="140">
        <v>1.5579861111111113E-3</v>
      </c>
      <c r="BQ81" s="140">
        <v>1.6152777777777778E-3</v>
      </c>
      <c r="BR81" s="140">
        <v>1.539236111111111E-3</v>
      </c>
      <c r="BS81" s="140">
        <v>1.5733796296296297E-3</v>
      </c>
      <c r="BT81" s="140">
        <v>1.5537037037037038E-3</v>
      </c>
      <c r="BU81" s="140">
        <v>1.5682870370370371E-3</v>
      </c>
      <c r="BV81" s="140">
        <v>1.6777777777777778E-3</v>
      </c>
      <c r="BW81" s="140">
        <v>1.5158564814814815E-3</v>
      </c>
      <c r="BX81" s="140">
        <v>1.5314814814814815E-3</v>
      </c>
      <c r="BY81" s="140">
        <v>1.5802083333333334E-3</v>
      </c>
      <c r="BZ81" s="140">
        <v>2.0283564814814812E-3</v>
      </c>
      <c r="CA81" s="140">
        <v>1.6067129629629632E-3</v>
      </c>
      <c r="CB81" s="140">
        <v>1.5744212962962962E-3</v>
      </c>
      <c r="CC81" s="140">
        <v>1.5798611111111111E-3</v>
      </c>
      <c r="CD81" s="140">
        <v>1.6642361111111111E-3</v>
      </c>
      <c r="CE81" s="140">
        <v>1.6572916666666665E-3</v>
      </c>
      <c r="CF81" s="140">
        <v>1.6267361111111111E-3</v>
      </c>
      <c r="CG81" s="140">
        <v>1.6601851851851853E-3</v>
      </c>
      <c r="CH81" s="140">
        <v>1.6763888888888889E-3</v>
      </c>
      <c r="CI81" s="140">
        <v>1.8447916666666665E-3</v>
      </c>
      <c r="CJ81" s="140">
        <v>1.6697916666666666E-3</v>
      </c>
      <c r="CK81" s="140">
        <v>1.6872685185185187E-3</v>
      </c>
      <c r="CL81" s="140">
        <v>1.6862268518518519E-3</v>
      </c>
      <c r="CM81" s="140">
        <v>1.7120370370370371E-3</v>
      </c>
      <c r="CN81" s="140">
        <v>1.6767361111111108E-3</v>
      </c>
      <c r="CO81" s="140">
        <v>3.6686342592592591E-3</v>
      </c>
      <c r="CP81" s="140">
        <v>1.763773148148148E-3</v>
      </c>
      <c r="CQ81" s="140">
        <v>2.039236111111111E-3</v>
      </c>
      <c r="CR81" s="140">
        <v>1.7162037037037039E-3</v>
      </c>
      <c r="CS81" s="140">
        <v>1.6940972222222221E-3</v>
      </c>
      <c r="CT81" s="140">
        <v>1.6535879629629628E-3</v>
      </c>
      <c r="CU81" s="140">
        <v>1.6921296296296296E-3</v>
      </c>
      <c r="CV81" s="140">
        <v>1.9894675925925926E-3</v>
      </c>
      <c r="CW81" s="140">
        <v>1.703125E-3</v>
      </c>
      <c r="CX81" s="140">
        <v>1.7303240740740742E-3</v>
      </c>
      <c r="CY81" s="140">
        <v>1.8572916666666668E-3</v>
      </c>
      <c r="CZ81" s="140">
        <v>1.7354166666666666E-3</v>
      </c>
      <c r="DA81" s="140">
        <v>1.6913194444444447E-3</v>
      </c>
      <c r="DB81" s="140">
        <v>1.6516203703703704E-3</v>
      </c>
      <c r="DC81" s="140">
        <v>1.6185185185185185E-3</v>
      </c>
      <c r="DD81" s="140">
        <v>1.7670138888888891E-3</v>
      </c>
      <c r="DE81" s="140">
        <v>1.6241898148148151E-3</v>
      </c>
      <c r="DF81" s="140">
        <v>1.6491898148148145E-3</v>
      </c>
      <c r="DG81" s="140">
        <v>1.7246527777777781E-3</v>
      </c>
      <c r="DH81" s="140">
        <v>1.7956018518518518E-3</v>
      </c>
      <c r="DI81" s="141">
        <v>2.007523148148148E-3</v>
      </c>
      <c r="DJ81" s="141">
        <v>1.7244212962962962E-3</v>
      </c>
    </row>
    <row r="82" spans="2:114" x14ac:dyDescent="0.2">
      <c r="B82" s="124">
        <v>79</v>
      </c>
      <c r="C82" s="125">
        <v>39</v>
      </c>
      <c r="D82" s="125" t="s">
        <v>12</v>
      </c>
      <c r="E82" s="126">
        <v>1961</v>
      </c>
      <c r="F82" s="126" t="s">
        <v>183</v>
      </c>
      <c r="G82" s="126">
        <v>14</v>
      </c>
      <c r="H82" s="125" t="s">
        <v>181</v>
      </c>
      <c r="I82" s="137">
        <v>0.16826388888888888</v>
      </c>
      <c r="J82" s="139">
        <v>2.3570601851851851E-3</v>
      </c>
      <c r="K82" s="140">
        <v>1.468287037037037E-3</v>
      </c>
      <c r="L82" s="140">
        <v>1.4667824074074073E-3</v>
      </c>
      <c r="M82" s="140">
        <v>1.5172453703703702E-3</v>
      </c>
      <c r="N82" s="140">
        <v>1.4737268518518519E-3</v>
      </c>
      <c r="O82" s="140">
        <v>1.4900462962962964E-3</v>
      </c>
      <c r="P82" s="140">
        <v>1.5025462962962963E-3</v>
      </c>
      <c r="Q82" s="140">
        <v>1.476041666666667E-3</v>
      </c>
      <c r="R82" s="140">
        <v>1.4958333333333334E-3</v>
      </c>
      <c r="S82" s="140">
        <v>1.508564814814815E-3</v>
      </c>
      <c r="T82" s="140">
        <v>1.5204861111111111E-3</v>
      </c>
      <c r="U82" s="140">
        <v>1.5125E-3</v>
      </c>
      <c r="V82" s="140">
        <v>1.5613425925925927E-3</v>
      </c>
      <c r="W82" s="140">
        <v>1.4473379629629628E-3</v>
      </c>
      <c r="X82" s="140">
        <v>1.4964120370370372E-3</v>
      </c>
      <c r="Y82" s="140">
        <v>1.5099537037037037E-3</v>
      </c>
      <c r="Z82" s="140">
        <v>1.4966435185185185E-3</v>
      </c>
      <c r="AA82" s="140">
        <v>1.4839120370370368E-3</v>
      </c>
      <c r="AB82" s="140">
        <v>1.5149305555555558E-3</v>
      </c>
      <c r="AC82" s="140">
        <v>1.5123842592592593E-3</v>
      </c>
      <c r="AD82" s="140">
        <v>1.4968749999999999E-3</v>
      </c>
      <c r="AE82" s="140">
        <v>1.4898148148148147E-3</v>
      </c>
      <c r="AF82" s="140">
        <v>1.5335648148148149E-3</v>
      </c>
      <c r="AG82" s="140">
        <v>1.5001157407407409E-3</v>
      </c>
      <c r="AH82" s="140">
        <v>1.5664351851851852E-3</v>
      </c>
      <c r="AI82" s="140">
        <v>1.494675925925926E-3</v>
      </c>
      <c r="AJ82" s="140">
        <v>1.5134259259259259E-3</v>
      </c>
      <c r="AK82" s="140">
        <v>1.5053240740740741E-3</v>
      </c>
      <c r="AL82" s="140">
        <v>1.5226851851851853E-3</v>
      </c>
      <c r="AM82" s="140">
        <v>1.5201388888888888E-3</v>
      </c>
      <c r="AN82" s="140">
        <v>1.5290509259259261E-3</v>
      </c>
      <c r="AO82" s="140">
        <v>1.5215277777777777E-3</v>
      </c>
      <c r="AP82" s="140">
        <v>1.5177083333333336E-3</v>
      </c>
      <c r="AQ82" s="140">
        <v>1.5060185185185185E-3</v>
      </c>
      <c r="AR82" s="140">
        <v>1.5118055555555555E-3</v>
      </c>
      <c r="AS82" s="140">
        <v>1.5302083333333333E-3</v>
      </c>
      <c r="AT82" s="140">
        <v>1.5726851851851854E-3</v>
      </c>
      <c r="AU82" s="140">
        <v>1.5076388888888889E-3</v>
      </c>
      <c r="AV82" s="140">
        <v>1.4931712962962963E-3</v>
      </c>
      <c r="AW82" s="140">
        <v>1.5238425925925925E-3</v>
      </c>
      <c r="AX82" s="140">
        <v>1.5126157407407408E-3</v>
      </c>
      <c r="AY82" s="140">
        <v>1.5211805555555558E-3</v>
      </c>
      <c r="AZ82" s="140">
        <v>1.5375E-3</v>
      </c>
      <c r="BA82" s="140">
        <v>1.5252314814814816E-3</v>
      </c>
      <c r="BB82" s="140">
        <v>1.5783564814814816E-3</v>
      </c>
      <c r="BC82" s="140">
        <v>1.5106481481481481E-3</v>
      </c>
      <c r="BD82" s="140">
        <v>1.534027777777778E-3</v>
      </c>
      <c r="BE82" s="140">
        <v>1.5290509259259261E-3</v>
      </c>
      <c r="BF82" s="140">
        <v>1.6177083333333332E-3</v>
      </c>
      <c r="BG82" s="140">
        <v>1.5456018518518518E-3</v>
      </c>
      <c r="BH82" s="140">
        <v>1.5582175925925926E-3</v>
      </c>
      <c r="BI82" s="140">
        <v>1.5442129629629627E-3</v>
      </c>
      <c r="BJ82" s="140">
        <v>1.554861111111111E-3</v>
      </c>
      <c r="BK82" s="140">
        <v>1.5649305555555555E-3</v>
      </c>
      <c r="BL82" s="140">
        <v>1.5954861111111109E-3</v>
      </c>
      <c r="BM82" s="140">
        <v>1.5710648148148148E-3</v>
      </c>
      <c r="BN82" s="140">
        <v>1.5689814814814813E-3</v>
      </c>
      <c r="BO82" s="140">
        <v>1.5819444444444446E-3</v>
      </c>
      <c r="BP82" s="140">
        <v>1.6028935185185185E-3</v>
      </c>
      <c r="BQ82" s="140">
        <v>1.5913194444444445E-3</v>
      </c>
      <c r="BR82" s="140">
        <v>1.6686342592592595E-3</v>
      </c>
      <c r="BS82" s="140">
        <v>1.5820601851851848E-3</v>
      </c>
      <c r="BT82" s="140">
        <v>1.600462962962963E-3</v>
      </c>
      <c r="BU82" s="140">
        <v>1.5788194444444443E-3</v>
      </c>
      <c r="BV82" s="140">
        <v>1.5861111111111111E-3</v>
      </c>
      <c r="BW82" s="140">
        <v>1.5699074074074077E-3</v>
      </c>
      <c r="BX82" s="140">
        <v>1.5802083333333334E-3</v>
      </c>
      <c r="BY82" s="140">
        <v>1.5949074074074075E-3</v>
      </c>
      <c r="BZ82" s="140">
        <v>1.5927083333333331E-3</v>
      </c>
      <c r="CA82" s="140">
        <v>1.6208333333333335E-3</v>
      </c>
      <c r="CB82" s="140">
        <v>1.6435185185185183E-3</v>
      </c>
      <c r="CC82" s="140">
        <v>1.6320601851851852E-3</v>
      </c>
      <c r="CD82" s="140">
        <v>1.7719907407407409E-3</v>
      </c>
      <c r="CE82" s="140">
        <v>1.6660879629629632E-3</v>
      </c>
      <c r="CF82" s="140">
        <v>1.6799768518518518E-3</v>
      </c>
      <c r="CG82" s="140">
        <v>1.6578703703703703E-3</v>
      </c>
      <c r="CH82" s="140">
        <v>1.6739583333333331E-3</v>
      </c>
      <c r="CI82" s="140">
        <v>1.6828703703703704E-3</v>
      </c>
      <c r="CJ82" s="140">
        <v>1.6739583333333331E-3</v>
      </c>
      <c r="CK82" s="140">
        <v>1.6725694444444444E-3</v>
      </c>
      <c r="CL82" s="140">
        <v>1.6718749999999998E-3</v>
      </c>
      <c r="CM82" s="140">
        <v>1.6876157407407406E-3</v>
      </c>
      <c r="CN82" s="140">
        <v>1.6815972222222223E-3</v>
      </c>
      <c r="CO82" s="140">
        <v>1.6916666666666666E-3</v>
      </c>
      <c r="CP82" s="140">
        <v>1.8005787037037035E-3</v>
      </c>
      <c r="CQ82" s="140">
        <v>1.7185185185185185E-3</v>
      </c>
      <c r="CR82" s="140">
        <v>1.7078703703703702E-3</v>
      </c>
      <c r="CS82" s="140">
        <v>1.698611111111111E-3</v>
      </c>
      <c r="CT82" s="140">
        <v>1.714236111111111E-3</v>
      </c>
      <c r="CU82" s="140">
        <v>1.6995370370370369E-3</v>
      </c>
      <c r="CV82" s="140">
        <v>1.7258101851851853E-3</v>
      </c>
      <c r="CW82" s="140">
        <v>1.7123842592592592E-3</v>
      </c>
      <c r="CX82" s="140">
        <v>1.7111111111111112E-3</v>
      </c>
      <c r="CY82" s="140">
        <v>1.7074074074074075E-3</v>
      </c>
      <c r="CZ82" s="140">
        <v>1.8866898148148148E-3</v>
      </c>
      <c r="DA82" s="140">
        <v>1.7170138888888888E-3</v>
      </c>
      <c r="DB82" s="140">
        <v>1.7159722222222222E-3</v>
      </c>
      <c r="DC82" s="140">
        <v>1.7214120370370369E-3</v>
      </c>
      <c r="DD82" s="140">
        <v>1.7592592592592592E-3</v>
      </c>
      <c r="DE82" s="140">
        <v>1.7729166666666666E-3</v>
      </c>
      <c r="DF82" s="140">
        <v>1.7319444444444442E-3</v>
      </c>
      <c r="DG82" s="140">
        <v>1.7584490740740744E-3</v>
      </c>
      <c r="DH82" s="140">
        <v>1.7489583333333333E-3</v>
      </c>
      <c r="DI82" s="141">
        <v>1.7501157407407405E-3</v>
      </c>
      <c r="DJ82" s="141">
        <v>1.7287037037037037E-3</v>
      </c>
    </row>
    <row r="83" spans="2:114" x14ac:dyDescent="0.2">
      <c r="B83" s="124">
        <v>80</v>
      </c>
      <c r="C83" s="125">
        <v>109</v>
      </c>
      <c r="D83" s="125" t="s">
        <v>204</v>
      </c>
      <c r="E83" s="126">
        <v>1973</v>
      </c>
      <c r="F83" s="126" t="s">
        <v>177</v>
      </c>
      <c r="G83" s="126">
        <v>34</v>
      </c>
      <c r="H83" s="125" t="s">
        <v>428</v>
      </c>
      <c r="I83" s="137">
        <v>0.16903935185185184</v>
      </c>
      <c r="J83" s="139">
        <v>2.3532407407407404E-3</v>
      </c>
      <c r="K83" s="140">
        <v>1.4659722222222225E-3</v>
      </c>
      <c r="L83" s="140">
        <v>1.4497685185185186E-3</v>
      </c>
      <c r="M83" s="140">
        <v>1.4557870370370369E-3</v>
      </c>
      <c r="N83" s="140">
        <v>1.4836805555555556E-3</v>
      </c>
      <c r="O83" s="140">
        <v>1.4243055555555556E-3</v>
      </c>
      <c r="P83" s="140">
        <v>1.4372685185185185E-3</v>
      </c>
      <c r="Q83" s="140">
        <v>1.476041666666667E-3</v>
      </c>
      <c r="R83" s="140">
        <v>1.482523148148148E-3</v>
      </c>
      <c r="S83" s="140">
        <v>1.4811342592592591E-3</v>
      </c>
      <c r="T83" s="140">
        <v>1.4768518518518516E-3</v>
      </c>
      <c r="U83" s="140">
        <v>1.4637731481481481E-3</v>
      </c>
      <c r="V83" s="140">
        <v>1.4635416666666666E-3</v>
      </c>
      <c r="W83" s="140">
        <v>1.4615740740740741E-3</v>
      </c>
      <c r="X83" s="140">
        <v>1.4472222222222221E-3</v>
      </c>
      <c r="Y83" s="140">
        <v>1.4839120370370368E-3</v>
      </c>
      <c r="Z83" s="140">
        <v>1.4728009259259258E-3</v>
      </c>
      <c r="AA83" s="140">
        <v>1.4783564814814813E-3</v>
      </c>
      <c r="AB83" s="140">
        <v>1.4719907407407407E-3</v>
      </c>
      <c r="AC83" s="140">
        <v>1.4642361111111108E-3</v>
      </c>
      <c r="AD83" s="140">
        <v>1.4722222222222222E-3</v>
      </c>
      <c r="AE83" s="140">
        <v>1.4777777777777777E-3</v>
      </c>
      <c r="AF83" s="140">
        <v>1.4828703703703705E-3</v>
      </c>
      <c r="AG83" s="140">
        <v>1.4565972222222222E-3</v>
      </c>
      <c r="AH83" s="140">
        <v>1.4587962962962964E-3</v>
      </c>
      <c r="AI83" s="140">
        <v>1.482523148148148E-3</v>
      </c>
      <c r="AJ83" s="140">
        <v>1.3636574074074074E-3</v>
      </c>
      <c r="AK83" s="140">
        <v>1.4913194444444444E-3</v>
      </c>
      <c r="AL83" s="140">
        <v>1.4817129629629631E-3</v>
      </c>
      <c r="AM83" s="140">
        <v>1.564699074074074E-3</v>
      </c>
      <c r="AN83" s="140">
        <v>1.4746527777777779E-3</v>
      </c>
      <c r="AO83" s="140">
        <v>1.4833333333333332E-3</v>
      </c>
      <c r="AP83" s="140">
        <v>1.4681712962962964E-3</v>
      </c>
      <c r="AQ83" s="140">
        <v>1.4608796296296297E-3</v>
      </c>
      <c r="AR83" s="140">
        <v>1.4686342592592592E-3</v>
      </c>
      <c r="AS83" s="140">
        <v>1.4842592592592592E-3</v>
      </c>
      <c r="AT83" s="140">
        <v>1.4905092592592591E-3</v>
      </c>
      <c r="AU83" s="140">
        <v>1.6105324074074075E-3</v>
      </c>
      <c r="AV83" s="140">
        <v>1.6017361111111111E-3</v>
      </c>
      <c r="AW83" s="140">
        <v>1.4821759259259258E-3</v>
      </c>
      <c r="AX83" s="140">
        <v>1.4826388888888886E-3</v>
      </c>
      <c r="AY83" s="140">
        <v>1.5001157407407409E-3</v>
      </c>
      <c r="AZ83" s="140">
        <v>1.5328703703703702E-3</v>
      </c>
      <c r="BA83" s="140">
        <v>1.5091435185185184E-3</v>
      </c>
      <c r="BB83" s="140">
        <v>1.4998842592592592E-3</v>
      </c>
      <c r="BC83" s="140">
        <v>1.529398148148148E-3</v>
      </c>
      <c r="BD83" s="140">
        <v>1.5251157407407407E-3</v>
      </c>
      <c r="BE83" s="140">
        <v>1.5231481481481483E-3</v>
      </c>
      <c r="BF83" s="140">
        <v>1.5209490740740741E-3</v>
      </c>
      <c r="BG83" s="140">
        <v>1.5215277777777777E-3</v>
      </c>
      <c r="BH83" s="140">
        <v>1.6987268518518517E-3</v>
      </c>
      <c r="BI83" s="140">
        <v>1.5327546296296296E-3</v>
      </c>
      <c r="BJ83" s="140">
        <v>1.5886574074074073E-3</v>
      </c>
      <c r="BK83" s="140">
        <v>1.5319444444444443E-3</v>
      </c>
      <c r="BL83" s="140">
        <v>1.5313657407407405E-3</v>
      </c>
      <c r="BM83" s="140">
        <v>1.5513888888888888E-3</v>
      </c>
      <c r="BN83" s="140">
        <v>1.5563657407407408E-3</v>
      </c>
      <c r="BO83" s="140">
        <v>1.5556712962962963E-3</v>
      </c>
      <c r="BP83" s="140">
        <v>1.5614583333333333E-3</v>
      </c>
      <c r="BQ83" s="140">
        <v>1.5709490740740738E-3</v>
      </c>
      <c r="BR83" s="140">
        <v>1.7362268518518519E-3</v>
      </c>
      <c r="BS83" s="140">
        <v>1.5577546296296296E-3</v>
      </c>
      <c r="BT83" s="140">
        <v>1.569212962962963E-3</v>
      </c>
      <c r="BU83" s="140">
        <v>1.6067129629629632E-3</v>
      </c>
      <c r="BV83" s="140">
        <v>1.5936342592592593E-3</v>
      </c>
      <c r="BW83" s="140">
        <v>1.6090277777777778E-3</v>
      </c>
      <c r="BX83" s="140">
        <v>1.5913194444444445E-3</v>
      </c>
      <c r="BY83" s="140">
        <v>1.6993055555555555E-3</v>
      </c>
      <c r="BZ83" s="140">
        <v>1.5957175925925924E-3</v>
      </c>
      <c r="CA83" s="140">
        <v>1.6020833333333332E-3</v>
      </c>
      <c r="CB83" s="140">
        <v>1.5944444444444446E-3</v>
      </c>
      <c r="CC83" s="140">
        <v>1.6111111111111109E-3</v>
      </c>
      <c r="CD83" s="140">
        <v>1.5976851851851848E-3</v>
      </c>
      <c r="CE83" s="140">
        <v>1.7077546296296294E-3</v>
      </c>
      <c r="CF83" s="140">
        <v>1.6249999999999999E-3</v>
      </c>
      <c r="CG83" s="140">
        <v>1.6061342592592592E-3</v>
      </c>
      <c r="CH83" s="140">
        <v>1.6196759259259261E-3</v>
      </c>
      <c r="CI83" s="140">
        <v>1.7672453703703702E-3</v>
      </c>
      <c r="CJ83" s="140">
        <v>1.6473379629629631E-3</v>
      </c>
      <c r="CK83" s="140">
        <v>1.655324074074074E-3</v>
      </c>
      <c r="CL83" s="140">
        <v>1.6585648148148148E-3</v>
      </c>
      <c r="CM83" s="140">
        <v>1.9894675925925926E-3</v>
      </c>
      <c r="CN83" s="140">
        <v>1.6586805555555556E-3</v>
      </c>
      <c r="CO83" s="140">
        <v>1.6665509259259261E-3</v>
      </c>
      <c r="CP83" s="140">
        <v>1.6792824074074073E-3</v>
      </c>
      <c r="CQ83" s="140">
        <v>1.8328703703703701E-3</v>
      </c>
      <c r="CR83" s="140">
        <v>1.6873842592592591E-3</v>
      </c>
      <c r="CS83" s="140">
        <v>1.8185185185185186E-3</v>
      </c>
      <c r="CT83" s="140">
        <v>1.6792824074074073E-3</v>
      </c>
      <c r="CU83" s="140">
        <v>1.9030092592592595E-3</v>
      </c>
      <c r="CV83" s="140">
        <v>1.6914351851851854E-3</v>
      </c>
      <c r="CW83" s="140">
        <v>1.6818287037037036E-3</v>
      </c>
      <c r="CX83" s="140">
        <v>1.9818287037037035E-3</v>
      </c>
      <c r="CY83" s="140">
        <v>1.8435185185185184E-3</v>
      </c>
      <c r="CZ83" s="140">
        <v>1.7569444444444447E-3</v>
      </c>
      <c r="DA83" s="140">
        <v>2.0856481481481481E-3</v>
      </c>
      <c r="DB83" s="140">
        <v>1.7880787037037038E-3</v>
      </c>
      <c r="DC83" s="140">
        <v>1.9550925925925925E-3</v>
      </c>
      <c r="DD83" s="140">
        <v>1.9737268518518519E-3</v>
      </c>
      <c r="DE83" s="140">
        <v>1.8835648148148151E-3</v>
      </c>
      <c r="DF83" s="140">
        <v>1.8827546296296298E-3</v>
      </c>
      <c r="DG83" s="140">
        <v>1.8501157407407407E-3</v>
      </c>
      <c r="DH83" s="140">
        <v>1.9328703703703704E-3</v>
      </c>
      <c r="DI83" s="141">
        <v>1.9212962962962962E-3</v>
      </c>
      <c r="DJ83" s="141">
        <v>1.8752314814814814E-3</v>
      </c>
    </row>
    <row r="84" spans="2:114" x14ac:dyDescent="0.2">
      <c r="B84" s="124">
        <v>81</v>
      </c>
      <c r="C84" s="125">
        <v>101</v>
      </c>
      <c r="D84" s="125" t="s">
        <v>149</v>
      </c>
      <c r="E84" s="126">
        <v>1969</v>
      </c>
      <c r="F84" s="126" t="s">
        <v>177</v>
      </c>
      <c r="G84" s="126">
        <v>35</v>
      </c>
      <c r="H84" s="125" t="s">
        <v>169</v>
      </c>
      <c r="I84" s="137">
        <v>0.1693287037037037</v>
      </c>
      <c r="J84" s="139">
        <v>2.4552083333333331E-3</v>
      </c>
      <c r="K84" s="140">
        <v>1.4917824074074072E-3</v>
      </c>
      <c r="L84" s="140">
        <v>1.5526620370370371E-3</v>
      </c>
      <c r="M84" s="140">
        <v>1.5138888888888891E-3</v>
      </c>
      <c r="N84" s="140">
        <v>1.533912037037037E-3</v>
      </c>
      <c r="O84" s="140">
        <v>1.4883101851851852E-3</v>
      </c>
      <c r="P84" s="140">
        <v>1.4974537037037038E-3</v>
      </c>
      <c r="Q84" s="140">
        <v>1.5010416666666668E-3</v>
      </c>
      <c r="R84" s="140">
        <v>1.504976851851852E-3</v>
      </c>
      <c r="S84" s="140">
        <v>1.4839120370370368E-3</v>
      </c>
      <c r="T84" s="140">
        <v>1.4996527777777777E-3</v>
      </c>
      <c r="U84" s="140">
        <v>1.5380787037037038E-3</v>
      </c>
      <c r="V84" s="140">
        <v>1.545486111111111E-3</v>
      </c>
      <c r="W84" s="140">
        <v>1.534027777777778E-3</v>
      </c>
      <c r="X84" s="140">
        <v>1.6309027777777778E-3</v>
      </c>
      <c r="Y84" s="140">
        <v>1.5222222222222223E-3</v>
      </c>
      <c r="Z84" s="140">
        <v>1.5417824074074075E-3</v>
      </c>
      <c r="AA84" s="140">
        <v>1.5244212962962963E-3</v>
      </c>
      <c r="AB84" s="140">
        <v>1.539236111111111E-3</v>
      </c>
      <c r="AC84" s="140">
        <v>1.5309027777777777E-3</v>
      </c>
      <c r="AD84" s="140">
        <v>1.5496527777777776E-3</v>
      </c>
      <c r="AE84" s="140">
        <v>1.610763888888889E-3</v>
      </c>
      <c r="AF84" s="140">
        <v>1.5210648148148147E-3</v>
      </c>
      <c r="AG84" s="140">
        <v>1.5337962962962963E-3</v>
      </c>
      <c r="AH84" s="140">
        <v>1.5252314814814816E-3</v>
      </c>
      <c r="AI84" s="140">
        <v>1.9428240740740742E-3</v>
      </c>
      <c r="AJ84" s="140">
        <v>1.5028935185185186E-3</v>
      </c>
      <c r="AK84" s="140">
        <v>1.50625E-3</v>
      </c>
      <c r="AL84" s="140">
        <v>1.5011574074074074E-3</v>
      </c>
      <c r="AM84" s="140">
        <v>1.5331018518518521E-3</v>
      </c>
      <c r="AN84" s="140">
        <v>1.5312499999999998E-3</v>
      </c>
      <c r="AO84" s="140">
        <v>1.5292824074074074E-3</v>
      </c>
      <c r="AP84" s="140">
        <v>1.534027777777778E-3</v>
      </c>
      <c r="AQ84" s="140">
        <v>1.5498842592592593E-3</v>
      </c>
      <c r="AR84" s="140">
        <v>1.553587962962963E-3</v>
      </c>
      <c r="AS84" s="140">
        <v>1.5798611111111111E-3</v>
      </c>
      <c r="AT84" s="140">
        <v>1.5709490740740738E-3</v>
      </c>
      <c r="AU84" s="140">
        <v>1.5866898148148149E-3</v>
      </c>
      <c r="AV84" s="140">
        <v>1.5774305555555557E-3</v>
      </c>
      <c r="AW84" s="140">
        <v>1.5671296296296299E-3</v>
      </c>
      <c r="AX84" s="140">
        <v>1.5813657407407406E-3</v>
      </c>
      <c r="AY84" s="140">
        <v>1.672685185185185E-3</v>
      </c>
      <c r="AZ84" s="140">
        <v>1.5854166666666666E-3</v>
      </c>
      <c r="BA84" s="140">
        <v>2.2185185185185185E-3</v>
      </c>
      <c r="BB84" s="140">
        <v>1.5895833333333335E-3</v>
      </c>
      <c r="BC84" s="140">
        <v>1.5747685185185185E-3</v>
      </c>
      <c r="BD84" s="140">
        <v>1.560648148148148E-3</v>
      </c>
      <c r="BE84" s="140">
        <v>1.5950231481481481E-3</v>
      </c>
      <c r="BF84" s="140">
        <v>1.5942129629629629E-3</v>
      </c>
      <c r="BG84" s="140">
        <v>1.5633101851851852E-3</v>
      </c>
      <c r="BH84" s="140">
        <v>1.6040509259259257E-3</v>
      </c>
      <c r="BI84" s="140">
        <v>1.5883101851851854E-3</v>
      </c>
      <c r="BJ84" s="140">
        <v>1.6032407407407404E-3</v>
      </c>
      <c r="BK84" s="140">
        <v>1.5827546296296299E-3</v>
      </c>
      <c r="BL84" s="140">
        <v>1.6076388888888887E-3</v>
      </c>
      <c r="BM84" s="140">
        <v>1.8034722222222222E-3</v>
      </c>
      <c r="BN84" s="140">
        <v>1.6328703703703705E-3</v>
      </c>
      <c r="BO84" s="140">
        <v>1.6262731481481482E-3</v>
      </c>
      <c r="BP84" s="140">
        <v>1.5855324074074077E-3</v>
      </c>
      <c r="BQ84" s="140">
        <v>1.5775462962962963E-3</v>
      </c>
      <c r="BR84" s="140">
        <v>1.5635416666666669E-3</v>
      </c>
      <c r="BS84" s="140">
        <v>1.8677083333333332E-3</v>
      </c>
      <c r="BT84" s="140">
        <v>1.5475694444444443E-3</v>
      </c>
      <c r="BU84" s="140">
        <v>1.5783564814814816E-3</v>
      </c>
      <c r="BV84" s="140">
        <v>1.5770833333333333E-3</v>
      </c>
      <c r="BW84" s="140">
        <v>1.5900462962962962E-3</v>
      </c>
      <c r="BX84" s="140">
        <v>1.5814814814814815E-3</v>
      </c>
      <c r="BY84" s="140">
        <v>1.5899305555555554E-3</v>
      </c>
      <c r="BZ84" s="140">
        <v>1.5703703703703704E-3</v>
      </c>
      <c r="CA84" s="140">
        <v>1.5868055555555557E-3</v>
      </c>
      <c r="CB84" s="140">
        <v>2.3903935185185187E-3</v>
      </c>
      <c r="CC84" s="140">
        <v>1.6015046296296298E-3</v>
      </c>
      <c r="CD84" s="140">
        <v>1.5962962962962962E-3</v>
      </c>
      <c r="CE84" s="140">
        <v>1.5743055555555554E-3</v>
      </c>
      <c r="CF84" s="140">
        <v>1.578009259259259E-3</v>
      </c>
      <c r="CG84" s="140">
        <v>1.5788194444444443E-3</v>
      </c>
      <c r="CH84" s="140">
        <v>1.559375E-3</v>
      </c>
      <c r="CI84" s="140">
        <v>1.5946759259259258E-3</v>
      </c>
      <c r="CJ84" s="140">
        <v>1.6100694444444446E-3</v>
      </c>
      <c r="CK84" s="140">
        <v>2.6226851851851849E-3</v>
      </c>
      <c r="CL84" s="140">
        <v>1.5954861111111109E-3</v>
      </c>
      <c r="CM84" s="140">
        <v>1.5829861111111112E-3</v>
      </c>
      <c r="CN84" s="140">
        <v>1.5773148148148146E-3</v>
      </c>
      <c r="CO84" s="140">
        <v>1.5185185185185182E-3</v>
      </c>
      <c r="CP84" s="140">
        <v>1.5626157407407409E-3</v>
      </c>
      <c r="CQ84" s="140">
        <v>1.5831018518518518E-3</v>
      </c>
      <c r="CR84" s="140">
        <v>1.5268518518518519E-3</v>
      </c>
      <c r="CS84" s="140">
        <v>1.5309027777777777E-3</v>
      </c>
      <c r="CT84" s="140">
        <v>2.0666666666666667E-3</v>
      </c>
      <c r="CU84" s="140">
        <v>1.5217592592592592E-3</v>
      </c>
      <c r="CV84" s="140">
        <v>1.5241898148148148E-3</v>
      </c>
      <c r="CW84" s="140">
        <v>1.5365740740740741E-3</v>
      </c>
      <c r="CX84" s="140">
        <v>1.7081018518518519E-3</v>
      </c>
      <c r="CY84" s="140">
        <v>1.5828703703703701E-3</v>
      </c>
      <c r="CZ84" s="140">
        <v>1.5468749999999999E-3</v>
      </c>
      <c r="DA84" s="140">
        <v>1.5946759259259258E-3</v>
      </c>
      <c r="DB84" s="140">
        <v>1.5714120370370372E-3</v>
      </c>
      <c r="DC84" s="140">
        <v>1.5903935185185188E-3</v>
      </c>
      <c r="DD84" s="140">
        <v>1.6207175925925927E-3</v>
      </c>
      <c r="DE84" s="140">
        <v>1.6400462962962963E-3</v>
      </c>
      <c r="DF84" s="140">
        <v>1.5949074074074075E-3</v>
      </c>
      <c r="DG84" s="140">
        <v>1.600462962962963E-3</v>
      </c>
      <c r="DH84" s="140">
        <v>1.7453703703703702E-3</v>
      </c>
      <c r="DI84" s="141">
        <v>1.6546296296296298E-3</v>
      </c>
      <c r="DJ84" s="141">
        <v>1.5149305555555558E-3</v>
      </c>
    </row>
    <row r="85" spans="2:114" x14ac:dyDescent="0.2">
      <c r="B85" s="124">
        <v>82</v>
      </c>
      <c r="C85" s="125">
        <v>15</v>
      </c>
      <c r="D85" s="125" t="s">
        <v>172</v>
      </c>
      <c r="E85" s="126">
        <v>1960</v>
      </c>
      <c r="F85" s="126" t="s">
        <v>183</v>
      </c>
      <c r="G85" s="126">
        <v>15</v>
      </c>
      <c r="H85" s="125" t="s">
        <v>429</v>
      </c>
      <c r="I85" s="137">
        <v>0.17170138888888889</v>
      </c>
      <c r="J85" s="139">
        <v>2.3752314814814812E-3</v>
      </c>
      <c r="K85" s="140">
        <v>1.4880787037037039E-3</v>
      </c>
      <c r="L85" s="140">
        <v>1.4934027777777777E-3</v>
      </c>
      <c r="M85" s="140">
        <v>1.5172453703703702E-3</v>
      </c>
      <c r="N85" s="140">
        <v>1.5094907407407407E-3</v>
      </c>
      <c r="O85" s="140">
        <v>1.5297453703703705E-3</v>
      </c>
      <c r="P85" s="140">
        <v>1.522337962962963E-3</v>
      </c>
      <c r="Q85" s="140">
        <v>1.522337962962963E-3</v>
      </c>
      <c r="R85" s="140">
        <v>1.4969907407407408E-3</v>
      </c>
      <c r="S85" s="140">
        <v>1.5135416666666667E-3</v>
      </c>
      <c r="T85" s="140">
        <v>1.522337962962963E-3</v>
      </c>
      <c r="U85" s="140">
        <v>1.540509259259259E-3</v>
      </c>
      <c r="V85" s="140">
        <v>1.5431712962962966E-3</v>
      </c>
      <c r="W85" s="140">
        <v>1.527199074074074E-3</v>
      </c>
      <c r="X85" s="140">
        <v>1.5755787037037038E-3</v>
      </c>
      <c r="Y85" s="140">
        <v>1.5380787037037038E-3</v>
      </c>
      <c r="Z85" s="140">
        <v>1.5208333333333332E-3</v>
      </c>
      <c r="AA85" s="140">
        <v>1.5300925925925924E-3</v>
      </c>
      <c r="AB85" s="140">
        <v>1.5329861111111111E-3</v>
      </c>
      <c r="AC85" s="140">
        <v>1.5372685185185185E-3</v>
      </c>
      <c r="AD85" s="140">
        <v>1.5245370370370369E-3</v>
      </c>
      <c r="AE85" s="140">
        <v>1.5462962962962963E-3</v>
      </c>
      <c r="AF85" s="140">
        <v>1.5350694444444446E-3</v>
      </c>
      <c r="AG85" s="140">
        <v>1.5451388888888891E-3</v>
      </c>
      <c r="AH85" s="140">
        <v>1.5557870370370372E-3</v>
      </c>
      <c r="AI85" s="140">
        <v>1.5373842592592594E-3</v>
      </c>
      <c r="AJ85" s="140">
        <v>1.5431712962962966E-3</v>
      </c>
      <c r="AK85" s="140">
        <v>1.525810185185185E-3</v>
      </c>
      <c r="AL85" s="140">
        <v>1.5846064814814813E-3</v>
      </c>
      <c r="AM85" s="140">
        <v>1.6050925925925926E-3</v>
      </c>
      <c r="AN85" s="140">
        <v>1.5760416666666666E-3</v>
      </c>
      <c r="AO85" s="140">
        <v>1.5613425925925927E-3</v>
      </c>
      <c r="AP85" s="140">
        <v>1.5578703703703703E-3</v>
      </c>
      <c r="AQ85" s="140">
        <v>1.5831018518518518E-3</v>
      </c>
      <c r="AR85" s="140">
        <v>1.5642361111111111E-3</v>
      </c>
      <c r="AS85" s="140">
        <v>1.6047453703703701E-3</v>
      </c>
      <c r="AT85" s="140">
        <v>1.5783564814814816E-3</v>
      </c>
      <c r="AU85" s="140">
        <v>1.6034722222222223E-3</v>
      </c>
      <c r="AV85" s="140">
        <v>1.6075231481481481E-3</v>
      </c>
      <c r="AW85" s="140">
        <v>1.5935185185185184E-3</v>
      </c>
      <c r="AX85" s="140">
        <v>1.5961805555555553E-3</v>
      </c>
      <c r="AY85" s="140">
        <v>1.5943287037037037E-3</v>
      </c>
      <c r="AZ85" s="140">
        <v>1.588888888888889E-3</v>
      </c>
      <c r="BA85" s="140">
        <v>1.5987268518518518E-3</v>
      </c>
      <c r="BB85" s="140">
        <v>1.5890046296296297E-3</v>
      </c>
      <c r="BC85" s="140">
        <v>1.6450231481481481E-3</v>
      </c>
      <c r="BD85" s="140">
        <v>1.7804398148148148E-3</v>
      </c>
      <c r="BE85" s="140">
        <v>1.5872685185185185E-3</v>
      </c>
      <c r="BF85" s="140">
        <v>1.6214120370370369E-3</v>
      </c>
      <c r="BG85" s="140">
        <v>1.6249999999999999E-3</v>
      </c>
      <c r="BH85" s="140">
        <v>1.6103009259259256E-3</v>
      </c>
      <c r="BI85" s="140">
        <v>1.6039351851851855E-3</v>
      </c>
      <c r="BJ85" s="140">
        <v>1.8317129629629629E-3</v>
      </c>
      <c r="BK85" s="140">
        <v>1.6184027777777776E-3</v>
      </c>
      <c r="BL85" s="140">
        <v>1.5912037037037038E-3</v>
      </c>
      <c r="BM85" s="140">
        <v>1.6093749999999999E-3</v>
      </c>
      <c r="BN85" s="140">
        <v>1.6371527777777775E-3</v>
      </c>
      <c r="BO85" s="140">
        <v>1.5989583333333335E-3</v>
      </c>
      <c r="BP85" s="140">
        <v>1.6065972222222222E-3</v>
      </c>
      <c r="BQ85" s="140">
        <v>1.6202546296296295E-3</v>
      </c>
      <c r="BR85" s="140">
        <v>1.6116898148148149E-3</v>
      </c>
      <c r="BS85" s="140">
        <v>1.6961805555555556E-3</v>
      </c>
      <c r="BT85" s="140">
        <v>1.6855324074074073E-3</v>
      </c>
      <c r="BU85" s="140">
        <v>1.6604166666666668E-3</v>
      </c>
      <c r="BV85" s="140">
        <v>1.629398148148148E-3</v>
      </c>
      <c r="BW85" s="140">
        <v>1.651273148148148E-3</v>
      </c>
      <c r="BX85" s="140">
        <v>1.6631944444444446E-3</v>
      </c>
      <c r="BY85" s="140">
        <v>1.6462962962962965E-3</v>
      </c>
      <c r="BZ85" s="140">
        <v>1.6658564814814815E-3</v>
      </c>
      <c r="CA85" s="140">
        <v>1.6877314814814817E-3</v>
      </c>
      <c r="CB85" s="140">
        <v>1.6685185185185186E-3</v>
      </c>
      <c r="CC85" s="140">
        <v>1.6612268518518519E-3</v>
      </c>
      <c r="CD85" s="140">
        <v>1.6556712962962964E-3</v>
      </c>
      <c r="CE85" s="140">
        <v>1.6675925925925927E-3</v>
      </c>
      <c r="CF85" s="140">
        <v>1.6556712962962964E-3</v>
      </c>
      <c r="CG85" s="140">
        <v>1.7967592592592592E-3</v>
      </c>
      <c r="CH85" s="140">
        <v>1.7802083333333333E-3</v>
      </c>
      <c r="CI85" s="140">
        <v>1.6458333333333333E-3</v>
      </c>
      <c r="CJ85" s="140">
        <v>1.6499999999999998E-3</v>
      </c>
      <c r="CK85" s="140">
        <v>1.651851851851852E-3</v>
      </c>
      <c r="CL85" s="140">
        <v>1.6780092592592593E-3</v>
      </c>
      <c r="CM85" s="140">
        <v>1.6601851851851853E-3</v>
      </c>
      <c r="CN85" s="140">
        <v>1.6976851851851851E-3</v>
      </c>
      <c r="CO85" s="140">
        <v>1.7096064814814814E-3</v>
      </c>
      <c r="CP85" s="140">
        <v>1.7004629629629629E-3</v>
      </c>
      <c r="CQ85" s="140">
        <v>1.7180555555555558E-3</v>
      </c>
      <c r="CR85" s="140">
        <v>1.8100694444444447E-3</v>
      </c>
      <c r="CS85" s="140">
        <v>1.6965277777777777E-3</v>
      </c>
      <c r="CT85" s="140">
        <v>1.7243055555555555E-3</v>
      </c>
      <c r="CU85" s="140">
        <v>1.7380787037037037E-3</v>
      </c>
      <c r="CV85" s="140">
        <v>1.7274305555555556E-3</v>
      </c>
      <c r="CW85" s="140">
        <v>1.7061342592592595E-3</v>
      </c>
      <c r="CX85" s="140">
        <v>1.7153935185185187E-3</v>
      </c>
      <c r="CY85" s="140">
        <v>1.7319444444444442E-3</v>
      </c>
      <c r="CZ85" s="140">
        <v>1.730902777777778E-3</v>
      </c>
      <c r="DA85" s="140">
        <v>1.7270833333333333E-3</v>
      </c>
      <c r="DB85" s="140">
        <v>1.7346064814814813E-3</v>
      </c>
      <c r="DC85" s="140">
        <v>1.7256944444444444E-3</v>
      </c>
      <c r="DD85" s="140">
        <v>1.7339120370370371E-3</v>
      </c>
      <c r="DE85" s="140">
        <v>1.7150462962962963E-3</v>
      </c>
      <c r="DF85" s="140">
        <v>1.7466435185185182E-3</v>
      </c>
      <c r="DG85" s="140">
        <v>1.7519675925925925E-3</v>
      </c>
      <c r="DH85" s="140">
        <v>1.7319444444444442E-3</v>
      </c>
      <c r="DI85" s="141">
        <v>1.7626157407407408E-3</v>
      </c>
      <c r="DJ85" s="141">
        <v>1.682986111111111E-3</v>
      </c>
    </row>
    <row r="86" spans="2:114" x14ac:dyDescent="0.2">
      <c r="B86" s="124">
        <v>83</v>
      </c>
      <c r="C86" s="125">
        <v>18</v>
      </c>
      <c r="D86" s="125" t="s">
        <v>18</v>
      </c>
      <c r="E86" s="126">
        <v>1970</v>
      </c>
      <c r="F86" s="126" t="s">
        <v>177</v>
      </c>
      <c r="G86" s="126">
        <v>36</v>
      </c>
      <c r="H86" s="125" t="s">
        <v>192</v>
      </c>
      <c r="I86" s="137">
        <v>0.17196759259259262</v>
      </c>
      <c r="J86" s="139">
        <v>2.1436342592592592E-3</v>
      </c>
      <c r="K86" s="140">
        <v>1.3359953703703702E-3</v>
      </c>
      <c r="L86" s="140">
        <v>1.3163194444444444E-3</v>
      </c>
      <c r="M86" s="140">
        <v>1.3475694444444446E-3</v>
      </c>
      <c r="N86" s="140">
        <v>1.360300925925926E-3</v>
      </c>
      <c r="O86" s="140">
        <v>1.3905092592592595E-3</v>
      </c>
      <c r="P86" s="140">
        <v>1.4026620370370371E-3</v>
      </c>
      <c r="Q86" s="140">
        <v>1.3849537037037036E-3</v>
      </c>
      <c r="R86" s="140">
        <v>1.367824074074074E-3</v>
      </c>
      <c r="S86" s="140">
        <v>1.3748842592592591E-3</v>
      </c>
      <c r="T86" s="140">
        <v>1.3962962962962965E-3</v>
      </c>
      <c r="U86" s="140">
        <v>1.3520833333333334E-3</v>
      </c>
      <c r="V86" s="140">
        <v>1.367013888888889E-3</v>
      </c>
      <c r="W86" s="140">
        <v>1.3692129629629629E-3</v>
      </c>
      <c r="X86" s="140">
        <v>1.376851851851852E-3</v>
      </c>
      <c r="Y86" s="140">
        <v>1.3958333333333331E-3</v>
      </c>
      <c r="Z86" s="140">
        <v>1.4047453703703704E-3</v>
      </c>
      <c r="AA86" s="140">
        <v>1.4122685185185184E-3</v>
      </c>
      <c r="AB86" s="140">
        <v>1.3508101851851851E-3</v>
      </c>
      <c r="AC86" s="140">
        <v>1.407638888888889E-3</v>
      </c>
      <c r="AD86" s="140">
        <v>1.4528935185185183E-3</v>
      </c>
      <c r="AE86" s="140">
        <v>1.3681712962962961E-3</v>
      </c>
      <c r="AF86" s="140">
        <v>1.3973379629629631E-3</v>
      </c>
      <c r="AG86" s="140">
        <v>1.411574074074074E-3</v>
      </c>
      <c r="AH86" s="140">
        <v>1.4067129629629629E-3</v>
      </c>
      <c r="AI86" s="140">
        <v>1.3872685185185186E-3</v>
      </c>
      <c r="AJ86" s="140">
        <v>1.4177083333333333E-3</v>
      </c>
      <c r="AK86" s="140">
        <v>1.4200231481481483E-3</v>
      </c>
      <c r="AL86" s="140">
        <v>1.4296296296296297E-3</v>
      </c>
      <c r="AM86" s="140">
        <v>1.4486111111111108E-3</v>
      </c>
      <c r="AN86" s="140">
        <v>1.5197916666666667E-3</v>
      </c>
      <c r="AO86" s="140">
        <v>1.458912037037037E-3</v>
      </c>
      <c r="AP86" s="140">
        <v>1.4552083333333333E-3</v>
      </c>
      <c r="AQ86" s="140">
        <v>1.4664351851851852E-3</v>
      </c>
      <c r="AR86" s="140">
        <v>1.5461805555555556E-3</v>
      </c>
      <c r="AS86" s="140">
        <v>1.5597222222222221E-3</v>
      </c>
      <c r="AT86" s="140">
        <v>1.4847222222222221E-3</v>
      </c>
      <c r="AU86" s="140">
        <v>1.4847222222222221E-3</v>
      </c>
      <c r="AV86" s="140">
        <v>1.5112268518518519E-3</v>
      </c>
      <c r="AW86" s="140">
        <v>1.501736111111111E-3</v>
      </c>
      <c r="AX86" s="140">
        <v>1.5505787037037035E-3</v>
      </c>
      <c r="AY86" s="140">
        <v>1.5733796296296297E-3</v>
      </c>
      <c r="AZ86" s="140">
        <v>1.498148148148148E-3</v>
      </c>
      <c r="BA86" s="140">
        <v>1.5179398148148148E-3</v>
      </c>
      <c r="BB86" s="140">
        <v>1.5652777777777776E-3</v>
      </c>
      <c r="BC86" s="140">
        <v>1.6312500000000001E-3</v>
      </c>
      <c r="BD86" s="140">
        <v>1.5728009259259261E-3</v>
      </c>
      <c r="BE86" s="140">
        <v>1.5813657407407406E-3</v>
      </c>
      <c r="BF86" s="140">
        <v>1.7108796296296297E-3</v>
      </c>
      <c r="BG86" s="140">
        <v>1.6152777777777778E-3</v>
      </c>
      <c r="BH86" s="140">
        <v>1.6357638888888889E-3</v>
      </c>
      <c r="BI86" s="140">
        <v>1.5971064814814815E-3</v>
      </c>
      <c r="BJ86" s="140">
        <v>1.5959490740740743E-3</v>
      </c>
      <c r="BK86" s="140">
        <v>1.5734953703703703E-3</v>
      </c>
      <c r="BL86" s="140">
        <v>1.6265046296296297E-3</v>
      </c>
      <c r="BM86" s="140">
        <v>1.7659722222222224E-3</v>
      </c>
      <c r="BN86" s="140">
        <v>1.6542824074074073E-3</v>
      </c>
      <c r="BO86" s="140">
        <v>1.6542824074074073E-3</v>
      </c>
      <c r="BP86" s="140">
        <v>1.6741898148148148E-3</v>
      </c>
      <c r="BQ86" s="140">
        <v>1.7512731481481483E-3</v>
      </c>
      <c r="BR86" s="140">
        <v>1.6775462962962961E-3</v>
      </c>
      <c r="BS86" s="140">
        <v>1.7476851851851852E-3</v>
      </c>
      <c r="BT86" s="140">
        <v>1.6488425925925926E-3</v>
      </c>
      <c r="BU86" s="140">
        <v>1.707638888888889E-3</v>
      </c>
      <c r="BV86" s="140">
        <v>1.678935185185185E-3</v>
      </c>
      <c r="BW86" s="140">
        <v>1.715162037037037E-3</v>
      </c>
      <c r="BX86" s="140">
        <v>1.9038194444444447E-3</v>
      </c>
      <c r="BY86" s="140">
        <v>1.7371527777777778E-3</v>
      </c>
      <c r="BZ86" s="140">
        <v>1.7734953703703704E-3</v>
      </c>
      <c r="CA86" s="140">
        <v>1.932291666666667E-3</v>
      </c>
      <c r="CB86" s="140">
        <v>1.7428240740740739E-3</v>
      </c>
      <c r="CC86" s="140">
        <v>1.6938657407407408E-3</v>
      </c>
      <c r="CD86" s="140">
        <v>1.7976851851851851E-3</v>
      </c>
      <c r="CE86" s="140">
        <v>1.745138888888889E-3</v>
      </c>
      <c r="CF86" s="140">
        <v>1.880324074074074E-3</v>
      </c>
      <c r="CG86" s="140">
        <v>1.8656250000000001E-3</v>
      </c>
      <c r="CH86" s="140">
        <v>1.8180555555555554E-3</v>
      </c>
      <c r="CI86" s="140">
        <v>1.7979166666666666E-3</v>
      </c>
      <c r="CJ86" s="140">
        <v>1.8672453703703705E-3</v>
      </c>
      <c r="CK86" s="140">
        <v>1.8175925925925927E-3</v>
      </c>
      <c r="CL86" s="140">
        <v>1.8894675925925925E-3</v>
      </c>
      <c r="CM86" s="140">
        <v>1.8747685185185185E-3</v>
      </c>
      <c r="CN86" s="140">
        <v>2.0241898148148146E-3</v>
      </c>
      <c r="CO86" s="140">
        <v>1.9239583333333333E-3</v>
      </c>
      <c r="CP86" s="140">
        <v>1.9515046296296294E-3</v>
      </c>
      <c r="CQ86" s="140">
        <v>1.917939814814815E-3</v>
      </c>
      <c r="CR86" s="140">
        <v>1.8952546296296295E-3</v>
      </c>
      <c r="CS86" s="140">
        <v>1.9628472222222222E-3</v>
      </c>
      <c r="CT86" s="140">
        <v>1.9292824074074073E-3</v>
      </c>
      <c r="CU86" s="140">
        <v>1.9332175925925925E-3</v>
      </c>
      <c r="CV86" s="140">
        <v>1.8750000000000001E-3</v>
      </c>
      <c r="CW86" s="140">
        <v>1.9271990740740742E-3</v>
      </c>
      <c r="CX86" s="140">
        <v>1.852662037037037E-3</v>
      </c>
      <c r="CY86" s="140">
        <v>1.8026620370370369E-3</v>
      </c>
      <c r="CZ86" s="140">
        <v>1.8187499999999998E-3</v>
      </c>
      <c r="DA86" s="140">
        <v>1.7832175925925925E-3</v>
      </c>
      <c r="DB86" s="140">
        <v>1.8407407407407407E-3</v>
      </c>
      <c r="DC86" s="140">
        <v>1.8180555555555554E-3</v>
      </c>
      <c r="DD86" s="140">
        <v>1.875810185185185E-3</v>
      </c>
      <c r="DE86" s="140">
        <v>1.7921296296296296E-3</v>
      </c>
      <c r="DF86" s="140">
        <v>1.8243055555555554E-3</v>
      </c>
      <c r="DG86" s="140">
        <v>1.8289351851851852E-3</v>
      </c>
      <c r="DH86" s="140">
        <v>1.8833333333333332E-3</v>
      </c>
      <c r="DI86" s="141">
        <v>1.8248842592592594E-3</v>
      </c>
      <c r="DJ86" s="141">
        <v>1.6402777777777778E-3</v>
      </c>
    </row>
    <row r="87" spans="2:114" x14ac:dyDescent="0.2">
      <c r="B87" s="124">
        <v>84</v>
      </c>
      <c r="C87" s="125">
        <v>124</v>
      </c>
      <c r="D87" s="125" t="s">
        <v>17</v>
      </c>
      <c r="E87" s="126">
        <v>1977</v>
      </c>
      <c r="F87" s="126" t="s">
        <v>177</v>
      </c>
      <c r="G87" s="126">
        <v>37</v>
      </c>
      <c r="H87" s="125" t="s">
        <v>157</v>
      </c>
      <c r="I87" s="137">
        <v>0.17423611111111112</v>
      </c>
      <c r="J87" s="139">
        <v>2.1361111111111112E-3</v>
      </c>
      <c r="K87" s="140">
        <v>1.4310185185185183E-3</v>
      </c>
      <c r="L87" s="140">
        <v>1.3491898148148146E-3</v>
      </c>
      <c r="M87" s="140">
        <v>1.3910879629629629E-3</v>
      </c>
      <c r="N87" s="140">
        <v>1.421412037037037E-3</v>
      </c>
      <c r="O87" s="140">
        <v>1.4265046296296298E-3</v>
      </c>
      <c r="P87" s="140">
        <v>1.4028935185185184E-3</v>
      </c>
      <c r="Q87" s="140">
        <v>1.454398148148148E-3</v>
      </c>
      <c r="R87" s="140">
        <v>1.4811342592592591E-3</v>
      </c>
      <c r="S87" s="140">
        <v>1.4554398148148148E-3</v>
      </c>
      <c r="T87" s="140">
        <v>1.4315972222222223E-3</v>
      </c>
      <c r="U87" s="140">
        <v>1.4631944444444447E-3</v>
      </c>
      <c r="V87" s="140">
        <v>1.4914351851851853E-3</v>
      </c>
      <c r="W87" s="140">
        <v>1.5577546296296296E-3</v>
      </c>
      <c r="X87" s="140">
        <v>1.5193287037037035E-3</v>
      </c>
      <c r="Y87" s="140">
        <v>1.5016203703703702E-3</v>
      </c>
      <c r="Z87" s="140">
        <v>1.4782407407407409E-3</v>
      </c>
      <c r="AA87" s="140">
        <v>1.5090277777777778E-3</v>
      </c>
      <c r="AB87" s="140">
        <v>1.486111111111111E-3</v>
      </c>
      <c r="AC87" s="140">
        <v>1.5015046296296298E-3</v>
      </c>
      <c r="AD87" s="140">
        <v>1.5208333333333332E-3</v>
      </c>
      <c r="AE87" s="140">
        <v>1.5488425925925928E-3</v>
      </c>
      <c r="AF87" s="140">
        <v>1.569675925925926E-3</v>
      </c>
      <c r="AG87" s="140">
        <v>1.5762731481481485E-3</v>
      </c>
      <c r="AH87" s="140">
        <v>1.5349537037037035E-3</v>
      </c>
      <c r="AI87" s="140">
        <v>1.5229166666666666E-3</v>
      </c>
      <c r="AJ87" s="140">
        <v>1.5280092592592593E-3</v>
      </c>
      <c r="AK87" s="140">
        <v>1.5479166666666668E-3</v>
      </c>
      <c r="AL87" s="140">
        <v>1.5254629629629631E-3</v>
      </c>
      <c r="AM87" s="140">
        <v>1.5747685185185185E-3</v>
      </c>
      <c r="AN87" s="140">
        <v>1.5822916666666667E-3</v>
      </c>
      <c r="AO87" s="140">
        <v>1.5509259259259261E-3</v>
      </c>
      <c r="AP87" s="140">
        <v>1.5719907407407408E-3</v>
      </c>
      <c r="AQ87" s="140">
        <v>1.5883101851851854E-3</v>
      </c>
      <c r="AR87" s="140">
        <v>1.5890046296296297E-3</v>
      </c>
      <c r="AS87" s="140">
        <v>1.609490740740741E-3</v>
      </c>
      <c r="AT87" s="140">
        <v>1.5920138888888887E-3</v>
      </c>
      <c r="AU87" s="140">
        <v>1.6059027777777779E-3</v>
      </c>
      <c r="AV87" s="140">
        <v>1.5439814814814812E-3</v>
      </c>
      <c r="AW87" s="140">
        <v>1.5952546296296296E-3</v>
      </c>
      <c r="AX87" s="140">
        <v>1.6388888888888887E-3</v>
      </c>
      <c r="AY87" s="140">
        <v>1.615972222222222E-3</v>
      </c>
      <c r="AZ87" s="140">
        <v>1.5999999999999999E-3</v>
      </c>
      <c r="BA87" s="140">
        <v>1.5400462962962963E-3</v>
      </c>
      <c r="BB87" s="140">
        <v>1.5372685185185185E-3</v>
      </c>
      <c r="BC87" s="140">
        <v>1.527199074074074E-3</v>
      </c>
      <c r="BD87" s="140">
        <v>1.5744212962962962E-3</v>
      </c>
      <c r="BE87" s="140">
        <v>1.6134259259259259E-3</v>
      </c>
      <c r="BF87" s="140">
        <v>1.6033564814814814E-3</v>
      </c>
      <c r="BG87" s="140">
        <v>1.6393518518518519E-3</v>
      </c>
      <c r="BH87" s="140">
        <v>1.703587962962963E-3</v>
      </c>
      <c r="BI87" s="140">
        <v>1.6346064814814815E-3</v>
      </c>
      <c r="BJ87" s="140">
        <v>1.6153935185185184E-3</v>
      </c>
      <c r="BK87" s="140">
        <v>1.570486111111111E-3</v>
      </c>
      <c r="BL87" s="140">
        <v>1.5954861111111109E-3</v>
      </c>
      <c r="BM87" s="140">
        <v>1.5854166666666666E-3</v>
      </c>
      <c r="BN87" s="140">
        <v>1.5890046296296297E-3</v>
      </c>
      <c r="BO87" s="140">
        <v>1.6951388888888886E-3</v>
      </c>
      <c r="BP87" s="140">
        <v>1.6567129629629631E-3</v>
      </c>
      <c r="BQ87" s="140">
        <v>1.7107638888888886E-3</v>
      </c>
      <c r="BR87" s="140">
        <v>1.6424768518518518E-3</v>
      </c>
      <c r="BS87" s="140">
        <v>1.6994212962962961E-3</v>
      </c>
      <c r="BT87" s="140">
        <v>1.6856481481481481E-3</v>
      </c>
      <c r="BU87" s="140">
        <v>1.670949074074074E-3</v>
      </c>
      <c r="BV87" s="140">
        <v>1.6719907407407406E-3</v>
      </c>
      <c r="BW87" s="140">
        <v>1.6792824074074073E-3</v>
      </c>
      <c r="BX87" s="140">
        <v>1.6630787037037039E-3</v>
      </c>
      <c r="BY87" s="140">
        <v>1.6930555555555555E-3</v>
      </c>
      <c r="BZ87" s="140">
        <v>1.6454861111111112E-3</v>
      </c>
      <c r="CA87" s="140">
        <v>1.7315972222222223E-3</v>
      </c>
      <c r="CB87" s="140">
        <v>1.7670138888888891E-3</v>
      </c>
      <c r="CC87" s="140">
        <v>1.75E-3</v>
      </c>
      <c r="CD87" s="140">
        <v>1.888888888888889E-3</v>
      </c>
      <c r="CE87" s="140">
        <v>1.7775462962962964E-3</v>
      </c>
      <c r="CF87" s="140">
        <v>1.7776620370370374E-3</v>
      </c>
      <c r="CG87" s="140">
        <v>1.9339120370370369E-3</v>
      </c>
      <c r="CH87" s="140">
        <v>1.8240740740740743E-3</v>
      </c>
      <c r="CI87" s="140">
        <v>1.773148148148148E-3</v>
      </c>
      <c r="CJ87" s="140">
        <v>1.8342592592592592E-3</v>
      </c>
      <c r="CK87" s="140">
        <v>1.7405092592592591E-3</v>
      </c>
      <c r="CL87" s="140">
        <v>1.7943287037037036E-3</v>
      </c>
      <c r="CM87" s="140">
        <v>1.7899305555555557E-3</v>
      </c>
      <c r="CN87" s="140">
        <v>1.7777777777777776E-3</v>
      </c>
      <c r="CO87" s="140">
        <v>1.7645833333333333E-3</v>
      </c>
      <c r="CP87" s="140">
        <v>1.7942129629629629E-3</v>
      </c>
      <c r="CQ87" s="140">
        <v>1.8052083333333331E-3</v>
      </c>
      <c r="CR87" s="140">
        <v>1.8657407407407407E-3</v>
      </c>
      <c r="CS87" s="140">
        <v>1.8606481481481479E-3</v>
      </c>
      <c r="CT87" s="140">
        <v>1.8947916666666668E-3</v>
      </c>
      <c r="CU87" s="140">
        <v>2.031712962962963E-3</v>
      </c>
      <c r="CV87" s="140">
        <v>1.9027777777777778E-3</v>
      </c>
      <c r="CW87" s="140">
        <v>1.8274305555555554E-3</v>
      </c>
      <c r="CX87" s="140">
        <v>1.7902777777777778E-3</v>
      </c>
      <c r="CY87" s="140">
        <v>1.7535879629629631E-3</v>
      </c>
      <c r="CZ87" s="140">
        <v>1.7879629629629628E-3</v>
      </c>
      <c r="DA87" s="140">
        <v>1.7334490740740739E-3</v>
      </c>
      <c r="DB87" s="140">
        <v>2.079513888888889E-3</v>
      </c>
      <c r="DC87" s="140">
        <v>1.9166666666666666E-3</v>
      </c>
      <c r="DD87" s="140">
        <v>1.8958333333333334E-3</v>
      </c>
      <c r="DE87" s="140">
        <v>1.9365740740740741E-3</v>
      </c>
      <c r="DF87" s="140">
        <v>1.8870370370370371E-3</v>
      </c>
      <c r="DG87" s="140">
        <v>1.8465277777777777E-3</v>
      </c>
      <c r="DH87" s="140">
        <v>1.8239583333333335E-3</v>
      </c>
      <c r="DI87" s="141">
        <v>1.7803240740740741E-3</v>
      </c>
      <c r="DJ87" s="141">
        <v>1.6407407407407406E-3</v>
      </c>
    </row>
    <row r="88" spans="2:114" x14ac:dyDescent="0.2">
      <c r="B88" s="124">
        <v>85</v>
      </c>
      <c r="C88" s="125">
        <v>75</v>
      </c>
      <c r="D88" s="125" t="s">
        <v>376</v>
      </c>
      <c r="E88" s="126">
        <v>1953</v>
      </c>
      <c r="F88" s="126" t="s">
        <v>191</v>
      </c>
      <c r="G88" s="126">
        <v>2</v>
      </c>
      <c r="H88" s="125" t="s">
        <v>430</v>
      </c>
      <c r="I88" s="137">
        <v>0.1744212962962963</v>
      </c>
      <c r="J88" s="139">
        <v>2.6013888888888888E-3</v>
      </c>
      <c r="K88" s="140">
        <v>1.5836805555555554E-3</v>
      </c>
      <c r="L88" s="140">
        <v>1.5674768518518518E-3</v>
      </c>
      <c r="M88" s="140">
        <v>1.5693287037037039E-3</v>
      </c>
      <c r="N88" s="140">
        <v>1.5920138888888887E-3</v>
      </c>
      <c r="O88" s="140">
        <v>1.5649305555555555E-3</v>
      </c>
      <c r="P88" s="140">
        <v>1.570486111111111E-3</v>
      </c>
      <c r="Q88" s="140">
        <v>1.6037037037037038E-3</v>
      </c>
      <c r="R88" s="140">
        <v>1.604513888888889E-3</v>
      </c>
      <c r="S88" s="140">
        <v>1.5932870370370372E-3</v>
      </c>
      <c r="T88" s="140">
        <v>1.5809027777777776E-3</v>
      </c>
      <c r="U88" s="140">
        <v>1.6674768518518521E-3</v>
      </c>
      <c r="V88" s="140">
        <v>1.6032407407407404E-3</v>
      </c>
      <c r="W88" s="140">
        <v>1.6122685185185187E-3</v>
      </c>
      <c r="X88" s="140">
        <v>1.5909722222222221E-3</v>
      </c>
      <c r="Y88" s="140">
        <v>1.5990740740740739E-3</v>
      </c>
      <c r="Z88" s="140">
        <v>1.5979166666666668E-3</v>
      </c>
      <c r="AA88" s="140">
        <v>1.6288194444444442E-3</v>
      </c>
      <c r="AB88" s="140">
        <v>1.6106481481481482E-3</v>
      </c>
      <c r="AC88" s="140">
        <v>1.6467592592592593E-3</v>
      </c>
      <c r="AD88" s="140">
        <v>1.6440972222222224E-3</v>
      </c>
      <c r="AE88" s="140">
        <v>1.64375E-3</v>
      </c>
      <c r="AF88" s="140">
        <v>1.6318287037037037E-3</v>
      </c>
      <c r="AG88" s="140">
        <v>1.6292824074074074E-3</v>
      </c>
      <c r="AH88" s="140">
        <v>1.6164351851851852E-3</v>
      </c>
      <c r="AI88" s="140">
        <v>1.6133101851851853E-3</v>
      </c>
      <c r="AJ88" s="140">
        <v>1.6318287037037037E-3</v>
      </c>
      <c r="AK88" s="140">
        <v>1.8723379629629628E-3</v>
      </c>
      <c r="AL88" s="140">
        <v>1.6267361111111111E-3</v>
      </c>
      <c r="AM88" s="140">
        <v>1.630324074074074E-3</v>
      </c>
      <c r="AN88" s="140">
        <v>1.6993055555555555E-3</v>
      </c>
      <c r="AO88" s="140">
        <v>1.6353009259259261E-3</v>
      </c>
      <c r="AP88" s="140">
        <v>1.6781249999999999E-3</v>
      </c>
      <c r="AQ88" s="140">
        <v>1.6774305555555553E-3</v>
      </c>
      <c r="AR88" s="140">
        <v>1.6825231481481481E-3</v>
      </c>
      <c r="AS88" s="140">
        <v>1.6983796296296298E-3</v>
      </c>
      <c r="AT88" s="140">
        <v>1.7038194444444444E-3</v>
      </c>
      <c r="AU88" s="140">
        <v>1.6741898148148148E-3</v>
      </c>
      <c r="AV88" s="140">
        <v>1.7010416666666667E-3</v>
      </c>
      <c r="AW88" s="140">
        <v>1.6799768518518518E-3</v>
      </c>
      <c r="AX88" s="140">
        <v>1.6913194444444447E-3</v>
      </c>
      <c r="AY88" s="140">
        <v>1.6790509259259258E-3</v>
      </c>
      <c r="AZ88" s="140">
        <v>1.8685185185185185E-3</v>
      </c>
      <c r="BA88" s="140">
        <v>1.6843750000000001E-3</v>
      </c>
      <c r="BB88" s="140">
        <v>1.671412037037037E-3</v>
      </c>
      <c r="BC88" s="140">
        <v>1.6769675925925925E-3</v>
      </c>
      <c r="BD88" s="140">
        <v>1.6696759259259258E-3</v>
      </c>
      <c r="BE88" s="140">
        <v>1.6664351851851851E-3</v>
      </c>
      <c r="BF88" s="140">
        <v>1.6635416666666667E-3</v>
      </c>
      <c r="BG88" s="140">
        <v>1.655324074074074E-3</v>
      </c>
      <c r="BH88" s="140">
        <v>1.6641203703703703E-3</v>
      </c>
      <c r="BI88" s="140">
        <v>1.6431712962962962E-3</v>
      </c>
      <c r="BJ88" s="140">
        <v>1.6678240740740742E-3</v>
      </c>
      <c r="BK88" s="140">
        <v>1.6484953703703703E-3</v>
      </c>
      <c r="BL88" s="140">
        <v>1.6702546296296298E-3</v>
      </c>
      <c r="BM88" s="140">
        <v>1.6237268518518517E-3</v>
      </c>
      <c r="BN88" s="140">
        <v>1.6746527777777777E-3</v>
      </c>
      <c r="BO88" s="140">
        <v>1.6803240740740739E-3</v>
      </c>
      <c r="BP88" s="140">
        <v>1.6753472222222222E-3</v>
      </c>
      <c r="BQ88" s="140">
        <v>1.7135416666666668E-3</v>
      </c>
      <c r="BR88" s="140">
        <v>1.6670138888888889E-3</v>
      </c>
      <c r="BS88" s="140">
        <v>1.6402777777777778E-3</v>
      </c>
      <c r="BT88" s="140">
        <v>1.6792824074074073E-3</v>
      </c>
      <c r="BU88" s="140">
        <v>1.6761574074074075E-3</v>
      </c>
      <c r="BV88" s="140">
        <v>1.663310185185185E-3</v>
      </c>
      <c r="BW88" s="140">
        <v>1.6335648148148149E-3</v>
      </c>
      <c r="BX88" s="140">
        <v>1.6392361111111113E-3</v>
      </c>
      <c r="BY88" s="140">
        <v>1.6458333333333333E-3</v>
      </c>
      <c r="BZ88" s="140">
        <v>1.7625000000000002E-3</v>
      </c>
      <c r="CA88" s="140">
        <v>1.6473379629629631E-3</v>
      </c>
      <c r="CB88" s="140">
        <v>1.6513888888888889E-3</v>
      </c>
      <c r="CC88" s="140">
        <v>1.6491898148148145E-3</v>
      </c>
      <c r="CD88" s="140">
        <v>1.6799768518518518E-3</v>
      </c>
      <c r="CE88" s="140">
        <v>1.6531250000000001E-3</v>
      </c>
      <c r="CF88" s="140">
        <v>1.670949074074074E-3</v>
      </c>
      <c r="CG88" s="140">
        <v>1.6809027777777779E-3</v>
      </c>
      <c r="CH88" s="140">
        <v>1.6503472222222223E-3</v>
      </c>
      <c r="CI88" s="140">
        <v>1.6613425925925925E-3</v>
      </c>
      <c r="CJ88" s="140">
        <v>1.6313657407407407E-3</v>
      </c>
      <c r="CK88" s="140">
        <v>1.6569444444444444E-3</v>
      </c>
      <c r="CL88" s="140">
        <v>1.8530092592592593E-3</v>
      </c>
      <c r="CM88" s="140">
        <v>1.6682870370370369E-3</v>
      </c>
      <c r="CN88" s="140">
        <v>1.6792824074074073E-3</v>
      </c>
      <c r="CO88" s="140">
        <v>1.6844907407407405E-3</v>
      </c>
      <c r="CP88" s="140">
        <v>1.6762731481481481E-3</v>
      </c>
      <c r="CQ88" s="140">
        <v>1.7004629629629629E-3</v>
      </c>
      <c r="CR88" s="140">
        <v>1.7098379629629631E-3</v>
      </c>
      <c r="CS88" s="140">
        <v>1.6577546296296295E-3</v>
      </c>
      <c r="CT88" s="140">
        <v>1.7946759259259259E-3</v>
      </c>
      <c r="CU88" s="140">
        <v>1.6520833333333333E-3</v>
      </c>
      <c r="CV88" s="140">
        <v>1.660300925925926E-3</v>
      </c>
      <c r="CW88" s="140">
        <v>1.6623842592592593E-3</v>
      </c>
      <c r="CX88" s="140">
        <v>1.6140046296296295E-3</v>
      </c>
      <c r="CY88" s="140">
        <v>1.6254629629629629E-3</v>
      </c>
      <c r="CZ88" s="140">
        <v>1.6143518518518518E-3</v>
      </c>
      <c r="DA88" s="140">
        <v>1.6060185185185188E-3</v>
      </c>
      <c r="DB88" s="140">
        <v>1.6336805555555555E-3</v>
      </c>
      <c r="DC88" s="140">
        <v>1.6300925925925925E-3</v>
      </c>
      <c r="DD88" s="140">
        <v>1.5969907407407406E-3</v>
      </c>
      <c r="DE88" s="140">
        <v>1.5891203703703701E-3</v>
      </c>
      <c r="DF88" s="140">
        <v>1.6060185185185188E-3</v>
      </c>
      <c r="DG88" s="140">
        <v>1.5879629629629629E-3</v>
      </c>
      <c r="DH88" s="140">
        <v>1.6092592592592593E-3</v>
      </c>
      <c r="DI88" s="141">
        <v>1.5560185185185184E-3</v>
      </c>
      <c r="DJ88" s="141">
        <v>1.5765046296296293E-3</v>
      </c>
    </row>
    <row r="89" spans="2:114" x14ac:dyDescent="0.2">
      <c r="B89" s="124">
        <v>86</v>
      </c>
      <c r="C89" s="125">
        <v>135</v>
      </c>
      <c r="D89" s="125" t="s">
        <v>377</v>
      </c>
      <c r="E89" s="126">
        <v>1959</v>
      </c>
      <c r="F89" s="126" t="s">
        <v>183</v>
      </c>
      <c r="G89" s="126">
        <v>16</v>
      </c>
      <c r="H89" s="125" t="s">
        <v>181</v>
      </c>
      <c r="I89" s="137">
        <v>0.17460648148148147</v>
      </c>
      <c r="J89" s="139">
        <v>2.354861111111111E-3</v>
      </c>
      <c r="K89" s="140">
        <v>1.5015046296296298E-3</v>
      </c>
      <c r="L89" s="140">
        <v>1.5028935185185186E-3</v>
      </c>
      <c r="M89" s="140">
        <v>1.4869212962962963E-3</v>
      </c>
      <c r="N89" s="140">
        <v>1.482523148148148E-3</v>
      </c>
      <c r="O89" s="140">
        <v>1.5177083333333336E-3</v>
      </c>
      <c r="P89" s="140">
        <v>1.5287037037037038E-3</v>
      </c>
      <c r="Q89" s="140">
        <v>1.5366898148148147E-3</v>
      </c>
      <c r="R89" s="140">
        <v>1.5263888888888888E-3</v>
      </c>
      <c r="S89" s="140">
        <v>1.5010416666666668E-3</v>
      </c>
      <c r="T89" s="140">
        <v>1.554861111111111E-3</v>
      </c>
      <c r="U89" s="140">
        <v>1.5407407407407407E-3</v>
      </c>
      <c r="V89" s="140">
        <v>1.4774305555555556E-3</v>
      </c>
      <c r="W89" s="140">
        <v>1.5359953703703705E-3</v>
      </c>
      <c r="X89" s="140">
        <v>1.5849537037037037E-3</v>
      </c>
      <c r="Y89" s="140">
        <v>1.5596064814814813E-3</v>
      </c>
      <c r="Z89" s="140">
        <v>1.5521990740740741E-3</v>
      </c>
      <c r="AA89" s="140">
        <v>1.5576388888888888E-3</v>
      </c>
      <c r="AB89" s="140">
        <v>1.5464120370370371E-3</v>
      </c>
      <c r="AC89" s="140">
        <v>1.5734953703703703E-3</v>
      </c>
      <c r="AD89" s="140">
        <v>1.5429398148148149E-3</v>
      </c>
      <c r="AE89" s="140">
        <v>1.5755787037037038E-3</v>
      </c>
      <c r="AF89" s="140">
        <v>1.5714120370370372E-3</v>
      </c>
      <c r="AG89" s="140">
        <v>1.5475694444444443E-3</v>
      </c>
      <c r="AH89" s="140">
        <v>1.5452546296296297E-3</v>
      </c>
      <c r="AI89" s="140">
        <v>1.5820601851851848E-3</v>
      </c>
      <c r="AJ89" s="140">
        <v>1.5871527777777776E-3</v>
      </c>
      <c r="AK89" s="140">
        <v>1.5709490740740738E-3</v>
      </c>
      <c r="AL89" s="140">
        <v>1.5912037037037038E-3</v>
      </c>
      <c r="AM89" s="140">
        <v>1.5650462962962964E-3</v>
      </c>
      <c r="AN89" s="140">
        <v>1.5662037037037036E-3</v>
      </c>
      <c r="AO89" s="140">
        <v>1.5494212962962964E-3</v>
      </c>
      <c r="AP89" s="140">
        <v>1.5862268518518519E-3</v>
      </c>
      <c r="AQ89" s="140">
        <v>1.5685185185185186E-3</v>
      </c>
      <c r="AR89" s="140">
        <v>1.5598379629629632E-3</v>
      </c>
      <c r="AS89" s="140">
        <v>1.6106481481481482E-3</v>
      </c>
      <c r="AT89" s="140">
        <v>1.5994212962962965E-3</v>
      </c>
      <c r="AU89" s="140">
        <v>1.663310185185185E-3</v>
      </c>
      <c r="AV89" s="140">
        <v>1.5975694444444446E-3</v>
      </c>
      <c r="AW89" s="140">
        <v>1.5306712962962963E-3</v>
      </c>
      <c r="AX89" s="140">
        <v>1.5665509259259259E-3</v>
      </c>
      <c r="AY89" s="140">
        <v>1.5814814814814815E-3</v>
      </c>
      <c r="AZ89" s="140">
        <v>1.5655092592592593E-3</v>
      </c>
      <c r="BA89" s="140">
        <v>1.5861111111111111E-3</v>
      </c>
      <c r="BB89" s="140">
        <v>1.6322916666666667E-3</v>
      </c>
      <c r="BC89" s="140">
        <v>1.6555555555555553E-3</v>
      </c>
      <c r="BD89" s="140">
        <v>1.6298611111111112E-3</v>
      </c>
      <c r="BE89" s="140">
        <v>1.660300925925926E-3</v>
      </c>
      <c r="BF89" s="140">
        <v>1.6442129629629628E-3</v>
      </c>
      <c r="BG89" s="140">
        <v>1.6462962962962965E-3</v>
      </c>
      <c r="BH89" s="140">
        <v>1.6528935185185186E-3</v>
      </c>
      <c r="BI89" s="140">
        <v>1.6923611111111108E-3</v>
      </c>
      <c r="BJ89" s="140">
        <v>1.573726851851852E-3</v>
      </c>
      <c r="BK89" s="140">
        <v>1.5967592592592594E-3</v>
      </c>
      <c r="BL89" s="140">
        <v>1.6523148148148148E-3</v>
      </c>
      <c r="BM89" s="140">
        <v>1.6824074074074074E-3</v>
      </c>
      <c r="BN89" s="140">
        <v>1.6503472222222223E-3</v>
      </c>
      <c r="BO89" s="140">
        <v>1.6600694444444443E-3</v>
      </c>
      <c r="BP89" s="140">
        <v>1.754976851851852E-3</v>
      </c>
      <c r="BQ89" s="140">
        <v>1.6479166666666667E-3</v>
      </c>
      <c r="BR89" s="140">
        <v>1.6700231481481481E-3</v>
      </c>
      <c r="BS89" s="140">
        <v>1.6902777777777777E-3</v>
      </c>
      <c r="BT89" s="140">
        <v>1.7003472222222222E-3</v>
      </c>
      <c r="BU89" s="140">
        <v>1.6780092592592593E-3</v>
      </c>
      <c r="BV89" s="140">
        <v>1.857175925925926E-3</v>
      </c>
      <c r="BW89" s="140">
        <v>1.661574074074074E-3</v>
      </c>
      <c r="BX89" s="140">
        <v>1.6665509259259261E-3</v>
      </c>
      <c r="BY89" s="140">
        <v>1.6908564814814813E-3</v>
      </c>
      <c r="BZ89" s="140">
        <v>1.6672453703703704E-3</v>
      </c>
      <c r="CA89" s="140">
        <v>1.7153935185185187E-3</v>
      </c>
      <c r="CB89" s="140">
        <v>1.7172453703703705E-3</v>
      </c>
      <c r="CC89" s="140">
        <v>1.844097222222222E-3</v>
      </c>
      <c r="CD89" s="140">
        <v>1.7091435185185187E-3</v>
      </c>
      <c r="CE89" s="140">
        <v>1.6809027777777779E-3</v>
      </c>
      <c r="CF89" s="140">
        <v>1.6864583333333334E-3</v>
      </c>
      <c r="CG89" s="140">
        <v>1.7001157407407408E-3</v>
      </c>
      <c r="CH89" s="140">
        <v>1.7347222222222224E-3</v>
      </c>
      <c r="CI89" s="140">
        <v>1.6597222222222224E-3</v>
      </c>
      <c r="CJ89" s="140">
        <v>1.7251157407407408E-3</v>
      </c>
      <c r="CK89" s="140">
        <v>1.7317129629629633E-3</v>
      </c>
      <c r="CL89" s="140">
        <v>1.6886574074074076E-3</v>
      </c>
      <c r="CM89" s="140">
        <v>1.7292824074074075E-3</v>
      </c>
      <c r="CN89" s="140">
        <v>1.7791666666666665E-3</v>
      </c>
      <c r="CO89" s="140">
        <v>1.8206018518518519E-3</v>
      </c>
      <c r="CP89" s="140">
        <v>1.7815972222222224E-3</v>
      </c>
      <c r="CQ89" s="140">
        <v>1.6995370370370369E-3</v>
      </c>
      <c r="CR89" s="140">
        <v>1.8111111111111112E-3</v>
      </c>
      <c r="CS89" s="140">
        <v>1.7613425925925928E-3</v>
      </c>
      <c r="CT89" s="140">
        <v>1.7784722222222221E-3</v>
      </c>
      <c r="CU89" s="140">
        <v>1.7902777777777778E-3</v>
      </c>
      <c r="CV89" s="140">
        <v>1.761574074074074E-3</v>
      </c>
      <c r="CW89" s="140">
        <v>1.8055555555555557E-3</v>
      </c>
      <c r="CX89" s="140">
        <v>1.7969907407407407E-3</v>
      </c>
      <c r="CY89" s="140">
        <v>1.8188657407407407E-3</v>
      </c>
      <c r="CZ89" s="140">
        <v>1.8596064814814814E-3</v>
      </c>
      <c r="DA89" s="140">
        <v>1.8780092592592592E-3</v>
      </c>
      <c r="DB89" s="140">
        <v>1.7959490740740742E-3</v>
      </c>
      <c r="DC89" s="140">
        <v>1.841550925925926E-3</v>
      </c>
      <c r="DD89" s="140">
        <v>1.8182870370370369E-3</v>
      </c>
      <c r="DE89" s="140">
        <v>1.8752314814814814E-3</v>
      </c>
      <c r="DF89" s="140">
        <v>1.8390046296296297E-3</v>
      </c>
      <c r="DG89" s="140">
        <v>1.8177083333333333E-3</v>
      </c>
      <c r="DH89" s="140">
        <v>1.8142361111111111E-3</v>
      </c>
      <c r="DI89" s="141">
        <v>1.7355324074074072E-3</v>
      </c>
      <c r="DJ89" s="141">
        <v>1.6625000000000001E-3</v>
      </c>
    </row>
    <row r="90" spans="2:114" x14ac:dyDescent="0.2">
      <c r="B90" s="124">
        <v>87</v>
      </c>
      <c r="C90" s="125">
        <v>17</v>
      </c>
      <c r="D90" s="125" t="s">
        <v>378</v>
      </c>
      <c r="E90" s="126">
        <v>1961</v>
      </c>
      <c r="F90" s="126" t="s">
        <v>156</v>
      </c>
      <c r="G90" s="126">
        <v>4</v>
      </c>
      <c r="H90" s="125" t="s">
        <v>157</v>
      </c>
      <c r="I90" s="137">
        <v>0.1761689814814815</v>
      </c>
      <c r="J90" s="139">
        <v>2.5437500000000004E-3</v>
      </c>
      <c r="K90" s="140">
        <v>1.5048611111111111E-3</v>
      </c>
      <c r="L90" s="140">
        <v>1.5034722222222222E-3</v>
      </c>
      <c r="M90" s="140">
        <v>1.5229166666666666E-3</v>
      </c>
      <c r="N90" s="140">
        <v>1.4841435185185185E-3</v>
      </c>
      <c r="O90" s="140">
        <v>1.4724537037037039E-3</v>
      </c>
      <c r="P90" s="140">
        <v>1.4847222222222221E-3</v>
      </c>
      <c r="Q90" s="140">
        <v>1.478587962962963E-3</v>
      </c>
      <c r="R90" s="140">
        <v>1.5046296296296294E-3</v>
      </c>
      <c r="S90" s="140">
        <v>1.5209490740740741E-3</v>
      </c>
      <c r="T90" s="140">
        <v>1.5562500000000001E-3</v>
      </c>
      <c r="U90" s="140">
        <v>1.5399305555555555E-3</v>
      </c>
      <c r="V90" s="140">
        <v>1.510300925925926E-3</v>
      </c>
      <c r="W90" s="140">
        <v>1.4800925925925927E-3</v>
      </c>
      <c r="X90" s="140">
        <v>1.4586805555555553E-3</v>
      </c>
      <c r="Y90" s="140">
        <v>1.4972222222222225E-3</v>
      </c>
      <c r="Z90" s="140">
        <v>1.4765046296296297E-3</v>
      </c>
      <c r="AA90" s="140">
        <v>1.5276620370370372E-3</v>
      </c>
      <c r="AB90" s="140">
        <v>1.5276620370370372E-3</v>
      </c>
      <c r="AC90" s="140">
        <v>1.5228009259259257E-3</v>
      </c>
      <c r="AD90" s="140">
        <v>1.5375E-3</v>
      </c>
      <c r="AE90" s="140">
        <v>1.5482638888888887E-3</v>
      </c>
      <c r="AF90" s="140">
        <v>1.5409722222222222E-3</v>
      </c>
      <c r="AG90" s="140">
        <v>1.5579861111111113E-3</v>
      </c>
      <c r="AH90" s="140">
        <v>1.5600694444444447E-3</v>
      </c>
      <c r="AI90" s="140">
        <v>1.533912037037037E-3</v>
      </c>
      <c r="AJ90" s="140">
        <v>1.5803240740740741E-3</v>
      </c>
      <c r="AK90" s="140">
        <v>1.5927083333333331E-3</v>
      </c>
      <c r="AL90" s="140">
        <v>1.5945601851851852E-3</v>
      </c>
      <c r="AM90" s="140">
        <v>1.5844907407407407E-3</v>
      </c>
      <c r="AN90" s="140">
        <v>1.5740740740740741E-3</v>
      </c>
      <c r="AO90" s="140">
        <v>1.5902777777777779E-3</v>
      </c>
      <c r="AP90" s="140">
        <v>1.5920138888888887E-3</v>
      </c>
      <c r="AQ90" s="140">
        <v>1.5728009259259261E-3</v>
      </c>
      <c r="AR90" s="140">
        <v>1.5466435185185186E-3</v>
      </c>
      <c r="AS90" s="140">
        <v>1.609490740740741E-3</v>
      </c>
      <c r="AT90" s="140">
        <v>1.5586805555555556E-3</v>
      </c>
      <c r="AU90" s="140">
        <v>1.5687499999999998E-3</v>
      </c>
      <c r="AV90" s="140">
        <v>1.5464120370370371E-3</v>
      </c>
      <c r="AW90" s="140">
        <v>1.6181712962962962E-3</v>
      </c>
      <c r="AX90" s="140">
        <v>1.608449074074074E-3</v>
      </c>
      <c r="AY90" s="140">
        <v>1.5788194444444443E-3</v>
      </c>
      <c r="AZ90" s="140">
        <v>1.6340277777777776E-3</v>
      </c>
      <c r="BA90" s="140">
        <v>1.7150462962962963E-3</v>
      </c>
      <c r="BB90" s="140">
        <v>1.6101851851851852E-3</v>
      </c>
      <c r="BC90" s="140">
        <v>1.600925925925926E-3</v>
      </c>
      <c r="BD90" s="140">
        <v>1.6019675925925925E-3</v>
      </c>
      <c r="BE90" s="140">
        <v>1.5778935185185184E-3</v>
      </c>
      <c r="BF90" s="140">
        <v>1.6078703703703704E-3</v>
      </c>
      <c r="BG90" s="140">
        <v>1.648263888888889E-3</v>
      </c>
      <c r="BH90" s="140">
        <v>1.6356481481481482E-3</v>
      </c>
      <c r="BI90" s="140">
        <v>1.6131944444444442E-3</v>
      </c>
      <c r="BJ90" s="140">
        <v>1.6682870370370369E-3</v>
      </c>
      <c r="BK90" s="140">
        <v>1.6755787037037036E-3</v>
      </c>
      <c r="BL90" s="140">
        <v>1.6543981481481481E-3</v>
      </c>
      <c r="BM90" s="140">
        <v>1.6391203703703704E-3</v>
      </c>
      <c r="BN90" s="140">
        <v>1.6699074074074073E-3</v>
      </c>
      <c r="BO90" s="140">
        <v>1.614699074074074E-3</v>
      </c>
      <c r="BP90" s="140">
        <v>1.6188657407407408E-3</v>
      </c>
      <c r="BQ90" s="140">
        <v>1.6166666666666664E-3</v>
      </c>
      <c r="BR90" s="140">
        <v>1.6542824074074073E-3</v>
      </c>
      <c r="BS90" s="140">
        <v>1.7079861111111113E-3</v>
      </c>
      <c r="BT90" s="140">
        <v>1.7608796296296296E-3</v>
      </c>
      <c r="BU90" s="140">
        <v>1.6708333333333334E-3</v>
      </c>
      <c r="BV90" s="140">
        <v>1.6854166666666667E-3</v>
      </c>
      <c r="BW90" s="140">
        <v>1.7523148148148148E-3</v>
      </c>
      <c r="BX90" s="140">
        <v>1.7121527777777777E-3</v>
      </c>
      <c r="BY90" s="140">
        <v>1.7991898148148149E-3</v>
      </c>
      <c r="BZ90" s="140">
        <v>1.7297453703703702E-3</v>
      </c>
      <c r="CA90" s="140">
        <v>1.7559027777777779E-3</v>
      </c>
      <c r="CB90" s="140">
        <v>1.7237268518518519E-3</v>
      </c>
      <c r="CC90" s="140">
        <v>1.7195601851851853E-3</v>
      </c>
      <c r="CD90" s="140">
        <v>1.7574074074074074E-3</v>
      </c>
      <c r="CE90" s="140">
        <v>1.7983796296296296E-3</v>
      </c>
      <c r="CF90" s="140">
        <v>1.7491898148148147E-3</v>
      </c>
      <c r="CG90" s="140">
        <v>1.7158564814814814E-3</v>
      </c>
      <c r="CH90" s="140">
        <v>1.7248842592592591E-3</v>
      </c>
      <c r="CI90" s="140">
        <v>1.7135416666666668E-3</v>
      </c>
      <c r="CJ90" s="140">
        <v>1.7526620370370369E-3</v>
      </c>
      <c r="CK90" s="140">
        <v>1.8422453703703706E-3</v>
      </c>
      <c r="CL90" s="140">
        <v>1.7432870370370371E-3</v>
      </c>
      <c r="CM90" s="140">
        <v>1.7556712962962962E-3</v>
      </c>
      <c r="CN90" s="140">
        <v>1.7618055555555555E-3</v>
      </c>
      <c r="CO90" s="140">
        <v>1.7799768518518518E-3</v>
      </c>
      <c r="CP90" s="140">
        <v>1.7561342592592594E-3</v>
      </c>
      <c r="CQ90" s="140">
        <v>1.7858796296296297E-3</v>
      </c>
      <c r="CR90" s="140">
        <v>1.7600694444444443E-3</v>
      </c>
      <c r="CS90" s="140">
        <v>1.7841435185185185E-3</v>
      </c>
      <c r="CT90" s="140">
        <v>1.7791666666666665E-3</v>
      </c>
      <c r="CU90" s="140">
        <v>1.8003472222222221E-3</v>
      </c>
      <c r="CV90" s="140">
        <v>1.8026620370370369E-3</v>
      </c>
      <c r="CW90" s="140">
        <v>1.8398148148148147E-3</v>
      </c>
      <c r="CX90" s="140">
        <v>1.9021990740740742E-3</v>
      </c>
      <c r="CY90" s="140">
        <v>1.840625E-3</v>
      </c>
      <c r="CZ90" s="140">
        <v>1.8802083333333333E-3</v>
      </c>
      <c r="DA90" s="140">
        <v>1.8724537037037036E-3</v>
      </c>
      <c r="DB90" s="140">
        <v>1.8875000000000001E-3</v>
      </c>
      <c r="DC90" s="140">
        <v>1.9109953703703704E-3</v>
      </c>
      <c r="DD90" s="140">
        <v>1.9657407407407406E-3</v>
      </c>
      <c r="DE90" s="140">
        <v>1.9437499999999999E-3</v>
      </c>
      <c r="DF90" s="140">
        <v>1.9778935185185186E-3</v>
      </c>
      <c r="DG90" s="140">
        <v>1.9416666666666664E-3</v>
      </c>
      <c r="DH90" s="140">
        <v>1.9892361111111113E-3</v>
      </c>
      <c r="DI90" s="141">
        <v>1.976736111111111E-3</v>
      </c>
      <c r="DJ90" s="141">
        <v>1.8918981481481484E-3</v>
      </c>
    </row>
    <row r="91" spans="2:114" x14ac:dyDescent="0.2">
      <c r="B91" s="124">
        <v>88</v>
      </c>
      <c r="C91" s="125">
        <v>125</v>
      </c>
      <c r="D91" s="125" t="s">
        <v>201</v>
      </c>
      <c r="E91" s="126">
        <v>1969</v>
      </c>
      <c r="F91" s="126" t="s">
        <v>177</v>
      </c>
      <c r="G91" s="126">
        <v>38</v>
      </c>
      <c r="H91" s="125" t="s">
        <v>431</v>
      </c>
      <c r="I91" s="137">
        <v>0.17673611111111109</v>
      </c>
      <c r="J91" s="139">
        <v>2.0848379629629628E-3</v>
      </c>
      <c r="K91" s="140">
        <v>1.3350694444444443E-3</v>
      </c>
      <c r="L91" s="140">
        <v>1.3275462962962963E-3</v>
      </c>
      <c r="M91" s="140">
        <v>1.3643518518518518E-3</v>
      </c>
      <c r="N91" s="140">
        <v>1.3690972222222223E-3</v>
      </c>
      <c r="O91" s="140">
        <v>1.3841435185185187E-3</v>
      </c>
      <c r="P91" s="140">
        <v>1.3908564814814814E-3</v>
      </c>
      <c r="Q91" s="140">
        <v>1.4021990740740739E-3</v>
      </c>
      <c r="R91" s="140">
        <v>1.3875000000000001E-3</v>
      </c>
      <c r="S91" s="140">
        <v>1.3851851851851853E-3</v>
      </c>
      <c r="T91" s="140">
        <v>1.4131944444444446E-3</v>
      </c>
      <c r="U91" s="140">
        <v>1.4618055555555556E-3</v>
      </c>
      <c r="V91" s="140">
        <v>1.4327546296296295E-3</v>
      </c>
      <c r="W91" s="140">
        <v>1.4452546296296297E-3</v>
      </c>
      <c r="X91" s="140">
        <v>1.4747685185185185E-3</v>
      </c>
      <c r="Y91" s="140">
        <v>1.4600694444444444E-3</v>
      </c>
      <c r="Z91" s="140">
        <v>1.4599537037037035E-3</v>
      </c>
      <c r="AA91" s="140">
        <v>1.4673611111111111E-3</v>
      </c>
      <c r="AB91" s="140">
        <v>1.4621527777777777E-3</v>
      </c>
      <c r="AC91" s="140">
        <v>1.4471064814814815E-3</v>
      </c>
      <c r="AD91" s="140">
        <v>1.4767361111111112E-3</v>
      </c>
      <c r="AE91" s="140">
        <v>1.5084490740740742E-3</v>
      </c>
      <c r="AF91" s="140">
        <v>1.4763888888888888E-3</v>
      </c>
      <c r="AG91" s="140">
        <v>1.4724537037037039E-3</v>
      </c>
      <c r="AH91" s="140">
        <v>1.4706018518518516E-3</v>
      </c>
      <c r="AI91" s="140">
        <v>1.4776620370370369E-3</v>
      </c>
      <c r="AJ91" s="140">
        <v>1.499189814814815E-3</v>
      </c>
      <c r="AK91" s="140">
        <v>1.5121527777777781E-3</v>
      </c>
      <c r="AL91" s="140">
        <v>1.5091435185185184E-3</v>
      </c>
      <c r="AM91" s="140">
        <v>1.5231481481481483E-3</v>
      </c>
      <c r="AN91" s="140">
        <v>1.4890046296296294E-3</v>
      </c>
      <c r="AO91" s="140">
        <v>1.5156250000000003E-3</v>
      </c>
      <c r="AP91" s="140">
        <v>1.5108796296296296E-3</v>
      </c>
      <c r="AQ91" s="140">
        <v>1.5031249999999999E-3</v>
      </c>
      <c r="AR91" s="140">
        <v>1.5127314814814814E-3</v>
      </c>
      <c r="AS91" s="140">
        <v>1.5306712962962963E-3</v>
      </c>
      <c r="AT91" s="140">
        <v>1.517361111111111E-3</v>
      </c>
      <c r="AU91" s="140">
        <v>1.5108796296296296E-3</v>
      </c>
      <c r="AV91" s="140">
        <v>1.4930555555555556E-3</v>
      </c>
      <c r="AW91" s="140">
        <v>1.5664351851851852E-3</v>
      </c>
      <c r="AX91" s="140">
        <v>1.5172453703703702E-3</v>
      </c>
      <c r="AY91" s="140">
        <v>1.5494212962962964E-3</v>
      </c>
      <c r="AZ91" s="140">
        <v>1.5384259259259257E-3</v>
      </c>
      <c r="BA91" s="140">
        <v>1.5212962962962964E-3</v>
      </c>
      <c r="BB91" s="140">
        <v>1.554861111111111E-3</v>
      </c>
      <c r="BC91" s="140">
        <v>1.5396990740740738E-3</v>
      </c>
      <c r="BD91" s="140">
        <v>1.5587962962962962E-3</v>
      </c>
      <c r="BE91" s="140">
        <v>1.5493055555555555E-3</v>
      </c>
      <c r="BF91" s="140">
        <v>1.570717592592593E-3</v>
      </c>
      <c r="BG91" s="140">
        <v>1.5728009259259261E-3</v>
      </c>
      <c r="BH91" s="140">
        <v>1.5563657407407408E-3</v>
      </c>
      <c r="BI91" s="140">
        <v>1.5768518518518519E-3</v>
      </c>
      <c r="BJ91" s="140">
        <v>1.5675925925925926E-3</v>
      </c>
      <c r="BK91" s="140">
        <v>1.6046296296296297E-3</v>
      </c>
      <c r="BL91" s="140">
        <v>1.7001157407407408E-3</v>
      </c>
      <c r="BM91" s="140">
        <v>1.6126157407407406E-3</v>
      </c>
      <c r="BN91" s="140">
        <v>1.6467592592592593E-3</v>
      </c>
      <c r="BO91" s="140">
        <v>1.6365740740740739E-3</v>
      </c>
      <c r="BP91" s="140">
        <v>1.6421296296296295E-3</v>
      </c>
      <c r="BQ91" s="140">
        <v>1.6172453703703705E-3</v>
      </c>
      <c r="BR91" s="140">
        <v>1.6190972222222223E-3</v>
      </c>
      <c r="BS91" s="140">
        <v>1.6887731481481482E-3</v>
      </c>
      <c r="BT91" s="140">
        <v>1.767361111111111E-3</v>
      </c>
      <c r="BU91" s="140">
        <v>1.748148148148148E-3</v>
      </c>
      <c r="BV91" s="140">
        <v>1.7319444444444442E-3</v>
      </c>
      <c r="BW91" s="140">
        <v>1.7084490740740743E-3</v>
      </c>
      <c r="BX91" s="140">
        <v>1.7780092592592593E-3</v>
      </c>
      <c r="BY91" s="140">
        <v>1.7546296296296296E-3</v>
      </c>
      <c r="BZ91" s="140">
        <v>1.7557870370370368E-3</v>
      </c>
      <c r="CA91" s="140">
        <v>1.6587962962962962E-3</v>
      </c>
      <c r="CB91" s="140">
        <v>1.7505787037037038E-3</v>
      </c>
      <c r="CC91" s="140">
        <v>1.7754629629629631E-3</v>
      </c>
      <c r="CD91" s="140">
        <v>1.8321759259259257E-3</v>
      </c>
      <c r="CE91" s="140">
        <v>1.8689814814814812E-3</v>
      </c>
      <c r="CF91" s="140">
        <v>1.9063657407407406E-3</v>
      </c>
      <c r="CG91" s="140">
        <v>1.8320601851851851E-3</v>
      </c>
      <c r="CH91" s="140">
        <v>1.915162037037037E-3</v>
      </c>
      <c r="CI91" s="140">
        <v>1.8890046296296296E-3</v>
      </c>
      <c r="CJ91" s="140">
        <v>1.9517361111111113E-3</v>
      </c>
      <c r="CK91" s="140">
        <v>2.0118055555555557E-3</v>
      </c>
      <c r="CL91" s="140">
        <v>1.9768518518518516E-3</v>
      </c>
      <c r="CM91" s="140">
        <v>1.9824074074074076E-3</v>
      </c>
      <c r="CN91" s="140">
        <v>1.9768518518518516E-3</v>
      </c>
      <c r="CO91" s="140">
        <v>1.9626157407407409E-3</v>
      </c>
      <c r="CP91" s="140">
        <v>1.9043981481481481E-3</v>
      </c>
      <c r="CQ91" s="140">
        <v>2.0880787037037035E-3</v>
      </c>
      <c r="CR91" s="140">
        <v>2.0159722222222224E-3</v>
      </c>
      <c r="CS91" s="140">
        <v>1.9839120370370371E-3</v>
      </c>
      <c r="CT91" s="140">
        <v>1.9401620370370371E-3</v>
      </c>
      <c r="CU91" s="140">
        <v>1.9928240740740744E-3</v>
      </c>
      <c r="CV91" s="140">
        <v>2.1142361111111114E-3</v>
      </c>
      <c r="CW91" s="140">
        <v>2.1109953703703703E-3</v>
      </c>
      <c r="CX91" s="140">
        <v>2.0252314814814816E-3</v>
      </c>
      <c r="CY91" s="140">
        <v>2.1245370370370372E-3</v>
      </c>
      <c r="CZ91" s="140">
        <v>2.0725694444444446E-3</v>
      </c>
      <c r="DA91" s="140">
        <v>2.1290509259259262E-3</v>
      </c>
      <c r="DB91" s="140">
        <v>2.1156249999999999E-3</v>
      </c>
      <c r="DC91" s="140">
        <v>2.1993055555555555E-3</v>
      </c>
      <c r="DD91" s="140">
        <v>2.1010416666666669E-3</v>
      </c>
      <c r="DE91" s="140">
        <v>2.0379629629629632E-3</v>
      </c>
      <c r="DF91" s="140">
        <v>2.0585648148148147E-3</v>
      </c>
      <c r="DG91" s="140">
        <v>2.0420138888888888E-3</v>
      </c>
      <c r="DH91" s="140">
        <v>1.8520833333333332E-3</v>
      </c>
      <c r="DI91" s="141">
        <v>1.7932870370370368E-3</v>
      </c>
      <c r="DJ91" s="141">
        <v>1.5327546296296296E-3</v>
      </c>
    </row>
    <row r="92" spans="2:114" x14ac:dyDescent="0.2">
      <c r="B92" s="124">
        <v>89</v>
      </c>
      <c r="C92" s="125">
        <v>94</v>
      </c>
      <c r="D92" s="125" t="s">
        <v>22</v>
      </c>
      <c r="E92" s="126">
        <v>1949</v>
      </c>
      <c r="F92" s="126" t="s">
        <v>191</v>
      </c>
      <c r="G92" s="126">
        <v>3</v>
      </c>
      <c r="H92" s="125" t="s">
        <v>170</v>
      </c>
      <c r="I92" s="137">
        <v>0.17738425925925927</v>
      </c>
      <c r="J92" s="139">
        <v>2.2221064814814816E-3</v>
      </c>
      <c r="K92" s="140">
        <v>1.4592592592592591E-3</v>
      </c>
      <c r="L92" s="140">
        <v>1.4245370370370373E-3</v>
      </c>
      <c r="M92" s="140">
        <v>1.3834490740740741E-3</v>
      </c>
      <c r="N92" s="140">
        <v>1.425925925925926E-3</v>
      </c>
      <c r="O92" s="140">
        <v>1.4104166666666668E-3</v>
      </c>
      <c r="P92" s="140">
        <v>1.4229166666666667E-3</v>
      </c>
      <c r="Q92" s="140">
        <v>1.4344907407407405E-3</v>
      </c>
      <c r="R92" s="140">
        <v>1.4180555555555554E-3</v>
      </c>
      <c r="S92" s="140">
        <v>1.4456018518518518E-3</v>
      </c>
      <c r="T92" s="140">
        <v>1.4506944444444446E-3</v>
      </c>
      <c r="U92" s="140">
        <v>1.4673611111111111E-3</v>
      </c>
      <c r="V92" s="140">
        <v>1.4583333333333334E-3</v>
      </c>
      <c r="W92" s="140">
        <v>1.4679398148148149E-3</v>
      </c>
      <c r="X92" s="140">
        <v>1.4844907407407409E-3</v>
      </c>
      <c r="Y92" s="140">
        <v>1.4770833333333331E-3</v>
      </c>
      <c r="Z92" s="140">
        <v>1.4787037037037036E-3</v>
      </c>
      <c r="AA92" s="140">
        <v>1.4581018518518519E-3</v>
      </c>
      <c r="AB92" s="140">
        <v>1.458449074074074E-3</v>
      </c>
      <c r="AC92" s="140">
        <v>1.4725694444444445E-3</v>
      </c>
      <c r="AD92" s="140">
        <v>1.4614583333333331E-3</v>
      </c>
      <c r="AE92" s="140">
        <v>1.4651620370370372E-3</v>
      </c>
      <c r="AF92" s="140">
        <v>1.4631944444444447E-3</v>
      </c>
      <c r="AG92" s="140">
        <v>1.4675925925925926E-3</v>
      </c>
      <c r="AH92" s="140">
        <v>1.479050925925926E-3</v>
      </c>
      <c r="AI92" s="140">
        <v>1.4780092592592594E-3</v>
      </c>
      <c r="AJ92" s="140">
        <v>1.4645833333333334E-3</v>
      </c>
      <c r="AK92" s="140">
        <v>1.438773148148148E-3</v>
      </c>
      <c r="AL92" s="140">
        <v>1.4723379629629628E-3</v>
      </c>
      <c r="AM92" s="140">
        <v>1.4885416666666667E-3</v>
      </c>
      <c r="AN92" s="140">
        <v>1.4611111111111112E-3</v>
      </c>
      <c r="AO92" s="140">
        <v>1.4908564814814817E-3</v>
      </c>
      <c r="AP92" s="140">
        <v>1.4797453703703702E-3</v>
      </c>
      <c r="AQ92" s="140">
        <v>1.4826388888888886E-3</v>
      </c>
      <c r="AR92" s="140">
        <v>1.4899305555555558E-3</v>
      </c>
      <c r="AS92" s="140">
        <v>1.5254629629629631E-3</v>
      </c>
      <c r="AT92" s="140">
        <v>1.5145833333333333E-3</v>
      </c>
      <c r="AU92" s="140">
        <v>1.5130787037037038E-3</v>
      </c>
      <c r="AV92" s="140">
        <v>1.4754629629629629E-3</v>
      </c>
      <c r="AW92" s="140">
        <v>1.4849537037037036E-3</v>
      </c>
      <c r="AX92" s="140">
        <v>1.4837962962962964E-3</v>
      </c>
      <c r="AY92" s="140">
        <v>1.5155092592592592E-3</v>
      </c>
      <c r="AZ92" s="140">
        <v>1.5001157407407409E-3</v>
      </c>
      <c r="BA92" s="140">
        <v>1.5423611111111113E-3</v>
      </c>
      <c r="BB92" s="140">
        <v>1.5481481481481483E-3</v>
      </c>
      <c r="BC92" s="140">
        <v>1.5702546296296296E-3</v>
      </c>
      <c r="BD92" s="140">
        <v>1.5472222222222224E-3</v>
      </c>
      <c r="BE92" s="140">
        <v>1.569212962962963E-3</v>
      </c>
      <c r="BF92" s="140">
        <v>1.5421296296296296E-3</v>
      </c>
      <c r="BG92" s="140">
        <v>1.5538194444444443E-3</v>
      </c>
      <c r="BH92" s="140">
        <v>1.5680555555555554E-3</v>
      </c>
      <c r="BI92" s="140">
        <v>1.5650462962962964E-3</v>
      </c>
      <c r="BJ92" s="140">
        <v>1.5900462962962962E-3</v>
      </c>
      <c r="BK92" s="140">
        <v>1.6021990740740742E-3</v>
      </c>
      <c r="BL92" s="140">
        <v>1.6042824074074073E-3</v>
      </c>
      <c r="BM92" s="140">
        <v>1.6256944444444446E-3</v>
      </c>
      <c r="BN92" s="140">
        <v>1.6346064814814815E-3</v>
      </c>
      <c r="BO92" s="140">
        <v>1.6137731481481482E-3</v>
      </c>
      <c r="BP92" s="140">
        <v>1.6218750000000001E-3</v>
      </c>
      <c r="BQ92" s="140">
        <v>1.6313657407407407E-3</v>
      </c>
      <c r="BR92" s="140">
        <v>1.6498842592592591E-3</v>
      </c>
      <c r="BS92" s="140">
        <v>1.6143518518518518E-3</v>
      </c>
      <c r="BT92" s="140">
        <v>1.6596064814814815E-3</v>
      </c>
      <c r="BU92" s="140">
        <v>1.7011574074074073E-3</v>
      </c>
      <c r="BV92" s="140">
        <v>1.6504629629629632E-3</v>
      </c>
      <c r="BW92" s="140">
        <v>1.6871527777777779E-3</v>
      </c>
      <c r="BX92" s="140">
        <v>1.6879629629629632E-3</v>
      </c>
      <c r="BY92" s="140">
        <v>1.6653935185185183E-3</v>
      </c>
      <c r="BZ92" s="140">
        <v>1.7023148148148147E-3</v>
      </c>
      <c r="CA92" s="140">
        <v>1.7144675925925927E-3</v>
      </c>
      <c r="CB92" s="140">
        <v>1.7356481481481483E-3</v>
      </c>
      <c r="CC92" s="140">
        <v>1.7821759259259258E-3</v>
      </c>
      <c r="CD92" s="140">
        <v>1.7674768518518519E-3</v>
      </c>
      <c r="CE92" s="140">
        <v>1.7875E-3</v>
      </c>
      <c r="CF92" s="140">
        <v>1.8515046296296298E-3</v>
      </c>
      <c r="CG92" s="140">
        <v>1.9194444444444448E-3</v>
      </c>
      <c r="CH92" s="140">
        <v>1.820949074074074E-3</v>
      </c>
      <c r="CI92" s="140">
        <v>1.8674768518518519E-3</v>
      </c>
      <c r="CJ92" s="140">
        <v>2.1195601851851848E-3</v>
      </c>
      <c r="CK92" s="140">
        <v>1.9944444444444441E-3</v>
      </c>
      <c r="CL92" s="140">
        <v>2.0445601851851853E-3</v>
      </c>
      <c r="CM92" s="140">
        <v>1.9407407407407409E-3</v>
      </c>
      <c r="CN92" s="140">
        <v>1.9153935185185185E-3</v>
      </c>
      <c r="CO92" s="140">
        <v>2.383101851851852E-3</v>
      </c>
      <c r="CP92" s="140">
        <v>1.932291666666667E-3</v>
      </c>
      <c r="CQ92" s="140">
        <v>1.9481481481481483E-3</v>
      </c>
      <c r="CR92" s="140">
        <v>2.0060185185185185E-3</v>
      </c>
      <c r="CS92" s="140">
        <v>1.960185185185185E-3</v>
      </c>
      <c r="CT92" s="140">
        <v>2.0181712962962961E-3</v>
      </c>
      <c r="CU92" s="140">
        <v>2.04375E-3</v>
      </c>
      <c r="CV92" s="140">
        <v>2.4086805555555558E-3</v>
      </c>
      <c r="CW92" s="140">
        <v>2.2925925925925926E-3</v>
      </c>
      <c r="CX92" s="140">
        <v>2.0694444444444445E-3</v>
      </c>
      <c r="CY92" s="140">
        <v>2.0582175925925928E-3</v>
      </c>
      <c r="CZ92" s="140">
        <v>2.0550925925925927E-3</v>
      </c>
      <c r="DA92" s="140">
        <v>2.0060185185185185E-3</v>
      </c>
      <c r="DB92" s="140">
        <v>2.0136574074074071E-3</v>
      </c>
      <c r="DC92" s="140">
        <v>2.0862268518518521E-3</v>
      </c>
      <c r="DD92" s="140">
        <v>2.2484953703703703E-3</v>
      </c>
      <c r="DE92" s="140">
        <v>2.0590277777777777E-3</v>
      </c>
      <c r="DF92" s="140">
        <v>1.9873842592592591E-3</v>
      </c>
      <c r="DG92" s="140">
        <v>1.9668981481481477E-3</v>
      </c>
      <c r="DH92" s="140">
        <v>2.0089120370370369E-3</v>
      </c>
      <c r="DI92" s="141">
        <v>1.948611111111111E-3</v>
      </c>
      <c r="DJ92" s="141">
        <v>1.862037037037037E-3</v>
      </c>
    </row>
    <row r="93" spans="2:114" x14ac:dyDescent="0.2">
      <c r="B93" s="124">
        <v>90</v>
      </c>
      <c r="C93" s="125">
        <v>59</v>
      </c>
      <c r="D93" s="125" t="s">
        <v>379</v>
      </c>
      <c r="E93" s="126">
        <v>1964</v>
      </c>
      <c r="F93" s="126" t="s">
        <v>183</v>
      </c>
      <c r="G93" s="126">
        <v>17</v>
      </c>
      <c r="H93" s="125" t="s">
        <v>432</v>
      </c>
      <c r="I93" s="137">
        <v>0.17776620370370369</v>
      </c>
      <c r="J93" s="139">
        <v>2.4966435185185183E-3</v>
      </c>
      <c r="K93" s="140">
        <v>1.4200231481481483E-3</v>
      </c>
      <c r="L93" s="140">
        <v>1.4354166666666667E-3</v>
      </c>
      <c r="M93" s="140">
        <v>1.4591435185185187E-3</v>
      </c>
      <c r="N93" s="140">
        <v>1.4791666666666666E-3</v>
      </c>
      <c r="O93" s="140">
        <v>1.4561342592592594E-3</v>
      </c>
      <c r="P93" s="140">
        <v>1.4638888888888889E-3</v>
      </c>
      <c r="Q93" s="140">
        <v>1.5001157407407409E-3</v>
      </c>
      <c r="R93" s="140">
        <v>1.4802083333333334E-3</v>
      </c>
      <c r="S93" s="140">
        <v>1.4914351851851853E-3</v>
      </c>
      <c r="T93" s="140">
        <v>1.5018518518518517E-3</v>
      </c>
      <c r="U93" s="140">
        <v>1.4532407407407408E-3</v>
      </c>
      <c r="V93" s="140">
        <v>1.4677083333333332E-3</v>
      </c>
      <c r="W93" s="140">
        <v>1.4834490740740739E-3</v>
      </c>
      <c r="X93" s="140">
        <v>1.5050925925925924E-3</v>
      </c>
      <c r="Y93" s="140">
        <v>1.5255787037037035E-3</v>
      </c>
      <c r="Z93" s="140">
        <v>1.5084490740740742E-3</v>
      </c>
      <c r="AA93" s="140">
        <v>1.5371527777777777E-3</v>
      </c>
      <c r="AB93" s="140">
        <v>1.5443287037037038E-3</v>
      </c>
      <c r="AC93" s="140">
        <v>1.5289351851851853E-3</v>
      </c>
      <c r="AD93" s="140">
        <v>1.5122685185185185E-3</v>
      </c>
      <c r="AE93" s="140">
        <v>1.5601851851851851E-3</v>
      </c>
      <c r="AF93" s="140">
        <v>1.5670138888888888E-3</v>
      </c>
      <c r="AG93" s="140">
        <v>1.5412037037037035E-3</v>
      </c>
      <c r="AH93" s="140">
        <v>1.5572916666666669E-3</v>
      </c>
      <c r="AI93" s="140">
        <v>1.559375E-3</v>
      </c>
      <c r="AJ93" s="140">
        <v>1.5759259259259259E-3</v>
      </c>
      <c r="AK93" s="140">
        <v>1.5678240740740741E-3</v>
      </c>
      <c r="AL93" s="140">
        <v>1.5753472222222221E-3</v>
      </c>
      <c r="AM93" s="140">
        <v>1.5743055555555554E-3</v>
      </c>
      <c r="AN93" s="140">
        <v>1.577777777777778E-3</v>
      </c>
      <c r="AO93" s="140">
        <v>1.5958333333333334E-3</v>
      </c>
      <c r="AP93" s="140">
        <v>1.5787037037037037E-3</v>
      </c>
      <c r="AQ93" s="140">
        <v>1.5751157407407406E-3</v>
      </c>
      <c r="AR93" s="140">
        <v>1.5638888888888888E-3</v>
      </c>
      <c r="AS93" s="140">
        <v>1.6134259259259259E-3</v>
      </c>
      <c r="AT93" s="140">
        <v>1.5638888888888888E-3</v>
      </c>
      <c r="AU93" s="140">
        <v>1.5962962962962962E-3</v>
      </c>
      <c r="AV93" s="140">
        <v>1.5854166666666666E-3</v>
      </c>
      <c r="AW93" s="140">
        <v>1.5946759259259258E-3</v>
      </c>
      <c r="AX93" s="140">
        <v>1.7224537037037037E-3</v>
      </c>
      <c r="AY93" s="140">
        <v>1.6357638888888889E-3</v>
      </c>
      <c r="AZ93" s="140">
        <v>1.6740740740740741E-3</v>
      </c>
      <c r="BA93" s="140">
        <v>1.6940972222222221E-3</v>
      </c>
      <c r="BB93" s="140">
        <v>1.7111111111111112E-3</v>
      </c>
      <c r="BC93" s="140">
        <v>1.6655092592592592E-3</v>
      </c>
      <c r="BD93" s="140">
        <v>1.9085648148148145E-3</v>
      </c>
      <c r="BE93" s="140">
        <v>1.6758101851851853E-3</v>
      </c>
      <c r="BF93" s="140">
        <v>1.6734953703703703E-3</v>
      </c>
      <c r="BG93" s="140">
        <v>1.6865740740740738E-3</v>
      </c>
      <c r="BH93" s="140">
        <v>1.7146990740740742E-3</v>
      </c>
      <c r="BI93" s="140">
        <v>1.7409722222222221E-3</v>
      </c>
      <c r="BJ93" s="140">
        <v>1.7284722222222222E-3</v>
      </c>
      <c r="BK93" s="140">
        <v>1.7195601851851853E-3</v>
      </c>
      <c r="BL93" s="140">
        <v>1.7363425925925925E-3</v>
      </c>
      <c r="BM93" s="140">
        <v>2.0059027777777779E-3</v>
      </c>
      <c r="BN93" s="140">
        <v>1.7513888888888891E-3</v>
      </c>
      <c r="BO93" s="140">
        <v>1.7410879629629627E-3</v>
      </c>
      <c r="BP93" s="140">
        <v>1.7552083333333332E-3</v>
      </c>
      <c r="BQ93" s="140">
        <v>1.7524305555555555E-3</v>
      </c>
      <c r="BR93" s="140">
        <v>1.728587962962963E-3</v>
      </c>
      <c r="BS93" s="140">
        <v>1.7400462962962962E-3</v>
      </c>
      <c r="BT93" s="140">
        <v>1.7405092592592591E-3</v>
      </c>
      <c r="BU93" s="140">
        <v>1.7591435185185186E-3</v>
      </c>
      <c r="BV93" s="140">
        <v>1.7677083333333336E-3</v>
      </c>
      <c r="BW93" s="140">
        <v>2.0527777777777779E-3</v>
      </c>
      <c r="BX93" s="140">
        <v>1.7909722222222224E-3</v>
      </c>
      <c r="BY93" s="140">
        <v>1.7945601851851853E-3</v>
      </c>
      <c r="BZ93" s="140">
        <v>1.8091435185185187E-3</v>
      </c>
      <c r="CA93" s="140">
        <v>1.7792824074074074E-3</v>
      </c>
      <c r="CB93" s="140">
        <v>1.7596064814814816E-3</v>
      </c>
      <c r="CC93" s="140">
        <v>1.7792824074074074E-3</v>
      </c>
      <c r="CD93" s="140">
        <v>1.7781250000000002E-3</v>
      </c>
      <c r="CE93" s="140">
        <v>2.1283564814814815E-3</v>
      </c>
      <c r="CF93" s="140">
        <v>1.7674768518518519E-3</v>
      </c>
      <c r="CG93" s="140">
        <v>1.7646990740740741E-3</v>
      </c>
      <c r="CH93" s="140">
        <v>1.7912037037037037E-3</v>
      </c>
      <c r="CI93" s="140">
        <v>1.7886574074074074E-3</v>
      </c>
      <c r="CJ93" s="140">
        <v>1.8079861111111111E-3</v>
      </c>
      <c r="CK93" s="140">
        <v>1.7835648148148149E-3</v>
      </c>
      <c r="CL93" s="140">
        <v>1.7846064814814816E-3</v>
      </c>
      <c r="CM93" s="140">
        <v>1.7913194444444443E-3</v>
      </c>
      <c r="CN93" s="140">
        <v>1.7841435185185185E-3</v>
      </c>
      <c r="CO93" s="140">
        <v>1.7922453703703705E-3</v>
      </c>
      <c r="CP93" s="140">
        <v>1.7856481481481482E-3</v>
      </c>
      <c r="CQ93" s="140">
        <v>1.7802083333333333E-3</v>
      </c>
      <c r="CR93" s="140">
        <v>1.7141203703703702E-3</v>
      </c>
      <c r="CS93" s="140">
        <v>1.6827546296296297E-3</v>
      </c>
      <c r="CT93" s="140">
        <v>1.730902777777778E-3</v>
      </c>
      <c r="CU93" s="140">
        <v>2.0047453703703707E-3</v>
      </c>
      <c r="CV93" s="140">
        <v>1.7520833333333336E-3</v>
      </c>
      <c r="CW93" s="140">
        <v>1.6924768518518519E-3</v>
      </c>
      <c r="CX93" s="140">
        <v>1.7195601851851853E-3</v>
      </c>
      <c r="CY93" s="140">
        <v>1.758564814814815E-3</v>
      </c>
      <c r="CZ93" s="140">
        <v>1.744212962962963E-3</v>
      </c>
      <c r="DA93" s="140">
        <v>1.7402777777777779E-3</v>
      </c>
      <c r="DB93" s="140">
        <v>1.7864583333333333E-3</v>
      </c>
      <c r="DC93" s="140">
        <v>2.1675925925925925E-3</v>
      </c>
      <c r="DD93" s="140">
        <v>1.8390046296296297E-3</v>
      </c>
      <c r="DE93" s="140">
        <v>1.847337962962963E-3</v>
      </c>
      <c r="DF93" s="140">
        <v>1.8015046296296297E-3</v>
      </c>
      <c r="DG93" s="140">
        <v>1.7979166666666666E-3</v>
      </c>
      <c r="DH93" s="140">
        <v>1.8188657407407407E-3</v>
      </c>
      <c r="DI93" s="141">
        <v>1.7769675925925924E-3</v>
      </c>
      <c r="DJ93" s="141">
        <v>1.6957175925925926E-3</v>
      </c>
    </row>
    <row r="94" spans="2:114" x14ac:dyDescent="0.2">
      <c r="B94" s="124">
        <v>91</v>
      </c>
      <c r="C94" s="125">
        <v>73</v>
      </c>
      <c r="D94" s="125" t="s">
        <v>164</v>
      </c>
      <c r="E94" s="126">
        <v>1952</v>
      </c>
      <c r="F94" s="126" t="s">
        <v>191</v>
      </c>
      <c r="G94" s="126">
        <v>4</v>
      </c>
      <c r="H94" s="125" t="s">
        <v>433</v>
      </c>
      <c r="I94" s="137">
        <v>0.17962962962962961</v>
      </c>
      <c r="J94" s="139">
        <v>2.2171296296296297E-3</v>
      </c>
      <c r="K94" s="140">
        <v>1.4635416666666666E-3</v>
      </c>
      <c r="L94" s="140">
        <v>1.4327546296296295E-3</v>
      </c>
      <c r="M94" s="140">
        <v>1.3832175925925928E-3</v>
      </c>
      <c r="N94" s="140">
        <v>1.4221064814814814E-3</v>
      </c>
      <c r="O94" s="140">
        <v>1.4094907407407407E-3</v>
      </c>
      <c r="P94" s="140">
        <v>1.4258101851851853E-3</v>
      </c>
      <c r="Q94" s="140">
        <v>1.4225694444444444E-3</v>
      </c>
      <c r="R94" s="140">
        <v>1.4216435185185185E-3</v>
      </c>
      <c r="S94" s="140">
        <v>1.4493055555555559E-3</v>
      </c>
      <c r="T94" s="140">
        <v>1.4451388888888888E-3</v>
      </c>
      <c r="U94" s="140">
        <v>1.468287037037037E-3</v>
      </c>
      <c r="V94" s="140">
        <v>1.4583333333333334E-3</v>
      </c>
      <c r="W94" s="140">
        <v>1.4672453703703703E-3</v>
      </c>
      <c r="X94" s="140">
        <v>1.4854166666666664E-3</v>
      </c>
      <c r="Y94" s="140">
        <v>1.4883101851851852E-3</v>
      </c>
      <c r="Z94" s="140">
        <v>1.4784722222222222E-3</v>
      </c>
      <c r="AA94" s="140">
        <v>1.458449074074074E-3</v>
      </c>
      <c r="AB94" s="140">
        <v>1.4537037037037036E-3</v>
      </c>
      <c r="AC94" s="140">
        <v>1.4802083333333334E-3</v>
      </c>
      <c r="AD94" s="140">
        <v>1.4608796296296297E-3</v>
      </c>
      <c r="AE94" s="140">
        <v>1.4690972222222221E-3</v>
      </c>
      <c r="AF94" s="140">
        <v>1.4572916666666666E-3</v>
      </c>
      <c r="AG94" s="140">
        <v>1.4729166666666666E-3</v>
      </c>
      <c r="AH94" s="140">
        <v>1.4715277777777775E-3</v>
      </c>
      <c r="AI94" s="140">
        <v>1.4782407407407409E-3</v>
      </c>
      <c r="AJ94" s="140">
        <v>1.4714120370370369E-3</v>
      </c>
      <c r="AK94" s="140">
        <v>1.446875E-3</v>
      </c>
      <c r="AL94" s="140">
        <v>1.4598379629629631E-3</v>
      </c>
      <c r="AM94" s="140">
        <v>1.4874999999999999E-3</v>
      </c>
      <c r="AN94" s="140">
        <v>1.4667824074074073E-3</v>
      </c>
      <c r="AO94" s="140">
        <v>1.4815972222222225E-3</v>
      </c>
      <c r="AP94" s="140">
        <v>1.4874999999999999E-3</v>
      </c>
      <c r="AQ94" s="140">
        <v>1.4827546296296297E-3</v>
      </c>
      <c r="AR94" s="140">
        <v>1.5033564814814814E-3</v>
      </c>
      <c r="AS94" s="140">
        <v>1.5118055555555555E-3</v>
      </c>
      <c r="AT94" s="140">
        <v>1.5105324074074075E-3</v>
      </c>
      <c r="AU94" s="140">
        <v>1.5134259259259259E-3</v>
      </c>
      <c r="AV94" s="140">
        <v>1.4855324074074074E-3</v>
      </c>
      <c r="AW94" s="140">
        <v>1.4915509259259259E-3</v>
      </c>
      <c r="AX94" s="140">
        <v>1.4917824074074072E-3</v>
      </c>
      <c r="AY94" s="140">
        <v>1.5076388888888889E-3</v>
      </c>
      <c r="AZ94" s="140">
        <v>1.5030092592592593E-3</v>
      </c>
      <c r="BA94" s="140">
        <v>1.5237268518518518E-3</v>
      </c>
      <c r="BB94" s="140">
        <v>1.5380787037037038E-3</v>
      </c>
      <c r="BC94" s="140">
        <v>1.5619212962962963E-3</v>
      </c>
      <c r="BD94" s="140">
        <v>1.5516203703703705E-3</v>
      </c>
      <c r="BE94" s="140">
        <v>1.5908564814814815E-3</v>
      </c>
      <c r="BF94" s="140">
        <v>1.5693287037037039E-3</v>
      </c>
      <c r="BG94" s="140">
        <v>1.5769675925925927E-3</v>
      </c>
      <c r="BH94" s="140">
        <v>1.5831018518518518E-3</v>
      </c>
      <c r="BI94" s="140">
        <v>1.6109953703703705E-3</v>
      </c>
      <c r="BJ94" s="140">
        <v>1.6199074074074074E-3</v>
      </c>
      <c r="BK94" s="140">
        <v>1.5995370370370371E-3</v>
      </c>
      <c r="BL94" s="140">
        <v>1.6099537037037037E-3</v>
      </c>
      <c r="BM94" s="140">
        <v>1.6468750000000001E-3</v>
      </c>
      <c r="BN94" s="140">
        <v>1.649537037037037E-3</v>
      </c>
      <c r="BO94" s="140">
        <v>1.6542824074074073E-3</v>
      </c>
      <c r="BP94" s="140">
        <v>1.6719907407407406E-3</v>
      </c>
      <c r="BQ94" s="140">
        <v>1.6655092592592592E-3</v>
      </c>
      <c r="BR94" s="140">
        <v>1.6666666666666668E-3</v>
      </c>
      <c r="BS94" s="140">
        <v>1.6917824074074075E-3</v>
      </c>
      <c r="BT94" s="140">
        <v>1.7134259259259257E-3</v>
      </c>
      <c r="BU94" s="140">
        <v>1.7023148148148147E-3</v>
      </c>
      <c r="BV94" s="140">
        <v>1.749421296296296E-3</v>
      </c>
      <c r="BW94" s="140">
        <v>1.9236111111111112E-3</v>
      </c>
      <c r="BX94" s="140">
        <v>1.7252314814814815E-3</v>
      </c>
      <c r="BY94" s="140">
        <v>1.7516203703703702E-3</v>
      </c>
      <c r="BZ94" s="140">
        <v>1.7292824074074075E-3</v>
      </c>
      <c r="CA94" s="140">
        <v>1.753935185185185E-3</v>
      </c>
      <c r="CB94" s="140">
        <v>1.7512731481481483E-3</v>
      </c>
      <c r="CC94" s="140">
        <v>1.8347222222222222E-3</v>
      </c>
      <c r="CD94" s="140">
        <v>1.7324074074074076E-3</v>
      </c>
      <c r="CE94" s="140">
        <v>1.8090277777777777E-3</v>
      </c>
      <c r="CF94" s="140">
        <v>1.768287037037037E-3</v>
      </c>
      <c r="CG94" s="140">
        <v>1.9071759259259259E-3</v>
      </c>
      <c r="CH94" s="140">
        <v>1.9256944444444445E-3</v>
      </c>
      <c r="CI94" s="140">
        <v>1.8333333333333335E-3</v>
      </c>
      <c r="CJ94" s="140">
        <v>1.876273148148148E-3</v>
      </c>
      <c r="CK94" s="140">
        <v>1.9604166666666667E-3</v>
      </c>
      <c r="CL94" s="140">
        <v>1.8461805555555556E-3</v>
      </c>
      <c r="CM94" s="140">
        <v>1.9415509259259258E-3</v>
      </c>
      <c r="CN94" s="140">
        <v>1.8730324074074072E-3</v>
      </c>
      <c r="CO94" s="140">
        <v>2.0874999999999999E-3</v>
      </c>
      <c r="CP94" s="140">
        <v>1.9164351851851851E-3</v>
      </c>
      <c r="CQ94" s="140">
        <v>2.0805555555555555E-3</v>
      </c>
      <c r="CR94" s="140">
        <v>2.1164351851851852E-3</v>
      </c>
      <c r="CS94" s="140">
        <v>2.2013888888888886E-3</v>
      </c>
      <c r="CT94" s="140">
        <v>1.9653935185185187E-3</v>
      </c>
      <c r="CU94" s="140">
        <v>2.177199074074074E-3</v>
      </c>
      <c r="CV94" s="140">
        <v>2.3068287037037037E-3</v>
      </c>
      <c r="CW94" s="140">
        <v>2.0501157407407408E-3</v>
      </c>
      <c r="CX94" s="140">
        <v>2.1655092592592589E-3</v>
      </c>
      <c r="CY94" s="140">
        <v>2.0812500000000002E-3</v>
      </c>
      <c r="CZ94" s="140">
        <v>2.2041666666666663E-3</v>
      </c>
      <c r="DA94" s="140">
        <v>2.2849537037037035E-3</v>
      </c>
      <c r="DB94" s="140">
        <v>2.1337962962962964E-3</v>
      </c>
      <c r="DC94" s="140">
        <v>2.6141203703703704E-3</v>
      </c>
      <c r="DD94" s="140">
        <v>2.3100694444444449E-3</v>
      </c>
      <c r="DE94" s="140">
        <v>1.9512731481481484E-3</v>
      </c>
      <c r="DF94" s="140">
        <v>1.9697916666666666E-3</v>
      </c>
      <c r="DG94" s="140">
        <v>1.9979166666666665E-3</v>
      </c>
      <c r="DH94" s="140">
        <v>2.2937500000000002E-3</v>
      </c>
      <c r="DI94" s="141">
        <v>2.2135416666666666E-3</v>
      </c>
      <c r="DJ94" s="141">
        <v>1.9791666666666668E-3</v>
      </c>
    </row>
    <row r="95" spans="2:114" x14ac:dyDescent="0.2">
      <c r="B95" s="124">
        <v>92</v>
      </c>
      <c r="C95" s="125">
        <v>69</v>
      </c>
      <c r="D95" s="125" t="s">
        <v>380</v>
      </c>
      <c r="E95" s="126">
        <v>1975</v>
      </c>
      <c r="F95" s="126" t="s">
        <v>156</v>
      </c>
      <c r="G95" s="126">
        <v>5</v>
      </c>
      <c r="H95" s="125" t="s">
        <v>434</v>
      </c>
      <c r="I95" s="137">
        <v>0.17974537037037039</v>
      </c>
      <c r="J95" s="139">
        <v>2.1628472222222223E-3</v>
      </c>
      <c r="K95" s="140">
        <v>1.3783564814814815E-3</v>
      </c>
      <c r="L95" s="140">
        <v>1.4180555555555554E-3</v>
      </c>
      <c r="M95" s="140">
        <v>1.4516203703703703E-3</v>
      </c>
      <c r="N95" s="140">
        <v>1.4427083333333334E-3</v>
      </c>
      <c r="O95" s="140">
        <v>1.4291666666666665E-3</v>
      </c>
      <c r="P95" s="140">
        <v>1.4240740740740741E-3</v>
      </c>
      <c r="Q95" s="140">
        <v>1.486111111111111E-3</v>
      </c>
      <c r="R95" s="140">
        <v>1.4718750000000001E-3</v>
      </c>
      <c r="S95" s="140">
        <v>1.4898148148148147E-3</v>
      </c>
      <c r="T95" s="140">
        <v>1.5065972222222223E-3</v>
      </c>
      <c r="U95" s="140">
        <v>1.4935185185185184E-3</v>
      </c>
      <c r="V95" s="140">
        <v>1.5012731481481483E-3</v>
      </c>
      <c r="W95" s="140">
        <v>1.4986111111111112E-3</v>
      </c>
      <c r="X95" s="140">
        <v>1.5226851851851853E-3</v>
      </c>
      <c r="Y95" s="140">
        <v>1.5532407407407407E-3</v>
      </c>
      <c r="Z95" s="140">
        <v>1.5390046296296295E-3</v>
      </c>
      <c r="AA95" s="140">
        <v>1.5812500000000002E-3</v>
      </c>
      <c r="AB95" s="140">
        <v>1.5447916666666665E-3</v>
      </c>
      <c r="AC95" s="140">
        <v>1.5590277777777779E-3</v>
      </c>
      <c r="AD95" s="140">
        <v>1.5552083333333336E-3</v>
      </c>
      <c r="AE95" s="140">
        <v>1.6306712962962965E-3</v>
      </c>
      <c r="AF95" s="140">
        <v>1.5858796296296296E-3</v>
      </c>
      <c r="AG95" s="140">
        <v>1.4913194444444444E-3</v>
      </c>
      <c r="AH95" s="140">
        <v>1.5274305555555555E-3</v>
      </c>
      <c r="AI95" s="140">
        <v>1.6030092592592595E-3</v>
      </c>
      <c r="AJ95" s="140">
        <v>1.6288194444444442E-3</v>
      </c>
      <c r="AK95" s="140">
        <v>1.5731481481481482E-3</v>
      </c>
      <c r="AL95" s="140">
        <v>1.4435185185185187E-3</v>
      </c>
      <c r="AM95" s="140">
        <v>1.5371527777777777E-3</v>
      </c>
      <c r="AN95" s="140">
        <v>1.7417824074074074E-3</v>
      </c>
      <c r="AO95" s="140">
        <v>1.5458333333333333E-3</v>
      </c>
      <c r="AP95" s="140">
        <v>1.5873842592592591E-3</v>
      </c>
      <c r="AQ95" s="140">
        <v>1.6797453703703703E-3</v>
      </c>
      <c r="AR95" s="140">
        <v>1.5759259259259259E-3</v>
      </c>
      <c r="AS95" s="140">
        <v>1.5914351851851851E-3</v>
      </c>
      <c r="AT95" s="140">
        <v>1.5240740740740742E-3</v>
      </c>
      <c r="AU95" s="140">
        <v>1.540509259259259E-3</v>
      </c>
      <c r="AV95" s="140">
        <v>1.5452546296296297E-3</v>
      </c>
      <c r="AW95" s="140">
        <v>1.5877314814814814E-3</v>
      </c>
      <c r="AX95" s="140">
        <v>1.6256944444444446E-3</v>
      </c>
      <c r="AY95" s="140">
        <v>1.6055555555555554E-3</v>
      </c>
      <c r="AZ95" s="140">
        <v>1.6196759259259261E-3</v>
      </c>
      <c r="BA95" s="140">
        <v>1.6555555555555553E-3</v>
      </c>
      <c r="BB95" s="140">
        <v>1.6046296296296297E-3</v>
      </c>
      <c r="BC95" s="140">
        <v>1.6468750000000001E-3</v>
      </c>
      <c r="BD95" s="140">
        <v>1.6372685185185186E-3</v>
      </c>
      <c r="BE95" s="140">
        <v>1.6585648148148148E-3</v>
      </c>
      <c r="BF95" s="140">
        <v>1.7157407407407408E-3</v>
      </c>
      <c r="BG95" s="140">
        <v>1.7437500000000003E-3</v>
      </c>
      <c r="BH95" s="140">
        <v>1.7466435185185182E-3</v>
      </c>
      <c r="BI95" s="140">
        <v>1.8667824074074073E-3</v>
      </c>
      <c r="BJ95" s="140">
        <v>1.7303240740740742E-3</v>
      </c>
      <c r="BK95" s="140">
        <v>1.7563657407407408E-3</v>
      </c>
      <c r="BL95" s="140">
        <v>1.7724537037037038E-3</v>
      </c>
      <c r="BM95" s="140">
        <v>1.7749999999999999E-3</v>
      </c>
      <c r="BN95" s="140">
        <v>1.8090277777777777E-3</v>
      </c>
      <c r="BO95" s="140">
        <v>2.0391203703703704E-3</v>
      </c>
      <c r="BP95" s="140">
        <v>1.7553240740740741E-3</v>
      </c>
      <c r="BQ95" s="140">
        <v>1.7600694444444443E-3</v>
      </c>
      <c r="BR95" s="140">
        <v>1.8648148148148148E-3</v>
      </c>
      <c r="BS95" s="140">
        <v>1.7798611111111112E-3</v>
      </c>
      <c r="BT95" s="140">
        <v>1.7950231481481482E-3</v>
      </c>
      <c r="BU95" s="140">
        <v>1.922685185185185E-3</v>
      </c>
      <c r="BV95" s="140">
        <v>1.6969907407407409E-3</v>
      </c>
      <c r="BW95" s="140">
        <v>1.6741898148148148E-3</v>
      </c>
      <c r="BX95" s="140">
        <v>1.7354166666666666E-3</v>
      </c>
      <c r="BY95" s="140">
        <v>1.7556712962962962E-3</v>
      </c>
      <c r="BZ95" s="140">
        <v>1.7337962962962964E-3</v>
      </c>
      <c r="CA95" s="140">
        <v>1.7850694444444444E-3</v>
      </c>
      <c r="CB95" s="140">
        <v>1.721064814814815E-3</v>
      </c>
      <c r="CC95" s="140">
        <v>1.8223379629629629E-3</v>
      </c>
      <c r="CD95" s="140">
        <v>1.9175925925925925E-3</v>
      </c>
      <c r="CE95" s="140">
        <v>1.9457175925925924E-3</v>
      </c>
      <c r="CF95" s="140">
        <v>1.7586805555555552E-3</v>
      </c>
      <c r="CG95" s="140">
        <v>1.8055555555555557E-3</v>
      </c>
      <c r="CH95" s="140">
        <v>1.8547453703703703E-3</v>
      </c>
      <c r="CI95" s="140">
        <v>1.8599537037037037E-3</v>
      </c>
      <c r="CJ95" s="140">
        <v>1.7633101851851852E-3</v>
      </c>
      <c r="CK95" s="140">
        <v>1.698611111111111E-3</v>
      </c>
      <c r="CL95" s="140">
        <v>2.0219907407407404E-3</v>
      </c>
      <c r="CM95" s="140">
        <v>1.7505787037037038E-3</v>
      </c>
      <c r="CN95" s="140">
        <v>1.7354166666666666E-3</v>
      </c>
      <c r="CO95" s="140">
        <v>1.8148148148148149E-3</v>
      </c>
      <c r="CP95" s="140">
        <v>1.8334490740740739E-3</v>
      </c>
      <c r="CQ95" s="140">
        <v>1.8332175925925927E-3</v>
      </c>
      <c r="CR95" s="140">
        <v>1.8528935185185185E-3</v>
      </c>
      <c r="CS95" s="140">
        <v>1.9324074074074072E-3</v>
      </c>
      <c r="CT95" s="140">
        <v>1.9263888888888889E-3</v>
      </c>
      <c r="CU95" s="140">
        <v>1.8623842592592596E-3</v>
      </c>
      <c r="CV95" s="140">
        <v>1.8861111111111112E-3</v>
      </c>
      <c r="CW95" s="140">
        <v>1.8381944444444446E-3</v>
      </c>
      <c r="CX95" s="140">
        <v>1.8374999999999999E-3</v>
      </c>
      <c r="CY95" s="140">
        <v>1.9409722222222222E-3</v>
      </c>
      <c r="CZ95" s="140">
        <v>1.8563657407407409E-3</v>
      </c>
      <c r="DA95" s="140">
        <v>1.9013888888888889E-3</v>
      </c>
      <c r="DB95" s="140">
        <v>1.9291666666666667E-3</v>
      </c>
      <c r="DC95" s="140">
        <v>1.9956018518518521E-3</v>
      </c>
      <c r="DD95" s="140">
        <v>1.9358796296296294E-3</v>
      </c>
      <c r="DE95" s="140">
        <v>1.9348379629629629E-3</v>
      </c>
      <c r="DF95" s="140">
        <v>1.9945601851851852E-3</v>
      </c>
      <c r="DG95" s="140">
        <v>1.9454861111111112E-3</v>
      </c>
      <c r="DH95" s="140">
        <v>2.036689814814815E-3</v>
      </c>
      <c r="DI95" s="141">
        <v>1.9437499999999999E-3</v>
      </c>
      <c r="DJ95" s="141">
        <v>1.8466435185185185E-3</v>
      </c>
    </row>
    <row r="96" spans="2:114" x14ac:dyDescent="0.2">
      <c r="B96" s="124">
        <v>93</v>
      </c>
      <c r="C96" s="125">
        <v>119</v>
      </c>
      <c r="D96" s="125" t="s">
        <v>173</v>
      </c>
      <c r="E96" s="126">
        <v>1977</v>
      </c>
      <c r="F96" s="126" t="s">
        <v>156</v>
      </c>
      <c r="G96" s="126">
        <v>6</v>
      </c>
      <c r="H96" s="125" t="s">
        <v>435</v>
      </c>
      <c r="I96" s="137">
        <v>0.18024305555555556</v>
      </c>
      <c r="J96" s="139">
        <v>2.374537037037037E-3</v>
      </c>
      <c r="K96" s="140">
        <v>1.4311342592592594E-3</v>
      </c>
      <c r="L96" s="140">
        <v>1.3973379629629631E-3</v>
      </c>
      <c r="M96" s="140">
        <v>1.4097222222222221E-3</v>
      </c>
      <c r="N96" s="140">
        <v>1.4479166666666666E-3</v>
      </c>
      <c r="O96" s="140">
        <v>1.468287037037037E-3</v>
      </c>
      <c r="P96" s="140">
        <v>1.4629629629629628E-3</v>
      </c>
      <c r="Q96" s="140">
        <v>1.4518518518518517E-3</v>
      </c>
      <c r="R96" s="140">
        <v>1.4846064814814817E-3</v>
      </c>
      <c r="S96" s="140">
        <v>1.479050925925926E-3</v>
      </c>
      <c r="T96" s="140">
        <v>1.5114583333333332E-3</v>
      </c>
      <c r="U96" s="140">
        <v>1.5165509259259257E-3</v>
      </c>
      <c r="V96" s="140">
        <v>1.5118055555555555E-3</v>
      </c>
      <c r="W96" s="140">
        <v>1.5074074074074072E-3</v>
      </c>
      <c r="X96" s="140">
        <v>1.5159722222222222E-3</v>
      </c>
      <c r="Y96" s="140">
        <v>1.5409722222222222E-3</v>
      </c>
      <c r="Z96" s="140">
        <v>1.5743055555555554E-3</v>
      </c>
      <c r="AA96" s="140">
        <v>1.5614583333333333E-3</v>
      </c>
      <c r="AB96" s="140">
        <v>1.5362268518518518E-3</v>
      </c>
      <c r="AC96" s="140">
        <v>1.6112268518518518E-3</v>
      </c>
      <c r="AD96" s="140">
        <v>1.5532407407407407E-3</v>
      </c>
      <c r="AE96" s="140">
        <v>1.588888888888889E-3</v>
      </c>
      <c r="AF96" s="140">
        <v>1.5880787037037037E-3</v>
      </c>
      <c r="AG96" s="140">
        <v>1.5550925925925925E-3</v>
      </c>
      <c r="AH96" s="140">
        <v>1.5269675925925928E-3</v>
      </c>
      <c r="AI96" s="140">
        <v>1.5532407407407407E-3</v>
      </c>
      <c r="AJ96" s="140">
        <v>1.5843749999999998E-3</v>
      </c>
      <c r="AK96" s="140">
        <v>1.6097222222222222E-3</v>
      </c>
      <c r="AL96" s="140">
        <v>1.5799768518518517E-3</v>
      </c>
      <c r="AM96" s="140">
        <v>1.5895833333333335E-3</v>
      </c>
      <c r="AN96" s="140">
        <v>1.5746527777777779E-3</v>
      </c>
      <c r="AO96" s="140">
        <v>1.5285879629629627E-3</v>
      </c>
      <c r="AP96" s="140">
        <v>1.5398148148148148E-3</v>
      </c>
      <c r="AQ96" s="140">
        <v>1.5211805555555558E-3</v>
      </c>
      <c r="AR96" s="140">
        <v>1.5390046296296295E-3</v>
      </c>
      <c r="AS96" s="140">
        <v>1.5320601851851851E-3</v>
      </c>
      <c r="AT96" s="140">
        <v>1.5201388888888888E-3</v>
      </c>
      <c r="AU96" s="140">
        <v>1.5423611111111113E-3</v>
      </c>
      <c r="AV96" s="140">
        <v>1.5932870370370372E-3</v>
      </c>
      <c r="AW96" s="140">
        <v>1.5758101851851851E-3</v>
      </c>
      <c r="AX96" s="140">
        <v>1.5947916666666664E-3</v>
      </c>
      <c r="AY96" s="140">
        <v>1.6112268518518518E-3</v>
      </c>
      <c r="AZ96" s="140">
        <v>1.6229166666666666E-3</v>
      </c>
      <c r="BA96" s="140">
        <v>1.6348379629629629E-3</v>
      </c>
      <c r="BB96" s="140">
        <v>1.6054398148148148E-3</v>
      </c>
      <c r="BC96" s="140">
        <v>1.648263888888889E-3</v>
      </c>
      <c r="BD96" s="140">
        <v>1.6269675925925924E-3</v>
      </c>
      <c r="BE96" s="140">
        <v>1.6055555555555554E-3</v>
      </c>
      <c r="BF96" s="140">
        <v>1.599652777777778E-3</v>
      </c>
      <c r="BG96" s="140">
        <v>1.6057870370370369E-3</v>
      </c>
      <c r="BH96" s="140">
        <v>1.648263888888889E-3</v>
      </c>
      <c r="BI96" s="140">
        <v>1.6141203703703706E-3</v>
      </c>
      <c r="BJ96" s="140">
        <v>1.6171296296296298E-3</v>
      </c>
      <c r="BK96" s="140">
        <v>1.6258101851851852E-3</v>
      </c>
      <c r="BL96" s="140">
        <v>1.6672453703703704E-3</v>
      </c>
      <c r="BM96" s="140">
        <v>1.689814814814815E-3</v>
      </c>
      <c r="BN96" s="140">
        <v>1.7619212962962964E-3</v>
      </c>
      <c r="BO96" s="140">
        <v>1.6555555555555553E-3</v>
      </c>
      <c r="BP96" s="140">
        <v>1.687037037037037E-3</v>
      </c>
      <c r="BQ96" s="140">
        <v>1.6516203703703704E-3</v>
      </c>
      <c r="BR96" s="140">
        <v>2.0862268518518521E-3</v>
      </c>
      <c r="BS96" s="140">
        <v>2.1239583333333332E-3</v>
      </c>
      <c r="BT96" s="140">
        <v>1.6650462962962964E-3</v>
      </c>
      <c r="BU96" s="140">
        <v>1.7518518518518519E-3</v>
      </c>
      <c r="BV96" s="140">
        <v>1.7341435185185185E-3</v>
      </c>
      <c r="BW96" s="140">
        <v>2.3545138888888891E-3</v>
      </c>
      <c r="BX96" s="140">
        <v>1.6290509259259259E-3</v>
      </c>
      <c r="BY96" s="140">
        <v>1.6533564814814816E-3</v>
      </c>
      <c r="BZ96" s="140">
        <v>1.6666666666666668E-3</v>
      </c>
      <c r="CA96" s="140">
        <v>1.6959490740740739E-3</v>
      </c>
      <c r="CB96" s="140">
        <v>2.496990740740741E-3</v>
      </c>
      <c r="CC96" s="140">
        <v>1.7033564814814817E-3</v>
      </c>
      <c r="CD96" s="140">
        <v>1.7320601851851852E-3</v>
      </c>
      <c r="CE96" s="140">
        <v>2.2039351851851851E-3</v>
      </c>
      <c r="CF96" s="140">
        <v>1.5976851851851848E-3</v>
      </c>
      <c r="CG96" s="140">
        <v>1.6581018518518518E-3</v>
      </c>
      <c r="CH96" s="140">
        <v>1.6733796296296295E-3</v>
      </c>
      <c r="CI96" s="140">
        <v>1.6255787037037037E-3</v>
      </c>
      <c r="CJ96" s="140">
        <v>1.6400462962962963E-3</v>
      </c>
      <c r="CK96" s="140">
        <v>1.651851851851852E-3</v>
      </c>
      <c r="CL96" s="140">
        <v>2.3400462962962962E-3</v>
      </c>
      <c r="CM96" s="140">
        <v>2.7677083333333334E-3</v>
      </c>
      <c r="CN96" s="140">
        <v>2.5171296296296296E-3</v>
      </c>
      <c r="CO96" s="140">
        <v>1.7268518518518518E-3</v>
      </c>
      <c r="CP96" s="140">
        <v>1.7207175925925925E-3</v>
      </c>
      <c r="CQ96" s="140">
        <v>2.2127314814814813E-3</v>
      </c>
      <c r="CR96" s="140">
        <v>2.437962962962963E-3</v>
      </c>
      <c r="CS96" s="140">
        <v>1.8520833333333332E-3</v>
      </c>
      <c r="CT96" s="140">
        <v>1.7280092592592592E-3</v>
      </c>
      <c r="CU96" s="140">
        <v>1.7590277777777778E-3</v>
      </c>
      <c r="CV96" s="140">
        <v>1.7541666666666667E-3</v>
      </c>
      <c r="CW96" s="140">
        <v>1.7453703703703702E-3</v>
      </c>
      <c r="CX96" s="140">
        <v>1.7724537037037038E-3</v>
      </c>
      <c r="CY96" s="140">
        <v>2.2700231481481482E-3</v>
      </c>
      <c r="CZ96" s="140">
        <v>2.3737268518518517E-3</v>
      </c>
      <c r="DA96" s="140">
        <v>1.7701388888888888E-3</v>
      </c>
      <c r="DB96" s="140">
        <v>1.6950231481481484E-3</v>
      </c>
      <c r="DC96" s="140">
        <v>1.7292824074074075E-3</v>
      </c>
      <c r="DD96" s="140">
        <v>2.3569444444444445E-3</v>
      </c>
      <c r="DE96" s="140">
        <v>2.2857638888888888E-3</v>
      </c>
      <c r="DF96" s="140">
        <v>1.7217592592592595E-3</v>
      </c>
      <c r="DG96" s="140">
        <v>1.7357638888888889E-3</v>
      </c>
      <c r="DH96" s="140">
        <v>1.7164351851851852E-3</v>
      </c>
      <c r="DI96" s="141">
        <v>1.7061342592592595E-3</v>
      </c>
      <c r="DJ96" s="141">
        <v>1.4408564814814813E-3</v>
      </c>
    </row>
    <row r="97" spans="2:114" x14ac:dyDescent="0.2">
      <c r="B97" s="124">
        <v>94</v>
      </c>
      <c r="C97" s="125">
        <v>123</v>
      </c>
      <c r="D97" s="125" t="s">
        <v>144</v>
      </c>
      <c r="E97" s="126">
        <v>1963</v>
      </c>
      <c r="F97" s="126" t="s">
        <v>183</v>
      </c>
      <c r="G97" s="126">
        <v>18</v>
      </c>
      <c r="H97" s="125" t="s">
        <v>145</v>
      </c>
      <c r="I97" s="137">
        <v>0.18026620370370372</v>
      </c>
      <c r="J97" s="139">
        <v>2.5449074074074076E-3</v>
      </c>
      <c r="K97" s="140">
        <v>1.5469907407407405E-3</v>
      </c>
      <c r="L97" s="140">
        <v>1.5686342592592594E-3</v>
      </c>
      <c r="M97" s="140">
        <v>1.5687499999999998E-3</v>
      </c>
      <c r="N97" s="140">
        <v>1.5813657407407406E-3</v>
      </c>
      <c r="O97" s="140">
        <v>1.5783564814814816E-3</v>
      </c>
      <c r="P97" s="140">
        <v>1.5765046296296293E-3</v>
      </c>
      <c r="Q97" s="140">
        <v>1.5908564814814815E-3</v>
      </c>
      <c r="R97" s="140">
        <v>1.5706018518518519E-3</v>
      </c>
      <c r="S97" s="140">
        <v>1.5644675925925923E-3</v>
      </c>
      <c r="T97" s="140">
        <v>1.5875000000000002E-3</v>
      </c>
      <c r="U97" s="140">
        <v>1.5758101851851851E-3</v>
      </c>
      <c r="V97" s="140">
        <v>1.7239583333333334E-3</v>
      </c>
      <c r="W97" s="140">
        <v>1.5836805555555554E-3</v>
      </c>
      <c r="X97" s="140">
        <v>1.5751157407407406E-3</v>
      </c>
      <c r="Y97" s="140">
        <v>1.5980324074074074E-3</v>
      </c>
      <c r="Z97" s="140">
        <v>1.60625E-3</v>
      </c>
      <c r="AA97" s="140">
        <v>1.5920138888888887E-3</v>
      </c>
      <c r="AB97" s="140">
        <v>1.5850694444444443E-3</v>
      </c>
      <c r="AC97" s="140">
        <v>1.6131944444444442E-3</v>
      </c>
      <c r="AD97" s="140">
        <v>1.6114583333333334E-3</v>
      </c>
      <c r="AE97" s="140">
        <v>1.6194444444444444E-3</v>
      </c>
      <c r="AF97" s="140">
        <v>1.5972222222222221E-3</v>
      </c>
      <c r="AG97" s="140">
        <v>1.6115740740740743E-3</v>
      </c>
      <c r="AH97" s="140">
        <v>1.6119212962962962E-3</v>
      </c>
      <c r="AI97" s="140">
        <v>2.4725694444444443E-3</v>
      </c>
      <c r="AJ97" s="140">
        <v>1.5600694444444447E-3</v>
      </c>
      <c r="AK97" s="140">
        <v>1.5695601851851851E-3</v>
      </c>
      <c r="AL97" s="140">
        <v>1.5557870370370372E-3</v>
      </c>
      <c r="AM97" s="140">
        <v>1.5504629629629629E-3</v>
      </c>
      <c r="AN97" s="140">
        <v>1.6093749999999999E-3</v>
      </c>
      <c r="AO97" s="140">
        <v>1.5826388888888889E-3</v>
      </c>
      <c r="AP97" s="140">
        <v>1.5918981481481485E-3</v>
      </c>
      <c r="AQ97" s="140">
        <v>1.5927083333333331E-3</v>
      </c>
      <c r="AR97" s="140">
        <v>1.6128472222222221E-3</v>
      </c>
      <c r="AS97" s="140">
        <v>1.5861111111111111E-3</v>
      </c>
      <c r="AT97" s="140">
        <v>1.534027777777778E-3</v>
      </c>
      <c r="AU97" s="140">
        <v>1.5645833333333334E-3</v>
      </c>
      <c r="AV97" s="140">
        <v>2.0611111111111112E-3</v>
      </c>
      <c r="AW97" s="140">
        <v>1.5435185185185185E-3</v>
      </c>
      <c r="AX97" s="140">
        <v>1.5866898148148149E-3</v>
      </c>
      <c r="AY97" s="140">
        <v>1.6038194444444444E-3</v>
      </c>
      <c r="AZ97" s="140">
        <v>1.5877314814814814E-3</v>
      </c>
      <c r="BA97" s="140">
        <v>1.600925925925926E-3</v>
      </c>
      <c r="BB97" s="140">
        <v>1.5923611111111112E-3</v>
      </c>
      <c r="BC97" s="140">
        <v>1.5826388888888889E-3</v>
      </c>
      <c r="BD97" s="140">
        <v>1.581828703703704E-3</v>
      </c>
      <c r="BE97" s="140">
        <v>1.5561342592592591E-3</v>
      </c>
      <c r="BF97" s="140">
        <v>1.5914351851851851E-3</v>
      </c>
      <c r="BG97" s="140">
        <v>1.6284722222222221E-3</v>
      </c>
      <c r="BH97" s="140">
        <v>3.6478009259259259E-3</v>
      </c>
      <c r="BI97" s="140">
        <v>1.578009259259259E-3</v>
      </c>
      <c r="BJ97" s="140">
        <v>1.5923611111111112E-3</v>
      </c>
      <c r="BK97" s="140">
        <v>1.5723379629629629E-3</v>
      </c>
      <c r="BL97" s="140">
        <v>1.569675925925926E-3</v>
      </c>
      <c r="BM97" s="140">
        <v>1.5966435185185187E-3</v>
      </c>
      <c r="BN97" s="140">
        <v>1.6100694444444446E-3</v>
      </c>
      <c r="BO97" s="140">
        <v>1.6015046296296298E-3</v>
      </c>
      <c r="BP97" s="140">
        <v>1.5831018518518518E-3</v>
      </c>
      <c r="BQ97" s="140">
        <v>1.5782407407407409E-3</v>
      </c>
      <c r="BR97" s="140">
        <v>1.6210648148148148E-3</v>
      </c>
      <c r="BS97" s="140">
        <v>1.628125E-3</v>
      </c>
      <c r="BT97" s="140">
        <v>3.0268518518518518E-3</v>
      </c>
      <c r="BU97" s="140">
        <v>1.5731481481481482E-3</v>
      </c>
      <c r="BV97" s="140">
        <v>1.5865740740740738E-3</v>
      </c>
      <c r="BW97" s="140">
        <v>1.6019675925925925E-3</v>
      </c>
      <c r="BX97" s="140">
        <v>1.6041666666666667E-3</v>
      </c>
      <c r="BY97" s="140">
        <v>1.6031250000000002E-3</v>
      </c>
      <c r="BZ97" s="140">
        <v>1.6259259259259258E-3</v>
      </c>
      <c r="CA97" s="140">
        <v>1.6542824074074073E-3</v>
      </c>
      <c r="CB97" s="140">
        <v>1.6790509259259258E-3</v>
      </c>
      <c r="CC97" s="140">
        <v>1.6625000000000001E-3</v>
      </c>
      <c r="CD97" s="140">
        <v>1.6763888888888889E-3</v>
      </c>
      <c r="CE97" s="140">
        <v>1.6679398148148148E-3</v>
      </c>
      <c r="CF97" s="140">
        <v>1.6666666666666668E-3</v>
      </c>
      <c r="CG97" s="140">
        <v>2.8482638888888885E-3</v>
      </c>
      <c r="CH97" s="140">
        <v>1.7135416666666668E-3</v>
      </c>
      <c r="CI97" s="140">
        <v>1.7047453703703704E-3</v>
      </c>
      <c r="CJ97" s="140">
        <v>1.7068287037037037E-3</v>
      </c>
      <c r="CK97" s="140">
        <v>1.710648148148148E-3</v>
      </c>
      <c r="CL97" s="140">
        <v>1.7246527777777781E-3</v>
      </c>
      <c r="CM97" s="140">
        <v>1.7141203703703702E-3</v>
      </c>
      <c r="CN97" s="140">
        <v>1.7150462962962963E-3</v>
      </c>
      <c r="CO97" s="140">
        <v>1.7057870370370369E-3</v>
      </c>
      <c r="CP97" s="140">
        <v>1.7206018518518518E-3</v>
      </c>
      <c r="CQ97" s="140">
        <v>3.0831018518518521E-3</v>
      </c>
      <c r="CR97" s="140">
        <v>1.7123842592592592E-3</v>
      </c>
      <c r="CS97" s="140">
        <v>1.7045138888888889E-3</v>
      </c>
      <c r="CT97" s="140">
        <v>1.7042824074074072E-3</v>
      </c>
      <c r="CU97" s="140">
        <v>1.7049768518518516E-3</v>
      </c>
      <c r="CV97" s="140">
        <v>1.7203703703703704E-3</v>
      </c>
      <c r="CW97" s="140">
        <v>1.7344907407407407E-3</v>
      </c>
      <c r="CX97" s="140">
        <v>2.5510416666666663E-3</v>
      </c>
      <c r="CY97" s="140">
        <v>1.7312499999999999E-3</v>
      </c>
      <c r="CZ97" s="140">
        <v>1.7844907407407408E-3</v>
      </c>
      <c r="DA97" s="140">
        <v>1.7797453703703706E-3</v>
      </c>
      <c r="DB97" s="140">
        <v>1.7901620370370372E-3</v>
      </c>
      <c r="DC97" s="140">
        <v>1.753935185185185E-3</v>
      </c>
      <c r="DD97" s="140">
        <v>1.7483796296296295E-3</v>
      </c>
      <c r="DE97" s="140">
        <v>1.7157407407407408E-3</v>
      </c>
      <c r="DF97" s="140">
        <v>1.7101851851851852E-3</v>
      </c>
      <c r="DG97" s="140">
        <v>1.6840277777777776E-3</v>
      </c>
      <c r="DH97" s="140">
        <v>1.6398148148148151E-3</v>
      </c>
      <c r="DI97" s="141">
        <v>1.6333333333333332E-3</v>
      </c>
      <c r="DJ97" s="141">
        <v>1.6290509259259259E-3</v>
      </c>
    </row>
    <row r="98" spans="2:114" x14ac:dyDescent="0.2">
      <c r="B98" s="124">
        <v>95</v>
      </c>
      <c r="C98" s="125">
        <v>97</v>
      </c>
      <c r="D98" s="125" t="s">
        <v>381</v>
      </c>
      <c r="E98" s="126">
        <v>1976</v>
      </c>
      <c r="F98" s="126" t="s">
        <v>177</v>
      </c>
      <c r="G98" s="126">
        <v>39</v>
      </c>
      <c r="H98" s="125" t="s">
        <v>436</v>
      </c>
      <c r="I98" s="137">
        <v>0.18097222222222223</v>
      </c>
      <c r="J98" s="139">
        <v>2.6935185185185187E-3</v>
      </c>
      <c r="K98" s="140">
        <v>1.6304398148148148E-3</v>
      </c>
      <c r="L98" s="140">
        <v>1.654050925925926E-3</v>
      </c>
      <c r="M98" s="140">
        <v>1.6788194444444444E-3</v>
      </c>
      <c r="N98" s="140">
        <v>1.7038194444444444E-3</v>
      </c>
      <c r="O98" s="140">
        <v>1.7038194444444444E-3</v>
      </c>
      <c r="P98" s="140">
        <v>1.6704861111111111E-3</v>
      </c>
      <c r="Q98" s="140">
        <v>1.6722222222222223E-3</v>
      </c>
      <c r="R98" s="140">
        <v>1.7130787037037036E-3</v>
      </c>
      <c r="S98" s="140">
        <v>1.6768518518518519E-3</v>
      </c>
      <c r="T98" s="140">
        <v>2.6760416666666668E-3</v>
      </c>
      <c r="U98" s="140">
        <v>1.599652777777778E-3</v>
      </c>
      <c r="V98" s="140">
        <v>1.6184027777777776E-3</v>
      </c>
      <c r="W98" s="140">
        <v>1.6972222222222221E-3</v>
      </c>
      <c r="X98" s="140">
        <v>1.6715277777777779E-3</v>
      </c>
      <c r="Y98" s="140">
        <v>1.6965277777777777E-3</v>
      </c>
      <c r="Z98" s="140">
        <v>1.7184027777777777E-3</v>
      </c>
      <c r="AA98" s="140">
        <v>1.7002314814814814E-3</v>
      </c>
      <c r="AB98" s="140">
        <v>1.6785879629629631E-3</v>
      </c>
      <c r="AC98" s="140">
        <v>1.7128472222222222E-3</v>
      </c>
      <c r="AD98" s="140">
        <v>1.8116898148148146E-3</v>
      </c>
      <c r="AE98" s="140">
        <v>1.7233796296296294E-3</v>
      </c>
      <c r="AF98" s="140">
        <v>1.7297453703703702E-3</v>
      </c>
      <c r="AG98" s="140">
        <v>1.6806712962962964E-3</v>
      </c>
      <c r="AH98" s="140">
        <v>1.6408564814814816E-3</v>
      </c>
      <c r="AI98" s="140">
        <v>1.6799768518518518E-3</v>
      </c>
      <c r="AJ98" s="140">
        <v>1.707175925925926E-3</v>
      </c>
      <c r="AK98" s="140">
        <v>1.6806712962962964E-3</v>
      </c>
      <c r="AL98" s="140">
        <v>1.717476851851852E-3</v>
      </c>
      <c r="AM98" s="140">
        <v>1.7271990740740739E-3</v>
      </c>
      <c r="AN98" s="140">
        <v>1.7083333333333334E-3</v>
      </c>
      <c r="AO98" s="140">
        <v>2.6250000000000002E-3</v>
      </c>
      <c r="AP98" s="140">
        <v>1.6564814814814817E-3</v>
      </c>
      <c r="AQ98" s="140">
        <v>1.6368055555555556E-3</v>
      </c>
      <c r="AR98" s="140">
        <v>1.6563657407407406E-3</v>
      </c>
      <c r="AS98" s="140">
        <v>1.7399305555555555E-3</v>
      </c>
      <c r="AT98" s="140">
        <v>1.7140046296296298E-3</v>
      </c>
      <c r="AU98" s="140">
        <v>1.7523148148148148E-3</v>
      </c>
      <c r="AV98" s="140">
        <v>1.7758101851851852E-3</v>
      </c>
      <c r="AW98" s="140">
        <v>1.7498842592592594E-3</v>
      </c>
      <c r="AX98" s="140">
        <v>1.7138888888888889E-3</v>
      </c>
      <c r="AY98" s="140">
        <v>2.0258101851851852E-3</v>
      </c>
      <c r="AZ98" s="140">
        <v>1.6637731481481484E-3</v>
      </c>
      <c r="BA98" s="140">
        <v>1.6842592592592595E-3</v>
      </c>
      <c r="BB98" s="140">
        <v>1.7028935185185185E-3</v>
      </c>
      <c r="BC98" s="140">
        <v>1.719212962962963E-3</v>
      </c>
      <c r="BD98" s="140">
        <v>1.6859953703703705E-3</v>
      </c>
      <c r="BE98" s="140">
        <v>1.6871527777777779E-3</v>
      </c>
      <c r="BF98" s="140">
        <v>1.698611111111111E-3</v>
      </c>
      <c r="BG98" s="140">
        <v>1.6476851851851852E-3</v>
      </c>
      <c r="BH98" s="140">
        <v>1.9253472222222222E-3</v>
      </c>
      <c r="BI98" s="140">
        <v>1.6642361111111111E-3</v>
      </c>
      <c r="BJ98" s="140">
        <v>1.7342592592592592E-3</v>
      </c>
      <c r="BK98" s="140">
        <v>1.7363425925925925E-3</v>
      </c>
      <c r="BL98" s="140">
        <v>1.7322916666666667E-3</v>
      </c>
      <c r="BM98" s="140">
        <v>1.7430555555555552E-3</v>
      </c>
      <c r="BN98" s="140">
        <v>1.6934027777777778E-3</v>
      </c>
      <c r="BO98" s="140">
        <v>1.7100694444444444E-3</v>
      </c>
      <c r="BP98" s="140">
        <v>1.7240740740740741E-3</v>
      </c>
      <c r="BQ98" s="140">
        <v>1.7190972222222223E-3</v>
      </c>
      <c r="BR98" s="140">
        <v>1.9207175925925926E-3</v>
      </c>
      <c r="BS98" s="140">
        <v>1.6493055555555556E-3</v>
      </c>
      <c r="BT98" s="140">
        <v>1.6900462962962963E-3</v>
      </c>
      <c r="BU98" s="140">
        <v>1.6509259259259261E-3</v>
      </c>
      <c r="BV98" s="140">
        <v>1.6696759259259258E-3</v>
      </c>
      <c r="BW98" s="140">
        <v>1.712962962962963E-3</v>
      </c>
      <c r="BX98" s="140">
        <v>1.6233796296296298E-3</v>
      </c>
      <c r="BY98" s="140">
        <v>1.615972222222222E-3</v>
      </c>
      <c r="BZ98" s="140">
        <v>1.6578703703703703E-3</v>
      </c>
      <c r="CA98" s="140">
        <v>1.7074074074074075E-3</v>
      </c>
      <c r="CB98" s="140">
        <v>1.7081018518518519E-3</v>
      </c>
      <c r="CC98" s="140">
        <v>1.848611111111111E-3</v>
      </c>
      <c r="CD98" s="140">
        <v>1.6653935185185183E-3</v>
      </c>
      <c r="CE98" s="140">
        <v>1.6447916666666668E-3</v>
      </c>
      <c r="CF98" s="140">
        <v>1.6336805555555555E-3</v>
      </c>
      <c r="CG98" s="140">
        <v>1.6489583333333332E-3</v>
      </c>
      <c r="CH98" s="140">
        <v>1.6111111111111109E-3</v>
      </c>
      <c r="CI98" s="140">
        <v>1.6174768518518517E-3</v>
      </c>
      <c r="CJ98" s="140">
        <v>1.5755787037037038E-3</v>
      </c>
      <c r="CK98" s="140">
        <v>1.5765046296296293E-3</v>
      </c>
      <c r="CL98" s="140">
        <v>1.6202546296296295E-3</v>
      </c>
      <c r="CM98" s="140">
        <v>1.8552083333333335E-3</v>
      </c>
      <c r="CN98" s="140">
        <v>1.6211805555555556E-3</v>
      </c>
      <c r="CO98" s="140">
        <v>1.6027777777777776E-3</v>
      </c>
      <c r="CP98" s="140">
        <v>1.6355324074074074E-3</v>
      </c>
      <c r="CQ98" s="140">
        <v>1.6266203703703703E-3</v>
      </c>
      <c r="CR98" s="140">
        <v>1.6423611111111111E-3</v>
      </c>
      <c r="CS98" s="140">
        <v>1.6493055555555556E-3</v>
      </c>
      <c r="CT98" s="140">
        <v>1.6527777777777775E-3</v>
      </c>
      <c r="CU98" s="140">
        <v>1.6494212962962964E-3</v>
      </c>
      <c r="CV98" s="140">
        <v>1.964236111111111E-3</v>
      </c>
      <c r="CW98" s="140">
        <v>1.7034722222222223E-3</v>
      </c>
      <c r="CX98" s="140">
        <v>1.6858796296296294E-3</v>
      </c>
      <c r="CY98" s="140">
        <v>1.6932870370370372E-3</v>
      </c>
      <c r="CZ98" s="140">
        <v>1.6511574074074076E-3</v>
      </c>
      <c r="DA98" s="140">
        <v>1.7144675925925927E-3</v>
      </c>
      <c r="DB98" s="140">
        <v>1.6035879629629629E-3</v>
      </c>
      <c r="DC98" s="140">
        <v>1.6278935185185188E-3</v>
      </c>
      <c r="DD98" s="140">
        <v>1.6431712962962962E-3</v>
      </c>
      <c r="DE98" s="140">
        <v>1.6877314814814817E-3</v>
      </c>
      <c r="DF98" s="140">
        <v>1.8061342592592591E-3</v>
      </c>
      <c r="DG98" s="140">
        <v>1.7513888888888891E-3</v>
      </c>
      <c r="DH98" s="140">
        <v>1.7966435185185186E-3</v>
      </c>
      <c r="DI98" s="141">
        <v>1.7552083333333332E-3</v>
      </c>
      <c r="DJ98" s="141">
        <v>1.6197916666666667E-3</v>
      </c>
    </row>
    <row r="99" spans="2:114" x14ac:dyDescent="0.2">
      <c r="B99" s="124">
        <v>96</v>
      </c>
      <c r="C99" s="125">
        <v>54</v>
      </c>
      <c r="D99" s="125" t="s">
        <v>205</v>
      </c>
      <c r="E99" s="126">
        <v>1966</v>
      </c>
      <c r="F99" s="126" t="s">
        <v>156</v>
      </c>
      <c r="G99" s="126">
        <v>7</v>
      </c>
      <c r="H99" s="125" t="s">
        <v>437</v>
      </c>
      <c r="I99" s="137">
        <v>0.18186342592592594</v>
      </c>
      <c r="J99" s="139">
        <v>2.7820601851851856E-3</v>
      </c>
      <c r="K99" s="140">
        <v>1.7381944444444443E-3</v>
      </c>
      <c r="L99" s="140">
        <v>1.7377314814814816E-3</v>
      </c>
      <c r="M99" s="140">
        <v>1.7512731481481483E-3</v>
      </c>
      <c r="N99" s="140">
        <v>1.7559027777777779E-3</v>
      </c>
      <c r="O99" s="140">
        <v>1.736111111111111E-3</v>
      </c>
      <c r="P99" s="140">
        <v>1.7744212962962963E-3</v>
      </c>
      <c r="Q99" s="140">
        <v>1.7891203703703704E-3</v>
      </c>
      <c r="R99" s="140">
        <v>1.8898148148148149E-3</v>
      </c>
      <c r="S99" s="140">
        <v>1.6952546296296297E-3</v>
      </c>
      <c r="T99" s="140">
        <v>1.7190972222222223E-3</v>
      </c>
      <c r="U99" s="140">
        <v>1.7150462962962963E-3</v>
      </c>
      <c r="V99" s="140">
        <v>1.7670138888888891E-3</v>
      </c>
      <c r="W99" s="140">
        <v>1.6782407407407406E-3</v>
      </c>
      <c r="X99" s="140">
        <v>1.6767361111111108E-3</v>
      </c>
      <c r="Y99" s="140">
        <v>1.7807870370370371E-3</v>
      </c>
      <c r="Z99" s="140">
        <v>1.6510416666666668E-3</v>
      </c>
      <c r="AA99" s="140">
        <v>1.6835648148148148E-3</v>
      </c>
      <c r="AB99" s="140">
        <v>1.8421296296296295E-3</v>
      </c>
      <c r="AC99" s="140">
        <v>1.6395833333333332E-3</v>
      </c>
      <c r="AD99" s="140">
        <v>1.6564814814814817E-3</v>
      </c>
      <c r="AE99" s="140">
        <v>1.6405092592592593E-3</v>
      </c>
      <c r="AF99" s="140">
        <v>1.7184027777777777E-3</v>
      </c>
      <c r="AG99" s="140">
        <v>1.6364583333333333E-3</v>
      </c>
      <c r="AH99" s="140">
        <v>1.700925925925926E-3</v>
      </c>
      <c r="AI99" s="140">
        <v>1.6489583333333332E-3</v>
      </c>
      <c r="AJ99" s="140">
        <v>1.6520833333333333E-3</v>
      </c>
      <c r="AK99" s="140">
        <v>1.6627314814814814E-3</v>
      </c>
      <c r="AL99" s="140">
        <v>1.6530092592592592E-3</v>
      </c>
      <c r="AM99" s="140">
        <v>1.639699074074074E-3</v>
      </c>
      <c r="AN99" s="140">
        <v>1.6717592592592591E-3</v>
      </c>
      <c r="AO99" s="140">
        <v>1.6707175925925926E-3</v>
      </c>
      <c r="AP99" s="140">
        <v>1.754050925925926E-3</v>
      </c>
      <c r="AQ99" s="140">
        <v>1.6128472222222221E-3</v>
      </c>
      <c r="AR99" s="140">
        <v>1.6400462962962963E-3</v>
      </c>
      <c r="AS99" s="140">
        <v>1.7704861111111113E-3</v>
      </c>
      <c r="AT99" s="140">
        <v>1.5903935185185188E-3</v>
      </c>
      <c r="AU99" s="140">
        <v>1.5984953703703701E-3</v>
      </c>
      <c r="AV99" s="140">
        <v>1.6781249999999999E-3</v>
      </c>
      <c r="AW99" s="140">
        <v>1.6168981481481479E-3</v>
      </c>
      <c r="AX99" s="140">
        <v>1.6140046296296295E-3</v>
      </c>
      <c r="AY99" s="140">
        <v>1.6219907407407407E-3</v>
      </c>
      <c r="AZ99" s="140">
        <v>1.6053240740740741E-3</v>
      </c>
      <c r="BA99" s="140">
        <v>1.6083333333333331E-3</v>
      </c>
      <c r="BB99" s="140">
        <v>1.6098379629629629E-3</v>
      </c>
      <c r="BC99" s="140">
        <v>1.698611111111111E-3</v>
      </c>
      <c r="BD99" s="140">
        <v>1.6877314814814817E-3</v>
      </c>
      <c r="BE99" s="140">
        <v>1.6833333333333333E-3</v>
      </c>
      <c r="BF99" s="140">
        <v>1.596412037037037E-3</v>
      </c>
      <c r="BG99" s="140">
        <v>1.6023148148148149E-3</v>
      </c>
      <c r="BH99" s="140">
        <v>1.632175925925926E-3</v>
      </c>
      <c r="BI99" s="140">
        <v>1.6574074074074076E-3</v>
      </c>
      <c r="BJ99" s="140">
        <v>1.6450231481481481E-3</v>
      </c>
      <c r="BK99" s="140">
        <v>1.6905092592592594E-3</v>
      </c>
      <c r="BL99" s="140">
        <v>1.6138888888888887E-3</v>
      </c>
      <c r="BM99" s="140">
        <v>1.6354166666666667E-3</v>
      </c>
      <c r="BN99" s="140">
        <v>1.7115740740740739E-3</v>
      </c>
      <c r="BO99" s="140">
        <v>1.6461805555555555E-3</v>
      </c>
      <c r="BP99" s="140">
        <v>1.6634259259259258E-3</v>
      </c>
      <c r="BQ99" s="140">
        <v>1.6520833333333333E-3</v>
      </c>
      <c r="BR99" s="140">
        <v>1.6560185185185185E-3</v>
      </c>
      <c r="BS99" s="140">
        <v>1.7986111111111111E-3</v>
      </c>
      <c r="BT99" s="140">
        <v>1.6481481481481479E-3</v>
      </c>
      <c r="BU99" s="140">
        <v>1.6532407407407407E-3</v>
      </c>
      <c r="BV99" s="140">
        <v>1.657060185185185E-3</v>
      </c>
      <c r="BW99" s="140">
        <v>1.7726851851851853E-3</v>
      </c>
      <c r="BX99" s="140">
        <v>1.6466435185185184E-3</v>
      </c>
      <c r="BY99" s="140">
        <v>1.7589120370370371E-3</v>
      </c>
      <c r="BZ99" s="140">
        <v>1.6590277777777781E-3</v>
      </c>
      <c r="CA99" s="140">
        <v>1.7853009259259261E-3</v>
      </c>
      <c r="CB99" s="140">
        <v>1.6385416666666668E-3</v>
      </c>
      <c r="CC99" s="140">
        <v>1.6618055555555555E-3</v>
      </c>
      <c r="CD99" s="140">
        <v>1.8126157407407407E-3</v>
      </c>
      <c r="CE99" s="140">
        <v>1.6824074074074074E-3</v>
      </c>
      <c r="CF99" s="140">
        <v>1.7812499999999998E-3</v>
      </c>
      <c r="CG99" s="140">
        <v>1.6850694444444445E-3</v>
      </c>
      <c r="CH99" s="140">
        <v>1.6600694444444443E-3</v>
      </c>
      <c r="CI99" s="140">
        <v>1.7831018518518519E-3</v>
      </c>
      <c r="CJ99" s="140">
        <v>1.6983796296296298E-3</v>
      </c>
      <c r="CK99" s="140">
        <v>1.6646990740740739E-3</v>
      </c>
      <c r="CL99" s="140">
        <v>1.727314814814815E-3</v>
      </c>
      <c r="CM99" s="140">
        <v>1.7057870370370369E-3</v>
      </c>
      <c r="CN99" s="140">
        <v>1.7152777777777776E-3</v>
      </c>
      <c r="CO99" s="140">
        <v>1.8658564814814816E-3</v>
      </c>
      <c r="CP99" s="140">
        <v>1.872800925925926E-3</v>
      </c>
      <c r="CQ99" s="140">
        <v>1.738310185185185E-3</v>
      </c>
      <c r="CR99" s="140">
        <v>1.7593749999999999E-3</v>
      </c>
      <c r="CS99" s="140">
        <v>1.7399305555555555E-3</v>
      </c>
      <c r="CT99" s="140">
        <v>2.0886574074074076E-3</v>
      </c>
      <c r="CU99" s="140">
        <v>1.8259259259259259E-3</v>
      </c>
      <c r="CV99" s="140">
        <v>1.744212962962963E-3</v>
      </c>
      <c r="CW99" s="140">
        <v>1.7666666666666666E-3</v>
      </c>
      <c r="CX99" s="140">
        <v>1.8876157407407409E-3</v>
      </c>
      <c r="CY99" s="140">
        <v>1.7623842592592593E-3</v>
      </c>
      <c r="CZ99" s="140">
        <v>2.0809027777777779E-3</v>
      </c>
      <c r="DA99" s="140">
        <v>1.7856481481481482E-3</v>
      </c>
      <c r="DB99" s="140">
        <v>1.8079861111111111E-3</v>
      </c>
      <c r="DC99" s="140">
        <v>1.9295138888888888E-3</v>
      </c>
      <c r="DD99" s="140">
        <v>1.8412037037037041E-3</v>
      </c>
      <c r="DE99" s="140">
        <v>1.9431712962962964E-3</v>
      </c>
      <c r="DF99" s="140">
        <v>1.7820601851851851E-3</v>
      </c>
      <c r="DG99" s="140">
        <v>2.0677083333333333E-3</v>
      </c>
      <c r="DH99" s="140">
        <v>1.8126157407407407E-3</v>
      </c>
      <c r="DI99" s="141">
        <v>1.8064814814814816E-3</v>
      </c>
      <c r="DJ99" s="141">
        <v>1.8182870370370369E-3</v>
      </c>
    </row>
    <row r="100" spans="2:114" x14ac:dyDescent="0.2">
      <c r="B100" s="124">
        <v>97</v>
      </c>
      <c r="C100" s="125">
        <v>98</v>
      </c>
      <c r="D100" s="125" t="s">
        <v>382</v>
      </c>
      <c r="E100" s="126">
        <v>1977</v>
      </c>
      <c r="F100" s="126" t="s">
        <v>177</v>
      </c>
      <c r="G100" s="126">
        <v>40</v>
      </c>
      <c r="H100" s="125" t="s">
        <v>438</v>
      </c>
      <c r="I100" s="137">
        <v>0.18339120370370368</v>
      </c>
      <c r="J100" s="139">
        <v>2.6460648148148146E-3</v>
      </c>
      <c r="K100" s="140">
        <v>1.6271990740740743E-3</v>
      </c>
      <c r="L100" s="140">
        <v>1.6848379629629629E-3</v>
      </c>
      <c r="M100" s="140">
        <v>1.6652777777777779E-3</v>
      </c>
      <c r="N100" s="140">
        <v>1.6421296296296295E-3</v>
      </c>
      <c r="O100" s="140">
        <v>1.6597222222222224E-3</v>
      </c>
      <c r="P100" s="140">
        <v>1.6850694444444445E-3</v>
      </c>
      <c r="Q100" s="140">
        <v>1.64375E-3</v>
      </c>
      <c r="R100" s="140">
        <v>1.6539351851851854E-3</v>
      </c>
      <c r="S100" s="140">
        <v>1.6586805555555556E-3</v>
      </c>
      <c r="T100" s="140">
        <v>1.6333333333333332E-3</v>
      </c>
      <c r="U100" s="140">
        <v>1.6211805555555556E-3</v>
      </c>
      <c r="V100" s="140">
        <v>1.659259259259259E-3</v>
      </c>
      <c r="W100" s="140">
        <v>1.6695601851851854E-3</v>
      </c>
      <c r="X100" s="140">
        <v>1.6857638888888892E-3</v>
      </c>
      <c r="Y100" s="140">
        <v>1.6574074074074076E-3</v>
      </c>
      <c r="Z100" s="140">
        <v>1.6833333333333333E-3</v>
      </c>
      <c r="AA100" s="140">
        <v>1.6525462962962963E-3</v>
      </c>
      <c r="AB100" s="140">
        <v>1.6549768518518519E-3</v>
      </c>
      <c r="AC100" s="140">
        <v>1.6686342592592595E-3</v>
      </c>
      <c r="AD100" s="140">
        <v>1.6849537037037039E-3</v>
      </c>
      <c r="AE100" s="140">
        <v>1.7027777777777779E-3</v>
      </c>
      <c r="AF100" s="140">
        <v>1.6975694444444445E-3</v>
      </c>
      <c r="AG100" s="140">
        <v>1.6940972222222221E-3</v>
      </c>
      <c r="AH100" s="140">
        <v>1.6600694444444443E-3</v>
      </c>
      <c r="AI100" s="140">
        <v>1.6934027777777778E-3</v>
      </c>
      <c r="AJ100" s="140">
        <v>1.6743055555555556E-3</v>
      </c>
      <c r="AK100" s="140">
        <v>1.6799768518518518E-3</v>
      </c>
      <c r="AL100" s="140">
        <v>1.6932870370370372E-3</v>
      </c>
      <c r="AM100" s="140">
        <v>1.7196759259259259E-3</v>
      </c>
      <c r="AN100" s="140">
        <v>1.7115740740740739E-3</v>
      </c>
      <c r="AO100" s="140">
        <v>1.667361111111111E-3</v>
      </c>
      <c r="AP100" s="140">
        <v>1.5655092592592593E-3</v>
      </c>
      <c r="AQ100" s="140">
        <v>1.5430555555555555E-3</v>
      </c>
      <c r="AR100" s="140">
        <v>1.5350694444444446E-3</v>
      </c>
      <c r="AS100" s="140">
        <v>1.5358796296296294E-3</v>
      </c>
      <c r="AT100" s="140">
        <v>1.5478009259259258E-3</v>
      </c>
      <c r="AU100" s="140">
        <v>1.6028935185185185E-3</v>
      </c>
      <c r="AV100" s="140">
        <v>1.6434027777777777E-3</v>
      </c>
      <c r="AW100" s="140">
        <v>1.6692129629629628E-3</v>
      </c>
      <c r="AX100" s="140">
        <v>1.6548611111111111E-3</v>
      </c>
      <c r="AY100" s="140">
        <v>1.6509259259259261E-3</v>
      </c>
      <c r="AZ100" s="140">
        <v>1.6333333333333332E-3</v>
      </c>
      <c r="BA100" s="140">
        <v>1.6452546296296295E-3</v>
      </c>
      <c r="BB100" s="140">
        <v>1.6516203703703704E-3</v>
      </c>
      <c r="BC100" s="140">
        <v>1.6509259259259261E-3</v>
      </c>
      <c r="BD100" s="140">
        <v>1.6734953703703703E-3</v>
      </c>
      <c r="BE100" s="140">
        <v>1.6657407407407409E-3</v>
      </c>
      <c r="BF100" s="140">
        <v>1.6626157407407405E-3</v>
      </c>
      <c r="BG100" s="140">
        <v>1.6805555555555556E-3</v>
      </c>
      <c r="BH100" s="140">
        <v>1.745949074074074E-3</v>
      </c>
      <c r="BI100" s="140">
        <v>1.7535879629629631E-3</v>
      </c>
      <c r="BJ100" s="140">
        <v>1.7248842592592591E-3</v>
      </c>
      <c r="BK100" s="140">
        <v>1.744212962962963E-3</v>
      </c>
      <c r="BL100" s="140">
        <v>1.7150462962962963E-3</v>
      </c>
      <c r="BM100" s="140">
        <v>1.7190972222222223E-3</v>
      </c>
      <c r="BN100" s="140">
        <v>1.7357638888888889E-3</v>
      </c>
      <c r="BO100" s="140">
        <v>1.7396990740740741E-3</v>
      </c>
      <c r="BP100" s="140">
        <v>1.7043981481481482E-3</v>
      </c>
      <c r="BQ100" s="140">
        <v>1.6916666666666666E-3</v>
      </c>
      <c r="BR100" s="140">
        <v>1.7980324074074077E-3</v>
      </c>
      <c r="BS100" s="140">
        <v>1.7208333333333331E-3</v>
      </c>
      <c r="BT100" s="140">
        <v>1.7241898148148147E-3</v>
      </c>
      <c r="BU100" s="140">
        <v>1.7594907407407409E-3</v>
      </c>
      <c r="BV100" s="140">
        <v>1.6855324074074073E-3</v>
      </c>
      <c r="BW100" s="140">
        <v>1.7581018518518518E-3</v>
      </c>
      <c r="BX100" s="140">
        <v>1.734375E-3</v>
      </c>
      <c r="BY100" s="140">
        <v>1.7141203703703702E-3</v>
      </c>
      <c r="BZ100" s="140">
        <v>1.7700231481481482E-3</v>
      </c>
      <c r="CA100" s="140">
        <v>1.8056712962962963E-3</v>
      </c>
      <c r="CB100" s="140">
        <v>1.8148148148148149E-3</v>
      </c>
      <c r="CC100" s="140">
        <v>1.7946759259259259E-3</v>
      </c>
      <c r="CD100" s="140">
        <v>1.8072916666666669E-3</v>
      </c>
      <c r="CE100" s="140">
        <v>1.8575231481481481E-3</v>
      </c>
      <c r="CF100" s="140">
        <v>1.827777777777778E-3</v>
      </c>
      <c r="CG100" s="140">
        <v>1.8263888888888887E-3</v>
      </c>
      <c r="CH100" s="140">
        <v>1.8081018518518518E-3</v>
      </c>
      <c r="CI100" s="140">
        <v>1.8262731481481483E-3</v>
      </c>
      <c r="CJ100" s="140">
        <v>1.9333333333333331E-3</v>
      </c>
      <c r="CK100" s="140">
        <v>1.8443287037037037E-3</v>
      </c>
      <c r="CL100" s="140">
        <v>1.8807870370370369E-3</v>
      </c>
      <c r="CM100" s="140">
        <v>1.8827546296296298E-3</v>
      </c>
      <c r="CN100" s="140">
        <v>1.8765046296296299E-3</v>
      </c>
      <c r="CO100" s="140">
        <v>1.8221064814814816E-3</v>
      </c>
      <c r="CP100" s="140">
        <v>1.8581018518518519E-3</v>
      </c>
      <c r="CQ100" s="140">
        <v>1.8939814814814815E-3</v>
      </c>
      <c r="CR100" s="140">
        <v>1.8374999999999999E-3</v>
      </c>
      <c r="CS100" s="140">
        <v>1.8484953703703704E-3</v>
      </c>
      <c r="CT100" s="140">
        <v>1.8189814814814815E-3</v>
      </c>
      <c r="CU100" s="140">
        <v>1.8466435185185185E-3</v>
      </c>
      <c r="CV100" s="140">
        <v>1.8145833333333332E-3</v>
      </c>
      <c r="CW100" s="140">
        <v>1.8488425925925927E-3</v>
      </c>
      <c r="CX100" s="140">
        <v>1.9785879629629628E-3</v>
      </c>
      <c r="CY100" s="140">
        <v>1.8631944444444442E-3</v>
      </c>
      <c r="CZ100" s="140">
        <v>1.8421296296296295E-3</v>
      </c>
      <c r="DA100" s="140">
        <v>1.880324074074074E-3</v>
      </c>
      <c r="DB100" s="140">
        <v>1.9274305555555555E-3</v>
      </c>
      <c r="DC100" s="140">
        <v>1.8784722222222223E-3</v>
      </c>
      <c r="DD100" s="140">
        <v>1.9496527777777778E-3</v>
      </c>
      <c r="DE100" s="140">
        <v>1.9251157407407409E-3</v>
      </c>
      <c r="DF100" s="140">
        <v>1.9327546296296298E-3</v>
      </c>
      <c r="DG100" s="140">
        <v>1.9094907407407409E-3</v>
      </c>
      <c r="DH100" s="140">
        <v>1.8819444444444445E-3</v>
      </c>
      <c r="DI100" s="141">
        <v>1.8809027777777776E-3</v>
      </c>
      <c r="DJ100" s="141">
        <v>1.5856481481481479E-3</v>
      </c>
    </row>
    <row r="101" spans="2:114" x14ac:dyDescent="0.2">
      <c r="B101" s="124">
        <v>98</v>
      </c>
      <c r="C101" s="125">
        <v>118</v>
      </c>
      <c r="D101" s="125" t="s">
        <v>383</v>
      </c>
      <c r="E101" s="126">
        <v>1971</v>
      </c>
      <c r="F101" s="126" t="s">
        <v>177</v>
      </c>
      <c r="G101" s="126">
        <v>41</v>
      </c>
      <c r="H101" s="125" t="s">
        <v>181</v>
      </c>
      <c r="I101" s="137">
        <v>0.1839814814814815</v>
      </c>
      <c r="J101" s="139">
        <v>2.4648148148148146E-3</v>
      </c>
      <c r="K101" s="140">
        <v>1.569675925925926E-3</v>
      </c>
      <c r="L101" s="140">
        <v>1.6069444444444445E-3</v>
      </c>
      <c r="M101" s="140">
        <v>1.6167824074074073E-3</v>
      </c>
      <c r="N101" s="140">
        <v>1.6460648148148148E-3</v>
      </c>
      <c r="O101" s="140">
        <v>1.651851851851852E-3</v>
      </c>
      <c r="P101" s="140">
        <v>1.6770833333333334E-3</v>
      </c>
      <c r="Q101" s="140">
        <v>1.6944444444444444E-3</v>
      </c>
      <c r="R101" s="140">
        <v>1.6947916666666667E-3</v>
      </c>
      <c r="S101" s="140">
        <v>1.6803240740740739E-3</v>
      </c>
      <c r="T101" s="140">
        <v>1.6944444444444444E-3</v>
      </c>
      <c r="U101" s="140">
        <v>1.7291666666666668E-3</v>
      </c>
      <c r="V101" s="140">
        <v>1.6531250000000001E-3</v>
      </c>
      <c r="W101" s="140">
        <v>1.6950231481481484E-3</v>
      </c>
      <c r="X101" s="140">
        <v>1.6662037037037036E-3</v>
      </c>
      <c r="Y101" s="140">
        <v>1.6601851851851853E-3</v>
      </c>
      <c r="Z101" s="140">
        <v>1.6606481481481481E-3</v>
      </c>
      <c r="AA101" s="140">
        <v>1.6373842592592592E-3</v>
      </c>
      <c r="AB101" s="140">
        <v>1.6824074074074074E-3</v>
      </c>
      <c r="AC101" s="140">
        <v>1.6902777777777777E-3</v>
      </c>
      <c r="AD101" s="140">
        <v>1.6571759259259259E-3</v>
      </c>
      <c r="AE101" s="140">
        <v>1.6780092592592593E-3</v>
      </c>
      <c r="AF101" s="140">
        <v>1.7021990740740739E-3</v>
      </c>
      <c r="AG101" s="140">
        <v>1.6765046296296296E-3</v>
      </c>
      <c r="AH101" s="140">
        <v>1.856712962962963E-3</v>
      </c>
      <c r="AI101" s="140">
        <v>1.6750000000000001E-3</v>
      </c>
      <c r="AJ101" s="140">
        <v>1.6449074074074076E-3</v>
      </c>
      <c r="AK101" s="140">
        <v>1.6403935185185185E-3</v>
      </c>
      <c r="AL101" s="140">
        <v>1.633912037037037E-3</v>
      </c>
      <c r="AM101" s="140">
        <v>1.6197916666666667E-3</v>
      </c>
      <c r="AN101" s="140">
        <v>1.6215277777777779E-3</v>
      </c>
      <c r="AO101" s="140">
        <v>1.67037037037037E-3</v>
      </c>
      <c r="AP101" s="140">
        <v>1.619560185185185E-3</v>
      </c>
      <c r="AQ101" s="140">
        <v>1.6975694444444445E-3</v>
      </c>
      <c r="AR101" s="140">
        <v>1.6140046296296295E-3</v>
      </c>
      <c r="AS101" s="140">
        <v>1.6533564814814816E-3</v>
      </c>
      <c r="AT101" s="140">
        <v>1.6606481481481481E-3</v>
      </c>
      <c r="AU101" s="140">
        <v>1.6454861111111112E-3</v>
      </c>
      <c r="AV101" s="140">
        <v>1.6555555555555553E-3</v>
      </c>
      <c r="AW101" s="140">
        <v>1.6655092592592592E-3</v>
      </c>
      <c r="AX101" s="140">
        <v>1.6875E-3</v>
      </c>
      <c r="AY101" s="140">
        <v>1.6717592592592591E-3</v>
      </c>
      <c r="AZ101" s="140">
        <v>1.6650462962962964E-3</v>
      </c>
      <c r="BA101" s="140">
        <v>2E-3</v>
      </c>
      <c r="BB101" s="140">
        <v>1.6469907407407407E-3</v>
      </c>
      <c r="BC101" s="140">
        <v>1.703587962962963E-3</v>
      </c>
      <c r="BD101" s="140">
        <v>1.6763888888888889E-3</v>
      </c>
      <c r="BE101" s="140">
        <v>1.6883101851851853E-3</v>
      </c>
      <c r="BF101" s="140">
        <v>1.6923611111111108E-3</v>
      </c>
      <c r="BG101" s="140">
        <v>1.655324074074074E-3</v>
      </c>
      <c r="BH101" s="140">
        <v>1.6471064814814814E-3</v>
      </c>
      <c r="BI101" s="140">
        <v>1.6564814814814817E-3</v>
      </c>
      <c r="BJ101" s="140">
        <v>1.7351851851851853E-3</v>
      </c>
      <c r="BK101" s="140">
        <v>1.687037037037037E-3</v>
      </c>
      <c r="BL101" s="140">
        <v>1.6878472222222223E-3</v>
      </c>
      <c r="BM101" s="140">
        <v>1.7149305555555555E-3</v>
      </c>
      <c r="BN101" s="140">
        <v>1.7253472222222225E-3</v>
      </c>
      <c r="BO101" s="140">
        <v>3.0232638888888891E-3</v>
      </c>
      <c r="BP101" s="140">
        <v>1.5962962962962962E-3</v>
      </c>
      <c r="BQ101" s="140">
        <v>1.9925925925925927E-3</v>
      </c>
      <c r="BR101" s="140">
        <v>1.6314814814814818E-3</v>
      </c>
      <c r="BS101" s="140">
        <v>1.7344907407407407E-3</v>
      </c>
      <c r="BT101" s="140">
        <v>1.6465277777777778E-3</v>
      </c>
      <c r="BU101" s="140">
        <v>1.6684027777777775E-3</v>
      </c>
      <c r="BV101" s="140">
        <v>1.6797453703703703E-3</v>
      </c>
      <c r="BW101" s="140">
        <v>1.7021990740740739E-3</v>
      </c>
      <c r="BX101" s="140">
        <v>1.7436342592592592E-3</v>
      </c>
      <c r="BY101" s="140">
        <v>1.7322916666666667E-3</v>
      </c>
      <c r="BZ101" s="140">
        <v>1.7476851851851852E-3</v>
      </c>
      <c r="CA101" s="140">
        <v>1.7487268518518518E-3</v>
      </c>
      <c r="CB101" s="140">
        <v>2.2459490740740743E-3</v>
      </c>
      <c r="CC101" s="140">
        <v>1.7267361111111112E-3</v>
      </c>
      <c r="CD101" s="140">
        <v>1.7697916666666667E-3</v>
      </c>
      <c r="CE101" s="140">
        <v>1.759837962962963E-3</v>
      </c>
      <c r="CF101" s="140">
        <v>1.7618055555555555E-3</v>
      </c>
      <c r="CG101" s="140">
        <v>1.7975694444444443E-3</v>
      </c>
      <c r="CH101" s="140">
        <v>1.7775462962962964E-3</v>
      </c>
      <c r="CI101" s="140">
        <v>1.7719907407407409E-3</v>
      </c>
      <c r="CJ101" s="140">
        <v>1.7831018518518519E-3</v>
      </c>
      <c r="CK101" s="140">
        <v>1.7965277777777777E-3</v>
      </c>
      <c r="CL101" s="140">
        <v>2.2975694444444445E-3</v>
      </c>
      <c r="CM101" s="140">
        <v>1.7787037037037036E-3</v>
      </c>
      <c r="CN101" s="140">
        <v>1.7814814814814813E-3</v>
      </c>
      <c r="CO101" s="140">
        <v>1.7969907407407407E-3</v>
      </c>
      <c r="CP101" s="140">
        <v>1.815162037037037E-3</v>
      </c>
      <c r="CQ101" s="140">
        <v>1.8341435185185188E-3</v>
      </c>
      <c r="CR101" s="140">
        <v>1.8474537037037038E-3</v>
      </c>
      <c r="CS101" s="140">
        <v>1.820949074074074E-3</v>
      </c>
      <c r="CT101" s="140">
        <v>1.8390046296296297E-3</v>
      </c>
      <c r="CU101" s="140">
        <v>1.841550925925926E-3</v>
      </c>
      <c r="CV101" s="140">
        <v>2.342824074074074E-3</v>
      </c>
      <c r="CW101" s="140">
        <v>1.7875E-3</v>
      </c>
      <c r="CX101" s="140">
        <v>1.7270833333333333E-3</v>
      </c>
      <c r="CY101" s="140">
        <v>1.7792824074074074E-3</v>
      </c>
      <c r="CZ101" s="140">
        <v>1.7886574074074074E-3</v>
      </c>
      <c r="DA101" s="140">
        <v>1.928703703703704E-3</v>
      </c>
      <c r="DB101" s="140">
        <v>1.7582175925925925E-3</v>
      </c>
      <c r="DC101" s="140">
        <v>1.7967592592592592E-3</v>
      </c>
      <c r="DD101" s="140">
        <v>1.8019675925925926E-3</v>
      </c>
      <c r="DE101" s="140">
        <v>1.8431712962962965E-3</v>
      </c>
      <c r="DF101" s="140">
        <v>1.7357638888888889E-3</v>
      </c>
      <c r="DG101" s="140">
        <v>1.7208333333333331E-3</v>
      </c>
      <c r="DH101" s="140">
        <v>1.7591435185185186E-3</v>
      </c>
      <c r="DI101" s="141">
        <v>1.7353009259259257E-3</v>
      </c>
      <c r="DJ101" s="141">
        <v>1.6902777777777777E-3</v>
      </c>
    </row>
    <row r="102" spans="2:114" x14ac:dyDescent="0.2">
      <c r="B102" s="124">
        <v>99</v>
      </c>
      <c r="C102" s="125">
        <v>82</v>
      </c>
      <c r="D102" s="125" t="s">
        <v>384</v>
      </c>
      <c r="E102" s="126">
        <v>1959</v>
      </c>
      <c r="F102" s="126" t="s">
        <v>183</v>
      </c>
      <c r="G102" s="126">
        <v>19</v>
      </c>
      <c r="H102" s="125" t="s">
        <v>439</v>
      </c>
      <c r="I102" s="137">
        <v>0.18400462962962963</v>
      </c>
      <c r="J102" s="139">
        <v>2.5502314814814814E-3</v>
      </c>
      <c r="K102" s="140">
        <v>1.5167824074074074E-3</v>
      </c>
      <c r="L102" s="140">
        <v>1.4938657407407407E-3</v>
      </c>
      <c r="M102" s="140">
        <v>1.4819444444444444E-3</v>
      </c>
      <c r="N102" s="140">
        <v>1.4881944444444441E-3</v>
      </c>
      <c r="O102" s="140">
        <v>1.4876157407407407E-3</v>
      </c>
      <c r="P102" s="140">
        <v>1.4675925925925926E-3</v>
      </c>
      <c r="Q102" s="140">
        <v>1.4810185185185187E-3</v>
      </c>
      <c r="R102" s="140">
        <v>1.478587962962963E-3</v>
      </c>
      <c r="S102" s="140">
        <v>1.4855324074074074E-3</v>
      </c>
      <c r="T102" s="140">
        <v>1.469212962962963E-3</v>
      </c>
      <c r="U102" s="140">
        <v>1.4633101851851853E-3</v>
      </c>
      <c r="V102" s="140">
        <v>1.4718750000000001E-3</v>
      </c>
      <c r="W102" s="140">
        <v>1.4668981481481484E-3</v>
      </c>
      <c r="X102" s="140">
        <v>1.5350694444444446E-3</v>
      </c>
      <c r="Y102" s="140">
        <v>1.4792824074074075E-3</v>
      </c>
      <c r="Z102" s="140">
        <v>1.4591435185185187E-3</v>
      </c>
      <c r="AA102" s="140">
        <v>1.4626157407407409E-3</v>
      </c>
      <c r="AB102" s="140">
        <v>1.4850694444444445E-3</v>
      </c>
      <c r="AC102" s="140">
        <v>1.4925925925925925E-3</v>
      </c>
      <c r="AD102" s="140">
        <v>1.5086805555555554E-3</v>
      </c>
      <c r="AE102" s="140">
        <v>1.4885416666666667E-3</v>
      </c>
      <c r="AF102" s="140">
        <v>1.5083333333333335E-3</v>
      </c>
      <c r="AG102" s="140">
        <v>1.5059027777777777E-3</v>
      </c>
      <c r="AH102" s="140">
        <v>1.507986111111111E-3</v>
      </c>
      <c r="AI102" s="140">
        <v>1.5440972222222221E-3</v>
      </c>
      <c r="AJ102" s="140">
        <v>1.5516203703703705E-3</v>
      </c>
      <c r="AK102" s="140">
        <v>1.5365740740740741E-3</v>
      </c>
      <c r="AL102" s="140">
        <v>1.5221064814814813E-3</v>
      </c>
      <c r="AM102" s="140">
        <v>1.5126157407407408E-3</v>
      </c>
      <c r="AN102" s="140">
        <v>1.4935185185185184E-3</v>
      </c>
      <c r="AO102" s="140">
        <v>1.4928240740740741E-3</v>
      </c>
      <c r="AP102" s="140">
        <v>1.5056712962962964E-3</v>
      </c>
      <c r="AQ102" s="140">
        <v>1.5557870370370372E-3</v>
      </c>
      <c r="AR102" s="140">
        <v>1.5592592592592594E-3</v>
      </c>
      <c r="AS102" s="140">
        <v>1.5630787037037037E-3</v>
      </c>
      <c r="AT102" s="140">
        <v>1.615972222222222E-3</v>
      </c>
      <c r="AU102" s="140">
        <v>1.537962962962963E-3</v>
      </c>
      <c r="AV102" s="140">
        <v>1.5694444444444443E-3</v>
      </c>
      <c r="AW102" s="140">
        <v>1.589814814814815E-3</v>
      </c>
      <c r="AX102" s="140">
        <v>1.6444444444444443E-3</v>
      </c>
      <c r="AY102" s="140">
        <v>1.5972222222222221E-3</v>
      </c>
      <c r="AZ102" s="140">
        <v>1.6312500000000001E-3</v>
      </c>
      <c r="BA102" s="140">
        <v>1.6171296296296298E-3</v>
      </c>
      <c r="BB102" s="140">
        <v>1.6409722222222223E-3</v>
      </c>
      <c r="BC102" s="140">
        <v>1.5912037037037038E-3</v>
      </c>
      <c r="BD102" s="140">
        <v>1.5878472222222223E-3</v>
      </c>
      <c r="BE102" s="140">
        <v>1.581828703703704E-3</v>
      </c>
      <c r="BF102" s="140">
        <v>1.6056712962962962E-3</v>
      </c>
      <c r="BG102" s="140">
        <v>1.9234953703703703E-3</v>
      </c>
      <c r="BH102" s="140">
        <v>1.9730324074074073E-3</v>
      </c>
      <c r="BI102" s="140">
        <v>1.5462962962962963E-3</v>
      </c>
      <c r="BJ102" s="140">
        <v>1.5501157407407408E-3</v>
      </c>
      <c r="BK102" s="140">
        <v>1.6079861111111112E-3</v>
      </c>
      <c r="BL102" s="140">
        <v>1.7362268518518519E-3</v>
      </c>
      <c r="BM102" s="140">
        <v>2.4309027777777779E-3</v>
      </c>
      <c r="BN102" s="140">
        <v>1.8366898148148147E-3</v>
      </c>
      <c r="BO102" s="140">
        <v>1.5396990740740738E-3</v>
      </c>
      <c r="BP102" s="140">
        <v>1.5754629629629632E-3</v>
      </c>
      <c r="BQ102" s="140">
        <v>1.597453703703704E-3</v>
      </c>
      <c r="BR102" s="140">
        <v>2.3180555555555554E-3</v>
      </c>
      <c r="BS102" s="140">
        <v>1.8922453703703703E-3</v>
      </c>
      <c r="BT102" s="140">
        <v>1.6349537037037038E-3</v>
      </c>
      <c r="BU102" s="140">
        <v>1.6953703703703705E-3</v>
      </c>
      <c r="BV102" s="140">
        <v>2.4136574074074073E-3</v>
      </c>
      <c r="BW102" s="140">
        <v>1.9134259259259258E-3</v>
      </c>
      <c r="BX102" s="140">
        <v>1.6278935185185188E-3</v>
      </c>
      <c r="BY102" s="140">
        <v>1.6300925925925925E-3</v>
      </c>
      <c r="BZ102" s="140">
        <v>2.4901620370370368E-3</v>
      </c>
      <c r="CA102" s="140">
        <v>1.9307870370370371E-3</v>
      </c>
      <c r="CB102" s="140">
        <v>1.6636574074074073E-3</v>
      </c>
      <c r="CC102" s="140">
        <v>1.7476851851851852E-3</v>
      </c>
      <c r="CD102" s="140">
        <v>1.7552083333333332E-3</v>
      </c>
      <c r="CE102" s="140">
        <v>1.7387731481481484E-3</v>
      </c>
      <c r="CF102" s="140">
        <v>2.0488425925925926E-3</v>
      </c>
      <c r="CG102" s="140">
        <v>2.7486111111111114E-3</v>
      </c>
      <c r="CH102" s="140">
        <v>1.7063657407407407E-3</v>
      </c>
      <c r="CI102" s="140">
        <v>1.7107638888888886E-3</v>
      </c>
      <c r="CJ102" s="140">
        <v>1.709375E-3</v>
      </c>
      <c r="CK102" s="140">
        <v>1.7004629629629629E-3</v>
      </c>
      <c r="CL102" s="140">
        <v>2.4677083333333335E-3</v>
      </c>
      <c r="CM102" s="140">
        <v>1.887384259259259E-3</v>
      </c>
      <c r="CN102" s="140">
        <v>1.6785879629629631E-3</v>
      </c>
      <c r="CO102" s="140">
        <v>1.6958333333333333E-3</v>
      </c>
      <c r="CP102" s="140">
        <v>1.7107638888888886E-3</v>
      </c>
      <c r="CQ102" s="140">
        <v>2.4105324074074072E-3</v>
      </c>
      <c r="CR102" s="140">
        <v>2.031712962962963E-3</v>
      </c>
      <c r="CS102" s="140">
        <v>1.6875E-3</v>
      </c>
      <c r="CT102" s="140">
        <v>1.9917824074074074E-3</v>
      </c>
      <c r="CU102" s="140">
        <v>2.1475694444444446E-3</v>
      </c>
      <c r="CV102" s="140">
        <v>1.7606481481481483E-3</v>
      </c>
      <c r="CW102" s="140">
        <v>2.5665509259259257E-3</v>
      </c>
      <c r="CX102" s="140">
        <v>1.9961805555555553E-3</v>
      </c>
      <c r="CY102" s="140">
        <v>1.7756944444444443E-3</v>
      </c>
      <c r="CZ102" s="140">
        <v>2.4950231481481481E-3</v>
      </c>
      <c r="DA102" s="140">
        <v>1.9820601851851852E-3</v>
      </c>
      <c r="DB102" s="140">
        <v>1.8071759259259258E-3</v>
      </c>
      <c r="DC102" s="140">
        <v>2.4356481481481482E-3</v>
      </c>
      <c r="DD102" s="140">
        <v>2.0346064814814814E-3</v>
      </c>
      <c r="DE102" s="140">
        <v>1.7457175925925928E-3</v>
      </c>
      <c r="DF102" s="140">
        <v>2.460648148148148E-3</v>
      </c>
      <c r="DG102" s="140">
        <v>1.9899305555555555E-3</v>
      </c>
      <c r="DH102" s="140">
        <v>1.7208333333333331E-3</v>
      </c>
      <c r="DI102" s="141">
        <v>2.3876157407407409E-3</v>
      </c>
      <c r="DJ102" s="141">
        <v>1.8601851851851852E-3</v>
      </c>
    </row>
    <row r="103" spans="2:114" x14ac:dyDescent="0.2">
      <c r="B103" s="124">
        <v>100</v>
      </c>
      <c r="C103" s="125">
        <v>53</v>
      </c>
      <c r="D103" s="125" t="s">
        <v>19</v>
      </c>
      <c r="E103" s="126">
        <v>1949</v>
      </c>
      <c r="F103" s="126" t="s">
        <v>191</v>
      </c>
      <c r="G103" s="126">
        <v>5</v>
      </c>
      <c r="H103" s="125" t="s">
        <v>181</v>
      </c>
      <c r="I103" s="137">
        <v>0.18483796296296295</v>
      </c>
      <c r="J103" s="139">
        <v>2.3696759259259257E-3</v>
      </c>
      <c r="K103" s="140">
        <v>1.5231481481481483E-3</v>
      </c>
      <c r="L103" s="140">
        <v>1.5131944444444444E-3</v>
      </c>
      <c r="M103" s="140">
        <v>1.521875E-3</v>
      </c>
      <c r="N103" s="140">
        <v>1.518287037037037E-3</v>
      </c>
      <c r="O103" s="140">
        <v>1.5181712962962963E-3</v>
      </c>
      <c r="P103" s="140">
        <v>1.5390046296296295E-3</v>
      </c>
      <c r="Q103" s="140">
        <v>1.5207175925925926E-3</v>
      </c>
      <c r="R103" s="140">
        <v>1.5336805555555555E-3</v>
      </c>
      <c r="S103" s="140">
        <v>1.5331018518518521E-3</v>
      </c>
      <c r="T103" s="140">
        <v>1.5190972222222222E-3</v>
      </c>
      <c r="U103" s="140">
        <v>1.5287037037037038E-3</v>
      </c>
      <c r="V103" s="140">
        <v>1.5945601851851852E-3</v>
      </c>
      <c r="W103" s="140">
        <v>1.5421296296296296E-3</v>
      </c>
      <c r="X103" s="140">
        <v>1.569212962962963E-3</v>
      </c>
      <c r="Y103" s="140">
        <v>1.5620370370370371E-3</v>
      </c>
      <c r="Z103" s="140">
        <v>1.5636574074074075E-3</v>
      </c>
      <c r="AA103" s="140">
        <v>1.5668981481481482E-3</v>
      </c>
      <c r="AB103" s="140">
        <v>1.5847222222222224E-3</v>
      </c>
      <c r="AC103" s="140">
        <v>1.6541666666666666E-3</v>
      </c>
      <c r="AD103" s="140">
        <v>1.6689814814814814E-3</v>
      </c>
      <c r="AE103" s="140">
        <v>1.5555555555555557E-3</v>
      </c>
      <c r="AF103" s="140">
        <v>1.5653935185185183E-3</v>
      </c>
      <c r="AG103" s="140">
        <v>1.6730324074074076E-3</v>
      </c>
      <c r="AH103" s="140">
        <v>1.6627314814814814E-3</v>
      </c>
      <c r="AI103" s="140">
        <v>1.6055555555555554E-3</v>
      </c>
      <c r="AJ103" s="140">
        <v>1.6376157407407407E-3</v>
      </c>
      <c r="AK103" s="140">
        <v>1.6581018518518518E-3</v>
      </c>
      <c r="AL103" s="140">
        <v>1.6216435185185186E-3</v>
      </c>
      <c r="AM103" s="140">
        <v>1.6515046296296295E-3</v>
      </c>
      <c r="AN103" s="140">
        <v>1.659375E-3</v>
      </c>
      <c r="AO103" s="140">
        <v>1.6424768518518518E-3</v>
      </c>
      <c r="AP103" s="140">
        <v>1.6405092592592593E-3</v>
      </c>
      <c r="AQ103" s="140">
        <v>1.6527777777777775E-3</v>
      </c>
      <c r="AR103" s="140">
        <v>1.6523148148148148E-3</v>
      </c>
      <c r="AS103" s="140">
        <v>1.6741898148148148E-3</v>
      </c>
      <c r="AT103" s="140">
        <v>1.6693287037037039E-3</v>
      </c>
      <c r="AU103" s="140">
        <v>1.7084490740740743E-3</v>
      </c>
      <c r="AV103" s="140">
        <v>1.6967592592592592E-3</v>
      </c>
      <c r="AW103" s="140">
        <v>1.7086805555555555E-3</v>
      </c>
      <c r="AX103" s="140">
        <v>1.7140046296296298E-3</v>
      </c>
      <c r="AY103" s="140">
        <v>1.7981481481481479E-3</v>
      </c>
      <c r="AZ103" s="140">
        <v>1.7424768518518518E-3</v>
      </c>
      <c r="BA103" s="140">
        <v>1.6655092592592592E-3</v>
      </c>
      <c r="BB103" s="140">
        <v>1.696064814814815E-3</v>
      </c>
      <c r="BC103" s="140">
        <v>1.7060185185185184E-3</v>
      </c>
      <c r="BD103" s="140">
        <v>1.7229166666666667E-3</v>
      </c>
      <c r="BE103" s="140">
        <v>1.7394675925925928E-3</v>
      </c>
      <c r="BF103" s="140">
        <v>1.7324074074074076E-3</v>
      </c>
      <c r="BG103" s="140">
        <v>1.8057870370370372E-3</v>
      </c>
      <c r="BH103" s="140">
        <v>1.7181712962962964E-3</v>
      </c>
      <c r="BI103" s="140">
        <v>1.7327546296296294E-3</v>
      </c>
      <c r="BJ103" s="140">
        <v>1.7969907407407407E-3</v>
      </c>
      <c r="BK103" s="140">
        <v>1.7744212962962963E-3</v>
      </c>
      <c r="BL103" s="140">
        <v>1.8394675925925924E-3</v>
      </c>
      <c r="BM103" s="140">
        <v>1.7641203703703705E-3</v>
      </c>
      <c r="BN103" s="140">
        <v>1.7450231481481483E-3</v>
      </c>
      <c r="BO103" s="140">
        <v>1.7425925925925925E-3</v>
      </c>
      <c r="BP103" s="140">
        <v>1.7513888888888891E-3</v>
      </c>
      <c r="BQ103" s="140">
        <v>1.7599537037037039E-3</v>
      </c>
      <c r="BR103" s="140">
        <v>1.8181712962962962E-3</v>
      </c>
      <c r="BS103" s="140">
        <v>1.738425925925926E-3</v>
      </c>
      <c r="BT103" s="140">
        <v>1.7836805555555557E-3</v>
      </c>
      <c r="BU103" s="140">
        <v>1.8041666666666666E-3</v>
      </c>
      <c r="BV103" s="140">
        <v>1.7645833333333333E-3</v>
      </c>
      <c r="BW103" s="140">
        <v>1.7986111111111111E-3</v>
      </c>
      <c r="BX103" s="140">
        <v>1.8318287037037038E-3</v>
      </c>
      <c r="BY103" s="140">
        <v>1.7219907407407407E-3</v>
      </c>
      <c r="BZ103" s="140">
        <v>1.7166666666666667E-3</v>
      </c>
      <c r="CA103" s="140">
        <v>1.8413194444444443E-3</v>
      </c>
      <c r="CB103" s="140">
        <v>1.6871527777777779E-3</v>
      </c>
      <c r="CC103" s="140">
        <v>1.7222222222222222E-3</v>
      </c>
      <c r="CD103" s="140">
        <v>1.8171296296296297E-3</v>
      </c>
      <c r="CE103" s="140">
        <v>1.7653935185185186E-3</v>
      </c>
      <c r="CF103" s="140">
        <v>1.8137731481481479E-3</v>
      </c>
      <c r="CG103" s="140">
        <v>1.7854166666666663E-3</v>
      </c>
      <c r="CH103" s="140">
        <v>1.8171296296296297E-3</v>
      </c>
      <c r="CI103" s="140">
        <v>1.8103009259259259E-3</v>
      </c>
      <c r="CJ103" s="140">
        <v>1.9101851851851851E-3</v>
      </c>
      <c r="CK103" s="140">
        <v>1.738425925925926E-3</v>
      </c>
      <c r="CL103" s="140">
        <v>1.820949074074074E-3</v>
      </c>
      <c r="CM103" s="140">
        <v>1.858449074074074E-3</v>
      </c>
      <c r="CN103" s="140">
        <v>1.8418981481481483E-3</v>
      </c>
      <c r="CO103" s="140">
        <v>1.9712962962962961E-3</v>
      </c>
      <c r="CP103" s="140">
        <v>1.8782407407407409E-3</v>
      </c>
      <c r="CQ103" s="140">
        <v>1.8894675925925925E-3</v>
      </c>
      <c r="CR103" s="140">
        <v>1.9130787037037039E-3</v>
      </c>
      <c r="CS103" s="140">
        <v>1.9108796296296298E-3</v>
      </c>
      <c r="CT103" s="140">
        <v>1.9950231481481481E-3</v>
      </c>
      <c r="CU103" s="140">
        <v>1.9361111111111113E-3</v>
      </c>
      <c r="CV103" s="140">
        <v>1.9546296296296295E-3</v>
      </c>
      <c r="CW103" s="140">
        <v>2.0107638888888888E-3</v>
      </c>
      <c r="CX103" s="140">
        <v>2.0064814814814811E-3</v>
      </c>
      <c r="CY103" s="140">
        <v>1.9547453703703706E-3</v>
      </c>
      <c r="CZ103" s="140">
        <v>1.9909722222222221E-3</v>
      </c>
      <c r="DA103" s="140">
        <v>2.2194444444444445E-3</v>
      </c>
      <c r="DB103" s="140">
        <v>1.9981481481481482E-3</v>
      </c>
      <c r="DC103" s="140">
        <v>2.0515046296296297E-3</v>
      </c>
      <c r="DD103" s="140">
        <v>2.0172453703703702E-3</v>
      </c>
      <c r="DE103" s="140">
        <v>2.044328703703704E-3</v>
      </c>
      <c r="DF103" s="140">
        <v>2.1840277777777778E-3</v>
      </c>
      <c r="DG103" s="140">
        <v>1.9155092592592592E-3</v>
      </c>
      <c r="DH103" s="140">
        <v>1.9979166666666665E-3</v>
      </c>
      <c r="DI103" s="141">
        <v>2.1658564814814817E-3</v>
      </c>
      <c r="DJ103" s="141">
        <v>1.9037037037037037E-3</v>
      </c>
    </row>
    <row r="104" spans="2:114" x14ac:dyDescent="0.2">
      <c r="B104" s="124">
        <v>101</v>
      </c>
      <c r="C104" s="125">
        <v>20</v>
      </c>
      <c r="D104" s="125" t="s">
        <v>385</v>
      </c>
      <c r="E104" s="126">
        <v>1974</v>
      </c>
      <c r="F104" s="126" t="s">
        <v>177</v>
      </c>
      <c r="G104" s="126">
        <v>42</v>
      </c>
      <c r="H104" s="125" t="s">
        <v>157</v>
      </c>
      <c r="I104" s="137">
        <v>0.18707175925925926</v>
      </c>
      <c r="J104" s="139">
        <v>2.5370370370370369E-3</v>
      </c>
      <c r="K104" s="140">
        <v>1.5648148148148149E-3</v>
      </c>
      <c r="L104" s="140">
        <v>1.5457175925925927E-3</v>
      </c>
      <c r="M104" s="140">
        <v>1.6172453703703705E-3</v>
      </c>
      <c r="N104" s="140">
        <v>1.5908564814814815E-3</v>
      </c>
      <c r="O104" s="140">
        <v>1.5607638888888891E-3</v>
      </c>
      <c r="P104" s="140">
        <v>1.570717592592593E-3</v>
      </c>
      <c r="Q104" s="140">
        <v>1.6012731481481479E-3</v>
      </c>
      <c r="R104" s="140">
        <v>1.5906249999999998E-3</v>
      </c>
      <c r="S104" s="140">
        <v>1.5831018518518518E-3</v>
      </c>
      <c r="T104" s="140">
        <v>1.5828703703703701E-3</v>
      </c>
      <c r="U104" s="140">
        <v>1.7923611111111111E-3</v>
      </c>
      <c r="V104" s="140">
        <v>1.5922453703703704E-3</v>
      </c>
      <c r="W104" s="140">
        <v>1.6224537037037034E-3</v>
      </c>
      <c r="X104" s="140">
        <v>1.6136574074074074E-3</v>
      </c>
      <c r="Y104" s="140">
        <v>1.5945601851851852E-3</v>
      </c>
      <c r="Z104" s="140">
        <v>1.5758101851851851E-3</v>
      </c>
      <c r="AA104" s="140">
        <v>1.6421296296296295E-3</v>
      </c>
      <c r="AB104" s="140">
        <v>1.7219907407407407E-3</v>
      </c>
      <c r="AC104" s="140">
        <v>1.6327546296296298E-3</v>
      </c>
      <c r="AD104" s="140">
        <v>1.5784722222222224E-3</v>
      </c>
      <c r="AE104" s="140">
        <v>1.5710648148148148E-3</v>
      </c>
      <c r="AF104" s="140">
        <v>1.607175925925926E-3</v>
      </c>
      <c r="AG104" s="140">
        <v>1.5685185185185186E-3</v>
      </c>
      <c r="AH104" s="140">
        <v>1.5671296296296299E-3</v>
      </c>
      <c r="AI104" s="140">
        <v>1.6819444444444445E-3</v>
      </c>
      <c r="AJ104" s="140">
        <v>1.600462962962963E-3</v>
      </c>
      <c r="AK104" s="140">
        <v>1.5817129629629629E-3</v>
      </c>
      <c r="AL104" s="140">
        <v>1.5940972222222222E-3</v>
      </c>
      <c r="AM104" s="140">
        <v>1.5929398148148146E-3</v>
      </c>
      <c r="AN104" s="140">
        <v>1.5959490740740743E-3</v>
      </c>
      <c r="AO104" s="140">
        <v>2.0106481481481481E-3</v>
      </c>
      <c r="AP104" s="140">
        <v>1.6528935185185186E-3</v>
      </c>
      <c r="AQ104" s="140">
        <v>1.6280092592592589E-3</v>
      </c>
      <c r="AR104" s="140">
        <v>1.6314814814814818E-3</v>
      </c>
      <c r="AS104" s="140">
        <v>1.6207175925925927E-3</v>
      </c>
      <c r="AT104" s="140">
        <v>1.6151620370370371E-3</v>
      </c>
      <c r="AU104" s="140">
        <v>1.6350694444444442E-3</v>
      </c>
      <c r="AV104" s="140">
        <v>1.6259259259259258E-3</v>
      </c>
      <c r="AW104" s="140">
        <v>1.9149305555555558E-3</v>
      </c>
      <c r="AX104" s="140">
        <v>1.6317129629629631E-3</v>
      </c>
      <c r="AY104" s="140">
        <v>1.6488425925925926E-3</v>
      </c>
      <c r="AZ104" s="140">
        <v>1.6550925925925926E-3</v>
      </c>
      <c r="BA104" s="140">
        <v>1.9550925925925925E-3</v>
      </c>
      <c r="BB104" s="140">
        <v>1.6745370370370371E-3</v>
      </c>
      <c r="BC104" s="140">
        <v>1.6491898148148145E-3</v>
      </c>
      <c r="BD104" s="140">
        <v>1.6585648148148148E-3</v>
      </c>
      <c r="BE104" s="140">
        <v>1.9023148148148148E-3</v>
      </c>
      <c r="BF104" s="140">
        <v>1.689814814814815E-3</v>
      </c>
      <c r="BG104" s="140">
        <v>1.6652777777777779E-3</v>
      </c>
      <c r="BH104" s="140">
        <v>2.0077546296296297E-3</v>
      </c>
      <c r="BI104" s="140">
        <v>1.709375E-3</v>
      </c>
      <c r="BJ104" s="140">
        <v>1.9623842592592592E-3</v>
      </c>
      <c r="BK104" s="140">
        <v>1.7315972222222223E-3</v>
      </c>
      <c r="BL104" s="140">
        <v>1.694328703703704E-3</v>
      </c>
      <c r="BM104" s="140">
        <v>1.6682870370370369E-3</v>
      </c>
      <c r="BN104" s="140">
        <v>2.0071759259259257E-3</v>
      </c>
      <c r="BO104" s="140">
        <v>1.7471064814814814E-3</v>
      </c>
      <c r="BP104" s="140">
        <v>1.7574074074074074E-3</v>
      </c>
      <c r="BQ104" s="140">
        <v>1.7126157407407409E-3</v>
      </c>
      <c r="BR104" s="140">
        <v>2.0469907407407407E-3</v>
      </c>
      <c r="BS104" s="140">
        <v>1.7315972222222223E-3</v>
      </c>
      <c r="BT104" s="140">
        <v>1.862962962962963E-3</v>
      </c>
      <c r="BU104" s="140">
        <v>1.7428240740740739E-3</v>
      </c>
      <c r="BV104" s="140">
        <v>2.3259259259259262E-3</v>
      </c>
      <c r="BW104" s="140">
        <v>1.7391203703703703E-3</v>
      </c>
      <c r="BX104" s="140">
        <v>1.7759259259259258E-3</v>
      </c>
      <c r="BY104" s="140">
        <v>2.4421296296296296E-3</v>
      </c>
      <c r="BZ104" s="140">
        <v>1.7858796296296297E-3</v>
      </c>
      <c r="CA104" s="140">
        <v>1.7458333333333336E-3</v>
      </c>
      <c r="CB104" s="140">
        <v>2.2807870370370373E-3</v>
      </c>
      <c r="CC104" s="140">
        <v>1.7905092592592591E-3</v>
      </c>
      <c r="CD104" s="140">
        <v>1.7572916666666666E-3</v>
      </c>
      <c r="CE104" s="140">
        <v>2.2812499999999999E-3</v>
      </c>
      <c r="CF104" s="140">
        <v>1.8086805555555556E-3</v>
      </c>
      <c r="CG104" s="140">
        <v>1.7899305555555557E-3</v>
      </c>
      <c r="CH104" s="140">
        <v>1.7322916666666667E-3</v>
      </c>
      <c r="CI104" s="140">
        <v>2.7111111111111108E-3</v>
      </c>
      <c r="CJ104" s="140">
        <v>1.9462962962962964E-3</v>
      </c>
      <c r="CK104" s="140">
        <v>1.7447916666666668E-3</v>
      </c>
      <c r="CL104" s="140">
        <v>1.7596064814814816E-3</v>
      </c>
      <c r="CM104" s="140">
        <v>2.2863425925925929E-3</v>
      </c>
      <c r="CN104" s="140">
        <v>1.8390046296296297E-3</v>
      </c>
      <c r="CO104" s="140">
        <v>2.1406249999999997E-3</v>
      </c>
      <c r="CP104" s="140">
        <v>2.0917824074074077E-3</v>
      </c>
      <c r="CQ104" s="140">
        <v>1.7939814814814815E-3</v>
      </c>
      <c r="CR104" s="140">
        <v>1.7280092592592592E-3</v>
      </c>
      <c r="CS104" s="140">
        <v>2.0494212962962961E-3</v>
      </c>
      <c r="CT104" s="140">
        <v>2.0045138888888886E-3</v>
      </c>
      <c r="CU104" s="140">
        <v>1.7608796296296296E-3</v>
      </c>
      <c r="CV104" s="140">
        <v>1.7565972222222221E-3</v>
      </c>
      <c r="CW104" s="140">
        <v>1.7490740740740741E-3</v>
      </c>
      <c r="CX104" s="140">
        <v>2.6644675925925928E-3</v>
      </c>
      <c r="CY104" s="140">
        <v>1.7545138888888888E-3</v>
      </c>
      <c r="CZ104" s="140">
        <v>1.6931712962962961E-3</v>
      </c>
      <c r="DA104" s="140">
        <v>2.0449074074074072E-3</v>
      </c>
      <c r="DB104" s="140">
        <v>1.7545138888888888E-3</v>
      </c>
      <c r="DC104" s="140">
        <v>2.0221064814814815E-3</v>
      </c>
      <c r="DD104" s="140">
        <v>1.7623842592592593E-3</v>
      </c>
      <c r="DE104" s="140">
        <v>1.7075231481481481E-3</v>
      </c>
      <c r="DF104" s="140">
        <v>1.9822916666666665E-3</v>
      </c>
      <c r="DG104" s="140">
        <v>1.738310185185185E-3</v>
      </c>
      <c r="DH104" s="140">
        <v>1.6571759259259259E-3</v>
      </c>
      <c r="DI104" s="141">
        <v>1.5736111111111109E-3</v>
      </c>
      <c r="DJ104" s="141">
        <v>1.588888888888889E-3</v>
      </c>
    </row>
    <row r="105" spans="2:114" x14ac:dyDescent="0.2">
      <c r="B105" s="124">
        <v>102</v>
      </c>
      <c r="C105" s="125">
        <v>113</v>
      </c>
      <c r="D105" s="125" t="s">
        <v>171</v>
      </c>
      <c r="E105" s="126">
        <v>1964</v>
      </c>
      <c r="F105" s="126" t="s">
        <v>183</v>
      </c>
      <c r="G105" s="126">
        <v>20</v>
      </c>
      <c r="H105" s="125" t="s">
        <v>181</v>
      </c>
      <c r="I105" s="137">
        <v>0.1888310185185185</v>
      </c>
      <c r="J105" s="139">
        <v>2.5960648148148145E-3</v>
      </c>
      <c r="K105" s="140">
        <v>1.5754629629629632E-3</v>
      </c>
      <c r="L105" s="140">
        <v>1.6099537037037037E-3</v>
      </c>
      <c r="M105" s="140">
        <v>1.6005787037037037E-3</v>
      </c>
      <c r="N105" s="140">
        <v>1.6413194444444446E-3</v>
      </c>
      <c r="O105" s="140">
        <v>1.6347222222222223E-3</v>
      </c>
      <c r="P105" s="140">
        <v>1.6209490740740739E-3</v>
      </c>
      <c r="Q105" s="140">
        <v>1.6244212962962966E-3</v>
      </c>
      <c r="R105" s="140">
        <v>1.6284722222222221E-3</v>
      </c>
      <c r="S105" s="140">
        <v>1.6103009259259256E-3</v>
      </c>
      <c r="T105" s="140">
        <v>1.6269675925925924E-3</v>
      </c>
      <c r="U105" s="140">
        <v>1.6409722222222223E-3</v>
      </c>
      <c r="V105" s="140">
        <v>1.6248842592592593E-3</v>
      </c>
      <c r="W105" s="140">
        <v>1.6377314814814815E-3</v>
      </c>
      <c r="X105" s="140">
        <v>1.6621527777777778E-3</v>
      </c>
      <c r="Y105" s="140">
        <v>1.6690972222222222E-3</v>
      </c>
      <c r="Z105" s="140">
        <v>1.6656249999999998E-3</v>
      </c>
      <c r="AA105" s="140">
        <v>1.7490740740740741E-3</v>
      </c>
      <c r="AB105" s="140">
        <v>1.6461805555555555E-3</v>
      </c>
      <c r="AC105" s="140">
        <v>1.6722222222222223E-3</v>
      </c>
      <c r="AD105" s="140">
        <v>1.6369212962962963E-3</v>
      </c>
      <c r="AE105" s="140">
        <v>1.6612268518518519E-3</v>
      </c>
      <c r="AF105" s="140">
        <v>1.6947916666666667E-3</v>
      </c>
      <c r="AG105" s="140">
        <v>1.6887731481481482E-3</v>
      </c>
      <c r="AH105" s="140">
        <v>1.696064814814815E-3</v>
      </c>
      <c r="AI105" s="140">
        <v>1.730902777777778E-3</v>
      </c>
      <c r="AJ105" s="140">
        <v>1.701851851851852E-3</v>
      </c>
      <c r="AK105" s="140">
        <v>1.7188657407407406E-3</v>
      </c>
      <c r="AL105" s="140">
        <v>1.6754629629629628E-3</v>
      </c>
      <c r="AM105" s="140">
        <v>1.8105324074074074E-3</v>
      </c>
      <c r="AN105" s="140">
        <v>1.6961805555555556E-3</v>
      </c>
      <c r="AO105" s="140">
        <v>1.707638888888889E-3</v>
      </c>
      <c r="AP105" s="140">
        <v>1.698611111111111E-3</v>
      </c>
      <c r="AQ105" s="140">
        <v>1.7563657407407408E-3</v>
      </c>
      <c r="AR105" s="140">
        <v>1.7206018518518518E-3</v>
      </c>
      <c r="AS105" s="140">
        <v>1.7263888888888886E-3</v>
      </c>
      <c r="AT105" s="140">
        <v>1.7717592592592594E-3</v>
      </c>
      <c r="AU105" s="140">
        <v>1.789699074074074E-3</v>
      </c>
      <c r="AV105" s="140">
        <v>1.7824074074074072E-3</v>
      </c>
      <c r="AW105" s="140">
        <v>1.7853009259259261E-3</v>
      </c>
      <c r="AX105" s="140">
        <v>1.7953703703703701E-3</v>
      </c>
      <c r="AY105" s="140">
        <v>1.7850694444444444E-3</v>
      </c>
      <c r="AZ105" s="140">
        <v>1.7961805555555554E-3</v>
      </c>
      <c r="BA105" s="140">
        <v>1.8145833333333332E-3</v>
      </c>
      <c r="BB105" s="140">
        <v>1.8792824074074074E-3</v>
      </c>
      <c r="BC105" s="140">
        <v>1.7702546296296297E-3</v>
      </c>
      <c r="BD105" s="140">
        <v>1.8074074074074071E-3</v>
      </c>
      <c r="BE105" s="140">
        <v>1.835300925925926E-3</v>
      </c>
      <c r="BF105" s="140">
        <v>1.9313657407407407E-3</v>
      </c>
      <c r="BG105" s="140">
        <v>1.7934027777777777E-3</v>
      </c>
      <c r="BH105" s="140">
        <v>1.8002314814814816E-3</v>
      </c>
      <c r="BI105" s="140">
        <v>1.8107638888888889E-3</v>
      </c>
      <c r="BJ105" s="140">
        <v>1.8039351851851851E-3</v>
      </c>
      <c r="BK105" s="140">
        <v>1.7892361111111112E-3</v>
      </c>
      <c r="BL105" s="140">
        <v>1.7928240740740741E-3</v>
      </c>
      <c r="BM105" s="140">
        <v>1.7858796296296297E-3</v>
      </c>
      <c r="BN105" s="140">
        <v>1.809953703703704E-3</v>
      </c>
      <c r="BO105" s="140">
        <v>1.8887731481481481E-3</v>
      </c>
      <c r="BP105" s="140">
        <v>1.7890046296296293E-3</v>
      </c>
      <c r="BQ105" s="140">
        <v>1.8114583333333333E-3</v>
      </c>
      <c r="BR105" s="140">
        <v>1.7929398148148149E-3</v>
      </c>
      <c r="BS105" s="140">
        <v>1.8585648148148148E-3</v>
      </c>
      <c r="BT105" s="140">
        <v>1.8304398148148149E-3</v>
      </c>
      <c r="BU105" s="140">
        <v>1.8922453703703703E-3</v>
      </c>
      <c r="BV105" s="140">
        <v>1.7371527777777778E-3</v>
      </c>
      <c r="BW105" s="140">
        <v>1.7657407407407407E-3</v>
      </c>
      <c r="BX105" s="140">
        <v>1.7921296296296296E-3</v>
      </c>
      <c r="BY105" s="140">
        <v>1.7716435185185185E-3</v>
      </c>
      <c r="BZ105" s="140">
        <v>1.8730324074074072E-3</v>
      </c>
      <c r="CA105" s="140">
        <v>1.8234953703703705E-3</v>
      </c>
      <c r="CB105" s="140">
        <v>1.7688657407407408E-3</v>
      </c>
      <c r="CC105" s="140">
        <v>1.8394675925925924E-3</v>
      </c>
      <c r="CD105" s="140">
        <v>1.8359953703703704E-3</v>
      </c>
      <c r="CE105" s="140">
        <v>1.7717592592592594E-3</v>
      </c>
      <c r="CF105" s="140">
        <v>1.7840277777777776E-3</v>
      </c>
      <c r="CG105" s="140">
        <v>1.8118055555555554E-3</v>
      </c>
      <c r="CH105" s="140">
        <v>1.8775462962962964E-3</v>
      </c>
      <c r="CI105" s="140">
        <v>1.8131944444444443E-3</v>
      </c>
      <c r="CJ105" s="140">
        <v>1.8462962962962964E-3</v>
      </c>
      <c r="CK105" s="140">
        <v>1.8641203703703704E-3</v>
      </c>
      <c r="CL105" s="140">
        <v>1.8600694444444446E-3</v>
      </c>
      <c r="CM105" s="140">
        <v>1.9452546296296295E-3</v>
      </c>
      <c r="CN105" s="140">
        <v>1.8577546296296296E-3</v>
      </c>
      <c r="CO105" s="140">
        <v>1.8813657407407407E-3</v>
      </c>
      <c r="CP105" s="140">
        <v>2.0149305555555554E-3</v>
      </c>
      <c r="CQ105" s="140">
        <v>2.370486111111111E-3</v>
      </c>
      <c r="CR105" s="140">
        <v>2.3543981481481484E-3</v>
      </c>
      <c r="CS105" s="140">
        <v>1.9246527777777777E-3</v>
      </c>
      <c r="CT105" s="140">
        <v>1.8672453703703705E-3</v>
      </c>
      <c r="CU105" s="140">
        <v>1.8859953703703703E-3</v>
      </c>
      <c r="CV105" s="140">
        <v>1.9789351851851851E-3</v>
      </c>
      <c r="CW105" s="140">
        <v>1.8930555555555556E-3</v>
      </c>
      <c r="CX105" s="140">
        <v>1.8856481481481484E-3</v>
      </c>
      <c r="CY105" s="140">
        <v>1.9597222222222225E-3</v>
      </c>
      <c r="CZ105" s="140">
        <v>1.880324074074074E-3</v>
      </c>
      <c r="DA105" s="140">
        <v>1.9479166666666664E-3</v>
      </c>
      <c r="DB105" s="140">
        <v>1.9319444444444445E-3</v>
      </c>
      <c r="DC105" s="140">
        <v>1.8579861111111113E-3</v>
      </c>
      <c r="DD105" s="140">
        <v>1.8523148148148151E-3</v>
      </c>
      <c r="DE105" s="140">
        <v>1.9048611111111109E-3</v>
      </c>
      <c r="DF105" s="140">
        <v>1.8112268518518518E-3</v>
      </c>
      <c r="DG105" s="140">
        <v>1.8127314814814814E-3</v>
      </c>
      <c r="DH105" s="140">
        <v>1.8315972222222223E-3</v>
      </c>
      <c r="DI105" s="141">
        <v>1.880324074074074E-3</v>
      </c>
      <c r="DJ105" s="141">
        <v>1.6211805555555556E-3</v>
      </c>
    </row>
    <row r="106" spans="2:114" x14ac:dyDescent="0.2">
      <c r="B106" s="124">
        <v>103</v>
      </c>
      <c r="C106" s="125">
        <v>93</v>
      </c>
      <c r="D106" s="125" t="s">
        <v>142</v>
      </c>
      <c r="E106" s="126">
        <v>1947</v>
      </c>
      <c r="F106" s="126" t="s">
        <v>203</v>
      </c>
      <c r="G106" s="126">
        <v>1</v>
      </c>
      <c r="H106" s="125" t="s">
        <v>143</v>
      </c>
      <c r="I106" s="138">
        <v>0.19075231481481481</v>
      </c>
      <c r="J106" s="139">
        <v>2.2760416666666667E-3</v>
      </c>
      <c r="K106" s="140">
        <v>1.5028935185185186E-3</v>
      </c>
      <c r="L106" s="140">
        <v>1.5072916666666665E-3</v>
      </c>
      <c r="M106" s="140">
        <v>1.5185185185185182E-3</v>
      </c>
      <c r="N106" s="140">
        <v>1.5140046296296297E-3</v>
      </c>
      <c r="O106" s="140">
        <v>1.5076388888888889E-3</v>
      </c>
      <c r="P106" s="140">
        <v>1.5108796296296296E-3</v>
      </c>
      <c r="Q106" s="140">
        <v>1.5365740740740741E-3</v>
      </c>
      <c r="R106" s="140">
        <v>1.5273148148148147E-3</v>
      </c>
      <c r="S106" s="140">
        <v>1.5518518518518518E-3</v>
      </c>
      <c r="T106" s="140">
        <v>1.5329861111111111E-3</v>
      </c>
      <c r="U106" s="140">
        <v>1.537962962962963E-3</v>
      </c>
      <c r="V106" s="140">
        <v>1.5307870370370371E-3</v>
      </c>
      <c r="W106" s="140">
        <v>1.539236111111111E-3</v>
      </c>
      <c r="X106" s="140">
        <v>1.5929398148148146E-3</v>
      </c>
      <c r="Y106" s="140">
        <v>1.5776620370370371E-3</v>
      </c>
      <c r="Z106" s="140">
        <v>1.593865740740741E-3</v>
      </c>
      <c r="AA106" s="140">
        <v>1.5920138888888887E-3</v>
      </c>
      <c r="AB106" s="140">
        <v>1.5890046296296297E-3</v>
      </c>
      <c r="AC106" s="140">
        <v>1.5846064814814813E-3</v>
      </c>
      <c r="AD106" s="140">
        <v>1.5891203703703701E-3</v>
      </c>
      <c r="AE106" s="140">
        <v>1.6064814814814815E-3</v>
      </c>
      <c r="AF106" s="140">
        <v>1.6150462962962965E-3</v>
      </c>
      <c r="AG106" s="140">
        <v>1.6229166666666666E-3</v>
      </c>
      <c r="AH106" s="140">
        <v>1.6189814814814814E-3</v>
      </c>
      <c r="AI106" s="140">
        <v>1.6277777777777777E-3</v>
      </c>
      <c r="AJ106" s="140">
        <v>1.6530092592592592E-3</v>
      </c>
      <c r="AK106" s="140">
        <v>2.8684027777777774E-3</v>
      </c>
      <c r="AL106" s="140">
        <v>1.607175925925926E-3</v>
      </c>
      <c r="AM106" s="140">
        <v>1.6288194444444442E-3</v>
      </c>
      <c r="AN106" s="140">
        <v>1.6253472222222223E-3</v>
      </c>
      <c r="AO106" s="140">
        <v>1.6317129629629631E-3</v>
      </c>
      <c r="AP106" s="140">
        <v>1.6548611111111111E-3</v>
      </c>
      <c r="AQ106" s="140">
        <v>1.6702546296296298E-3</v>
      </c>
      <c r="AR106" s="140">
        <v>1.665162037037037E-3</v>
      </c>
      <c r="AS106" s="140">
        <v>1.6819444444444445E-3</v>
      </c>
      <c r="AT106" s="140">
        <v>1.6834490740740742E-3</v>
      </c>
      <c r="AU106" s="140">
        <v>1.6927083333333334E-3</v>
      </c>
      <c r="AV106" s="140">
        <v>1.6868055555555553E-3</v>
      </c>
      <c r="AW106" s="140">
        <v>1.692013888888889E-3</v>
      </c>
      <c r="AX106" s="140">
        <v>1.720486111111111E-3</v>
      </c>
      <c r="AY106" s="140">
        <v>1.7193287037037036E-3</v>
      </c>
      <c r="AZ106" s="140">
        <v>1.7760416666666669E-3</v>
      </c>
      <c r="BA106" s="140">
        <v>1.7208333333333331E-3</v>
      </c>
      <c r="BB106" s="140">
        <v>1.7532407407407408E-3</v>
      </c>
      <c r="BC106" s="140">
        <v>1.7729166666666666E-3</v>
      </c>
      <c r="BD106" s="140">
        <v>1.7593749999999999E-3</v>
      </c>
      <c r="BE106" s="140">
        <v>1.7869212962962962E-3</v>
      </c>
      <c r="BF106" s="140">
        <v>1.7769675925925924E-3</v>
      </c>
      <c r="BG106" s="140">
        <v>1.8038194444444445E-3</v>
      </c>
      <c r="BH106" s="140">
        <v>1.8097222222222221E-3</v>
      </c>
      <c r="BI106" s="140">
        <v>1.7848379629629629E-3</v>
      </c>
      <c r="BJ106" s="140">
        <v>1.8077546296296296E-3</v>
      </c>
      <c r="BK106" s="140">
        <v>1.7869212962962962E-3</v>
      </c>
      <c r="BL106" s="140">
        <v>1.7958333333333333E-3</v>
      </c>
      <c r="BM106" s="140">
        <v>1.7997685185185185E-3</v>
      </c>
      <c r="BN106" s="140">
        <v>1.8067129629629629E-3</v>
      </c>
      <c r="BO106" s="140">
        <v>1.8481481481481482E-3</v>
      </c>
      <c r="BP106" s="140">
        <v>1.848726851851852E-3</v>
      </c>
      <c r="BQ106" s="140">
        <v>1.8135416666666666E-3</v>
      </c>
      <c r="BR106" s="140">
        <v>1.8341435185185188E-3</v>
      </c>
      <c r="BS106" s="140">
        <v>1.8877314814814816E-3</v>
      </c>
      <c r="BT106" s="140">
        <v>1.8586805555555555E-3</v>
      </c>
      <c r="BU106" s="140">
        <v>1.8524305555555557E-3</v>
      </c>
      <c r="BV106" s="140">
        <v>1.8619212962962962E-3</v>
      </c>
      <c r="BW106" s="140">
        <v>1.9255787037037037E-3</v>
      </c>
      <c r="BX106" s="140">
        <v>1.9083333333333333E-3</v>
      </c>
      <c r="BY106" s="140">
        <v>1.8594907407407408E-3</v>
      </c>
      <c r="BZ106" s="140">
        <v>1.8927083333333337E-3</v>
      </c>
      <c r="CA106" s="140">
        <v>1.936226851851852E-3</v>
      </c>
      <c r="CB106" s="140">
        <v>2.4276620370370372E-3</v>
      </c>
      <c r="CC106" s="140">
        <v>1.874074074074074E-3</v>
      </c>
      <c r="CD106" s="140">
        <v>1.9097222222222222E-3</v>
      </c>
      <c r="CE106" s="140">
        <v>1.96875E-3</v>
      </c>
      <c r="CF106" s="140">
        <v>1.9570601851851849E-3</v>
      </c>
      <c r="CG106" s="140">
        <v>1.9214120370370372E-3</v>
      </c>
      <c r="CH106" s="140">
        <v>1.9502314814814816E-3</v>
      </c>
      <c r="CI106" s="140">
        <v>1.9202546296296296E-3</v>
      </c>
      <c r="CJ106" s="140">
        <v>1.9401620370370371E-3</v>
      </c>
      <c r="CK106" s="140">
        <v>1.9885416666666667E-3</v>
      </c>
      <c r="CL106" s="140">
        <v>1.9804398148148146E-3</v>
      </c>
      <c r="CM106" s="140">
        <v>2.1505787037037036E-3</v>
      </c>
      <c r="CN106" s="140">
        <v>2.0247685185185186E-3</v>
      </c>
      <c r="CO106" s="140">
        <v>1.9849537037037036E-3</v>
      </c>
      <c r="CP106" s="140">
        <v>2.004976851851852E-3</v>
      </c>
      <c r="CQ106" s="140">
        <v>2.3532407407407404E-3</v>
      </c>
      <c r="CR106" s="140">
        <v>2.0038194444444444E-3</v>
      </c>
      <c r="CS106" s="140">
        <v>2.0660879629629627E-3</v>
      </c>
      <c r="CT106" s="140">
        <v>2.0128472222222219E-3</v>
      </c>
      <c r="CU106" s="140">
        <v>2.0076388888888891E-3</v>
      </c>
      <c r="CV106" s="140">
        <v>1.9861111111111108E-3</v>
      </c>
      <c r="CW106" s="140">
        <v>1.9114583333333334E-3</v>
      </c>
      <c r="CX106" s="140">
        <v>2.0278935185185187E-3</v>
      </c>
      <c r="CY106" s="140">
        <v>2.0415509259259263E-3</v>
      </c>
      <c r="CZ106" s="140">
        <v>2.2657407407407405E-3</v>
      </c>
      <c r="DA106" s="140">
        <v>2.1104166666666667E-3</v>
      </c>
      <c r="DB106" s="140">
        <v>1.9596064814814814E-3</v>
      </c>
      <c r="DC106" s="140">
        <v>2.0052083333333332E-3</v>
      </c>
      <c r="DD106" s="140">
        <v>1.9815972222222223E-3</v>
      </c>
      <c r="DE106" s="140">
        <v>1.9805555555555553E-3</v>
      </c>
      <c r="DF106" s="140">
        <v>1.9369212962962962E-3</v>
      </c>
      <c r="DG106" s="140">
        <v>1.9694444444444442E-3</v>
      </c>
      <c r="DH106" s="140">
        <v>2.0464120370370371E-3</v>
      </c>
      <c r="DI106" s="141">
        <v>1.9574074074074073E-3</v>
      </c>
      <c r="DJ106" s="141">
        <v>1.8797453703703704E-3</v>
      </c>
    </row>
    <row r="107" spans="2:114" x14ac:dyDescent="0.2">
      <c r="B107" s="124">
        <v>104</v>
      </c>
      <c r="C107" s="125">
        <v>88</v>
      </c>
      <c r="D107" s="125" t="s">
        <v>23</v>
      </c>
      <c r="E107" s="126">
        <v>1950</v>
      </c>
      <c r="F107" s="126" t="s">
        <v>191</v>
      </c>
      <c r="G107" s="126">
        <v>6</v>
      </c>
      <c r="H107" s="125" t="s">
        <v>440</v>
      </c>
      <c r="I107" s="138">
        <v>0.19122685185185184</v>
      </c>
      <c r="J107" s="139">
        <v>2.6366898148148144E-3</v>
      </c>
      <c r="K107" s="140">
        <v>1.5570601851851854E-3</v>
      </c>
      <c r="L107" s="140">
        <v>1.542476851851852E-3</v>
      </c>
      <c r="M107" s="140">
        <v>1.518287037037037E-3</v>
      </c>
      <c r="N107" s="140">
        <v>1.5114583333333332E-3</v>
      </c>
      <c r="O107" s="140">
        <v>1.529861111111111E-3</v>
      </c>
      <c r="P107" s="140">
        <v>1.5181712962962963E-3</v>
      </c>
      <c r="Q107" s="140">
        <v>1.5149305555555558E-3</v>
      </c>
      <c r="R107" s="140">
        <v>1.5353009259259261E-3</v>
      </c>
      <c r="S107" s="140">
        <v>1.5613425925925927E-3</v>
      </c>
      <c r="T107" s="140">
        <v>1.5733796296296297E-3</v>
      </c>
      <c r="U107" s="140">
        <v>1.5513888888888888E-3</v>
      </c>
      <c r="V107" s="140">
        <v>1.5641203703703704E-3</v>
      </c>
      <c r="W107" s="140">
        <v>1.5812500000000002E-3</v>
      </c>
      <c r="X107" s="140">
        <v>1.5675925925925926E-3</v>
      </c>
      <c r="Y107" s="140">
        <v>1.5857638888888889E-3</v>
      </c>
      <c r="Z107" s="140">
        <v>1.5666666666666667E-3</v>
      </c>
      <c r="AA107" s="140">
        <v>1.5674768518518518E-3</v>
      </c>
      <c r="AB107" s="140">
        <v>1.5563657407407408E-3</v>
      </c>
      <c r="AC107" s="140">
        <v>1.5791666666666669E-3</v>
      </c>
      <c r="AD107" s="140">
        <v>1.5712962962962963E-3</v>
      </c>
      <c r="AE107" s="140">
        <v>1.5781249999999999E-3</v>
      </c>
      <c r="AF107" s="140">
        <v>1.5674768518518518E-3</v>
      </c>
      <c r="AG107" s="140">
        <v>1.5619212962962963E-3</v>
      </c>
      <c r="AH107" s="140">
        <v>1.5912037037037038E-3</v>
      </c>
      <c r="AI107" s="140">
        <v>1.5879629629629629E-3</v>
      </c>
      <c r="AJ107" s="140">
        <v>1.5797453703703705E-3</v>
      </c>
      <c r="AK107" s="140">
        <v>1.629398148148148E-3</v>
      </c>
      <c r="AL107" s="140">
        <v>1.5711805555555557E-3</v>
      </c>
      <c r="AM107" s="140">
        <v>1.569212962962963E-3</v>
      </c>
      <c r="AN107" s="140">
        <v>1.589351851851852E-3</v>
      </c>
      <c r="AO107" s="140">
        <v>1.5847222222222224E-3</v>
      </c>
      <c r="AP107" s="140">
        <v>1.5759259259259259E-3</v>
      </c>
      <c r="AQ107" s="140">
        <v>1.596412037037037E-3</v>
      </c>
      <c r="AR107" s="140">
        <v>1.5921296296296293E-3</v>
      </c>
      <c r="AS107" s="140">
        <v>1.5899305555555554E-3</v>
      </c>
      <c r="AT107" s="140">
        <v>1.6098379629629629E-3</v>
      </c>
      <c r="AU107" s="140">
        <v>1.5993055555555554E-3</v>
      </c>
      <c r="AV107" s="140">
        <v>1.5667824074074074E-3</v>
      </c>
      <c r="AW107" s="140">
        <v>1.5806712962962962E-3</v>
      </c>
      <c r="AX107" s="140">
        <v>1.5848379629629632E-3</v>
      </c>
      <c r="AY107" s="140">
        <v>1.5875000000000002E-3</v>
      </c>
      <c r="AZ107" s="140">
        <v>1.6168981481481479E-3</v>
      </c>
      <c r="BA107" s="140">
        <v>1.6155092592592592E-3</v>
      </c>
      <c r="BB107" s="140">
        <v>1.7162037037037039E-3</v>
      </c>
      <c r="BC107" s="140">
        <v>1.6292824074074074E-3</v>
      </c>
      <c r="BD107" s="140">
        <v>1.6313657407407407E-3</v>
      </c>
      <c r="BE107" s="140">
        <v>1.6370370370370373E-3</v>
      </c>
      <c r="BF107" s="140">
        <v>1.6002314814814813E-3</v>
      </c>
      <c r="BG107" s="140">
        <v>1.624537037037037E-3</v>
      </c>
      <c r="BH107" s="140">
        <v>1.6319444444444445E-3</v>
      </c>
      <c r="BI107" s="140">
        <v>1.6410879629629629E-3</v>
      </c>
      <c r="BJ107" s="140">
        <v>1.6313657407407407E-3</v>
      </c>
      <c r="BK107" s="140">
        <v>1.6612268518518519E-3</v>
      </c>
      <c r="BL107" s="140">
        <v>1.651736111111111E-3</v>
      </c>
      <c r="BM107" s="140">
        <v>1.6894675925925925E-3</v>
      </c>
      <c r="BN107" s="140">
        <v>1.8037037037037038E-3</v>
      </c>
      <c r="BO107" s="140">
        <v>1.6886574074074076E-3</v>
      </c>
      <c r="BP107" s="140">
        <v>1.7053240740740742E-3</v>
      </c>
      <c r="BQ107" s="140">
        <v>1.7534722222222222E-3</v>
      </c>
      <c r="BR107" s="140">
        <v>1.7260416666666667E-3</v>
      </c>
      <c r="BS107" s="140">
        <v>1.7471064814814814E-3</v>
      </c>
      <c r="BT107" s="140">
        <v>1.7537037037037035E-3</v>
      </c>
      <c r="BU107" s="140">
        <v>1.7979166666666666E-3</v>
      </c>
      <c r="BV107" s="140">
        <v>1.7962962962962965E-3</v>
      </c>
      <c r="BW107" s="140">
        <v>1.9149305555555558E-3</v>
      </c>
      <c r="BX107" s="140">
        <v>1.7881944444444447E-3</v>
      </c>
      <c r="BY107" s="140">
        <v>1.7972222222222224E-3</v>
      </c>
      <c r="BZ107" s="140">
        <v>1.8052083333333331E-3</v>
      </c>
      <c r="CA107" s="140">
        <v>1.8081018518518518E-3</v>
      </c>
      <c r="CB107" s="140">
        <v>1.8826388888888888E-3</v>
      </c>
      <c r="CC107" s="140">
        <v>1.8800925925925923E-3</v>
      </c>
      <c r="CD107" s="140">
        <v>1.9127314814814814E-3</v>
      </c>
      <c r="CE107" s="140">
        <v>1.9074074074074074E-3</v>
      </c>
      <c r="CF107" s="140">
        <v>2.0678240740740739E-3</v>
      </c>
      <c r="CG107" s="140">
        <v>1.9180555555555557E-3</v>
      </c>
      <c r="CH107" s="140">
        <v>1.9490740740740742E-3</v>
      </c>
      <c r="CI107" s="140">
        <v>1.9224537037037038E-3</v>
      </c>
      <c r="CJ107" s="140">
        <v>1.9819444444444446E-3</v>
      </c>
      <c r="CK107" s="140">
        <v>1.9603009259259261E-3</v>
      </c>
      <c r="CL107" s="140">
        <v>1.9621527777777775E-3</v>
      </c>
      <c r="CM107" s="140">
        <v>2.2790509259259257E-3</v>
      </c>
      <c r="CN107" s="140">
        <v>2.1686342592592595E-3</v>
      </c>
      <c r="CO107" s="140">
        <v>2.1894675925925922E-3</v>
      </c>
      <c r="CP107" s="140">
        <v>2.1957175925925924E-3</v>
      </c>
      <c r="CQ107" s="140">
        <v>2.3684027777777779E-3</v>
      </c>
      <c r="CR107" s="140">
        <v>2.2598379629629631E-3</v>
      </c>
      <c r="CS107" s="140">
        <v>2.5197916666666663E-3</v>
      </c>
      <c r="CT107" s="140">
        <v>2.3430555555555557E-3</v>
      </c>
      <c r="CU107" s="140">
        <v>2.3185185185185188E-3</v>
      </c>
      <c r="CV107" s="140">
        <v>2.4991898148148148E-3</v>
      </c>
      <c r="CW107" s="140">
        <v>2.3187500000000001E-3</v>
      </c>
      <c r="CX107" s="140">
        <v>2.3319444444444446E-3</v>
      </c>
      <c r="CY107" s="140">
        <v>2.3146990740740741E-3</v>
      </c>
      <c r="CZ107" s="140">
        <v>2.5836805555555556E-3</v>
      </c>
      <c r="DA107" s="140">
        <v>2.7416666666666666E-3</v>
      </c>
      <c r="DB107" s="140">
        <v>2.3079861111111109E-3</v>
      </c>
      <c r="DC107" s="140">
        <v>2.4697916666666666E-3</v>
      </c>
      <c r="DD107" s="140">
        <v>2.6174768518518517E-3</v>
      </c>
      <c r="DE107" s="140">
        <v>2.1650462962962964E-3</v>
      </c>
      <c r="DF107" s="140">
        <v>2.1349537037037036E-3</v>
      </c>
      <c r="DG107" s="140">
        <v>2.0453703703703701E-3</v>
      </c>
      <c r="DH107" s="140">
        <v>2.056365740740741E-3</v>
      </c>
      <c r="DI107" s="141">
        <v>1.9969907407407406E-3</v>
      </c>
      <c r="DJ107" s="141">
        <v>1.8140046296296296E-3</v>
      </c>
    </row>
    <row r="108" spans="2:114" x14ac:dyDescent="0.2">
      <c r="B108" s="124">
        <v>105</v>
      </c>
      <c r="C108" s="125">
        <v>70</v>
      </c>
      <c r="D108" s="125" t="s">
        <v>386</v>
      </c>
      <c r="E108" s="126">
        <v>1960</v>
      </c>
      <c r="F108" s="126" t="s">
        <v>183</v>
      </c>
      <c r="G108" s="126">
        <v>21</v>
      </c>
      <c r="H108" s="125" t="s">
        <v>441</v>
      </c>
      <c r="I108" s="138">
        <v>0.19246527777777778</v>
      </c>
      <c r="J108" s="139">
        <v>2.5208333333333333E-3</v>
      </c>
      <c r="K108" s="140">
        <v>1.5811342592592593E-3</v>
      </c>
      <c r="L108" s="140">
        <v>1.6109953703703705E-3</v>
      </c>
      <c r="M108" s="140">
        <v>1.6474537037037037E-3</v>
      </c>
      <c r="N108" s="140">
        <v>1.6393518518518519E-3</v>
      </c>
      <c r="O108" s="140">
        <v>1.7012731481481482E-3</v>
      </c>
      <c r="P108" s="140">
        <v>1.6599537037037036E-3</v>
      </c>
      <c r="Q108" s="140">
        <v>1.663310185185185E-3</v>
      </c>
      <c r="R108" s="140">
        <v>1.7245370370370372E-3</v>
      </c>
      <c r="S108" s="140">
        <v>1.6724537037037036E-3</v>
      </c>
      <c r="T108" s="140">
        <v>1.6622685185185187E-3</v>
      </c>
      <c r="U108" s="140">
        <v>1.663888888888889E-3</v>
      </c>
      <c r="V108" s="140">
        <v>1.6747685185185184E-3</v>
      </c>
      <c r="W108" s="140">
        <v>1.6865740740740738E-3</v>
      </c>
      <c r="X108" s="140">
        <v>1.6674768518518521E-3</v>
      </c>
      <c r="Y108" s="140">
        <v>1.6700231481481481E-3</v>
      </c>
      <c r="Z108" s="140">
        <v>1.6576388888888888E-3</v>
      </c>
      <c r="AA108" s="140">
        <v>1.6688657407407407E-3</v>
      </c>
      <c r="AB108" s="140">
        <v>1.678472222222222E-3</v>
      </c>
      <c r="AC108" s="140">
        <v>1.5990740740740739E-3</v>
      </c>
      <c r="AD108" s="140">
        <v>1.6494212962962964E-3</v>
      </c>
      <c r="AE108" s="140">
        <v>1.6554398148148151E-3</v>
      </c>
      <c r="AF108" s="140">
        <v>1.655324074074074E-3</v>
      </c>
      <c r="AG108" s="140">
        <v>1.6606481481481481E-3</v>
      </c>
      <c r="AH108" s="140">
        <v>1.8094907407407406E-3</v>
      </c>
      <c r="AI108" s="140">
        <v>1.6589120370370371E-3</v>
      </c>
      <c r="AJ108" s="140">
        <v>1.6561342592592593E-3</v>
      </c>
      <c r="AK108" s="140">
        <v>1.6771990740740742E-3</v>
      </c>
      <c r="AL108" s="140">
        <v>1.740625E-3</v>
      </c>
      <c r="AM108" s="140">
        <v>1.6902777777777777E-3</v>
      </c>
      <c r="AN108" s="140">
        <v>1.7956018518518518E-3</v>
      </c>
      <c r="AO108" s="140">
        <v>1.6618055555555555E-3</v>
      </c>
      <c r="AP108" s="140">
        <v>1.6799768518518518E-3</v>
      </c>
      <c r="AQ108" s="140">
        <v>1.9099537037037036E-3</v>
      </c>
      <c r="AR108" s="140">
        <v>1.6844907407407405E-3</v>
      </c>
      <c r="AS108" s="140">
        <v>1.6902777777777777E-3</v>
      </c>
      <c r="AT108" s="140">
        <v>1.7269675925925924E-3</v>
      </c>
      <c r="AU108" s="140">
        <v>1.7053240740740742E-3</v>
      </c>
      <c r="AV108" s="140">
        <v>1.7819444444444443E-3</v>
      </c>
      <c r="AW108" s="140">
        <v>1.6998842592592595E-3</v>
      </c>
      <c r="AX108" s="140">
        <v>1.7097222222222221E-3</v>
      </c>
      <c r="AY108" s="140">
        <v>1.7305555555555555E-3</v>
      </c>
      <c r="AZ108" s="140">
        <v>1.6913194444444447E-3</v>
      </c>
      <c r="BA108" s="140">
        <v>1.7920138888888888E-3</v>
      </c>
      <c r="BB108" s="140">
        <v>1.7194444444444444E-3</v>
      </c>
      <c r="BC108" s="140">
        <v>1.790740740740741E-3</v>
      </c>
      <c r="BD108" s="140">
        <v>1.7265046296296297E-3</v>
      </c>
      <c r="BE108" s="140">
        <v>1.8091435185185187E-3</v>
      </c>
      <c r="BF108" s="140">
        <v>1.7194444444444444E-3</v>
      </c>
      <c r="BG108" s="140">
        <v>1.7958333333333333E-3</v>
      </c>
      <c r="BH108" s="140">
        <v>1.7903935185185184E-3</v>
      </c>
      <c r="BI108" s="140">
        <v>1.7835648148148149E-3</v>
      </c>
      <c r="BJ108" s="140">
        <v>1.7379629629629631E-3</v>
      </c>
      <c r="BK108" s="140">
        <v>2.0016203703703702E-3</v>
      </c>
      <c r="BL108" s="140">
        <v>1.7327546296296294E-3</v>
      </c>
      <c r="BM108" s="140">
        <v>1.9075231481481484E-3</v>
      </c>
      <c r="BN108" s="140">
        <v>1.7761574074074075E-3</v>
      </c>
      <c r="BO108" s="140">
        <v>1.8968750000000001E-3</v>
      </c>
      <c r="BP108" s="140">
        <v>1.8833333333333332E-3</v>
      </c>
      <c r="BQ108" s="140">
        <v>1.857175925925926E-3</v>
      </c>
      <c r="BR108" s="140">
        <v>1.9004629629629632E-3</v>
      </c>
      <c r="BS108" s="140">
        <v>1.8062499999999999E-3</v>
      </c>
      <c r="BT108" s="140">
        <v>1.9423611111111111E-3</v>
      </c>
      <c r="BU108" s="140">
        <v>1.9202546296296296E-3</v>
      </c>
      <c r="BV108" s="140">
        <v>1.7939814814814815E-3</v>
      </c>
      <c r="BW108" s="140">
        <v>2.2929398148148149E-3</v>
      </c>
      <c r="BX108" s="140">
        <v>1.7649305555555558E-3</v>
      </c>
      <c r="BY108" s="140">
        <v>1.8707175925925929E-3</v>
      </c>
      <c r="BZ108" s="140">
        <v>1.7864583333333333E-3</v>
      </c>
      <c r="CA108" s="140">
        <v>1.7956018518518518E-3</v>
      </c>
      <c r="CB108" s="140">
        <v>2.0056712962962966E-3</v>
      </c>
      <c r="CC108" s="140">
        <v>1.8937499999999998E-3</v>
      </c>
      <c r="CD108" s="140">
        <v>1.9320601851851853E-3</v>
      </c>
      <c r="CE108" s="140">
        <v>1.8303240740740743E-3</v>
      </c>
      <c r="CF108" s="140">
        <v>1.9525462962962962E-3</v>
      </c>
      <c r="CG108" s="140">
        <v>2.2120370370370371E-3</v>
      </c>
      <c r="CH108" s="140">
        <v>1.8120370370370371E-3</v>
      </c>
      <c r="CI108" s="140">
        <v>1.9717592592592595E-3</v>
      </c>
      <c r="CJ108" s="140">
        <v>1.8204861111111113E-3</v>
      </c>
      <c r="CK108" s="140">
        <v>1.9936342592592597E-3</v>
      </c>
      <c r="CL108" s="140">
        <v>1.9881944444444443E-3</v>
      </c>
      <c r="CM108" s="140">
        <v>1.7995370370370368E-3</v>
      </c>
      <c r="CN108" s="140">
        <v>1.9484953703703704E-3</v>
      </c>
      <c r="CO108" s="140">
        <v>1.8252314814814815E-3</v>
      </c>
      <c r="CP108" s="140">
        <v>2.067476851851852E-3</v>
      </c>
      <c r="CQ108" s="140">
        <v>1.8718750000000001E-3</v>
      </c>
      <c r="CR108" s="140">
        <v>2.0339120370370372E-3</v>
      </c>
      <c r="CS108" s="140">
        <v>1.8387731481481482E-3</v>
      </c>
      <c r="CT108" s="140">
        <v>2.1150462962962963E-3</v>
      </c>
      <c r="CU108" s="140">
        <v>1.8690972222222223E-3</v>
      </c>
      <c r="CV108" s="140">
        <v>2.1740740740740739E-3</v>
      </c>
      <c r="CW108" s="140">
        <v>1.9746527777777779E-3</v>
      </c>
      <c r="CX108" s="140">
        <v>1.8899305555555553E-3</v>
      </c>
      <c r="CY108" s="140">
        <v>2.4785879629629633E-3</v>
      </c>
      <c r="CZ108" s="140">
        <v>2.1635416666666665E-3</v>
      </c>
      <c r="DA108" s="140">
        <v>1.9591435185185185E-3</v>
      </c>
      <c r="DB108" s="140">
        <v>2.4280092592592591E-3</v>
      </c>
      <c r="DC108" s="140">
        <v>2.0376157407407404E-3</v>
      </c>
      <c r="DD108" s="140">
        <v>2.0753472222222224E-3</v>
      </c>
      <c r="DE108" s="140">
        <v>1.9027777777777778E-3</v>
      </c>
      <c r="DF108" s="140">
        <v>2.1685185185185184E-3</v>
      </c>
      <c r="DG108" s="140">
        <v>1.8675925925925926E-3</v>
      </c>
      <c r="DH108" s="140">
        <v>2.0061342592592592E-3</v>
      </c>
      <c r="DI108" s="141">
        <v>1.8069444444444444E-3</v>
      </c>
      <c r="DJ108" s="141">
        <v>1.7848379629629629E-3</v>
      </c>
    </row>
    <row r="109" spans="2:114" x14ac:dyDescent="0.2">
      <c r="B109" s="124">
        <v>106</v>
      </c>
      <c r="C109" s="125">
        <v>31</v>
      </c>
      <c r="D109" s="125" t="s">
        <v>207</v>
      </c>
      <c r="E109" s="126">
        <v>1978</v>
      </c>
      <c r="F109" s="126" t="s">
        <v>177</v>
      </c>
      <c r="G109" s="126">
        <v>43</v>
      </c>
      <c r="H109" s="125" t="s">
        <v>181</v>
      </c>
      <c r="I109" s="138">
        <v>0.19246527777777778</v>
      </c>
      <c r="J109" s="139">
        <v>2.3410879629629628E-3</v>
      </c>
      <c r="K109" s="140">
        <v>1.366087962962963E-3</v>
      </c>
      <c r="L109" s="140">
        <v>1.3499999999999999E-3</v>
      </c>
      <c r="M109" s="140">
        <v>1.3576388888888889E-3</v>
      </c>
      <c r="N109" s="140">
        <v>1.3876157407407407E-3</v>
      </c>
      <c r="O109" s="140">
        <v>1.4179398148148148E-3</v>
      </c>
      <c r="P109" s="140">
        <v>1.4269675925925925E-3</v>
      </c>
      <c r="Q109" s="140">
        <v>1.3918981481481482E-3</v>
      </c>
      <c r="R109" s="140">
        <v>1.3773148148148147E-3</v>
      </c>
      <c r="S109" s="140">
        <v>1.4244212962962962E-3</v>
      </c>
      <c r="T109" s="140">
        <v>1.4313657407407409E-3</v>
      </c>
      <c r="U109" s="140">
        <v>1.6847222222222222E-3</v>
      </c>
      <c r="V109" s="140">
        <v>1.4155092592592589E-3</v>
      </c>
      <c r="W109" s="140">
        <v>1.433449074074074E-3</v>
      </c>
      <c r="X109" s="140">
        <v>1.4163194444444442E-3</v>
      </c>
      <c r="Y109" s="140">
        <v>1.4459490740740741E-3</v>
      </c>
      <c r="Z109" s="140">
        <v>1.4283564814814816E-3</v>
      </c>
      <c r="AA109" s="140">
        <v>1.4444444444444444E-3</v>
      </c>
      <c r="AB109" s="140">
        <v>1.4811342592592591E-3</v>
      </c>
      <c r="AC109" s="140">
        <v>1.4481481481481481E-3</v>
      </c>
      <c r="AD109" s="140">
        <v>1.439236111111111E-3</v>
      </c>
      <c r="AE109" s="140">
        <v>1.5500000000000002E-3</v>
      </c>
      <c r="AF109" s="140">
        <v>1.4680555555555556E-3</v>
      </c>
      <c r="AG109" s="140">
        <v>1.4158564814814815E-3</v>
      </c>
      <c r="AH109" s="140">
        <v>1.4221064814814814E-3</v>
      </c>
      <c r="AI109" s="140">
        <v>1.4031250000000001E-3</v>
      </c>
      <c r="AJ109" s="140">
        <v>1.4167824074074074E-3</v>
      </c>
      <c r="AK109" s="140">
        <v>1.4016203703703706E-3</v>
      </c>
      <c r="AL109" s="140">
        <v>1.6695601851851854E-3</v>
      </c>
      <c r="AM109" s="140">
        <v>1.4269675925925925E-3</v>
      </c>
      <c r="AN109" s="140">
        <v>1.3837962962962962E-3</v>
      </c>
      <c r="AO109" s="140">
        <v>1.4170138888888889E-3</v>
      </c>
      <c r="AP109" s="140">
        <v>1.4202546296296298E-3</v>
      </c>
      <c r="AQ109" s="140">
        <v>1.4303240740740741E-3</v>
      </c>
      <c r="AR109" s="140">
        <v>1.9655092592592593E-3</v>
      </c>
      <c r="AS109" s="140">
        <v>1.4060185185185185E-3</v>
      </c>
      <c r="AT109" s="140">
        <v>1.4170138888888889E-3</v>
      </c>
      <c r="AU109" s="140">
        <v>1.5231481481481483E-3</v>
      </c>
      <c r="AV109" s="140">
        <v>1.6291666666666668E-3</v>
      </c>
      <c r="AW109" s="140">
        <v>1.4260416666666666E-3</v>
      </c>
      <c r="AX109" s="140">
        <v>1.4562500000000001E-3</v>
      </c>
      <c r="AY109" s="140">
        <v>1.4381944444444444E-3</v>
      </c>
      <c r="AZ109" s="140">
        <v>1.4587962962962964E-3</v>
      </c>
      <c r="BA109" s="140">
        <v>1.5709490740740738E-3</v>
      </c>
      <c r="BB109" s="140">
        <v>1.4939814814814815E-3</v>
      </c>
      <c r="BC109" s="140">
        <v>1.5164351851851851E-3</v>
      </c>
      <c r="BD109" s="140">
        <v>1.5187499999999999E-3</v>
      </c>
      <c r="BE109" s="140">
        <v>1.509837962962963E-3</v>
      </c>
      <c r="BF109" s="140">
        <v>1.5440972222222221E-3</v>
      </c>
      <c r="BG109" s="140">
        <v>1.5578703703703703E-3</v>
      </c>
      <c r="BH109" s="140">
        <v>1.7849537037037035E-3</v>
      </c>
      <c r="BI109" s="140">
        <v>1.7162037037037039E-3</v>
      </c>
      <c r="BJ109" s="140">
        <v>1.5790509259259258E-3</v>
      </c>
      <c r="BK109" s="140">
        <v>1.6101851851851852E-3</v>
      </c>
      <c r="BL109" s="140">
        <v>1.6150462962962965E-3</v>
      </c>
      <c r="BM109" s="140">
        <v>1.5909722222222221E-3</v>
      </c>
      <c r="BN109" s="140">
        <v>1.7878472222222221E-3</v>
      </c>
      <c r="BO109" s="140">
        <v>1.5942129629629629E-3</v>
      </c>
      <c r="BP109" s="140">
        <v>1.6501157407407408E-3</v>
      </c>
      <c r="BQ109" s="140">
        <v>1.6166666666666664E-3</v>
      </c>
      <c r="BR109" s="140">
        <v>1.6875E-3</v>
      </c>
      <c r="BS109" s="140">
        <v>1.7391203703703703E-3</v>
      </c>
      <c r="BT109" s="140">
        <v>1.7276620370370371E-3</v>
      </c>
      <c r="BU109" s="140">
        <v>1.7024305555555558E-3</v>
      </c>
      <c r="BV109" s="140">
        <v>1.8774305555555556E-3</v>
      </c>
      <c r="BW109" s="140">
        <v>1.7510416666666666E-3</v>
      </c>
      <c r="BX109" s="140">
        <v>1.7438657407407405E-3</v>
      </c>
      <c r="BY109" s="140">
        <v>2.5135416666666665E-3</v>
      </c>
      <c r="BZ109" s="140">
        <v>1.7859953703703703E-3</v>
      </c>
      <c r="CA109" s="140">
        <v>1.7790509259259261E-3</v>
      </c>
      <c r="CB109" s="140">
        <v>1.7462962962962964E-3</v>
      </c>
      <c r="CC109" s="140">
        <v>1.7868055555555556E-3</v>
      </c>
      <c r="CD109" s="140">
        <v>2.1935185185185187E-3</v>
      </c>
      <c r="CE109" s="140">
        <v>1.8906250000000002E-3</v>
      </c>
      <c r="CF109" s="140">
        <v>1.9155092592592592E-3</v>
      </c>
      <c r="CG109" s="140">
        <v>2.0046296296296296E-3</v>
      </c>
      <c r="CH109" s="140">
        <v>2.6094907407407408E-3</v>
      </c>
      <c r="CI109" s="140">
        <v>2.086574074074074E-3</v>
      </c>
      <c r="CJ109" s="140">
        <v>2.2337962962962967E-3</v>
      </c>
      <c r="CK109" s="140">
        <v>2.7864583333333335E-3</v>
      </c>
      <c r="CL109" s="140">
        <v>2.1484953703703705E-3</v>
      </c>
      <c r="CM109" s="140">
        <v>2.3238425925925926E-3</v>
      </c>
      <c r="CN109" s="140">
        <v>2.7715277777777777E-3</v>
      </c>
      <c r="CO109" s="140">
        <v>2.346875E-3</v>
      </c>
      <c r="CP109" s="140">
        <v>1.942013888888889E-3</v>
      </c>
      <c r="CQ109" s="140">
        <v>1.9217592592592591E-3</v>
      </c>
      <c r="CR109" s="140">
        <v>2.4947916666666664E-3</v>
      </c>
      <c r="CS109" s="140">
        <v>2.0126157407407406E-3</v>
      </c>
      <c r="CT109" s="140">
        <v>2.1296296296296298E-3</v>
      </c>
      <c r="CU109" s="140">
        <v>3.0694444444444445E-3</v>
      </c>
      <c r="CV109" s="140">
        <v>2.3259259259259262E-3</v>
      </c>
      <c r="CW109" s="140">
        <v>2.4252314814814813E-3</v>
      </c>
      <c r="CX109" s="140">
        <v>2.7046296296296297E-3</v>
      </c>
      <c r="CY109" s="140">
        <v>3.1304398148148146E-3</v>
      </c>
      <c r="CZ109" s="140">
        <v>2.5409722222222218E-3</v>
      </c>
      <c r="DA109" s="140">
        <v>2.75625E-3</v>
      </c>
      <c r="DB109" s="140">
        <v>2.9831018518518518E-3</v>
      </c>
      <c r="DC109" s="140">
        <v>2.8140046296296294E-3</v>
      </c>
      <c r="DD109" s="140">
        <v>2.9739583333333332E-3</v>
      </c>
      <c r="DE109" s="140">
        <v>1.7717592592592594E-3</v>
      </c>
      <c r="DF109" s="140">
        <v>2.7650462962962963E-3</v>
      </c>
      <c r="DG109" s="140">
        <v>2.4528935185185187E-3</v>
      </c>
      <c r="DH109" s="140">
        <v>2.5751157407407407E-3</v>
      </c>
      <c r="DI109" s="141">
        <v>2.3089120370370368E-3</v>
      </c>
      <c r="DJ109" s="141">
        <v>2.5118055555555558E-3</v>
      </c>
    </row>
    <row r="110" spans="2:114" x14ac:dyDescent="0.2">
      <c r="B110" s="124">
        <v>107</v>
      </c>
      <c r="C110" s="125">
        <v>136</v>
      </c>
      <c r="D110" s="125" t="s">
        <v>387</v>
      </c>
      <c r="E110" s="126">
        <v>1958</v>
      </c>
      <c r="F110" s="126" t="s">
        <v>191</v>
      </c>
      <c r="G110" s="126">
        <v>7</v>
      </c>
      <c r="H110" s="125" t="s">
        <v>181</v>
      </c>
      <c r="I110" s="138">
        <v>0.19538194444444446</v>
      </c>
      <c r="J110" s="139">
        <v>2.6332175925925928E-3</v>
      </c>
      <c r="K110" s="140">
        <v>1.6368055555555556E-3</v>
      </c>
      <c r="L110" s="140">
        <v>1.6499999999999998E-3</v>
      </c>
      <c r="M110" s="140">
        <v>1.6634259259259258E-3</v>
      </c>
      <c r="N110" s="140">
        <v>1.687037037037037E-3</v>
      </c>
      <c r="O110" s="140">
        <v>1.6995370370370369E-3</v>
      </c>
      <c r="P110" s="140">
        <v>1.6931712962962961E-3</v>
      </c>
      <c r="Q110" s="140">
        <v>1.6747685185185184E-3</v>
      </c>
      <c r="R110" s="140">
        <v>1.6547453703703704E-3</v>
      </c>
      <c r="S110" s="140">
        <v>1.6979166666666664E-3</v>
      </c>
      <c r="T110" s="140">
        <v>1.681712962962963E-3</v>
      </c>
      <c r="U110" s="140">
        <v>1.6935185185185187E-3</v>
      </c>
      <c r="V110" s="140">
        <v>1.7072916666666666E-3</v>
      </c>
      <c r="W110" s="140">
        <v>1.6982638888888889E-3</v>
      </c>
      <c r="X110" s="140">
        <v>1.6997685185185186E-3</v>
      </c>
      <c r="Y110" s="140">
        <v>1.7016203703703705E-3</v>
      </c>
      <c r="Z110" s="140">
        <v>1.7048611111111112E-3</v>
      </c>
      <c r="AA110" s="140">
        <v>1.9987268518518518E-3</v>
      </c>
      <c r="AB110" s="140">
        <v>1.6771990740740742E-3</v>
      </c>
      <c r="AC110" s="140">
        <v>1.6855324074074073E-3</v>
      </c>
      <c r="AD110" s="140">
        <v>1.6793981481481484E-3</v>
      </c>
      <c r="AE110" s="140">
        <v>1.7172453703703705E-3</v>
      </c>
      <c r="AF110" s="140">
        <v>1.7489583333333333E-3</v>
      </c>
      <c r="AG110" s="140">
        <v>1.6855324074074073E-3</v>
      </c>
      <c r="AH110" s="140">
        <v>1.6975694444444445E-3</v>
      </c>
      <c r="AI110" s="140">
        <v>1.730902777777778E-3</v>
      </c>
      <c r="AJ110" s="140">
        <v>1.7563657407407408E-3</v>
      </c>
      <c r="AK110" s="140">
        <v>1.6704861111111111E-3</v>
      </c>
      <c r="AL110" s="140">
        <v>1.6900462962962963E-3</v>
      </c>
      <c r="AM110" s="140">
        <v>1.738425925925926E-3</v>
      </c>
      <c r="AN110" s="140">
        <v>1.7370370370370369E-3</v>
      </c>
      <c r="AO110" s="140">
        <v>1.727314814814815E-3</v>
      </c>
      <c r="AP110" s="140">
        <v>2.1662037037037036E-3</v>
      </c>
      <c r="AQ110" s="140">
        <v>1.730787037037037E-3</v>
      </c>
      <c r="AR110" s="140">
        <v>1.6968750000000002E-3</v>
      </c>
      <c r="AS110" s="140">
        <v>1.7231481481481481E-3</v>
      </c>
      <c r="AT110" s="140">
        <v>1.7340277777777777E-3</v>
      </c>
      <c r="AU110" s="140">
        <v>1.801851851851852E-3</v>
      </c>
      <c r="AV110" s="140">
        <v>1.8820601851851854E-3</v>
      </c>
      <c r="AW110" s="140">
        <v>1.7180555555555558E-3</v>
      </c>
      <c r="AX110" s="140">
        <v>1.7482638888888888E-3</v>
      </c>
      <c r="AY110" s="140">
        <v>1.7925925925925924E-3</v>
      </c>
      <c r="AZ110" s="140">
        <v>1.7642361111111107E-3</v>
      </c>
      <c r="BA110" s="140">
        <v>1.7668981481481483E-3</v>
      </c>
      <c r="BB110" s="140">
        <v>1.809837962962963E-3</v>
      </c>
      <c r="BC110" s="140">
        <v>1.7839120370370372E-3</v>
      </c>
      <c r="BD110" s="140">
        <v>1.8026620370370369E-3</v>
      </c>
      <c r="BE110" s="140">
        <v>1.7649305555555558E-3</v>
      </c>
      <c r="BF110" s="140">
        <v>1.8202546296296298E-3</v>
      </c>
      <c r="BG110" s="140">
        <v>1.9891203703703703E-3</v>
      </c>
      <c r="BH110" s="140">
        <v>1.7826388888888889E-3</v>
      </c>
      <c r="BI110" s="140">
        <v>1.8576388888888887E-3</v>
      </c>
      <c r="BJ110" s="140">
        <v>1.8699074074074076E-3</v>
      </c>
      <c r="BK110" s="140">
        <v>1.8164351851851855E-3</v>
      </c>
      <c r="BL110" s="140">
        <v>1.8688657407407406E-3</v>
      </c>
      <c r="BM110" s="140">
        <v>1.8923611111111112E-3</v>
      </c>
      <c r="BN110" s="140">
        <v>1.8491898148148148E-3</v>
      </c>
      <c r="BO110" s="140">
        <v>1.8439814814814814E-3</v>
      </c>
      <c r="BP110" s="140">
        <v>1.8589120370370367E-3</v>
      </c>
      <c r="BQ110" s="140">
        <v>1.8857638888888889E-3</v>
      </c>
      <c r="BR110" s="140">
        <v>1.8591435185185184E-3</v>
      </c>
      <c r="BS110" s="140">
        <v>1.8618055555555556E-3</v>
      </c>
      <c r="BT110" s="140">
        <v>1.8664351851851854E-3</v>
      </c>
      <c r="BU110" s="140">
        <v>1.9173611111111112E-3</v>
      </c>
      <c r="BV110" s="140">
        <v>1.9363425925925926E-3</v>
      </c>
      <c r="BW110" s="140">
        <v>2.0440972222222223E-3</v>
      </c>
      <c r="BX110" s="140">
        <v>1.9295138888888888E-3</v>
      </c>
      <c r="BY110" s="140">
        <v>1.9390046296296297E-3</v>
      </c>
      <c r="BZ110" s="140">
        <v>2.0282407407407406E-3</v>
      </c>
      <c r="CA110" s="140">
        <v>1.9594907407407408E-3</v>
      </c>
      <c r="CB110" s="140">
        <v>1.9228009259259259E-3</v>
      </c>
      <c r="CC110" s="140">
        <v>1.9069444444444444E-3</v>
      </c>
      <c r="CD110" s="140">
        <v>2.0364583333333333E-3</v>
      </c>
      <c r="CE110" s="140">
        <v>2.0874999999999999E-3</v>
      </c>
      <c r="CF110" s="140">
        <v>1.9452546296296295E-3</v>
      </c>
      <c r="CG110" s="140">
        <v>2.0153935185185184E-3</v>
      </c>
      <c r="CH110" s="140">
        <v>1.9693287037037036E-3</v>
      </c>
      <c r="CI110" s="140">
        <v>1.976736111111111E-3</v>
      </c>
      <c r="CJ110" s="140">
        <v>1.9210648148148147E-3</v>
      </c>
      <c r="CK110" s="140">
        <v>1.9824074074074076E-3</v>
      </c>
      <c r="CL110" s="140">
        <v>2.0091435185185186E-3</v>
      </c>
      <c r="CM110" s="140">
        <v>1.976736111111111E-3</v>
      </c>
      <c r="CN110" s="140">
        <v>1.9734953703703702E-3</v>
      </c>
      <c r="CO110" s="140">
        <v>2.0508101851851855E-3</v>
      </c>
      <c r="CP110" s="140">
        <v>1.9873842592592591E-3</v>
      </c>
      <c r="CQ110" s="140">
        <v>2.0370370370370373E-3</v>
      </c>
      <c r="CR110" s="140">
        <v>1.9469907407407407E-3</v>
      </c>
      <c r="CS110" s="140">
        <v>1.9730324074074073E-3</v>
      </c>
      <c r="CT110" s="140">
        <v>1.9557870370370367E-3</v>
      </c>
      <c r="CU110" s="140">
        <v>1.9826388888888888E-3</v>
      </c>
      <c r="CV110" s="140">
        <v>2.0489583333333332E-3</v>
      </c>
      <c r="CW110" s="140">
        <v>1.9256944444444445E-3</v>
      </c>
      <c r="CX110" s="140">
        <v>1.976273148148148E-3</v>
      </c>
      <c r="CY110" s="140">
        <v>1.9768518518518516E-3</v>
      </c>
      <c r="CZ110" s="140">
        <v>2.0157407407407407E-3</v>
      </c>
      <c r="DA110" s="140">
        <v>1.961226851851852E-3</v>
      </c>
      <c r="DB110" s="140">
        <v>1.9873842592592591E-3</v>
      </c>
      <c r="DC110" s="140">
        <v>2.1288194444444445E-3</v>
      </c>
      <c r="DD110" s="140">
        <v>2.0232638888888891E-3</v>
      </c>
      <c r="DE110" s="140">
        <v>1.9989583333333331E-3</v>
      </c>
      <c r="DF110" s="140">
        <v>1.9951388888888892E-3</v>
      </c>
      <c r="DG110" s="140">
        <v>1.9459490740740739E-3</v>
      </c>
      <c r="DH110" s="140">
        <v>1.9679398148148147E-3</v>
      </c>
      <c r="DI110" s="141">
        <v>1.9731481481481479E-3</v>
      </c>
      <c r="DJ110" s="141">
        <v>1.9284722222222223E-3</v>
      </c>
    </row>
    <row r="111" spans="2:114" x14ac:dyDescent="0.2">
      <c r="B111" s="124">
        <v>108</v>
      </c>
      <c r="C111" s="125">
        <v>41</v>
      </c>
      <c r="D111" s="125" t="s">
        <v>150</v>
      </c>
      <c r="E111" s="126">
        <v>1966</v>
      </c>
      <c r="F111" s="126" t="s">
        <v>183</v>
      </c>
      <c r="G111" s="126">
        <v>22</v>
      </c>
      <c r="H111" s="125" t="s">
        <v>181</v>
      </c>
      <c r="I111" s="138">
        <v>0.19565972222222219</v>
      </c>
      <c r="J111" s="139">
        <v>2.6196759259259263E-3</v>
      </c>
      <c r="K111" s="140">
        <v>1.542476851851852E-3</v>
      </c>
      <c r="L111" s="140">
        <v>1.5614583333333333E-3</v>
      </c>
      <c r="M111" s="140">
        <v>1.5756944444444447E-3</v>
      </c>
      <c r="N111" s="140">
        <v>1.5266203703703702E-3</v>
      </c>
      <c r="O111" s="140">
        <v>1.5091435185185184E-3</v>
      </c>
      <c r="P111" s="140">
        <v>1.5350694444444446E-3</v>
      </c>
      <c r="Q111" s="140">
        <v>1.8039351851851851E-3</v>
      </c>
      <c r="R111" s="140">
        <v>1.501736111111111E-3</v>
      </c>
      <c r="S111" s="140">
        <v>1.5285879629629627E-3</v>
      </c>
      <c r="T111" s="140">
        <v>1.537962962962963E-3</v>
      </c>
      <c r="U111" s="140">
        <v>1.4100694444444445E-3</v>
      </c>
      <c r="V111" s="140">
        <v>1.4077546296296295E-3</v>
      </c>
      <c r="W111" s="140">
        <v>1.4336805555555554E-3</v>
      </c>
      <c r="X111" s="140">
        <v>1.4782407407407409E-3</v>
      </c>
      <c r="Y111" s="140">
        <v>1.5021990740740742E-3</v>
      </c>
      <c r="Z111" s="140">
        <v>1.4244212962962962E-3</v>
      </c>
      <c r="AA111" s="140">
        <v>1.4597222222222223E-3</v>
      </c>
      <c r="AB111" s="140">
        <v>1.5028935185185186E-3</v>
      </c>
      <c r="AC111" s="140">
        <v>1.5804398148148149E-3</v>
      </c>
      <c r="AD111" s="140">
        <v>1.5697916666666666E-3</v>
      </c>
      <c r="AE111" s="140">
        <v>2.0798611111111113E-3</v>
      </c>
      <c r="AF111" s="140">
        <v>1.7739583333333333E-3</v>
      </c>
      <c r="AG111" s="140">
        <v>1.5644675925925923E-3</v>
      </c>
      <c r="AH111" s="140">
        <v>1.5583333333333334E-3</v>
      </c>
      <c r="AI111" s="140">
        <v>1.5770833333333333E-3</v>
      </c>
      <c r="AJ111" s="140">
        <v>1.5267361111111113E-3</v>
      </c>
      <c r="AK111" s="140">
        <v>1.5181712962962963E-3</v>
      </c>
      <c r="AL111" s="140">
        <v>1.5981481481481482E-3</v>
      </c>
      <c r="AM111" s="140">
        <v>1.6380787037037034E-3</v>
      </c>
      <c r="AN111" s="140">
        <v>1.6034722222222223E-3</v>
      </c>
      <c r="AO111" s="140">
        <v>1.6244212962962966E-3</v>
      </c>
      <c r="AP111" s="140">
        <v>1.4487268518518519E-3</v>
      </c>
      <c r="AQ111" s="140">
        <v>1.4947916666666666E-3</v>
      </c>
      <c r="AR111" s="140">
        <v>1.6998842592592595E-3</v>
      </c>
      <c r="AS111" s="140">
        <v>1.7126157407407409E-3</v>
      </c>
      <c r="AT111" s="140">
        <v>1.5866898148148149E-3</v>
      </c>
      <c r="AU111" s="140">
        <v>1.6432870370370371E-3</v>
      </c>
      <c r="AV111" s="140">
        <v>1.6620370370370372E-3</v>
      </c>
      <c r="AW111" s="140">
        <v>1.6642361111111111E-3</v>
      </c>
      <c r="AX111" s="140">
        <v>1.6952546296296297E-3</v>
      </c>
      <c r="AY111" s="140">
        <v>1.8025462962962962E-3</v>
      </c>
      <c r="AZ111" s="140">
        <v>1.7290509259259258E-3</v>
      </c>
      <c r="BA111" s="140">
        <v>1.7487268518518518E-3</v>
      </c>
      <c r="BB111" s="140">
        <v>1.7334490740740739E-3</v>
      </c>
      <c r="BC111" s="140">
        <v>1.8784722222222223E-3</v>
      </c>
      <c r="BD111" s="140">
        <v>1.9244212962962965E-3</v>
      </c>
      <c r="BE111" s="140">
        <v>1.9562500000000001E-3</v>
      </c>
      <c r="BF111" s="140">
        <v>1.980902777777778E-3</v>
      </c>
      <c r="BG111" s="140">
        <v>2.1560185185185185E-3</v>
      </c>
      <c r="BH111" s="140">
        <v>1.8940972222222224E-3</v>
      </c>
      <c r="BI111" s="140">
        <v>1.948611111111111E-3</v>
      </c>
      <c r="BJ111" s="140">
        <v>2.0851851851851851E-3</v>
      </c>
      <c r="BK111" s="140">
        <v>2.1049768518518518E-3</v>
      </c>
      <c r="BL111" s="140">
        <v>3.3199074074074073E-3</v>
      </c>
      <c r="BM111" s="140">
        <v>2.0916666666666666E-3</v>
      </c>
      <c r="BN111" s="140">
        <v>2.4424768518518519E-3</v>
      </c>
      <c r="BO111" s="140">
        <v>2.1560185185185185E-3</v>
      </c>
      <c r="BP111" s="140">
        <v>2.4447916666666667E-3</v>
      </c>
      <c r="BQ111" s="140">
        <v>2.1285879629629632E-3</v>
      </c>
      <c r="BR111" s="140">
        <v>2.0509259259259257E-3</v>
      </c>
      <c r="BS111" s="140">
        <v>1.7532407407407408E-3</v>
      </c>
      <c r="BT111" s="140">
        <v>1.711689814814815E-3</v>
      </c>
      <c r="BU111" s="140">
        <v>2.7148148148148153E-3</v>
      </c>
      <c r="BV111" s="140">
        <v>2.4177083333333333E-3</v>
      </c>
      <c r="BW111" s="140">
        <v>2.5537037037037034E-3</v>
      </c>
      <c r="BX111" s="140">
        <v>1.980787037037037E-3</v>
      </c>
      <c r="BY111" s="140">
        <v>2.0488425925925926E-3</v>
      </c>
      <c r="BZ111" s="140">
        <v>2.0430555555555558E-3</v>
      </c>
      <c r="CA111" s="140">
        <v>2.0546296296296298E-3</v>
      </c>
      <c r="CB111" s="140">
        <v>2.094097222222222E-3</v>
      </c>
      <c r="CC111" s="140">
        <v>2.0984953703703704E-3</v>
      </c>
      <c r="CD111" s="140">
        <v>2.1525462962962965E-3</v>
      </c>
      <c r="CE111" s="140">
        <v>2.1027777777777776E-3</v>
      </c>
      <c r="CF111" s="140">
        <v>2.2968749999999999E-3</v>
      </c>
      <c r="CG111" s="140">
        <v>1.9804398148148146E-3</v>
      </c>
      <c r="CH111" s="140">
        <v>2.0046296296296296E-3</v>
      </c>
      <c r="CI111" s="140">
        <v>1.957175925925926E-3</v>
      </c>
      <c r="CJ111" s="140">
        <v>2.0422453703703705E-3</v>
      </c>
      <c r="CK111" s="140">
        <v>2.0603009259259259E-3</v>
      </c>
      <c r="CL111" s="140">
        <v>2.0376157407407404E-3</v>
      </c>
      <c r="CM111" s="140">
        <v>1.9866898148148148E-3</v>
      </c>
      <c r="CN111" s="140">
        <v>1.9159722222222223E-3</v>
      </c>
      <c r="CO111" s="140">
        <v>1.9511574074074075E-3</v>
      </c>
      <c r="CP111" s="140">
        <v>1.891435185185185E-3</v>
      </c>
      <c r="CQ111" s="140">
        <v>1.7322916666666667E-3</v>
      </c>
      <c r="CR111" s="140">
        <v>1.8335648148148148E-3</v>
      </c>
      <c r="CS111" s="140">
        <v>1.8461805555555556E-3</v>
      </c>
      <c r="CT111" s="140">
        <v>1.9494212962962963E-3</v>
      </c>
      <c r="CU111" s="140">
        <v>1.9813657407407406E-3</v>
      </c>
      <c r="CV111" s="140">
        <v>1.9545138888888889E-3</v>
      </c>
      <c r="CW111" s="140">
        <v>1.7844907407407408E-3</v>
      </c>
      <c r="CX111" s="140">
        <v>1.8015046296296297E-3</v>
      </c>
      <c r="CY111" s="140">
        <v>2.0854166666666668E-3</v>
      </c>
      <c r="CZ111" s="140">
        <v>1.9354166666666667E-3</v>
      </c>
      <c r="DA111" s="140">
        <v>1.8079861111111111E-3</v>
      </c>
      <c r="DB111" s="140">
        <v>1.7518518518518519E-3</v>
      </c>
      <c r="DC111" s="140">
        <v>1.9026620370370369E-3</v>
      </c>
      <c r="DD111" s="140">
        <v>1.9103009259259262E-3</v>
      </c>
      <c r="DE111" s="140">
        <v>1.9004629629629632E-3</v>
      </c>
      <c r="DF111" s="140">
        <v>2.0388888888888891E-3</v>
      </c>
      <c r="DG111" s="140">
        <v>2.0410879629629629E-3</v>
      </c>
      <c r="DH111" s="140">
        <v>2.0942129629629631E-3</v>
      </c>
      <c r="DI111" s="141">
        <v>2.2229166666666669E-3</v>
      </c>
      <c r="DJ111" s="141">
        <v>1.9868055555555555E-3</v>
      </c>
    </row>
    <row r="112" spans="2:114" x14ac:dyDescent="0.2">
      <c r="B112" s="124">
        <v>109</v>
      </c>
      <c r="C112" s="125">
        <v>23</v>
      </c>
      <c r="D112" s="125" t="s">
        <v>21</v>
      </c>
      <c r="E112" s="126">
        <v>1949</v>
      </c>
      <c r="F112" s="126" t="s">
        <v>191</v>
      </c>
      <c r="G112" s="126">
        <v>8</v>
      </c>
      <c r="H112" s="125" t="s">
        <v>13</v>
      </c>
      <c r="I112" s="138">
        <v>0.19949074074074072</v>
      </c>
      <c r="J112" s="139">
        <v>2.6130787037037038E-3</v>
      </c>
      <c r="K112" s="140">
        <v>1.6291666666666668E-3</v>
      </c>
      <c r="L112" s="140">
        <v>1.6775462962962961E-3</v>
      </c>
      <c r="M112" s="140">
        <v>1.7233796296296294E-3</v>
      </c>
      <c r="N112" s="140">
        <v>1.7057870370370369E-3</v>
      </c>
      <c r="O112" s="140">
        <v>1.806365740740741E-3</v>
      </c>
      <c r="P112" s="140">
        <v>1.7819444444444443E-3</v>
      </c>
      <c r="Q112" s="140">
        <v>1.6912037037037037E-3</v>
      </c>
      <c r="R112" s="140">
        <v>1.6972222222222221E-3</v>
      </c>
      <c r="S112" s="140">
        <v>1.7199074074074072E-3</v>
      </c>
      <c r="T112" s="140">
        <v>1.8216435185185184E-3</v>
      </c>
      <c r="U112" s="140">
        <v>1.7091435185185187E-3</v>
      </c>
      <c r="V112" s="140">
        <v>1.6670138888888889E-3</v>
      </c>
      <c r="W112" s="140">
        <v>5.0457175925925921E-3</v>
      </c>
      <c r="X112" s="140">
        <v>1.6030092592592595E-3</v>
      </c>
      <c r="Y112" s="140">
        <v>1.5770833333333333E-3</v>
      </c>
      <c r="Z112" s="140">
        <v>1.6599537037037036E-3</v>
      </c>
      <c r="AA112" s="140">
        <v>1.6711805555555553E-3</v>
      </c>
      <c r="AB112" s="140">
        <v>1.7059027777777778E-3</v>
      </c>
      <c r="AC112" s="140">
        <v>1.6821759259259262E-3</v>
      </c>
      <c r="AD112" s="140">
        <v>1.7326388888888888E-3</v>
      </c>
      <c r="AE112" s="140">
        <v>2.0214120370370368E-3</v>
      </c>
      <c r="AF112" s="140">
        <v>1.651273148148148E-3</v>
      </c>
      <c r="AG112" s="140">
        <v>1.6547453703703704E-3</v>
      </c>
      <c r="AH112" s="140">
        <v>1.754976851851852E-3</v>
      </c>
      <c r="AI112" s="140">
        <v>1.7931712962962964E-3</v>
      </c>
      <c r="AJ112" s="140">
        <v>1.7131944444444445E-3</v>
      </c>
      <c r="AK112" s="140">
        <v>1.9810185185185182E-3</v>
      </c>
      <c r="AL112" s="140">
        <v>1.6637731481481484E-3</v>
      </c>
      <c r="AM112" s="140">
        <v>1.7378472222222222E-3</v>
      </c>
      <c r="AN112" s="140">
        <v>1.7533564814814816E-3</v>
      </c>
      <c r="AO112" s="140">
        <v>1.7254629629629627E-3</v>
      </c>
      <c r="AP112" s="140">
        <v>1.8971064814814814E-3</v>
      </c>
      <c r="AQ112" s="140">
        <v>1.8137731481481479E-3</v>
      </c>
      <c r="AR112" s="140">
        <v>1.7991898148148149E-3</v>
      </c>
      <c r="AS112" s="140">
        <v>1.8013888888888888E-3</v>
      </c>
      <c r="AT112" s="140">
        <v>1.9281249999999999E-3</v>
      </c>
      <c r="AU112" s="140">
        <v>1.8136574074074077E-3</v>
      </c>
      <c r="AV112" s="140">
        <v>1.8482638888888891E-3</v>
      </c>
      <c r="AW112" s="140">
        <v>2.3053240740740738E-3</v>
      </c>
      <c r="AX112" s="140">
        <v>1.7270833333333333E-3</v>
      </c>
      <c r="AY112" s="140">
        <v>1.7409722222222221E-3</v>
      </c>
      <c r="AZ112" s="140">
        <v>1.7605324074074075E-3</v>
      </c>
      <c r="BA112" s="140">
        <v>2.1805555555555558E-3</v>
      </c>
      <c r="BB112" s="140">
        <v>1.7561342592592594E-3</v>
      </c>
      <c r="BC112" s="140">
        <v>1.7960648148148146E-3</v>
      </c>
      <c r="BD112" s="140">
        <v>1.8414351851851853E-3</v>
      </c>
      <c r="BE112" s="140">
        <v>1.8224537037037037E-3</v>
      </c>
      <c r="BF112" s="140">
        <v>1.8260416666666668E-3</v>
      </c>
      <c r="BG112" s="140">
        <v>1.8668981481481481E-3</v>
      </c>
      <c r="BH112" s="140">
        <v>1.8471064814814815E-3</v>
      </c>
      <c r="BI112" s="140">
        <v>2.1050925925925929E-3</v>
      </c>
      <c r="BJ112" s="140">
        <v>1.7916666666666669E-3</v>
      </c>
      <c r="BK112" s="140">
        <v>2.414351851851852E-3</v>
      </c>
      <c r="BL112" s="140">
        <v>2.4158564814814815E-3</v>
      </c>
      <c r="BM112" s="140">
        <v>1.7655092592592594E-3</v>
      </c>
      <c r="BN112" s="140">
        <v>1.7185185185185185E-3</v>
      </c>
      <c r="BO112" s="140">
        <v>2.0335648148148149E-3</v>
      </c>
      <c r="BP112" s="140">
        <v>1.8086805555555556E-3</v>
      </c>
      <c r="BQ112" s="140">
        <v>1.9089120370370371E-3</v>
      </c>
      <c r="BR112" s="140">
        <v>1.8201388888888887E-3</v>
      </c>
      <c r="BS112" s="140">
        <v>1.8643518518518521E-3</v>
      </c>
      <c r="BT112" s="140">
        <v>2.5072916666666668E-3</v>
      </c>
      <c r="BU112" s="140">
        <v>1.8178240740740741E-3</v>
      </c>
      <c r="BV112" s="140">
        <v>1.8708333333333335E-3</v>
      </c>
      <c r="BW112" s="140">
        <v>1.8718750000000001E-3</v>
      </c>
      <c r="BX112" s="140">
        <v>2.3239583333333333E-3</v>
      </c>
      <c r="BY112" s="140">
        <v>1.9018518518518518E-3</v>
      </c>
      <c r="BZ112" s="140">
        <v>2.3376157407407404E-3</v>
      </c>
      <c r="CA112" s="140">
        <v>1.8899305555555553E-3</v>
      </c>
      <c r="CB112" s="140">
        <v>1.9513888888888888E-3</v>
      </c>
      <c r="CC112" s="140">
        <v>1.9731481481481479E-3</v>
      </c>
      <c r="CD112" s="140">
        <v>2.0348379629629627E-3</v>
      </c>
      <c r="CE112" s="140">
        <v>1.9813657407407406E-3</v>
      </c>
      <c r="CF112" s="140">
        <v>2.0141203703703705E-3</v>
      </c>
      <c r="CG112" s="140">
        <v>2.3626157407407406E-3</v>
      </c>
      <c r="CH112" s="140">
        <v>1.7552083333333332E-3</v>
      </c>
      <c r="CI112" s="140">
        <v>1.8189814814814815E-3</v>
      </c>
      <c r="CJ112" s="140">
        <v>1.9193287037037037E-3</v>
      </c>
      <c r="CK112" s="140">
        <v>2.0695601851851851E-3</v>
      </c>
      <c r="CL112" s="140">
        <v>2.0574074074074075E-3</v>
      </c>
      <c r="CM112" s="140">
        <v>1.9343750000000001E-3</v>
      </c>
      <c r="CN112" s="140">
        <v>2.9244212962962961E-3</v>
      </c>
      <c r="CO112" s="140">
        <v>1.8210648148148151E-3</v>
      </c>
      <c r="CP112" s="140">
        <v>1.9170138888888889E-3</v>
      </c>
      <c r="CQ112" s="140">
        <v>2.3328703703703701E-3</v>
      </c>
      <c r="CR112" s="140">
        <v>1.7440972222222222E-3</v>
      </c>
      <c r="CS112" s="140">
        <v>1.7636574074074074E-3</v>
      </c>
      <c r="CT112" s="140">
        <v>1.8146990740740738E-3</v>
      </c>
      <c r="CU112" s="140">
        <v>1.8560185185185188E-3</v>
      </c>
      <c r="CV112" s="140">
        <v>1.9001157407407406E-3</v>
      </c>
      <c r="CW112" s="140">
        <v>1.7596064814814816E-3</v>
      </c>
      <c r="CX112" s="140">
        <v>1.7407407407407408E-3</v>
      </c>
      <c r="CY112" s="140">
        <v>1.8688657407407406E-3</v>
      </c>
      <c r="CZ112" s="140">
        <v>1.805324074074074E-3</v>
      </c>
      <c r="DA112" s="140">
        <v>1.8085648148148149E-3</v>
      </c>
      <c r="DB112" s="140">
        <v>1.9517361111111113E-3</v>
      </c>
      <c r="DC112" s="140">
        <v>1.7016203703703705E-3</v>
      </c>
      <c r="DD112" s="140">
        <v>1.7275462962962963E-3</v>
      </c>
      <c r="DE112" s="140">
        <v>1.7424768518518518E-3</v>
      </c>
      <c r="DF112" s="140">
        <v>1.811574074074074E-3</v>
      </c>
      <c r="DG112" s="140">
        <v>1.6567129629629631E-3</v>
      </c>
      <c r="DH112" s="140">
        <v>1.7697916666666667E-3</v>
      </c>
      <c r="DI112" s="141">
        <v>1.7329861111111111E-3</v>
      </c>
      <c r="DJ112" s="141">
        <v>1.5598379629629632E-3</v>
      </c>
    </row>
    <row r="113" spans="2:114" x14ac:dyDescent="0.2">
      <c r="B113" s="124">
        <v>110</v>
      </c>
      <c r="C113" s="125">
        <v>5</v>
      </c>
      <c r="D113" s="125" t="s">
        <v>388</v>
      </c>
      <c r="E113" s="126">
        <v>1960</v>
      </c>
      <c r="F113" s="126" t="s">
        <v>183</v>
      </c>
      <c r="G113" s="126">
        <v>23</v>
      </c>
      <c r="H113" s="125" t="s">
        <v>206</v>
      </c>
      <c r="I113" s="138">
        <v>0.20241898148148149</v>
      </c>
      <c r="J113" s="139">
        <v>2.5052083333333332E-3</v>
      </c>
      <c r="K113" s="140">
        <v>1.6078703703703704E-3</v>
      </c>
      <c r="L113" s="140">
        <v>1.5931712962962963E-3</v>
      </c>
      <c r="M113" s="140">
        <v>1.6405092592592593E-3</v>
      </c>
      <c r="N113" s="140">
        <v>1.6439814814814815E-3</v>
      </c>
      <c r="O113" s="140">
        <v>1.6460648148148148E-3</v>
      </c>
      <c r="P113" s="140">
        <v>1.8637731481481483E-3</v>
      </c>
      <c r="Q113" s="140">
        <v>1.6413194444444446E-3</v>
      </c>
      <c r="R113" s="140">
        <v>1.6380787037037034E-3</v>
      </c>
      <c r="S113" s="140">
        <v>1.6533564814814816E-3</v>
      </c>
      <c r="T113" s="140">
        <v>1.6766203703703706E-3</v>
      </c>
      <c r="U113" s="140">
        <v>1.666898148148148E-3</v>
      </c>
      <c r="V113" s="140">
        <v>1.6790509259259258E-3</v>
      </c>
      <c r="W113" s="140">
        <v>1.7810185185185186E-3</v>
      </c>
      <c r="X113" s="140">
        <v>1.6771990740740742E-3</v>
      </c>
      <c r="Y113" s="140">
        <v>1.7069444444444447E-3</v>
      </c>
      <c r="Z113" s="140">
        <v>1.6975694444444445E-3</v>
      </c>
      <c r="AA113" s="140">
        <v>1.7061342592592595E-3</v>
      </c>
      <c r="AB113" s="140">
        <v>1.703587962962963E-3</v>
      </c>
      <c r="AC113" s="140">
        <v>1.7040509259259259E-3</v>
      </c>
      <c r="AD113" s="140">
        <v>1.8225694444444444E-3</v>
      </c>
      <c r="AE113" s="140">
        <v>1.7155092592592595E-3</v>
      </c>
      <c r="AF113" s="140">
        <v>1.7120370370370371E-3</v>
      </c>
      <c r="AG113" s="140">
        <v>1.7214120370370369E-3</v>
      </c>
      <c r="AH113" s="140">
        <v>1.7278935185185184E-3</v>
      </c>
      <c r="AI113" s="140">
        <v>2.0806712962962962E-3</v>
      </c>
      <c r="AJ113" s="140">
        <v>1.7229166666666667E-3</v>
      </c>
      <c r="AK113" s="140">
        <v>1.6981481481481481E-3</v>
      </c>
      <c r="AL113" s="140">
        <v>1.7061342592592595E-3</v>
      </c>
      <c r="AM113" s="140">
        <v>1.7189814814814817E-3</v>
      </c>
      <c r="AN113" s="140">
        <v>1.6813657407407409E-3</v>
      </c>
      <c r="AO113" s="140">
        <v>1.7208333333333331E-3</v>
      </c>
      <c r="AP113" s="140">
        <v>1.7114583333333333E-3</v>
      </c>
      <c r="AQ113" s="140">
        <v>1.7055555555555556E-3</v>
      </c>
      <c r="AR113" s="140">
        <v>1.7131944444444445E-3</v>
      </c>
      <c r="AS113" s="140">
        <v>2.0648148148148149E-3</v>
      </c>
      <c r="AT113" s="140">
        <v>1.7136574074074074E-3</v>
      </c>
      <c r="AU113" s="140">
        <v>1.7240740740740741E-3</v>
      </c>
      <c r="AV113" s="140">
        <v>1.8221064814814816E-3</v>
      </c>
      <c r="AW113" s="140">
        <v>1.7208333333333331E-3</v>
      </c>
      <c r="AX113" s="140">
        <v>1.7378472222222222E-3</v>
      </c>
      <c r="AY113" s="140">
        <v>1.7271990740740739E-3</v>
      </c>
      <c r="AZ113" s="140">
        <v>1.7412037037037038E-3</v>
      </c>
      <c r="BA113" s="140">
        <v>1.9057870370370372E-3</v>
      </c>
      <c r="BB113" s="140">
        <v>1.7745370370370371E-3</v>
      </c>
      <c r="BC113" s="140">
        <v>1.7831018518518519E-3</v>
      </c>
      <c r="BD113" s="140">
        <v>1.7841435185185185E-3</v>
      </c>
      <c r="BE113" s="140">
        <v>1.9777777777777775E-3</v>
      </c>
      <c r="BF113" s="140">
        <v>1.7835648148148149E-3</v>
      </c>
      <c r="BG113" s="140">
        <v>1.7858796296296297E-3</v>
      </c>
      <c r="BH113" s="140">
        <v>1.8156250000000002E-3</v>
      </c>
      <c r="BI113" s="140">
        <v>1.9952546296296294E-3</v>
      </c>
      <c r="BJ113" s="140">
        <v>1.8122685185185184E-3</v>
      </c>
      <c r="BK113" s="140">
        <v>1.8201388888888887E-3</v>
      </c>
      <c r="BL113" s="140">
        <v>1.8201388888888887E-3</v>
      </c>
      <c r="BM113" s="140">
        <v>1.8167824074074074E-3</v>
      </c>
      <c r="BN113" s="140">
        <v>2.0168981481481483E-3</v>
      </c>
      <c r="BO113" s="140">
        <v>1.7851851851851854E-3</v>
      </c>
      <c r="BP113" s="140">
        <v>1.8359953703703704E-3</v>
      </c>
      <c r="BQ113" s="140">
        <v>1.9635416666666668E-3</v>
      </c>
      <c r="BR113" s="140">
        <v>1.8429398148148146E-3</v>
      </c>
      <c r="BS113" s="140">
        <v>1.8177083333333333E-3</v>
      </c>
      <c r="BT113" s="140">
        <v>1.8350694444444445E-3</v>
      </c>
      <c r="BU113" s="140">
        <v>1.8519675925925926E-3</v>
      </c>
      <c r="BV113" s="140">
        <v>2.2605324074074077E-3</v>
      </c>
      <c r="BW113" s="140">
        <v>1.8628472222222223E-3</v>
      </c>
      <c r="BX113" s="140">
        <v>1.8750000000000001E-3</v>
      </c>
      <c r="BY113" s="140">
        <v>2.3924768518518518E-3</v>
      </c>
      <c r="BZ113" s="140">
        <v>2.6299768518518521E-3</v>
      </c>
      <c r="CA113" s="140">
        <v>2.3712962962962963E-3</v>
      </c>
      <c r="CB113" s="140">
        <v>1.8927083333333337E-3</v>
      </c>
      <c r="CC113" s="140">
        <v>2.1260416666666667E-3</v>
      </c>
      <c r="CD113" s="140">
        <v>1.931712962962963E-3</v>
      </c>
      <c r="CE113" s="140">
        <v>1.9341435185185184E-3</v>
      </c>
      <c r="CF113" s="140">
        <v>2.6032407407407406E-3</v>
      </c>
      <c r="CG113" s="140">
        <v>2.1760416666666668E-3</v>
      </c>
      <c r="CH113" s="140">
        <v>1.9334490740740742E-3</v>
      </c>
      <c r="CI113" s="140">
        <v>1.9300925925925926E-3</v>
      </c>
      <c r="CJ113" s="140">
        <v>2.6663194444444447E-3</v>
      </c>
      <c r="CK113" s="140">
        <v>1.9650462962962963E-3</v>
      </c>
      <c r="CL113" s="140">
        <v>2.303587962962963E-3</v>
      </c>
      <c r="CM113" s="140">
        <v>2.3954861111111113E-3</v>
      </c>
      <c r="CN113" s="140">
        <v>1.96875E-3</v>
      </c>
      <c r="CO113" s="140">
        <v>1.9806712962962963E-3</v>
      </c>
      <c r="CP113" s="140">
        <v>1.9778935185185186E-3</v>
      </c>
      <c r="CQ113" s="140">
        <v>2.7745370370370372E-3</v>
      </c>
      <c r="CR113" s="140">
        <v>2.4332175925925927E-3</v>
      </c>
      <c r="CS113" s="140">
        <v>1.9662037037037035E-3</v>
      </c>
      <c r="CT113" s="140">
        <v>2.6107638888888886E-3</v>
      </c>
      <c r="CU113" s="140">
        <v>1.9805555555555553E-3</v>
      </c>
      <c r="CV113" s="140">
        <v>1.947800925925926E-3</v>
      </c>
      <c r="CW113" s="140">
        <v>2.833680555555555E-3</v>
      </c>
      <c r="CX113" s="140">
        <v>1.939351851851852E-3</v>
      </c>
      <c r="CY113" s="140">
        <v>1.9337962962962961E-3</v>
      </c>
      <c r="CZ113" s="140">
        <v>1.9273148148148149E-3</v>
      </c>
      <c r="DA113" s="140">
        <v>2.6644675925925928E-3</v>
      </c>
      <c r="DB113" s="140">
        <v>2.5803240740740739E-3</v>
      </c>
      <c r="DC113" s="140">
        <v>1.9289351851851852E-3</v>
      </c>
      <c r="DD113" s="140">
        <v>1.8937499999999998E-3</v>
      </c>
      <c r="DE113" s="140">
        <v>1.8990740740740741E-3</v>
      </c>
      <c r="DF113" s="140">
        <v>2.362962962962963E-3</v>
      </c>
      <c r="DG113" s="140">
        <v>1.9439814814814814E-3</v>
      </c>
      <c r="DH113" s="140">
        <v>1.9212962962962962E-3</v>
      </c>
      <c r="DI113" s="141">
        <v>2.25775462962963E-3</v>
      </c>
      <c r="DJ113" s="141">
        <v>1.7810185185185186E-3</v>
      </c>
    </row>
    <row r="114" spans="2:114" x14ac:dyDescent="0.2">
      <c r="B114" s="124">
        <v>111</v>
      </c>
      <c r="C114" s="125">
        <v>134</v>
      </c>
      <c r="D114" s="125" t="s">
        <v>389</v>
      </c>
      <c r="E114" s="126">
        <v>1954</v>
      </c>
      <c r="F114" s="126" t="s">
        <v>191</v>
      </c>
      <c r="G114" s="126">
        <v>9</v>
      </c>
      <c r="H114" s="125" t="s">
        <v>181</v>
      </c>
      <c r="I114" s="138">
        <v>0.2041550925925926</v>
      </c>
      <c r="J114" s="139">
        <v>2.8208333333333336E-3</v>
      </c>
      <c r="K114" s="140">
        <v>1.7812499999999998E-3</v>
      </c>
      <c r="L114" s="140">
        <v>1.840509259259259E-3</v>
      </c>
      <c r="M114" s="140">
        <v>1.8247685185185183E-3</v>
      </c>
      <c r="N114" s="140">
        <v>1.8193287037037034E-3</v>
      </c>
      <c r="O114" s="140">
        <v>1.8152777777777776E-3</v>
      </c>
      <c r="P114" s="140">
        <v>1.7984953703703704E-3</v>
      </c>
      <c r="Q114" s="140">
        <v>1.7821759259259258E-3</v>
      </c>
      <c r="R114" s="140">
        <v>1.7879629629629628E-3</v>
      </c>
      <c r="S114" s="140">
        <v>1.809953703703704E-3</v>
      </c>
      <c r="T114" s="140">
        <v>1.7966435185185186E-3</v>
      </c>
      <c r="U114" s="140">
        <v>1.7979166666666666E-3</v>
      </c>
      <c r="V114" s="140">
        <v>1.8017361111111109E-3</v>
      </c>
      <c r="W114" s="140">
        <v>1.7861111111111114E-3</v>
      </c>
      <c r="X114" s="140">
        <v>1.8103009259259259E-3</v>
      </c>
      <c r="Y114" s="140">
        <v>1.8270833333333336E-3</v>
      </c>
      <c r="Z114" s="140">
        <v>1.779398148148148E-3</v>
      </c>
      <c r="AA114" s="140">
        <v>1.6984953703703704E-3</v>
      </c>
      <c r="AB114" s="140">
        <v>1.6771990740740742E-3</v>
      </c>
      <c r="AC114" s="140">
        <v>1.6290509259259259E-3</v>
      </c>
      <c r="AD114" s="140">
        <v>2.0068287037037038E-3</v>
      </c>
      <c r="AE114" s="140">
        <v>1.6375000000000001E-3</v>
      </c>
      <c r="AF114" s="140">
        <v>1.6853009259259258E-3</v>
      </c>
      <c r="AG114" s="140">
        <v>2.5491898148148149E-3</v>
      </c>
      <c r="AH114" s="140">
        <v>1.6648148148148145E-3</v>
      </c>
      <c r="AI114" s="140">
        <v>1.6368055555555556E-3</v>
      </c>
      <c r="AJ114" s="140">
        <v>1.636226851851852E-3</v>
      </c>
      <c r="AK114" s="140">
        <v>1.6576388888888888E-3</v>
      </c>
      <c r="AL114" s="140">
        <v>1.6313657407407407E-3</v>
      </c>
      <c r="AM114" s="140">
        <v>1.641435185185185E-3</v>
      </c>
      <c r="AN114" s="140">
        <v>1.6548611111111111E-3</v>
      </c>
      <c r="AO114" s="140">
        <v>1.651851851851852E-3</v>
      </c>
      <c r="AP114" s="140">
        <v>1.8394675925925924E-3</v>
      </c>
      <c r="AQ114" s="140">
        <v>1.9150462962962964E-3</v>
      </c>
      <c r="AR114" s="140">
        <v>1.8591435185185184E-3</v>
      </c>
      <c r="AS114" s="140">
        <v>1.6682870370370369E-3</v>
      </c>
      <c r="AT114" s="140">
        <v>1.8244212962962962E-3</v>
      </c>
      <c r="AU114" s="140">
        <v>1.7658564814814813E-3</v>
      </c>
      <c r="AV114" s="140">
        <v>1.6631944444444446E-3</v>
      </c>
      <c r="AW114" s="140">
        <v>1.6664351851851851E-3</v>
      </c>
      <c r="AX114" s="140">
        <v>1.6505787037037036E-3</v>
      </c>
      <c r="AY114" s="140">
        <v>1.6892361111111112E-3</v>
      </c>
      <c r="AZ114" s="140">
        <v>1.7068287037037037E-3</v>
      </c>
      <c r="BA114" s="140">
        <v>1.6644675925925926E-3</v>
      </c>
      <c r="BB114" s="140">
        <v>1.7065972222222222E-3</v>
      </c>
      <c r="BC114" s="140">
        <v>1.7386574074074075E-3</v>
      </c>
      <c r="BD114" s="140">
        <v>1.7107638888888886E-3</v>
      </c>
      <c r="BE114" s="140">
        <v>1.7392361111111113E-3</v>
      </c>
      <c r="BF114" s="140">
        <v>1.8430555555555555E-3</v>
      </c>
      <c r="BG114" s="140">
        <v>1.8190972222222222E-3</v>
      </c>
      <c r="BH114" s="140">
        <v>1.8261574074074074E-3</v>
      </c>
      <c r="BI114" s="140">
        <v>1.7672453703703702E-3</v>
      </c>
      <c r="BJ114" s="140">
        <v>1.9395833333333333E-3</v>
      </c>
      <c r="BK114" s="140">
        <v>2.0907407407407407E-3</v>
      </c>
      <c r="BL114" s="140">
        <v>1.8195601851851851E-3</v>
      </c>
      <c r="BM114" s="140">
        <v>3.3008101851851857E-3</v>
      </c>
      <c r="BN114" s="140">
        <v>1.9083333333333333E-3</v>
      </c>
      <c r="BO114" s="140">
        <v>1.7497685185185186E-3</v>
      </c>
      <c r="BP114" s="140">
        <v>1.7534722222222222E-3</v>
      </c>
      <c r="BQ114" s="140">
        <v>1.9090277777777777E-3</v>
      </c>
      <c r="BR114" s="140">
        <v>1.8748842592592593E-3</v>
      </c>
      <c r="BS114" s="140">
        <v>2.0262731481481481E-3</v>
      </c>
      <c r="BT114" s="140">
        <v>2.0042824074074073E-3</v>
      </c>
      <c r="BU114" s="140">
        <v>2.2282407407407407E-3</v>
      </c>
      <c r="BV114" s="140">
        <v>2.1416666666666667E-3</v>
      </c>
      <c r="BW114" s="140">
        <v>1.961111111111111E-3</v>
      </c>
      <c r="BX114" s="140">
        <v>2.0357638888888886E-3</v>
      </c>
      <c r="BY114" s="140">
        <v>2.0197916666666667E-3</v>
      </c>
      <c r="BZ114" s="140">
        <v>2.1037037037037036E-3</v>
      </c>
      <c r="CA114" s="140">
        <v>1.8408564814814815E-3</v>
      </c>
      <c r="CB114" s="140">
        <v>2.8964120370370372E-3</v>
      </c>
      <c r="CC114" s="140">
        <v>3.205902777777778E-3</v>
      </c>
      <c r="CD114" s="140">
        <v>1.9824074074074076E-3</v>
      </c>
      <c r="CE114" s="140">
        <v>1.8033564814814815E-3</v>
      </c>
      <c r="CF114" s="140">
        <v>2.0501157407407408E-3</v>
      </c>
      <c r="CG114" s="140">
        <v>2.0211805555555556E-3</v>
      </c>
      <c r="CH114" s="140">
        <v>1.9342592592592595E-3</v>
      </c>
      <c r="CI114" s="140">
        <v>4.0768518518518515E-3</v>
      </c>
      <c r="CJ114" s="140">
        <v>2.1589120370370369E-3</v>
      </c>
      <c r="CK114" s="140">
        <v>2.0243055555555557E-3</v>
      </c>
      <c r="CL114" s="140">
        <v>1.9888888888888886E-3</v>
      </c>
      <c r="CM114" s="140">
        <v>1.9190972222222222E-3</v>
      </c>
      <c r="CN114" s="140">
        <v>2.473726851851852E-3</v>
      </c>
      <c r="CO114" s="140">
        <v>1.8637731481481483E-3</v>
      </c>
      <c r="CP114" s="140">
        <v>1.8113425925925927E-3</v>
      </c>
      <c r="CQ114" s="140">
        <v>2.3385416666666667E-3</v>
      </c>
      <c r="CR114" s="140">
        <v>2.252777777777778E-3</v>
      </c>
      <c r="CS114" s="140">
        <v>2.1262731481481484E-3</v>
      </c>
      <c r="CT114" s="140">
        <v>1.8880787037037037E-3</v>
      </c>
      <c r="CU114" s="140">
        <v>1.8864583333333331E-3</v>
      </c>
      <c r="CV114" s="140">
        <v>1.9653935185185187E-3</v>
      </c>
      <c r="CW114" s="140">
        <v>2.8202546296296296E-3</v>
      </c>
      <c r="CX114" s="140">
        <v>1.8635416666666668E-3</v>
      </c>
      <c r="CY114" s="140">
        <v>1.8686342592592593E-3</v>
      </c>
      <c r="CZ114" s="140">
        <v>1.8593750000000001E-3</v>
      </c>
      <c r="DA114" s="140">
        <v>2.1990740740740742E-3</v>
      </c>
      <c r="DB114" s="140">
        <v>1.7995370370370368E-3</v>
      </c>
      <c r="DC114" s="140">
        <v>1.7528935185185189E-3</v>
      </c>
      <c r="DD114" s="140">
        <v>1.8582175925925925E-3</v>
      </c>
      <c r="DE114" s="140">
        <v>1.8085648148148149E-3</v>
      </c>
      <c r="DF114" s="140">
        <v>2.1629629629629629E-3</v>
      </c>
      <c r="DG114" s="140">
        <v>1.7453703703703702E-3</v>
      </c>
      <c r="DH114" s="140">
        <v>2.4642361111111111E-3</v>
      </c>
      <c r="DI114" s="141">
        <v>1.9515046296296294E-3</v>
      </c>
      <c r="DJ114" s="141">
        <v>1.8256944444444442E-3</v>
      </c>
    </row>
    <row r="115" spans="2:114" x14ac:dyDescent="0.2">
      <c r="B115" s="124">
        <v>112</v>
      </c>
      <c r="C115" s="125">
        <v>84</v>
      </c>
      <c r="D115" s="125" t="s">
        <v>390</v>
      </c>
      <c r="E115" s="126">
        <v>1954</v>
      </c>
      <c r="F115" s="126" t="s">
        <v>191</v>
      </c>
      <c r="G115" s="126">
        <v>10</v>
      </c>
      <c r="H115" s="125" t="s">
        <v>442</v>
      </c>
      <c r="I115" s="138">
        <v>0.20486111111111113</v>
      </c>
      <c r="J115" s="139">
        <v>2.5362268518518516E-3</v>
      </c>
      <c r="K115" s="140">
        <v>1.6096064814814812E-3</v>
      </c>
      <c r="L115" s="140">
        <v>1.6016203703703704E-3</v>
      </c>
      <c r="M115" s="140">
        <v>1.6417824074074076E-3</v>
      </c>
      <c r="N115" s="140">
        <v>1.6445601851851853E-3</v>
      </c>
      <c r="O115" s="140">
        <v>1.6449074074074076E-3</v>
      </c>
      <c r="P115" s="140">
        <v>1.6640046296296296E-3</v>
      </c>
      <c r="Q115" s="140">
        <v>1.6572916666666665E-3</v>
      </c>
      <c r="R115" s="140">
        <v>1.6405092592592593E-3</v>
      </c>
      <c r="S115" s="140">
        <v>1.6469907407407407E-3</v>
      </c>
      <c r="T115" s="140">
        <v>1.6574074074074076E-3</v>
      </c>
      <c r="U115" s="140">
        <v>1.6287037037037036E-3</v>
      </c>
      <c r="V115" s="140">
        <v>1.6818287037037036E-3</v>
      </c>
      <c r="W115" s="140">
        <v>1.6944444444444444E-3</v>
      </c>
      <c r="X115" s="140">
        <v>1.6854166666666667E-3</v>
      </c>
      <c r="Y115" s="140">
        <v>1.6795138888888886E-3</v>
      </c>
      <c r="Z115" s="140">
        <v>1.6998842592592595E-3</v>
      </c>
      <c r="AA115" s="140">
        <v>1.7038194444444444E-3</v>
      </c>
      <c r="AB115" s="140">
        <v>1.7135416666666668E-3</v>
      </c>
      <c r="AC115" s="140">
        <v>1.6812500000000002E-3</v>
      </c>
      <c r="AD115" s="140">
        <v>1.734837962962963E-3</v>
      </c>
      <c r="AE115" s="140">
        <v>1.7299768518518517E-3</v>
      </c>
      <c r="AF115" s="140">
        <v>1.7019675925925926E-3</v>
      </c>
      <c r="AG115" s="140">
        <v>1.852199074074074E-3</v>
      </c>
      <c r="AH115" s="140">
        <v>1.7281250000000003E-3</v>
      </c>
      <c r="AI115" s="140">
        <v>1.7668981481481483E-3</v>
      </c>
      <c r="AJ115" s="140">
        <v>1.7503472222222224E-3</v>
      </c>
      <c r="AK115" s="140">
        <v>1.7337962962962964E-3</v>
      </c>
      <c r="AL115" s="140">
        <v>1.7439814814814816E-3</v>
      </c>
      <c r="AM115" s="140">
        <v>1.7446759259259258E-3</v>
      </c>
      <c r="AN115" s="140">
        <v>1.7425925925925925E-3</v>
      </c>
      <c r="AO115" s="140">
        <v>1.7506944444444445E-3</v>
      </c>
      <c r="AP115" s="140">
        <v>1.7571759259259257E-3</v>
      </c>
      <c r="AQ115" s="140">
        <v>1.7597222222222222E-3</v>
      </c>
      <c r="AR115" s="140">
        <v>1.7692129629629629E-3</v>
      </c>
      <c r="AS115" s="140">
        <v>2.0196759259259261E-3</v>
      </c>
      <c r="AT115" s="140">
        <v>1.7872685185185185E-3</v>
      </c>
      <c r="AU115" s="140">
        <v>1.7881944444444447E-3</v>
      </c>
      <c r="AV115" s="140">
        <v>1.7704861111111113E-3</v>
      </c>
      <c r="AW115" s="140">
        <v>1.7902777777777778E-3</v>
      </c>
      <c r="AX115" s="140">
        <v>1.8094907407407406E-3</v>
      </c>
      <c r="AY115" s="140">
        <v>1.8124999999999999E-3</v>
      </c>
      <c r="AZ115" s="140">
        <v>1.8068287037037037E-3</v>
      </c>
      <c r="BA115" s="140">
        <v>1.8074074074074071E-3</v>
      </c>
      <c r="BB115" s="140">
        <v>1.8148148148148149E-3</v>
      </c>
      <c r="BC115" s="140">
        <v>1.97974537037037E-3</v>
      </c>
      <c r="BD115" s="140">
        <v>1.8467592592592596E-3</v>
      </c>
      <c r="BE115" s="140">
        <v>1.8084490740740741E-3</v>
      </c>
      <c r="BF115" s="140">
        <v>1.7859953703703703E-3</v>
      </c>
      <c r="BG115" s="140">
        <v>1.8363425925925925E-3</v>
      </c>
      <c r="BH115" s="140">
        <v>1.866550925925926E-3</v>
      </c>
      <c r="BI115" s="140">
        <v>1.8519675925925926E-3</v>
      </c>
      <c r="BJ115" s="140">
        <v>1.868287037037037E-3</v>
      </c>
      <c r="BK115" s="140">
        <v>2.3447916666666665E-3</v>
      </c>
      <c r="BL115" s="140">
        <v>1.8940972222222224E-3</v>
      </c>
      <c r="BM115" s="140">
        <v>1.9064814814814814E-3</v>
      </c>
      <c r="BN115" s="140">
        <v>1.9035879629629628E-3</v>
      </c>
      <c r="BO115" s="140">
        <v>1.9754629629629632E-3</v>
      </c>
      <c r="BP115" s="140">
        <v>1.9305555555555554E-3</v>
      </c>
      <c r="BQ115" s="140">
        <v>1.9165509259259259E-3</v>
      </c>
      <c r="BR115" s="140">
        <v>1.9663194444444446E-3</v>
      </c>
      <c r="BS115" s="140">
        <v>2.2189814814814811E-3</v>
      </c>
      <c r="BT115" s="140">
        <v>1.9806712962962963E-3</v>
      </c>
      <c r="BU115" s="140">
        <v>2.0053240740740739E-3</v>
      </c>
      <c r="BV115" s="140">
        <v>2.0031250000000001E-3</v>
      </c>
      <c r="BW115" s="140">
        <v>1.9983796296296295E-3</v>
      </c>
      <c r="BX115" s="140">
        <v>2.0258101851851852E-3</v>
      </c>
      <c r="BY115" s="140">
        <v>2.0348379629629627E-3</v>
      </c>
      <c r="BZ115" s="140">
        <v>2.025115740740741E-3</v>
      </c>
      <c r="CA115" s="140">
        <v>1.9997685185185183E-3</v>
      </c>
      <c r="CB115" s="140">
        <v>2.4060185185185187E-3</v>
      </c>
      <c r="CC115" s="140">
        <v>2.1436342592592592E-3</v>
      </c>
      <c r="CD115" s="140">
        <v>2.0964120370370368E-3</v>
      </c>
      <c r="CE115" s="140">
        <v>2.0996527777777775E-3</v>
      </c>
      <c r="CF115" s="140">
        <v>2.2407407407407406E-3</v>
      </c>
      <c r="CG115" s="140">
        <v>2.1400462962962961E-3</v>
      </c>
      <c r="CH115" s="140">
        <v>2.105671296296296E-3</v>
      </c>
      <c r="CI115" s="140">
        <v>2.3129629629629628E-3</v>
      </c>
      <c r="CJ115" s="140">
        <v>2.1473379629629629E-3</v>
      </c>
      <c r="CK115" s="140">
        <v>2.137847222222222E-3</v>
      </c>
      <c r="CL115" s="140">
        <v>2.169097222222222E-3</v>
      </c>
      <c r="CM115" s="140">
        <v>2.2287037037037037E-3</v>
      </c>
      <c r="CN115" s="140">
        <v>2.189236111111111E-3</v>
      </c>
      <c r="CO115" s="140">
        <v>2.174189814814815E-3</v>
      </c>
      <c r="CP115" s="140">
        <v>2.2193287037037038E-3</v>
      </c>
      <c r="CQ115" s="140">
        <v>2.1806712962962964E-3</v>
      </c>
      <c r="CR115" s="140">
        <v>2.3472222222222223E-3</v>
      </c>
      <c r="CS115" s="140">
        <v>2.2011574074074073E-3</v>
      </c>
      <c r="CT115" s="140">
        <v>2.2141203703703702E-3</v>
      </c>
      <c r="CU115" s="140">
        <v>2.3737268518518517E-3</v>
      </c>
      <c r="CV115" s="140">
        <v>2.2662037037037039E-3</v>
      </c>
      <c r="CW115" s="140">
        <v>2.2565972222222219E-3</v>
      </c>
      <c r="CX115" s="140">
        <v>2.3093749999999998E-3</v>
      </c>
      <c r="CY115" s="140">
        <v>2.2986111111111111E-3</v>
      </c>
      <c r="CZ115" s="140">
        <v>2.2901620370370372E-3</v>
      </c>
      <c r="DA115" s="140">
        <v>2.2760416666666667E-3</v>
      </c>
      <c r="DB115" s="140">
        <v>2.4920138888888887E-3</v>
      </c>
      <c r="DC115" s="140">
        <v>2.3003472222222223E-3</v>
      </c>
      <c r="DD115" s="140">
        <v>2.2417824074074072E-3</v>
      </c>
      <c r="DE115" s="140">
        <v>2.2366898148148146E-3</v>
      </c>
      <c r="DF115" s="140">
        <v>2.1883101851851851E-3</v>
      </c>
      <c r="DG115" s="140">
        <v>2.1078703703703706E-3</v>
      </c>
      <c r="DH115" s="140">
        <v>2.1138888888888887E-3</v>
      </c>
      <c r="DI115" s="141">
        <v>1.9847222222222224E-3</v>
      </c>
      <c r="DJ115" s="141">
        <v>1.8141203703703705E-3</v>
      </c>
    </row>
    <row r="116" spans="2:114" x14ac:dyDescent="0.2">
      <c r="B116" s="124">
        <v>113</v>
      </c>
      <c r="C116" s="125">
        <v>8</v>
      </c>
      <c r="D116" s="125" t="s">
        <v>391</v>
      </c>
      <c r="E116" s="126">
        <v>1962</v>
      </c>
      <c r="F116" s="126" t="s">
        <v>183</v>
      </c>
      <c r="G116" s="126">
        <v>24</v>
      </c>
      <c r="H116" s="125" t="s">
        <v>443</v>
      </c>
      <c r="I116" s="138">
        <v>0.2171990740740741</v>
      </c>
      <c r="J116" s="139">
        <v>2.6957175925925929E-3</v>
      </c>
      <c r="K116" s="140">
        <v>1.7123842592592592E-3</v>
      </c>
      <c r="L116" s="140">
        <v>1.9202546296296296E-3</v>
      </c>
      <c r="M116" s="140">
        <v>1.7577546296296297E-3</v>
      </c>
      <c r="N116" s="140">
        <v>1.7629629629629629E-3</v>
      </c>
      <c r="O116" s="140">
        <v>1.9892361111111113E-3</v>
      </c>
      <c r="P116" s="140">
        <v>1.8918981481481484E-3</v>
      </c>
      <c r="Q116" s="140">
        <v>1.9327546296296298E-3</v>
      </c>
      <c r="R116" s="140">
        <v>1.8313657407407404E-3</v>
      </c>
      <c r="S116" s="140">
        <v>1.8958333333333334E-3</v>
      </c>
      <c r="T116" s="140">
        <v>1.7321759259259261E-3</v>
      </c>
      <c r="U116" s="140">
        <v>1.9285879629629629E-3</v>
      </c>
      <c r="V116" s="140">
        <v>2.007523148148148E-3</v>
      </c>
      <c r="W116" s="140">
        <v>1.9600694444444444E-3</v>
      </c>
      <c r="X116" s="140">
        <v>1.7548611111111113E-3</v>
      </c>
      <c r="Y116" s="140">
        <v>1.9168981481481483E-3</v>
      </c>
      <c r="Z116" s="140">
        <v>2.2072916666666669E-3</v>
      </c>
      <c r="AA116" s="140">
        <v>2.0917824074074077E-3</v>
      </c>
      <c r="AB116" s="140">
        <v>1.7582175925925925E-3</v>
      </c>
      <c r="AC116" s="140">
        <v>1.7516203703703702E-3</v>
      </c>
      <c r="AD116" s="140">
        <v>2.2458333333333332E-3</v>
      </c>
      <c r="AE116" s="140">
        <v>1.9972222222222223E-3</v>
      </c>
      <c r="AF116" s="140">
        <v>1.7479166666666667E-3</v>
      </c>
      <c r="AG116" s="140">
        <v>1.8523148148148151E-3</v>
      </c>
      <c r="AH116" s="140">
        <v>1.6697916666666666E-3</v>
      </c>
      <c r="AI116" s="140">
        <v>1.8655092592592592E-3</v>
      </c>
      <c r="AJ116" s="140">
        <v>2.1490740740740736E-3</v>
      </c>
      <c r="AK116" s="140">
        <v>1.7498842592592594E-3</v>
      </c>
      <c r="AL116" s="140">
        <v>1.703125E-3</v>
      </c>
      <c r="AM116" s="140">
        <v>2.0869212962962964E-3</v>
      </c>
      <c r="AN116" s="140">
        <v>1.7032407407407406E-3</v>
      </c>
      <c r="AO116" s="140">
        <v>1.6956018518518518E-3</v>
      </c>
      <c r="AP116" s="140">
        <v>1.6887731481481482E-3</v>
      </c>
      <c r="AQ116" s="140">
        <v>2.051273148148148E-3</v>
      </c>
      <c r="AR116" s="140">
        <v>2.1416666666666667E-3</v>
      </c>
      <c r="AS116" s="140">
        <v>1.6842592592592595E-3</v>
      </c>
      <c r="AT116" s="140">
        <v>1.6790509259259258E-3</v>
      </c>
      <c r="AU116" s="140">
        <v>1.8984953703703701E-3</v>
      </c>
      <c r="AV116" s="140">
        <v>1.8120370370370371E-3</v>
      </c>
      <c r="AW116" s="140">
        <v>2.2269675925925925E-3</v>
      </c>
      <c r="AX116" s="140">
        <v>2.0680555555555552E-3</v>
      </c>
      <c r="AY116" s="140">
        <v>1.7299768518518517E-3</v>
      </c>
      <c r="AZ116" s="140">
        <v>1.9644675925925927E-3</v>
      </c>
      <c r="BA116" s="140">
        <v>1.9491898148148151E-3</v>
      </c>
      <c r="BB116" s="140">
        <v>2.7755787037037037E-3</v>
      </c>
      <c r="BC116" s="140">
        <v>2.4821759259259263E-3</v>
      </c>
      <c r="BD116" s="140">
        <v>1.823263888888889E-3</v>
      </c>
      <c r="BE116" s="140">
        <v>1.931712962962963E-3</v>
      </c>
      <c r="BF116" s="140">
        <v>2.2107638888888888E-3</v>
      </c>
      <c r="BG116" s="140">
        <v>1.8160879629629629E-3</v>
      </c>
      <c r="BH116" s="140">
        <v>1.9552083333333335E-3</v>
      </c>
      <c r="BI116" s="140">
        <v>2.0010416666666666E-3</v>
      </c>
      <c r="BJ116" s="140">
        <v>2.0841435185185186E-3</v>
      </c>
      <c r="BK116" s="140">
        <v>3.2614583333333337E-3</v>
      </c>
      <c r="BL116" s="140">
        <v>2.0177083333333336E-3</v>
      </c>
      <c r="BM116" s="140">
        <v>1.9615740740740739E-3</v>
      </c>
      <c r="BN116" s="140">
        <v>2.1277777777777779E-3</v>
      </c>
      <c r="BO116" s="140">
        <v>2.3413194444444445E-3</v>
      </c>
      <c r="BP116" s="140">
        <v>1.9144675925925926E-3</v>
      </c>
      <c r="BQ116" s="140">
        <v>2.211921296296296E-3</v>
      </c>
      <c r="BR116" s="140">
        <v>2.1746527777777775E-3</v>
      </c>
      <c r="BS116" s="140">
        <v>2.8899305555555557E-3</v>
      </c>
      <c r="BT116" s="140">
        <v>2.0377314814814815E-3</v>
      </c>
      <c r="BU116" s="140">
        <v>2.1684027777777778E-3</v>
      </c>
      <c r="BV116" s="140">
        <v>1.9520833333333332E-3</v>
      </c>
      <c r="BW116" s="140">
        <v>2.1332175925925924E-3</v>
      </c>
      <c r="BX116" s="140">
        <v>2.2420138888888889E-3</v>
      </c>
      <c r="BY116" s="140">
        <v>2.1608796296296298E-3</v>
      </c>
      <c r="BZ116" s="140">
        <v>2.1207175925925929E-3</v>
      </c>
      <c r="CA116" s="140">
        <v>2.6542824074074073E-3</v>
      </c>
      <c r="CB116" s="140">
        <v>1.9087962962962965E-3</v>
      </c>
      <c r="CC116" s="140">
        <v>2.7596064814814814E-3</v>
      </c>
      <c r="CD116" s="140">
        <v>1.8644675925925929E-3</v>
      </c>
      <c r="CE116" s="140">
        <v>2.5475694444444443E-3</v>
      </c>
      <c r="CF116" s="140">
        <v>2.1881944444444444E-3</v>
      </c>
      <c r="CG116" s="140">
        <v>2.1149305555555557E-3</v>
      </c>
      <c r="CH116" s="140">
        <v>2.1010416666666669E-3</v>
      </c>
      <c r="CI116" s="140">
        <v>3.5646990740740743E-3</v>
      </c>
      <c r="CJ116" s="140">
        <v>1.8351851851851854E-3</v>
      </c>
      <c r="CK116" s="140">
        <v>2.0942129629629631E-3</v>
      </c>
      <c r="CL116" s="140">
        <v>2.4534722222222219E-3</v>
      </c>
      <c r="CM116" s="140">
        <v>2.3578703703703704E-3</v>
      </c>
      <c r="CN116" s="140">
        <v>2.1244212962962961E-3</v>
      </c>
      <c r="CO116" s="140">
        <v>2.4392361111111112E-3</v>
      </c>
      <c r="CP116" s="140">
        <v>2.3417824074074074E-3</v>
      </c>
      <c r="CQ116" s="140">
        <v>2.1045138888888888E-3</v>
      </c>
      <c r="CR116" s="140">
        <v>2.1094907407407408E-3</v>
      </c>
      <c r="CS116" s="140">
        <v>2.1226851851851854E-3</v>
      </c>
      <c r="CT116" s="140">
        <v>2.4489583333333334E-3</v>
      </c>
      <c r="CU116" s="140">
        <v>1.9501157407407408E-3</v>
      </c>
      <c r="CV116" s="140">
        <v>2.1075231481481479E-3</v>
      </c>
      <c r="CW116" s="140">
        <v>2.033217592592593E-3</v>
      </c>
      <c r="CX116" s="140">
        <v>2.0315972222222224E-3</v>
      </c>
      <c r="CY116" s="140">
        <v>2.1472222222222222E-3</v>
      </c>
      <c r="CZ116" s="140">
        <v>2.303587962962963E-3</v>
      </c>
      <c r="DA116" s="140">
        <v>2.0741898148148147E-3</v>
      </c>
      <c r="DB116" s="140">
        <v>2.0479166666666666E-3</v>
      </c>
      <c r="DC116" s="140">
        <v>2.1420138888888886E-3</v>
      </c>
      <c r="DD116" s="140">
        <v>2.020023148148148E-3</v>
      </c>
      <c r="DE116" s="140">
        <v>2.0146990740740741E-3</v>
      </c>
      <c r="DF116" s="140">
        <v>1.9899305555555555E-3</v>
      </c>
      <c r="DG116" s="140">
        <v>1.9070601851851852E-3</v>
      </c>
      <c r="DH116" s="140">
        <v>2.0370370370370373E-3</v>
      </c>
      <c r="DI116" s="141">
        <v>1.9150462962962964E-3</v>
      </c>
      <c r="DJ116" s="141">
        <v>1.6929398148148147E-3</v>
      </c>
    </row>
    <row r="117" spans="2:114" x14ac:dyDescent="0.2">
      <c r="B117" s="124">
        <v>114</v>
      </c>
      <c r="C117" s="125">
        <v>44</v>
      </c>
      <c r="D117" s="125" t="s">
        <v>208</v>
      </c>
      <c r="E117" s="126">
        <v>1954</v>
      </c>
      <c r="F117" s="126" t="s">
        <v>191</v>
      </c>
      <c r="G117" s="126">
        <v>11</v>
      </c>
      <c r="H117" s="125" t="s">
        <v>444</v>
      </c>
      <c r="I117" s="138">
        <v>0.22504629629629627</v>
      </c>
      <c r="J117" s="139">
        <v>2.8159722222222219E-3</v>
      </c>
      <c r="K117" s="140">
        <v>1.7806712962962965E-3</v>
      </c>
      <c r="L117" s="140">
        <v>1.8368055555555557E-3</v>
      </c>
      <c r="M117" s="140">
        <v>1.8297453703703705E-3</v>
      </c>
      <c r="N117" s="140">
        <v>1.8199074074074075E-3</v>
      </c>
      <c r="O117" s="140">
        <v>1.808912037037037E-3</v>
      </c>
      <c r="P117" s="140">
        <v>1.8017361111111109E-3</v>
      </c>
      <c r="Q117" s="140">
        <v>1.7805555555555554E-3</v>
      </c>
      <c r="R117" s="140">
        <v>1.7892361111111112E-3</v>
      </c>
      <c r="S117" s="140">
        <v>1.8087962962962962E-3</v>
      </c>
      <c r="T117" s="140">
        <v>1.798842592592593E-3</v>
      </c>
      <c r="U117" s="140">
        <v>1.8619212962962962E-3</v>
      </c>
      <c r="V117" s="140">
        <v>1.7614583333333334E-3</v>
      </c>
      <c r="W117" s="140">
        <v>1.7733796296296297E-3</v>
      </c>
      <c r="X117" s="140">
        <v>1.8120370370370371E-3</v>
      </c>
      <c r="Y117" s="140">
        <v>1.8266203703703702E-3</v>
      </c>
      <c r="Z117" s="140">
        <v>1.8807870370370369E-3</v>
      </c>
      <c r="AA117" s="140">
        <v>1.8302083333333332E-3</v>
      </c>
      <c r="AB117" s="140">
        <v>1.832986111111111E-3</v>
      </c>
      <c r="AC117" s="140">
        <v>1.8347222222222222E-3</v>
      </c>
      <c r="AD117" s="140">
        <v>1.8082175925925924E-3</v>
      </c>
      <c r="AE117" s="140">
        <v>1.8166666666666667E-3</v>
      </c>
      <c r="AF117" s="140">
        <v>1.8287037037037037E-3</v>
      </c>
      <c r="AG117" s="140">
        <v>1.8674768518518519E-3</v>
      </c>
      <c r="AH117" s="140">
        <v>1.8326388888888891E-3</v>
      </c>
      <c r="AI117" s="140">
        <v>1.8311342592592596E-3</v>
      </c>
      <c r="AJ117" s="140">
        <v>1.8420138888888887E-3</v>
      </c>
      <c r="AK117" s="140">
        <v>1.8572916666666668E-3</v>
      </c>
      <c r="AL117" s="140">
        <v>1.9232638888888886E-3</v>
      </c>
      <c r="AM117" s="140">
        <v>1.8908564814814814E-3</v>
      </c>
      <c r="AN117" s="140">
        <v>1.8890046296296296E-3</v>
      </c>
      <c r="AO117" s="140">
        <v>1.8980324074074073E-3</v>
      </c>
      <c r="AP117" s="140">
        <v>1.9165509259259259E-3</v>
      </c>
      <c r="AQ117" s="140">
        <v>1.9928240740740744E-3</v>
      </c>
      <c r="AR117" s="140">
        <v>1.8386574074074076E-3</v>
      </c>
      <c r="AS117" s="140">
        <v>1.9055555555555553E-3</v>
      </c>
      <c r="AT117" s="140">
        <v>1.915162037037037E-3</v>
      </c>
      <c r="AU117" s="140">
        <v>1.8634259259259261E-3</v>
      </c>
      <c r="AV117" s="140">
        <v>2.007986111111111E-3</v>
      </c>
      <c r="AW117" s="140">
        <v>1.9165509259259259E-3</v>
      </c>
      <c r="AX117" s="140">
        <v>2.1586805555555556E-3</v>
      </c>
      <c r="AY117" s="140">
        <v>1.9167824074074072E-3</v>
      </c>
      <c r="AZ117" s="140">
        <v>1.916087962962963E-3</v>
      </c>
      <c r="BA117" s="140">
        <v>1.939814814814815E-3</v>
      </c>
      <c r="BB117" s="140">
        <v>1.9542824074074076E-3</v>
      </c>
      <c r="BC117" s="140">
        <v>2.0723379629629629E-3</v>
      </c>
      <c r="BD117" s="140">
        <v>1.9439814814814814E-3</v>
      </c>
      <c r="BE117" s="140">
        <v>1.9562500000000001E-3</v>
      </c>
      <c r="BF117" s="140">
        <v>1.9751157407407408E-3</v>
      </c>
      <c r="BG117" s="140">
        <v>1.9778935185185186E-3</v>
      </c>
      <c r="BH117" s="140">
        <v>2.1700231481481479E-3</v>
      </c>
      <c r="BI117" s="140">
        <v>1.9425925925925928E-3</v>
      </c>
      <c r="BJ117" s="140">
        <v>2.0289351851851853E-3</v>
      </c>
      <c r="BK117" s="140">
        <v>2.0097222222222222E-3</v>
      </c>
      <c r="BL117" s="140">
        <v>1.9888888888888886E-3</v>
      </c>
      <c r="BM117" s="140">
        <v>2.200810185185185E-3</v>
      </c>
      <c r="BN117" s="140">
        <v>2.0177083333333336E-3</v>
      </c>
      <c r="BO117" s="140">
        <v>2.0368055555555552E-3</v>
      </c>
      <c r="BP117" s="140">
        <v>2.0336805555555555E-3</v>
      </c>
      <c r="BQ117" s="140">
        <v>2.2868055555555554E-3</v>
      </c>
      <c r="BR117" s="140">
        <v>2.1181712962962964E-3</v>
      </c>
      <c r="BS117" s="140">
        <v>2.0725694444444446E-3</v>
      </c>
      <c r="BT117" s="140">
        <v>2.0921296296296295E-3</v>
      </c>
      <c r="BU117" s="140">
        <v>2.0771990740740738E-3</v>
      </c>
      <c r="BV117" s="140">
        <v>2.3008101851851852E-3</v>
      </c>
      <c r="BW117" s="140">
        <v>2.1329861111111111E-3</v>
      </c>
      <c r="BX117" s="140">
        <v>2.1072916666666666E-3</v>
      </c>
      <c r="BY117" s="140">
        <v>2.1160879629629628E-3</v>
      </c>
      <c r="BZ117" s="140">
        <v>2.1673611111111112E-3</v>
      </c>
      <c r="CA117" s="140">
        <v>2.4553240740740742E-3</v>
      </c>
      <c r="CB117" s="140">
        <v>2.2046296296296297E-3</v>
      </c>
      <c r="CC117" s="140">
        <v>2.142476851851852E-3</v>
      </c>
      <c r="CD117" s="140">
        <v>2.3728009259259262E-3</v>
      </c>
      <c r="CE117" s="140">
        <v>2.1842592592592595E-3</v>
      </c>
      <c r="CF117" s="140">
        <v>2.2009259259259261E-3</v>
      </c>
      <c r="CG117" s="140">
        <v>2.5430555555555558E-3</v>
      </c>
      <c r="CH117" s="140">
        <v>2.2652777777777779E-3</v>
      </c>
      <c r="CI117" s="140">
        <v>2.2178240740740739E-3</v>
      </c>
      <c r="CJ117" s="140">
        <v>2.2652777777777779E-3</v>
      </c>
      <c r="CK117" s="140">
        <v>2.674652777777778E-3</v>
      </c>
      <c r="CL117" s="140">
        <v>2.287962962962963E-3</v>
      </c>
      <c r="CM117" s="140">
        <v>2.3209490740740738E-3</v>
      </c>
      <c r="CN117" s="140">
        <v>2.7961805555555557E-3</v>
      </c>
      <c r="CO117" s="140">
        <v>2.3979166666666667E-3</v>
      </c>
      <c r="CP117" s="140">
        <v>2.9064814814814817E-3</v>
      </c>
      <c r="CQ117" s="140">
        <v>2.4662037037037035E-3</v>
      </c>
      <c r="CR117" s="140">
        <v>2.8015046296296295E-3</v>
      </c>
      <c r="CS117" s="140">
        <v>2.3917824074074076E-3</v>
      </c>
      <c r="CT117" s="140">
        <v>2.6093750000000001E-3</v>
      </c>
      <c r="CU117" s="140">
        <v>2.5076388888888887E-3</v>
      </c>
      <c r="CV117" s="140">
        <v>2.5506944444444444E-3</v>
      </c>
      <c r="CW117" s="140">
        <v>2.6666666666666666E-3</v>
      </c>
      <c r="CX117" s="140">
        <v>2.6856481481481484E-3</v>
      </c>
      <c r="CY117" s="140">
        <v>2.4523148148148147E-3</v>
      </c>
      <c r="CZ117" s="140">
        <v>2.6877314814814815E-3</v>
      </c>
      <c r="DA117" s="140">
        <v>2.4483796296296298E-3</v>
      </c>
      <c r="DB117" s="140">
        <v>2.717939814814815E-3</v>
      </c>
      <c r="DC117" s="140">
        <v>2.8756944444444446E-3</v>
      </c>
      <c r="DD117" s="140">
        <v>2.4997685185185188E-3</v>
      </c>
      <c r="DE117" s="140">
        <v>2.4390046296296295E-3</v>
      </c>
      <c r="DF117" s="140">
        <v>2.4971064814814817E-3</v>
      </c>
      <c r="DG117" s="140">
        <v>2.5158564814814813E-3</v>
      </c>
      <c r="DH117" s="140">
        <v>2.9822916666666665E-3</v>
      </c>
      <c r="DI117" s="141">
        <v>2.6332175925925928E-3</v>
      </c>
      <c r="DJ117" s="141">
        <v>2.7506944444444445E-3</v>
      </c>
    </row>
    <row r="118" spans="2:114" x14ac:dyDescent="0.2">
      <c r="B118" s="124">
        <v>115</v>
      </c>
      <c r="C118" s="125">
        <v>29</v>
      </c>
      <c r="D118" s="125" t="s">
        <v>392</v>
      </c>
      <c r="E118" s="126">
        <v>1974</v>
      </c>
      <c r="F118" s="126" t="s">
        <v>177</v>
      </c>
      <c r="G118" s="126">
        <v>44</v>
      </c>
      <c r="H118" s="125" t="s">
        <v>181</v>
      </c>
      <c r="I118" s="138">
        <v>0.22686342592592593</v>
      </c>
      <c r="J118" s="139">
        <v>2.6209490740740742E-3</v>
      </c>
      <c r="K118" s="140">
        <v>1.5428240740740741E-3</v>
      </c>
      <c r="L118" s="140">
        <v>1.5607638888888891E-3</v>
      </c>
      <c r="M118" s="140">
        <v>1.5763888888888891E-3</v>
      </c>
      <c r="N118" s="140">
        <v>1.5268518518518519E-3</v>
      </c>
      <c r="O118" s="140">
        <v>1.5087962962962963E-3</v>
      </c>
      <c r="P118" s="140">
        <v>1.5327546296296296E-3</v>
      </c>
      <c r="Q118" s="140">
        <v>1.8010416666666667E-3</v>
      </c>
      <c r="R118" s="140">
        <v>1.5031249999999999E-3</v>
      </c>
      <c r="S118" s="140">
        <v>1.5273148148148147E-3</v>
      </c>
      <c r="T118" s="140">
        <v>1.5732638888888888E-3</v>
      </c>
      <c r="U118" s="140">
        <v>1.4187500000000001E-3</v>
      </c>
      <c r="V118" s="140">
        <v>1.5614583333333333E-3</v>
      </c>
      <c r="W118" s="140">
        <v>1.5967592592592594E-3</v>
      </c>
      <c r="X118" s="140">
        <v>1.5790509259259258E-3</v>
      </c>
      <c r="Y118" s="140">
        <v>1.5688657407407407E-3</v>
      </c>
      <c r="Z118" s="140">
        <v>1.5527777777777779E-3</v>
      </c>
      <c r="AA118" s="140">
        <v>1.5483796296296296E-3</v>
      </c>
      <c r="AB118" s="140">
        <v>1.6209490740740739E-3</v>
      </c>
      <c r="AC118" s="140">
        <v>1.6337962962962964E-3</v>
      </c>
      <c r="AD118" s="140">
        <v>1.5844907407407407E-3</v>
      </c>
      <c r="AE118" s="140">
        <v>1.5850694444444443E-3</v>
      </c>
      <c r="AF118" s="140">
        <v>1.5559027777777778E-3</v>
      </c>
      <c r="AG118" s="140">
        <v>1.5280092592592593E-3</v>
      </c>
      <c r="AH118" s="140">
        <v>1.5521990740740741E-3</v>
      </c>
      <c r="AI118" s="140">
        <v>1.5846064814814813E-3</v>
      </c>
      <c r="AJ118" s="140">
        <v>1.6101851851851852E-3</v>
      </c>
      <c r="AK118" s="140">
        <v>1.5793981481481481E-3</v>
      </c>
      <c r="AL118" s="140">
        <v>1.5907407407407407E-3</v>
      </c>
      <c r="AM118" s="140">
        <v>1.6465277777777778E-3</v>
      </c>
      <c r="AN118" s="140">
        <v>1.7708333333333332E-3</v>
      </c>
      <c r="AO118" s="140">
        <v>2.3321759259259259E-3</v>
      </c>
      <c r="AP118" s="140">
        <v>1.7046296296296297E-3</v>
      </c>
      <c r="AQ118" s="140">
        <v>1.7532407407407408E-3</v>
      </c>
      <c r="AR118" s="140">
        <v>1.8512731481481481E-3</v>
      </c>
      <c r="AS118" s="140">
        <v>1.751736111111111E-3</v>
      </c>
      <c r="AT118" s="140">
        <v>1.7381944444444443E-3</v>
      </c>
      <c r="AU118" s="140">
        <v>1.8253472222222221E-3</v>
      </c>
      <c r="AV118" s="140">
        <v>1.9223379629629631E-3</v>
      </c>
      <c r="AW118" s="140">
        <v>1.9973379629629629E-3</v>
      </c>
      <c r="AX118" s="140">
        <v>2.901273148148148E-3</v>
      </c>
      <c r="AY118" s="140">
        <v>2.5133101851851853E-3</v>
      </c>
      <c r="AZ118" s="140">
        <v>1.9656249999999999E-3</v>
      </c>
      <c r="BA118" s="140">
        <v>2.070949074074074E-3</v>
      </c>
      <c r="BB118" s="140">
        <v>2.3500000000000001E-3</v>
      </c>
      <c r="BC118" s="140">
        <v>2.3804398148148148E-3</v>
      </c>
      <c r="BD118" s="140">
        <v>2.4938657407407405E-3</v>
      </c>
      <c r="BE118" s="140">
        <v>2.1230324074074072E-3</v>
      </c>
      <c r="BF118" s="140">
        <v>2.6991898148148153E-3</v>
      </c>
      <c r="BG118" s="140">
        <v>2.2201388888888891E-3</v>
      </c>
      <c r="BH118" s="140">
        <v>3.4081018518518518E-3</v>
      </c>
      <c r="BI118" s="140">
        <v>2.0938657407407408E-3</v>
      </c>
      <c r="BJ118" s="140">
        <v>2.4391203703703706E-3</v>
      </c>
      <c r="BK118" s="140">
        <v>2.1601851851851851E-3</v>
      </c>
      <c r="BL118" s="140">
        <v>2.8354166666666666E-3</v>
      </c>
      <c r="BM118" s="140">
        <v>2.4223379629629625E-3</v>
      </c>
      <c r="BN118" s="140">
        <v>2.1503472222222223E-3</v>
      </c>
      <c r="BO118" s="140">
        <v>2.3234953703703703E-3</v>
      </c>
      <c r="BP118" s="140">
        <v>3.0690972222222226E-3</v>
      </c>
      <c r="BQ118" s="140">
        <v>2.4212962962962964E-3</v>
      </c>
      <c r="BR118" s="140">
        <v>3.670601851851852E-3</v>
      </c>
      <c r="BS118" s="140">
        <v>2.0651620370370368E-3</v>
      </c>
      <c r="BT118" s="140">
        <v>2.2072916666666669E-3</v>
      </c>
      <c r="BU118" s="140">
        <v>2.8288194444444446E-3</v>
      </c>
      <c r="BV118" s="140">
        <v>2.3171296296296299E-3</v>
      </c>
      <c r="BW118" s="140">
        <v>2.1677083333333336E-3</v>
      </c>
      <c r="BX118" s="140">
        <v>2.2365740740740744E-3</v>
      </c>
      <c r="BY118" s="140">
        <v>2.3091435185185185E-3</v>
      </c>
      <c r="BZ118" s="140">
        <v>2.5042824074074073E-3</v>
      </c>
      <c r="CA118" s="140">
        <v>2.2704861111111111E-3</v>
      </c>
      <c r="CB118" s="140">
        <v>2.2057870370370369E-3</v>
      </c>
      <c r="CC118" s="140">
        <v>3.1694444444444448E-3</v>
      </c>
      <c r="CD118" s="140">
        <v>2.3517361111111109E-3</v>
      </c>
      <c r="CE118" s="140">
        <v>2.3238425925925926E-3</v>
      </c>
      <c r="CF118" s="140">
        <v>2.2373842592592593E-3</v>
      </c>
      <c r="CG118" s="140">
        <v>2.9136574074074078E-3</v>
      </c>
      <c r="CH118" s="140">
        <v>2.8771990740740741E-3</v>
      </c>
      <c r="CI118" s="140">
        <v>3.7100694444444447E-3</v>
      </c>
      <c r="CJ118" s="140">
        <v>2.2704861111111111E-3</v>
      </c>
      <c r="CK118" s="140">
        <v>2.2434027777777778E-3</v>
      </c>
      <c r="CL118" s="140">
        <v>2.2672453703703704E-3</v>
      </c>
      <c r="CM118" s="140">
        <v>5.0642361111111114E-3</v>
      </c>
      <c r="CN118" s="140">
        <v>2.5032407407407408E-3</v>
      </c>
      <c r="CO118" s="140">
        <v>2.8009259259259259E-3</v>
      </c>
      <c r="CP118" s="140">
        <v>2.386111111111111E-3</v>
      </c>
      <c r="CQ118" s="140">
        <v>3.0291666666666666E-3</v>
      </c>
      <c r="CR118" s="140">
        <v>2.1670138888888889E-3</v>
      </c>
      <c r="CS118" s="140">
        <v>2.1680555555555554E-3</v>
      </c>
      <c r="CT118" s="140">
        <v>2.1840277777777778E-3</v>
      </c>
      <c r="CU118" s="140">
        <v>3.4806712962962959E-3</v>
      </c>
      <c r="CV118" s="140">
        <v>1.9453703703703705E-3</v>
      </c>
      <c r="CW118" s="140">
        <v>1.7960648148148146E-3</v>
      </c>
      <c r="CX118" s="140">
        <v>1.8057870370370372E-3</v>
      </c>
      <c r="CY118" s="140">
        <v>1.8555555555555556E-3</v>
      </c>
      <c r="CZ118" s="140">
        <v>1.7806712962962965E-3</v>
      </c>
      <c r="DA118" s="140">
        <v>2.2550925925925924E-3</v>
      </c>
      <c r="DB118" s="140">
        <v>2.7659722222222222E-3</v>
      </c>
      <c r="DC118" s="140">
        <v>2.0145833333333331E-3</v>
      </c>
      <c r="DD118" s="140">
        <v>2.0633101851851854E-3</v>
      </c>
      <c r="DE118" s="140">
        <v>2.0886574074074076E-3</v>
      </c>
      <c r="DF118" s="140">
        <v>2.6115740740740739E-3</v>
      </c>
      <c r="DG118" s="140">
        <v>2.40625E-3</v>
      </c>
      <c r="DH118" s="140">
        <v>2.1244212962962961E-3</v>
      </c>
      <c r="DI118" s="141">
        <v>2.3056712962962965E-3</v>
      </c>
      <c r="DJ118" s="141">
        <v>2.2645833333333333E-3</v>
      </c>
    </row>
    <row r="119" spans="2:114" x14ac:dyDescent="0.2">
      <c r="B119" s="124">
        <v>116</v>
      </c>
      <c r="C119" s="125">
        <v>56</v>
      </c>
      <c r="D119" s="125" t="s">
        <v>393</v>
      </c>
      <c r="E119" s="126">
        <v>1986</v>
      </c>
      <c r="F119" s="126" t="s">
        <v>179</v>
      </c>
      <c r="G119" s="126">
        <v>21</v>
      </c>
      <c r="H119" s="125" t="s">
        <v>181</v>
      </c>
      <c r="I119" s="138">
        <v>0.23144675925925925</v>
      </c>
      <c r="J119" s="139">
        <v>2.6778935185185187E-3</v>
      </c>
      <c r="K119" s="140">
        <v>1.6239583333333332E-3</v>
      </c>
      <c r="L119" s="140">
        <v>1.6701388888888892E-3</v>
      </c>
      <c r="M119" s="140">
        <v>1.675925925925926E-3</v>
      </c>
      <c r="N119" s="140">
        <v>1.6454861111111112E-3</v>
      </c>
      <c r="O119" s="140">
        <v>1.6519675925925929E-3</v>
      </c>
      <c r="P119" s="140">
        <v>1.6537037037037035E-3</v>
      </c>
      <c r="Q119" s="140">
        <v>1.6695601851851854E-3</v>
      </c>
      <c r="R119" s="140">
        <v>1.6372685185185186E-3</v>
      </c>
      <c r="S119" s="140">
        <v>1.6554398148148151E-3</v>
      </c>
      <c r="T119" s="140">
        <v>1.666898148148148E-3</v>
      </c>
      <c r="U119" s="140">
        <v>1.6373842592592592E-3</v>
      </c>
      <c r="V119" s="140">
        <v>1.6546296296296298E-3</v>
      </c>
      <c r="W119" s="140">
        <v>1.6591435185185183E-3</v>
      </c>
      <c r="X119" s="140">
        <v>1.7818287037037039E-3</v>
      </c>
      <c r="Y119" s="140">
        <v>1.6344907407407408E-3</v>
      </c>
      <c r="Z119" s="140">
        <v>1.6399305555555557E-3</v>
      </c>
      <c r="AA119" s="140">
        <v>1.6222222222222222E-3</v>
      </c>
      <c r="AB119" s="140">
        <v>1.6406249999999999E-3</v>
      </c>
      <c r="AC119" s="140">
        <v>1.6606481481481481E-3</v>
      </c>
      <c r="AD119" s="140">
        <v>1.6142361111111112E-3</v>
      </c>
      <c r="AE119" s="140">
        <v>1.6106481481481482E-3</v>
      </c>
      <c r="AF119" s="140">
        <v>1.629398148148148E-3</v>
      </c>
      <c r="AG119" s="140">
        <v>1.6641203703703703E-3</v>
      </c>
      <c r="AH119" s="140">
        <v>1.6561342592592593E-3</v>
      </c>
      <c r="AI119" s="140">
        <v>1.7425925925925925E-3</v>
      </c>
      <c r="AJ119" s="140">
        <v>1.6623842592592593E-3</v>
      </c>
      <c r="AK119" s="140">
        <v>1.6461805555555555E-3</v>
      </c>
      <c r="AL119" s="140">
        <v>1.6244212962962966E-3</v>
      </c>
      <c r="AM119" s="140">
        <v>1.6190972222222223E-3</v>
      </c>
      <c r="AN119" s="140">
        <v>1.8847222222222223E-3</v>
      </c>
      <c r="AO119" s="140">
        <v>1.6756944444444447E-3</v>
      </c>
      <c r="AP119" s="140">
        <v>1.6869212962962964E-3</v>
      </c>
      <c r="AQ119" s="140">
        <v>1.7167824074074073E-3</v>
      </c>
      <c r="AR119" s="140">
        <v>1.7515046296296298E-3</v>
      </c>
      <c r="AS119" s="140">
        <v>1.9978009259259259E-3</v>
      </c>
      <c r="AT119" s="140">
        <v>1.719212962962963E-3</v>
      </c>
      <c r="AU119" s="140">
        <v>1.7489583333333333E-3</v>
      </c>
      <c r="AV119" s="140">
        <v>1.7297453703703702E-3</v>
      </c>
      <c r="AW119" s="140">
        <v>1.7512731481481483E-3</v>
      </c>
      <c r="AX119" s="140">
        <v>1.7457175925925928E-3</v>
      </c>
      <c r="AY119" s="140">
        <v>1.9914351851851851E-3</v>
      </c>
      <c r="AZ119" s="140">
        <v>1.7703703703703703E-3</v>
      </c>
      <c r="BA119" s="140">
        <v>1.7462962962962964E-3</v>
      </c>
      <c r="BB119" s="140">
        <v>1.7341435185185185E-3</v>
      </c>
      <c r="BC119" s="140">
        <v>1.9922453703703704E-3</v>
      </c>
      <c r="BD119" s="140">
        <v>1.7930555555555555E-3</v>
      </c>
      <c r="BE119" s="140">
        <v>1.8094907407407406E-3</v>
      </c>
      <c r="BF119" s="140">
        <v>1.8511574074074073E-3</v>
      </c>
      <c r="BG119" s="140">
        <v>1.7915509259259258E-3</v>
      </c>
      <c r="BH119" s="140">
        <v>2.0112268518518522E-3</v>
      </c>
      <c r="BI119" s="140">
        <v>1.8627314814814815E-3</v>
      </c>
      <c r="BJ119" s="140">
        <v>1.7749999999999999E-3</v>
      </c>
      <c r="BK119" s="140">
        <v>2.5046296296296297E-3</v>
      </c>
      <c r="BL119" s="140">
        <v>1.844675925925926E-3</v>
      </c>
      <c r="BM119" s="140">
        <v>1.8623842592592596E-3</v>
      </c>
      <c r="BN119" s="140">
        <v>1.8296296296296296E-3</v>
      </c>
      <c r="BO119" s="140">
        <v>2.2649305555555552E-3</v>
      </c>
      <c r="BP119" s="140">
        <v>2.0701388888888887E-3</v>
      </c>
      <c r="BQ119" s="140">
        <v>1.8553240740740743E-3</v>
      </c>
      <c r="BR119" s="140">
        <v>2.5893518518518518E-3</v>
      </c>
      <c r="BS119" s="140">
        <v>4.5906250000000001E-3</v>
      </c>
      <c r="BT119" s="140">
        <v>2.0042824074074073E-3</v>
      </c>
      <c r="BU119" s="140">
        <v>2.6077546296296296E-3</v>
      </c>
      <c r="BV119" s="140">
        <v>2.0959259259259261E-2</v>
      </c>
      <c r="BW119" s="140">
        <v>2.0357638888888886E-3</v>
      </c>
      <c r="BX119" s="140">
        <v>2.1083333333333332E-3</v>
      </c>
      <c r="BY119" s="140">
        <v>2.6189814814814812E-3</v>
      </c>
      <c r="BZ119" s="140">
        <v>2.1320601851851852E-3</v>
      </c>
      <c r="CA119" s="140">
        <v>2.130324074074074E-3</v>
      </c>
      <c r="CB119" s="140">
        <v>2.5646990740740738E-3</v>
      </c>
      <c r="CC119" s="140">
        <v>4.2031250000000003E-3</v>
      </c>
      <c r="CD119" s="140">
        <v>3.2423611111111112E-3</v>
      </c>
      <c r="CE119" s="140">
        <v>7.3547453703703717E-3</v>
      </c>
      <c r="CF119" s="140">
        <v>2.4490740740740744E-3</v>
      </c>
      <c r="CG119" s="140">
        <v>2.4555555555555554E-3</v>
      </c>
      <c r="CH119" s="140">
        <v>2.390162037037037E-3</v>
      </c>
      <c r="CI119" s="140">
        <v>2.4856481481481483E-3</v>
      </c>
      <c r="CJ119" s="140">
        <v>2.058796296296296E-3</v>
      </c>
      <c r="CK119" s="140">
        <v>2.3837962962962962E-3</v>
      </c>
      <c r="CL119" s="140">
        <v>2.3003472222222223E-3</v>
      </c>
      <c r="CM119" s="140">
        <v>1.7927083333333334E-3</v>
      </c>
      <c r="CN119" s="140">
        <v>1.7828703703703704E-3</v>
      </c>
      <c r="CO119" s="140">
        <v>1.7537037037037035E-3</v>
      </c>
      <c r="CP119" s="140">
        <v>1.7563657407407408E-3</v>
      </c>
      <c r="CQ119" s="140">
        <v>1.9866898148148148E-3</v>
      </c>
      <c r="CR119" s="140">
        <v>1.7699074074074073E-3</v>
      </c>
      <c r="CS119" s="140">
        <v>1.8339120370370369E-3</v>
      </c>
      <c r="CT119" s="140">
        <v>1.8049768518518519E-3</v>
      </c>
      <c r="CU119" s="140">
        <v>2.820717592592593E-3</v>
      </c>
      <c r="CV119" s="140">
        <v>2.3386574074074074E-3</v>
      </c>
      <c r="CW119" s="140">
        <v>1.8373842592592593E-3</v>
      </c>
      <c r="CX119" s="140">
        <v>2.2141203703703702E-3</v>
      </c>
      <c r="CY119" s="140">
        <v>1.847337962962963E-3</v>
      </c>
      <c r="CZ119" s="140">
        <v>2.0494212962962961E-3</v>
      </c>
      <c r="DA119" s="140">
        <v>2.1618055555555553E-3</v>
      </c>
      <c r="DB119" s="140">
        <v>1.7848379629629629E-3</v>
      </c>
      <c r="DC119" s="140">
        <v>2.1763888888888887E-3</v>
      </c>
      <c r="DD119" s="140">
        <v>1.9388888888888886E-3</v>
      </c>
      <c r="DE119" s="140">
        <v>1.8814814814814814E-3</v>
      </c>
      <c r="DF119" s="140">
        <v>2.4851851851851853E-3</v>
      </c>
      <c r="DG119" s="140">
        <v>2.0197916666666667E-3</v>
      </c>
      <c r="DH119" s="140">
        <v>1.8079861111111111E-3</v>
      </c>
      <c r="DI119" s="141">
        <v>2.0762731481481483E-3</v>
      </c>
      <c r="DJ119" s="141">
        <v>1.4665509259259258E-3</v>
      </c>
    </row>
    <row r="120" spans="2:114" x14ac:dyDescent="0.2">
      <c r="B120" s="124">
        <v>117</v>
      </c>
      <c r="C120" s="125">
        <v>131</v>
      </c>
      <c r="D120" s="125" t="s">
        <v>152</v>
      </c>
      <c r="E120" s="126">
        <v>1937</v>
      </c>
      <c r="F120" s="126" t="s">
        <v>203</v>
      </c>
      <c r="G120" s="126">
        <v>2</v>
      </c>
      <c r="H120" s="125" t="s">
        <v>24</v>
      </c>
      <c r="I120" s="138">
        <v>0.24280092592592592</v>
      </c>
      <c r="J120" s="139">
        <v>2.8042824074074068E-3</v>
      </c>
      <c r="K120" s="140">
        <v>1.7798611111111112E-3</v>
      </c>
      <c r="L120" s="140">
        <v>1.8443287037037037E-3</v>
      </c>
      <c r="M120" s="140">
        <v>1.8262731481481483E-3</v>
      </c>
      <c r="N120" s="140">
        <v>1.8180555555555554E-3</v>
      </c>
      <c r="O120" s="140">
        <v>1.8119212962962965E-3</v>
      </c>
      <c r="P120" s="140">
        <v>1.7983796296296296E-3</v>
      </c>
      <c r="Q120" s="140">
        <v>1.7843750000000002E-3</v>
      </c>
      <c r="R120" s="140">
        <v>1.786689814814815E-3</v>
      </c>
      <c r="S120" s="140">
        <v>1.8075231481481482E-3</v>
      </c>
      <c r="T120" s="140">
        <v>1.8001157407407408E-3</v>
      </c>
      <c r="U120" s="140">
        <v>1.8082175925925924E-3</v>
      </c>
      <c r="V120" s="140">
        <v>1.8016203703703703E-3</v>
      </c>
      <c r="W120" s="140">
        <v>1.7871527777777779E-3</v>
      </c>
      <c r="X120" s="140">
        <v>1.8079861111111111E-3</v>
      </c>
      <c r="Y120" s="140">
        <v>1.8270833333333336E-3</v>
      </c>
      <c r="Z120" s="140">
        <v>1.8849537037037038E-3</v>
      </c>
      <c r="AA120" s="140">
        <v>1.8165509259259257E-3</v>
      </c>
      <c r="AB120" s="140">
        <v>1.8431712962962965E-3</v>
      </c>
      <c r="AC120" s="140">
        <v>1.8221064814814816E-3</v>
      </c>
      <c r="AD120" s="140">
        <v>1.8170138888888891E-3</v>
      </c>
      <c r="AE120" s="140">
        <v>1.8164351851851855E-3</v>
      </c>
      <c r="AF120" s="140">
        <v>1.8341435185185188E-3</v>
      </c>
      <c r="AG120" s="140">
        <v>1.8435185185185184E-3</v>
      </c>
      <c r="AH120" s="140">
        <v>1.8585648148148148E-3</v>
      </c>
      <c r="AI120" s="140">
        <v>1.8302083333333332E-3</v>
      </c>
      <c r="AJ120" s="140">
        <v>1.8416666666666668E-3</v>
      </c>
      <c r="AK120" s="140">
        <v>1.857175925925926E-3</v>
      </c>
      <c r="AL120" s="140">
        <v>1.9216435185185187E-3</v>
      </c>
      <c r="AM120" s="140">
        <v>1.8969907407407405E-3</v>
      </c>
      <c r="AN120" s="140">
        <v>1.8895833333333334E-3</v>
      </c>
      <c r="AO120" s="140">
        <v>1.8921296296296297E-3</v>
      </c>
      <c r="AP120" s="140">
        <v>1.9153935185185185E-3</v>
      </c>
      <c r="AQ120" s="140">
        <v>2.0450231481481482E-3</v>
      </c>
      <c r="AR120" s="140">
        <v>1.9059027777777778E-3</v>
      </c>
      <c r="AS120" s="140">
        <v>1.9490740740740742E-3</v>
      </c>
      <c r="AT120" s="140">
        <v>1.9263888888888889E-3</v>
      </c>
      <c r="AU120" s="140">
        <v>1.9409722222222222E-3</v>
      </c>
      <c r="AV120" s="140">
        <v>1.987847222222222E-3</v>
      </c>
      <c r="AW120" s="140">
        <v>1.972800925925926E-3</v>
      </c>
      <c r="AX120" s="140">
        <v>2.0222222222222221E-3</v>
      </c>
      <c r="AY120" s="140">
        <v>1.9736111111111113E-3</v>
      </c>
      <c r="AZ120" s="140">
        <v>1.9627314814814815E-3</v>
      </c>
      <c r="BA120" s="140">
        <v>2.0063657407407409E-3</v>
      </c>
      <c r="BB120" s="140">
        <v>2.1130787037037034E-3</v>
      </c>
      <c r="BC120" s="140">
        <v>2.1519675925925925E-3</v>
      </c>
      <c r="BD120" s="140">
        <v>2.2350694444444445E-3</v>
      </c>
      <c r="BE120" s="140">
        <v>2.1974537037037036E-3</v>
      </c>
      <c r="BF120" s="140">
        <v>2.2409722222222219E-3</v>
      </c>
      <c r="BG120" s="140">
        <v>2.2781250000000002E-3</v>
      </c>
      <c r="BH120" s="140">
        <v>2.2258101851851853E-3</v>
      </c>
      <c r="BI120" s="140">
        <v>2.2519675925925927E-3</v>
      </c>
      <c r="BJ120" s="140">
        <v>2.2620370370370372E-3</v>
      </c>
      <c r="BK120" s="140">
        <v>2.3681712962962962E-3</v>
      </c>
      <c r="BL120" s="140">
        <v>2.3863425925925922E-3</v>
      </c>
      <c r="BM120" s="140">
        <v>2.3800925925925925E-3</v>
      </c>
      <c r="BN120" s="140">
        <v>2.6593749999999998E-3</v>
      </c>
      <c r="BO120" s="140">
        <v>2.4556712962962961E-3</v>
      </c>
      <c r="BP120" s="140">
        <v>2.5361111111111109E-3</v>
      </c>
      <c r="BQ120" s="140">
        <v>2.5109953703703705E-3</v>
      </c>
      <c r="BR120" s="140">
        <v>2.6128472222222226E-3</v>
      </c>
      <c r="BS120" s="140">
        <v>2.5138888888888889E-3</v>
      </c>
      <c r="BT120" s="140">
        <v>2.5208333333333333E-3</v>
      </c>
      <c r="BU120" s="140">
        <v>2.591550925925926E-3</v>
      </c>
      <c r="BV120" s="140">
        <v>2.6060185185185184E-3</v>
      </c>
      <c r="BW120" s="140">
        <v>2.5920138888888889E-3</v>
      </c>
      <c r="BX120" s="140">
        <v>2.5805555555555556E-3</v>
      </c>
      <c r="BY120" s="140">
        <v>2.6093750000000001E-3</v>
      </c>
      <c r="BZ120" s="140">
        <v>2.9210648148148151E-3</v>
      </c>
      <c r="CA120" s="140">
        <v>2.7752314814814814E-3</v>
      </c>
      <c r="CB120" s="140">
        <v>2.7090277777777776E-3</v>
      </c>
      <c r="CC120" s="140">
        <v>2.7238425925925924E-3</v>
      </c>
      <c r="CD120" s="140">
        <v>2.7435185185185184E-3</v>
      </c>
      <c r="CE120" s="140">
        <v>2.7581018518518519E-3</v>
      </c>
      <c r="CF120" s="140">
        <v>2.685300925925926E-3</v>
      </c>
      <c r="CG120" s="140">
        <v>2.7258101851851853E-3</v>
      </c>
      <c r="CH120" s="140">
        <v>2.8810185185185184E-3</v>
      </c>
      <c r="CI120" s="140">
        <v>2.7356481481481481E-3</v>
      </c>
      <c r="CJ120" s="140">
        <v>2.7599537037037037E-3</v>
      </c>
      <c r="CK120" s="140">
        <v>2.7482638888888886E-3</v>
      </c>
      <c r="CL120" s="140">
        <v>2.8763888888888888E-3</v>
      </c>
      <c r="CM120" s="140">
        <v>2.6837962962962965E-3</v>
      </c>
      <c r="CN120" s="140">
        <v>2.729050925925926E-3</v>
      </c>
      <c r="CO120" s="140">
        <v>2.7871527777777773E-3</v>
      </c>
      <c r="CP120" s="140">
        <v>2.6942129629629629E-3</v>
      </c>
      <c r="CQ120" s="140">
        <v>2.7564814814814813E-3</v>
      </c>
      <c r="CR120" s="140">
        <v>2.7516203703703709E-3</v>
      </c>
      <c r="CS120" s="140">
        <v>2.7142361111111113E-3</v>
      </c>
      <c r="CT120" s="140">
        <v>2.7377314814814816E-3</v>
      </c>
      <c r="CU120" s="140">
        <v>2.8096064814814819E-3</v>
      </c>
      <c r="CV120" s="140">
        <v>2.7690972222222218E-3</v>
      </c>
      <c r="CW120" s="140">
        <v>2.7943287037037034E-3</v>
      </c>
      <c r="CX120" s="140">
        <v>2.8042824074074068E-3</v>
      </c>
      <c r="CY120" s="140">
        <v>2.7890046296296296E-3</v>
      </c>
      <c r="CZ120" s="140">
        <v>2.7825231481481486E-3</v>
      </c>
      <c r="DA120" s="140">
        <v>2.7784722222222225E-3</v>
      </c>
      <c r="DB120" s="140">
        <v>2.7859953703703705E-3</v>
      </c>
      <c r="DC120" s="140">
        <v>2.8096064814814819E-3</v>
      </c>
      <c r="DD120" s="140">
        <v>2.8013888888888884E-3</v>
      </c>
      <c r="DE120" s="140">
        <v>2.7489583333333329E-3</v>
      </c>
      <c r="DF120" s="140">
        <v>2.7800925925925923E-3</v>
      </c>
      <c r="DG120" s="140">
        <v>2.7052083333333333E-3</v>
      </c>
      <c r="DH120" s="140">
        <v>2.7005787037037037E-3</v>
      </c>
      <c r="DI120" s="141">
        <v>2.6221064814814818E-3</v>
      </c>
      <c r="DJ120" s="141">
        <v>2.3811342592592595E-3</v>
      </c>
    </row>
    <row r="121" spans="2:114" x14ac:dyDescent="0.2">
      <c r="B121" s="153" t="s">
        <v>174</v>
      </c>
      <c r="C121" s="154">
        <v>48</v>
      </c>
      <c r="D121" s="154" t="s">
        <v>189</v>
      </c>
      <c r="E121" s="155">
        <v>1980</v>
      </c>
      <c r="F121" s="155" t="s">
        <v>179</v>
      </c>
      <c r="G121" s="155" t="s">
        <v>174</v>
      </c>
      <c r="H121" s="154" t="s">
        <v>161</v>
      </c>
      <c r="I121" s="156">
        <v>0.12707175925925926</v>
      </c>
      <c r="J121" s="157">
        <v>1.7648148148148148E-3</v>
      </c>
      <c r="K121" s="158">
        <v>1.1402777777777776E-3</v>
      </c>
      <c r="L121" s="158">
        <v>1.1509259259259259E-3</v>
      </c>
      <c r="M121" s="158">
        <v>1.1405092592592593E-3</v>
      </c>
      <c r="N121" s="158">
        <v>1.1385416666666666E-3</v>
      </c>
      <c r="O121" s="158">
        <v>1.1547453703703704E-3</v>
      </c>
      <c r="P121" s="158">
        <v>1.1387731481481481E-3</v>
      </c>
      <c r="Q121" s="158">
        <v>1.137962962962963E-3</v>
      </c>
      <c r="R121" s="158">
        <v>1.1430555555555554E-3</v>
      </c>
      <c r="S121" s="158">
        <v>1.1373842592592594E-3</v>
      </c>
      <c r="T121" s="158">
        <v>1.1628472222222222E-3</v>
      </c>
      <c r="U121" s="158">
        <v>1.1413194444444444E-3</v>
      </c>
      <c r="V121" s="158">
        <v>1.1391203703703704E-3</v>
      </c>
      <c r="W121" s="158">
        <v>1.1400462962962963E-3</v>
      </c>
      <c r="X121" s="158">
        <v>1.138425925925926E-3</v>
      </c>
      <c r="Y121" s="158">
        <v>1.2090277777777778E-3</v>
      </c>
      <c r="Z121" s="158">
        <v>1.1150462962962963E-3</v>
      </c>
      <c r="AA121" s="158">
        <v>1.1537037037037037E-3</v>
      </c>
      <c r="AB121" s="158">
        <v>1.1733796296296297E-3</v>
      </c>
      <c r="AC121" s="158">
        <v>1.1648148148148149E-3</v>
      </c>
      <c r="AD121" s="158">
        <v>1.2156250000000001E-3</v>
      </c>
      <c r="AE121" s="158">
        <v>1.130324074074074E-3</v>
      </c>
      <c r="AF121" s="158">
        <v>1.1543981481481481E-3</v>
      </c>
      <c r="AG121" s="158">
        <v>1.1677083333333333E-3</v>
      </c>
      <c r="AH121" s="158">
        <v>1.1458333333333333E-3</v>
      </c>
      <c r="AI121" s="158">
        <v>1.1628472222222222E-3</v>
      </c>
      <c r="AJ121" s="158">
        <v>1.1607638888888889E-3</v>
      </c>
      <c r="AK121" s="158">
        <v>1.1473379629629629E-3</v>
      </c>
      <c r="AL121" s="158">
        <v>1.2277777777777777E-3</v>
      </c>
      <c r="AM121" s="158">
        <v>1.1655092592592591E-3</v>
      </c>
      <c r="AN121" s="158">
        <v>1.1321759259259258E-3</v>
      </c>
      <c r="AO121" s="158">
        <v>1.1431712962962964E-3</v>
      </c>
      <c r="AP121" s="158">
        <v>1.1700231481481481E-3</v>
      </c>
      <c r="AQ121" s="158">
        <v>1.1699074074074075E-3</v>
      </c>
      <c r="AR121" s="158">
        <v>1.1530092592592592E-3</v>
      </c>
      <c r="AS121" s="158">
        <v>1.2055555555555554E-3</v>
      </c>
      <c r="AT121" s="158">
        <v>1.1605324074074074E-3</v>
      </c>
      <c r="AU121" s="158">
        <v>1.2334490740740741E-3</v>
      </c>
      <c r="AV121" s="158">
        <v>1.1390046296296296E-3</v>
      </c>
      <c r="AW121" s="158">
        <v>1.1626157407407408E-3</v>
      </c>
      <c r="AX121" s="158">
        <v>1.1561342592592593E-3</v>
      </c>
      <c r="AY121" s="158">
        <v>1.2163194444444446E-3</v>
      </c>
      <c r="AZ121" s="158">
        <v>1.1559027777777776E-3</v>
      </c>
      <c r="BA121" s="158">
        <v>1.1746527777777777E-3</v>
      </c>
      <c r="BB121" s="158">
        <v>1.193287037037037E-3</v>
      </c>
      <c r="BC121" s="158">
        <v>1.291550925925926E-3</v>
      </c>
      <c r="BD121" s="158">
        <v>1.2118055555555556E-3</v>
      </c>
      <c r="BE121" s="158">
        <v>1.242939814814815E-3</v>
      </c>
      <c r="BF121" s="158">
        <v>1.3565972222222224E-3</v>
      </c>
      <c r="BG121" s="158">
        <v>1.1937499999999999E-3</v>
      </c>
      <c r="BH121" s="158">
        <v>1.2011574074074075E-3</v>
      </c>
      <c r="BI121" s="158">
        <v>1.2623842592592591E-3</v>
      </c>
      <c r="BJ121" s="158">
        <v>1.1969907407407409E-3</v>
      </c>
      <c r="BK121" s="158">
        <v>1.1866898148148147E-3</v>
      </c>
      <c r="BL121" s="158">
        <v>1.1873842592592593E-3</v>
      </c>
      <c r="BM121" s="158">
        <v>1.1902777777777777E-3</v>
      </c>
      <c r="BN121" s="158">
        <v>1.1842592592592592E-3</v>
      </c>
      <c r="BO121" s="158">
        <v>1.2770833333333334E-3</v>
      </c>
      <c r="BP121" s="158">
        <v>1.2311342592592593E-3</v>
      </c>
      <c r="BQ121" s="158">
        <v>1.2730324074074074E-3</v>
      </c>
      <c r="BR121" s="158">
        <v>1.2114583333333333E-3</v>
      </c>
      <c r="BS121" s="158">
        <v>1.2319444444444446E-3</v>
      </c>
      <c r="BT121" s="158">
        <v>1.336111111111111E-3</v>
      </c>
      <c r="BU121" s="158">
        <v>1.3355324074074075E-3</v>
      </c>
      <c r="BV121" s="158">
        <v>1.2400462962962964E-3</v>
      </c>
      <c r="BW121" s="158">
        <v>1.259027777777778E-3</v>
      </c>
      <c r="BX121" s="158">
        <v>1.2538194444444443E-3</v>
      </c>
      <c r="BY121" s="158">
        <v>1.2768518518518517E-3</v>
      </c>
      <c r="BZ121" s="158">
        <v>1.2587962962962963E-3</v>
      </c>
      <c r="CA121" s="158">
        <v>1.2710648148148149E-3</v>
      </c>
      <c r="CB121" s="158">
        <v>1.2888888888888887E-3</v>
      </c>
      <c r="CC121" s="158">
        <v>1.7217592592592595E-3</v>
      </c>
      <c r="CD121" s="158">
        <v>1.3210648148148148E-3</v>
      </c>
      <c r="CE121" s="158">
        <v>1.2865740740740739E-3</v>
      </c>
      <c r="CF121" s="158">
        <v>1.3314814814814814E-3</v>
      </c>
      <c r="CG121" s="158">
        <v>1.3344907407407409E-3</v>
      </c>
      <c r="CH121" s="158">
        <v>1.3478009259259259E-3</v>
      </c>
      <c r="CI121" s="158">
        <v>1.5002314814814815E-3</v>
      </c>
      <c r="CJ121" s="158">
        <v>1.3636574074074074E-3</v>
      </c>
      <c r="CK121" s="158">
        <v>1.3614583333333334E-3</v>
      </c>
      <c r="CL121" s="158">
        <v>1.5431712962962966E-3</v>
      </c>
      <c r="CM121" s="158">
        <v>1.4431712962962963E-3</v>
      </c>
      <c r="CN121" s="158"/>
      <c r="CO121" s="158"/>
      <c r="CP121" s="158"/>
      <c r="CQ121" s="158"/>
      <c r="CR121" s="158"/>
      <c r="CS121" s="158"/>
      <c r="CT121" s="158"/>
      <c r="CU121" s="158"/>
      <c r="CV121" s="158"/>
      <c r="CW121" s="158"/>
      <c r="CX121" s="158"/>
      <c r="CY121" s="158"/>
      <c r="CZ121" s="158"/>
      <c r="DA121" s="158"/>
      <c r="DB121" s="158"/>
      <c r="DC121" s="158"/>
      <c r="DD121" s="158"/>
      <c r="DE121" s="158"/>
      <c r="DF121" s="158"/>
      <c r="DG121" s="158"/>
      <c r="DH121" s="158"/>
      <c r="DI121" s="159"/>
      <c r="DJ121" s="159"/>
    </row>
    <row r="122" spans="2:114" x14ac:dyDescent="0.2">
      <c r="B122" s="146" t="s">
        <v>174</v>
      </c>
      <c r="C122" s="147">
        <v>96</v>
      </c>
      <c r="D122" s="147" t="s">
        <v>394</v>
      </c>
      <c r="E122" s="148">
        <v>1983</v>
      </c>
      <c r="F122" s="148" t="s">
        <v>179</v>
      </c>
      <c r="G122" s="148" t="s">
        <v>174</v>
      </c>
      <c r="H122" s="147" t="s">
        <v>445</v>
      </c>
      <c r="I122" s="149">
        <v>0.10612268518518519</v>
      </c>
      <c r="J122" s="150">
        <v>2.3456018518518518E-3</v>
      </c>
      <c r="K122" s="151">
        <v>1.470023148148148E-3</v>
      </c>
      <c r="L122" s="151">
        <v>1.4957175925925928E-3</v>
      </c>
      <c r="M122" s="151">
        <v>1.4755787037037036E-3</v>
      </c>
      <c r="N122" s="151">
        <v>1.4758101851851853E-3</v>
      </c>
      <c r="O122" s="151">
        <v>1.4983796296296297E-3</v>
      </c>
      <c r="P122" s="151">
        <v>1.4964120370370372E-3</v>
      </c>
      <c r="Q122" s="151">
        <v>1.4799768518518519E-3</v>
      </c>
      <c r="R122" s="151">
        <v>1.5016203703703702E-3</v>
      </c>
      <c r="S122" s="151">
        <v>1.5068287037037038E-3</v>
      </c>
      <c r="T122" s="151">
        <v>1.4915509259259259E-3</v>
      </c>
      <c r="U122" s="151">
        <v>1.5116898148148147E-3</v>
      </c>
      <c r="V122" s="151">
        <v>1.4796296296296296E-3</v>
      </c>
      <c r="W122" s="151">
        <v>1.494212962962963E-3</v>
      </c>
      <c r="X122" s="151">
        <v>1.5722222222222223E-3</v>
      </c>
      <c r="Y122" s="151">
        <v>1.4945601851851849E-3</v>
      </c>
      <c r="Z122" s="151">
        <v>1.4978009259259259E-3</v>
      </c>
      <c r="AA122" s="151">
        <v>1.5031249999999999E-3</v>
      </c>
      <c r="AB122" s="151">
        <v>1.4912037037037038E-3</v>
      </c>
      <c r="AC122" s="151">
        <v>1.4909722222222219E-3</v>
      </c>
      <c r="AD122" s="151">
        <v>1.4833333333333332E-3</v>
      </c>
      <c r="AE122" s="151">
        <v>1.4570601851851854E-3</v>
      </c>
      <c r="AF122" s="151">
        <v>1.4928240740740741E-3</v>
      </c>
      <c r="AG122" s="151">
        <v>1.5032407407407408E-3</v>
      </c>
      <c r="AH122" s="151">
        <v>1.4961805555555555E-3</v>
      </c>
      <c r="AI122" s="151">
        <v>1.5283564814814814E-3</v>
      </c>
      <c r="AJ122" s="151">
        <v>1.4754629629629629E-3</v>
      </c>
      <c r="AK122" s="151">
        <v>1.4686342592592592E-3</v>
      </c>
      <c r="AL122" s="151">
        <v>1.5155092592592592E-3</v>
      </c>
      <c r="AM122" s="151">
        <v>1.5096064814814816E-3</v>
      </c>
      <c r="AN122" s="151">
        <v>1.5074074074074072E-3</v>
      </c>
      <c r="AO122" s="151">
        <v>1.5048611111111111E-3</v>
      </c>
      <c r="AP122" s="151">
        <v>1.4917824074074072E-3</v>
      </c>
      <c r="AQ122" s="151">
        <v>1.4972222222222225E-3</v>
      </c>
      <c r="AR122" s="151">
        <v>1.5719907407407408E-3</v>
      </c>
      <c r="AS122" s="151">
        <v>1.5035879629629629E-3</v>
      </c>
      <c r="AT122" s="151">
        <v>1.5627314814814816E-3</v>
      </c>
      <c r="AU122" s="151">
        <v>1.5783564814814816E-3</v>
      </c>
      <c r="AV122" s="151">
        <v>1.5534722222222224E-3</v>
      </c>
      <c r="AW122" s="151">
        <v>1.6756944444444447E-3</v>
      </c>
      <c r="AX122" s="151">
        <v>1.5782407407407409E-3</v>
      </c>
      <c r="AY122" s="151">
        <v>1.5716435185185184E-3</v>
      </c>
      <c r="AZ122" s="151">
        <v>1.5811342592592593E-3</v>
      </c>
      <c r="BA122" s="151">
        <v>1.5778935185185184E-3</v>
      </c>
      <c r="BB122" s="151">
        <v>1.5937499999999999E-3</v>
      </c>
      <c r="BC122" s="151">
        <v>1.6408564814814816E-3</v>
      </c>
      <c r="BD122" s="151">
        <v>1.6481481481481479E-3</v>
      </c>
      <c r="BE122" s="151">
        <v>1.8260416666666668E-3</v>
      </c>
      <c r="BF122" s="151">
        <v>1.6793981481481484E-3</v>
      </c>
      <c r="BG122" s="151">
        <v>1.648263888888889E-3</v>
      </c>
      <c r="BH122" s="151">
        <v>1.7799768518518518E-3</v>
      </c>
      <c r="BI122" s="151">
        <v>1.6711805555555553E-3</v>
      </c>
      <c r="BJ122" s="151">
        <v>1.5960648148148149E-3</v>
      </c>
      <c r="BK122" s="151">
        <v>1.6674768518518521E-3</v>
      </c>
      <c r="BL122" s="151">
        <v>1.5262731481481483E-3</v>
      </c>
      <c r="BM122" s="151">
        <v>1.5900462962962962E-3</v>
      </c>
      <c r="BN122" s="151">
        <v>1.5805555555555555E-3</v>
      </c>
      <c r="BO122" s="151">
        <v>1.7023148148148147E-3</v>
      </c>
      <c r="BP122" s="151">
        <v>1.5730324074074073E-3</v>
      </c>
      <c r="BQ122" s="151">
        <v>1.6215277777777779E-3</v>
      </c>
      <c r="BR122" s="151">
        <v>1.7729166666666666E-3</v>
      </c>
      <c r="BS122" s="151">
        <v>1.7594907407407409E-3</v>
      </c>
      <c r="BT122" s="151">
        <v>1.6273148148148147E-3</v>
      </c>
      <c r="BU122" s="151">
        <v>1.8999999999999998E-3</v>
      </c>
      <c r="BV122" s="151">
        <v>1.6222222222222222E-3</v>
      </c>
      <c r="BW122" s="151">
        <v>1.8684027777777779E-3</v>
      </c>
      <c r="BX122" s="151">
        <v>1.7723379629629628E-3</v>
      </c>
      <c r="BY122" s="151"/>
      <c r="BZ122" s="151"/>
      <c r="CA122" s="151"/>
      <c r="CB122" s="151"/>
      <c r="CC122" s="151"/>
      <c r="CD122" s="151"/>
      <c r="CE122" s="151"/>
      <c r="CF122" s="151"/>
      <c r="CG122" s="151"/>
      <c r="CH122" s="151"/>
      <c r="CI122" s="151"/>
      <c r="CJ122" s="151"/>
      <c r="CK122" s="151"/>
      <c r="CL122" s="151"/>
      <c r="CM122" s="151"/>
      <c r="CN122" s="151"/>
      <c r="CO122" s="151"/>
      <c r="CP122" s="151"/>
      <c r="CQ122" s="151"/>
      <c r="CR122" s="151"/>
      <c r="CS122" s="151"/>
      <c r="CT122" s="151"/>
      <c r="CU122" s="151"/>
      <c r="CV122" s="151"/>
      <c r="CW122" s="151"/>
      <c r="CX122" s="151"/>
      <c r="CY122" s="151"/>
      <c r="CZ122" s="151"/>
      <c r="DA122" s="151"/>
      <c r="DB122" s="151"/>
      <c r="DC122" s="151"/>
      <c r="DD122" s="151"/>
      <c r="DE122" s="151"/>
      <c r="DF122" s="151"/>
      <c r="DG122" s="151"/>
      <c r="DH122" s="151"/>
      <c r="DI122" s="152"/>
      <c r="DJ122" s="152"/>
    </row>
    <row r="123" spans="2:114" x14ac:dyDescent="0.2">
      <c r="B123" s="146" t="s">
        <v>174</v>
      </c>
      <c r="C123" s="147">
        <v>132</v>
      </c>
      <c r="D123" s="147" t="s">
        <v>395</v>
      </c>
      <c r="E123" s="148">
        <v>1984</v>
      </c>
      <c r="F123" s="148" t="s">
        <v>179</v>
      </c>
      <c r="G123" s="148" t="s">
        <v>174</v>
      </c>
      <c r="H123" s="147" t="s">
        <v>446</v>
      </c>
      <c r="I123" s="149">
        <v>9.4722222222222222E-2</v>
      </c>
      <c r="J123" s="150">
        <v>2.3475694444444442E-3</v>
      </c>
      <c r="K123" s="151">
        <v>1.4685185185185183E-3</v>
      </c>
      <c r="L123" s="151">
        <v>1.4957175925925928E-3</v>
      </c>
      <c r="M123" s="151">
        <v>1.4755787037037036E-3</v>
      </c>
      <c r="N123" s="151">
        <v>1.4832175925925924E-3</v>
      </c>
      <c r="O123" s="151">
        <v>1.4940972222222222E-3</v>
      </c>
      <c r="P123" s="151">
        <v>1.4969907407407408E-3</v>
      </c>
      <c r="Q123" s="151">
        <v>1.4788194444444447E-3</v>
      </c>
      <c r="R123" s="151">
        <v>1.5013888888888889E-3</v>
      </c>
      <c r="S123" s="151">
        <v>1.5077546296296297E-3</v>
      </c>
      <c r="T123" s="151">
        <v>1.5091435185185184E-3</v>
      </c>
      <c r="U123" s="151">
        <v>1.4921296296296297E-3</v>
      </c>
      <c r="V123" s="151">
        <v>1.4787037037037036E-3</v>
      </c>
      <c r="W123" s="151">
        <v>1.4940972222222222E-3</v>
      </c>
      <c r="X123" s="151">
        <v>1.5736111111111109E-3</v>
      </c>
      <c r="Y123" s="151">
        <v>1.494212962962963E-3</v>
      </c>
      <c r="Z123" s="151">
        <v>1.4994212962962964E-3</v>
      </c>
      <c r="AA123" s="151">
        <v>1.5024305555555555E-3</v>
      </c>
      <c r="AB123" s="151">
        <v>1.4886574074074075E-3</v>
      </c>
      <c r="AC123" s="151">
        <v>1.4975694444444444E-3</v>
      </c>
      <c r="AD123" s="151">
        <v>1.4870370370370369E-3</v>
      </c>
      <c r="AE123" s="151">
        <v>1.4564814814814813E-3</v>
      </c>
      <c r="AF123" s="151">
        <v>1.4784722222222222E-3</v>
      </c>
      <c r="AG123" s="151">
        <v>1.5034722222222222E-3</v>
      </c>
      <c r="AH123" s="151">
        <v>1.4960648148148147E-3</v>
      </c>
      <c r="AI123" s="151">
        <v>1.539236111111111E-3</v>
      </c>
      <c r="AJ123" s="151">
        <v>1.4751157407407406E-3</v>
      </c>
      <c r="AK123" s="151">
        <v>1.4717592592592595E-3</v>
      </c>
      <c r="AL123" s="151">
        <v>1.5035879629629629E-3</v>
      </c>
      <c r="AM123" s="151">
        <v>1.5084490740740742E-3</v>
      </c>
      <c r="AN123" s="151">
        <v>1.507986111111111E-3</v>
      </c>
      <c r="AO123" s="151">
        <v>1.5151620370370371E-3</v>
      </c>
      <c r="AP123" s="151">
        <v>1.4899305555555558E-3</v>
      </c>
      <c r="AQ123" s="151">
        <v>1.5015046296296298E-3</v>
      </c>
      <c r="AR123" s="151">
        <v>1.5596064814814813E-3</v>
      </c>
      <c r="AS123" s="151">
        <v>1.5056712962962964E-3</v>
      </c>
      <c r="AT123" s="151">
        <v>1.562384259259259E-3</v>
      </c>
      <c r="AU123" s="151">
        <v>1.5879629629629629E-3</v>
      </c>
      <c r="AV123" s="151">
        <v>1.5520833333333333E-3</v>
      </c>
      <c r="AW123" s="151">
        <v>1.6641203703703703E-3</v>
      </c>
      <c r="AX123" s="151">
        <v>1.5817129629629629E-3</v>
      </c>
      <c r="AY123" s="151">
        <v>1.5690972222222224E-3</v>
      </c>
      <c r="AZ123" s="151">
        <v>1.5942129629629629E-3</v>
      </c>
      <c r="BA123" s="151">
        <v>1.5762731481481485E-3</v>
      </c>
      <c r="BB123" s="151">
        <v>1.5947916666666664E-3</v>
      </c>
      <c r="BC123" s="151">
        <v>1.6282407407407409E-3</v>
      </c>
      <c r="BD123" s="151">
        <v>1.6496527777777779E-3</v>
      </c>
      <c r="BE123" s="151">
        <v>1.8304398148148149E-3</v>
      </c>
      <c r="BF123" s="151">
        <v>1.6875E-3</v>
      </c>
      <c r="BG123" s="151">
        <v>1.6646990740740739E-3</v>
      </c>
      <c r="BH123" s="151">
        <v>1.75E-3</v>
      </c>
      <c r="BI123" s="151">
        <v>1.6988425925925927E-3</v>
      </c>
      <c r="BJ123" s="151">
        <v>1.8009259259259261E-3</v>
      </c>
      <c r="BK123" s="151">
        <v>1.6687500000000001E-3</v>
      </c>
      <c r="BL123" s="151">
        <v>1.7530092592592591E-3</v>
      </c>
      <c r="BM123" s="151">
        <v>1.6996527777777776E-3</v>
      </c>
      <c r="BN123" s="151">
        <v>1.7165509259259261E-3</v>
      </c>
      <c r="BO123" s="151">
        <v>1.6458333333333333E-3</v>
      </c>
      <c r="BP123" s="151">
        <v>1.7173611111111111E-3</v>
      </c>
      <c r="BQ123" s="151">
        <v>1.7490740740740741E-3</v>
      </c>
      <c r="BR123" s="151"/>
      <c r="BS123" s="151"/>
      <c r="BT123" s="151"/>
      <c r="BU123" s="151"/>
      <c r="BV123" s="151"/>
      <c r="BW123" s="151"/>
      <c r="BX123" s="151"/>
      <c r="BY123" s="151"/>
      <c r="BZ123" s="151"/>
      <c r="CA123" s="151"/>
      <c r="CB123" s="151"/>
      <c r="CC123" s="151"/>
      <c r="CD123" s="151"/>
      <c r="CE123" s="151"/>
      <c r="CF123" s="151"/>
      <c r="CG123" s="151"/>
      <c r="CH123" s="151"/>
      <c r="CI123" s="151"/>
      <c r="CJ123" s="151"/>
      <c r="CK123" s="151"/>
      <c r="CL123" s="151"/>
      <c r="CM123" s="151"/>
      <c r="CN123" s="151"/>
      <c r="CO123" s="151"/>
      <c r="CP123" s="151"/>
      <c r="CQ123" s="151"/>
      <c r="CR123" s="151"/>
      <c r="CS123" s="151"/>
      <c r="CT123" s="151"/>
      <c r="CU123" s="151"/>
      <c r="CV123" s="151"/>
      <c r="CW123" s="151"/>
      <c r="CX123" s="151"/>
      <c r="CY123" s="151"/>
      <c r="CZ123" s="151"/>
      <c r="DA123" s="151"/>
      <c r="DB123" s="151"/>
      <c r="DC123" s="151"/>
      <c r="DD123" s="151"/>
      <c r="DE123" s="151"/>
      <c r="DF123" s="151"/>
      <c r="DG123" s="151"/>
      <c r="DH123" s="151"/>
      <c r="DI123" s="152"/>
      <c r="DJ123" s="152"/>
    </row>
    <row r="124" spans="2:114" x14ac:dyDescent="0.2">
      <c r="B124" s="146" t="s">
        <v>174</v>
      </c>
      <c r="C124" s="147">
        <v>77</v>
      </c>
      <c r="D124" s="147" t="s">
        <v>396</v>
      </c>
      <c r="E124" s="148">
        <v>1962</v>
      </c>
      <c r="F124" s="148" t="s">
        <v>156</v>
      </c>
      <c r="G124" s="148" t="s">
        <v>174</v>
      </c>
      <c r="H124" s="147" t="s">
        <v>447</v>
      </c>
      <c r="I124" s="149">
        <v>9.5949074074074089E-2</v>
      </c>
      <c r="J124" s="150">
        <v>2.3900462962962959E-3</v>
      </c>
      <c r="K124" s="151">
        <v>1.5151620370370371E-3</v>
      </c>
      <c r="L124" s="151">
        <v>1.6194444444444444E-3</v>
      </c>
      <c r="M124" s="151">
        <v>1.5721064814814816E-3</v>
      </c>
      <c r="N124" s="151">
        <v>1.541550925925926E-3</v>
      </c>
      <c r="O124" s="151">
        <v>1.5472222222222224E-3</v>
      </c>
      <c r="P124" s="151">
        <v>1.5662037037037036E-3</v>
      </c>
      <c r="Q124" s="151">
        <v>1.6834490740740742E-3</v>
      </c>
      <c r="R124" s="151">
        <v>1.5817129629629629E-3</v>
      </c>
      <c r="S124" s="151">
        <v>1.6359953703703703E-3</v>
      </c>
      <c r="T124" s="151">
        <v>1.5850694444444443E-3</v>
      </c>
      <c r="U124" s="151">
        <v>1.7028935185185185E-3</v>
      </c>
      <c r="V124" s="151">
        <v>1.6248842592592593E-3</v>
      </c>
      <c r="W124" s="151">
        <v>1.7515046296296298E-3</v>
      </c>
      <c r="X124" s="151">
        <v>1.7025462962962964E-3</v>
      </c>
      <c r="Y124" s="151">
        <v>1.6924768518518519E-3</v>
      </c>
      <c r="Z124" s="151">
        <v>1.6392361111111113E-3</v>
      </c>
      <c r="AA124" s="151">
        <v>1.7200231481481483E-3</v>
      </c>
      <c r="AB124" s="151">
        <v>1.8520833333333332E-3</v>
      </c>
      <c r="AC124" s="151">
        <v>1.6891203703703703E-3</v>
      </c>
      <c r="AD124" s="151">
        <v>1.8822916666666667E-3</v>
      </c>
      <c r="AE124" s="151">
        <v>1.7276620370370371E-3</v>
      </c>
      <c r="AF124" s="151">
        <v>1.7653935185185186E-3</v>
      </c>
      <c r="AG124" s="151">
        <v>1.7050925925925925E-3</v>
      </c>
      <c r="AH124" s="151">
        <v>1.7668981481481483E-3</v>
      </c>
      <c r="AI124" s="151">
        <v>1.758564814814815E-3</v>
      </c>
      <c r="AJ124" s="151">
        <v>1.838888888888889E-3</v>
      </c>
      <c r="AK124" s="151">
        <v>1.972800925925926E-3</v>
      </c>
      <c r="AL124" s="151">
        <v>2.0057870370370368E-3</v>
      </c>
      <c r="AM124" s="151">
        <v>1.8158564814814814E-3</v>
      </c>
      <c r="AN124" s="151">
        <v>1.7783564814814812E-3</v>
      </c>
      <c r="AO124" s="151">
        <v>1.8734953703703706E-3</v>
      </c>
      <c r="AP124" s="151">
        <v>1.8256944444444442E-3</v>
      </c>
      <c r="AQ124" s="151">
        <v>1.801851851851852E-3</v>
      </c>
      <c r="AR124" s="151">
        <v>1.8287037037037037E-3</v>
      </c>
      <c r="AS124" s="151">
        <v>1.9445601851851852E-3</v>
      </c>
      <c r="AT124" s="151">
        <v>1.7780092592592593E-3</v>
      </c>
      <c r="AU124" s="151">
        <v>1.8185185185185186E-3</v>
      </c>
      <c r="AV124" s="151">
        <v>2.0128472222222219E-3</v>
      </c>
      <c r="AW124" s="151">
        <v>1.771875E-3</v>
      </c>
      <c r="AX124" s="151">
        <v>1.8392361111111109E-3</v>
      </c>
      <c r="AY124" s="151">
        <v>2.0346064814814814E-3</v>
      </c>
      <c r="AZ124" s="151">
        <v>2.0131944444444446E-3</v>
      </c>
      <c r="BA124" s="151">
        <v>1.9137731481481482E-3</v>
      </c>
      <c r="BB124" s="151">
        <v>2.1406249999999997E-3</v>
      </c>
      <c r="BC124" s="151">
        <v>1.9496527777777778E-3</v>
      </c>
      <c r="BD124" s="151">
        <v>1.8699074074074076E-3</v>
      </c>
      <c r="BE124" s="151">
        <v>1.9476851851851853E-3</v>
      </c>
      <c r="BF124" s="151">
        <v>2.138425925925926E-3</v>
      </c>
      <c r="BG124" s="151"/>
      <c r="BH124" s="151"/>
      <c r="BI124" s="151"/>
      <c r="BJ124" s="151"/>
      <c r="BK124" s="151"/>
      <c r="BL124" s="151"/>
      <c r="BM124" s="151"/>
      <c r="BN124" s="151"/>
      <c r="BO124" s="151"/>
      <c r="BP124" s="151"/>
      <c r="BQ124" s="151"/>
      <c r="BR124" s="151"/>
      <c r="BS124" s="151"/>
      <c r="BT124" s="151"/>
      <c r="BU124" s="151"/>
      <c r="BV124" s="151"/>
      <c r="BW124" s="151"/>
      <c r="BX124" s="151"/>
      <c r="BY124" s="151"/>
      <c r="BZ124" s="151"/>
      <c r="CA124" s="151"/>
      <c r="CB124" s="151"/>
      <c r="CC124" s="151"/>
      <c r="CD124" s="151"/>
      <c r="CE124" s="151"/>
      <c r="CF124" s="151"/>
      <c r="CG124" s="151"/>
      <c r="CH124" s="151"/>
      <c r="CI124" s="151"/>
      <c r="CJ124" s="151"/>
      <c r="CK124" s="151"/>
      <c r="CL124" s="151"/>
      <c r="CM124" s="151"/>
      <c r="CN124" s="151"/>
      <c r="CO124" s="151"/>
      <c r="CP124" s="151"/>
      <c r="CQ124" s="151"/>
      <c r="CR124" s="151"/>
      <c r="CS124" s="151"/>
      <c r="CT124" s="151"/>
      <c r="CU124" s="151"/>
      <c r="CV124" s="151"/>
      <c r="CW124" s="151"/>
      <c r="CX124" s="151"/>
      <c r="CY124" s="151"/>
      <c r="CZ124" s="151"/>
      <c r="DA124" s="151"/>
      <c r="DB124" s="151"/>
      <c r="DC124" s="151"/>
      <c r="DD124" s="151"/>
      <c r="DE124" s="151"/>
      <c r="DF124" s="151"/>
      <c r="DG124" s="151"/>
      <c r="DH124" s="151"/>
      <c r="DI124" s="152"/>
      <c r="DJ124" s="152"/>
    </row>
    <row r="125" spans="2:114" x14ac:dyDescent="0.2">
      <c r="B125" s="146" t="s">
        <v>174</v>
      </c>
      <c r="C125" s="147">
        <v>104</v>
      </c>
      <c r="D125" s="147" t="s">
        <v>397</v>
      </c>
      <c r="E125" s="148">
        <v>1976</v>
      </c>
      <c r="F125" s="148" t="s">
        <v>177</v>
      </c>
      <c r="G125" s="148" t="s">
        <v>174</v>
      </c>
      <c r="H125" s="147" t="s">
        <v>448</v>
      </c>
      <c r="I125" s="149">
        <v>6.8935185185185183E-2</v>
      </c>
      <c r="J125" s="150">
        <v>1.8973379629629629E-3</v>
      </c>
      <c r="K125" s="151">
        <v>1.2609953703703704E-3</v>
      </c>
      <c r="L125" s="151">
        <v>1.2959490740740739E-3</v>
      </c>
      <c r="M125" s="151">
        <v>1.2726851851851851E-3</v>
      </c>
      <c r="N125" s="151">
        <v>1.301851851851852E-3</v>
      </c>
      <c r="O125" s="151">
        <v>1.2925925925925926E-3</v>
      </c>
      <c r="P125" s="151">
        <v>1.2968750000000001E-3</v>
      </c>
      <c r="Q125" s="151">
        <v>1.2846064814814814E-3</v>
      </c>
      <c r="R125" s="151">
        <v>1.2729166666666668E-3</v>
      </c>
      <c r="S125" s="151">
        <v>1.2957175925925925E-3</v>
      </c>
      <c r="T125" s="151">
        <v>1.3563657407407407E-3</v>
      </c>
      <c r="U125" s="151">
        <v>1.267361111111111E-3</v>
      </c>
      <c r="V125" s="151">
        <v>1.2887731481481483E-3</v>
      </c>
      <c r="W125" s="151">
        <v>1.2721064814814815E-3</v>
      </c>
      <c r="X125" s="151">
        <v>1.2954861111111112E-3</v>
      </c>
      <c r="Y125" s="151">
        <v>1.2899305555555554E-3</v>
      </c>
      <c r="Z125" s="151">
        <v>1.3021990740740739E-3</v>
      </c>
      <c r="AA125" s="151">
        <v>1.3258101851851851E-3</v>
      </c>
      <c r="AB125" s="151">
        <v>1.317939814814815E-3</v>
      </c>
      <c r="AC125" s="151">
        <v>1.3207175925925927E-3</v>
      </c>
      <c r="AD125" s="151">
        <v>1.494212962962963E-3</v>
      </c>
      <c r="AE125" s="151">
        <v>1.3056712962962963E-3</v>
      </c>
      <c r="AF125" s="151">
        <v>1.3008101851851852E-3</v>
      </c>
      <c r="AG125" s="151">
        <v>1.3057870370370369E-3</v>
      </c>
      <c r="AH125" s="151">
        <v>1.3311342592592593E-3</v>
      </c>
      <c r="AI125" s="151">
        <v>1.3442129629629629E-3</v>
      </c>
      <c r="AJ125" s="151">
        <v>1.3417824074074076E-3</v>
      </c>
      <c r="AK125" s="151">
        <v>1.3568287037037036E-3</v>
      </c>
      <c r="AL125" s="151">
        <v>1.3465277777777779E-3</v>
      </c>
      <c r="AM125" s="151">
        <v>1.3313657407407408E-3</v>
      </c>
      <c r="AN125" s="151">
        <v>1.4353009259259258E-3</v>
      </c>
      <c r="AO125" s="151">
        <v>1.3444444444444443E-3</v>
      </c>
      <c r="AP125" s="151">
        <v>1.3659722222222224E-3</v>
      </c>
      <c r="AQ125" s="151">
        <v>1.3362268518518521E-3</v>
      </c>
      <c r="AR125" s="151">
        <v>1.3412037037037038E-3</v>
      </c>
      <c r="AS125" s="151">
        <v>1.337037037037037E-3</v>
      </c>
      <c r="AT125" s="151">
        <v>1.3524305555555555E-3</v>
      </c>
      <c r="AU125" s="151">
        <v>1.3714120370370371E-3</v>
      </c>
      <c r="AV125" s="151">
        <v>1.3913194444444444E-3</v>
      </c>
      <c r="AW125" s="151">
        <v>1.390162037037037E-3</v>
      </c>
      <c r="AX125" s="151">
        <v>1.696064814814815E-3</v>
      </c>
      <c r="AY125" s="151">
        <v>1.3986111111111109E-3</v>
      </c>
      <c r="AZ125" s="151">
        <v>1.4062499999999997E-3</v>
      </c>
      <c r="BA125" s="151">
        <v>1.4247685185185186E-3</v>
      </c>
      <c r="BB125" s="151">
        <v>1.3912037037037037E-3</v>
      </c>
      <c r="BC125" s="151">
        <v>1.4159722222222223E-3</v>
      </c>
      <c r="BD125" s="151">
        <v>1.4475694444444443E-3</v>
      </c>
      <c r="BE125" s="151"/>
      <c r="BF125" s="151"/>
      <c r="BG125" s="151"/>
      <c r="BH125" s="151"/>
      <c r="BI125" s="151"/>
      <c r="BJ125" s="151"/>
      <c r="BK125" s="151"/>
      <c r="BL125" s="151"/>
      <c r="BM125" s="151"/>
      <c r="BN125" s="151"/>
      <c r="BO125" s="151"/>
      <c r="BP125" s="151"/>
      <c r="BQ125" s="151"/>
      <c r="BR125" s="151"/>
      <c r="BS125" s="151"/>
      <c r="BT125" s="151"/>
      <c r="BU125" s="151"/>
      <c r="BV125" s="151"/>
      <c r="BW125" s="151"/>
      <c r="BX125" s="151"/>
      <c r="BY125" s="151"/>
      <c r="BZ125" s="151"/>
      <c r="CA125" s="151"/>
      <c r="CB125" s="151"/>
      <c r="CC125" s="151"/>
      <c r="CD125" s="151"/>
      <c r="CE125" s="151"/>
      <c r="CF125" s="151"/>
      <c r="CG125" s="151"/>
      <c r="CH125" s="151"/>
      <c r="CI125" s="151"/>
      <c r="CJ125" s="151"/>
      <c r="CK125" s="151"/>
      <c r="CL125" s="151"/>
      <c r="CM125" s="151"/>
      <c r="CN125" s="151"/>
      <c r="CO125" s="151"/>
      <c r="CP125" s="151"/>
      <c r="CQ125" s="151"/>
      <c r="CR125" s="151"/>
      <c r="CS125" s="151"/>
      <c r="CT125" s="151"/>
      <c r="CU125" s="151"/>
      <c r="CV125" s="151"/>
      <c r="CW125" s="151"/>
      <c r="CX125" s="151"/>
      <c r="CY125" s="151"/>
      <c r="CZ125" s="151"/>
      <c r="DA125" s="151"/>
      <c r="DB125" s="151"/>
      <c r="DC125" s="151"/>
      <c r="DD125" s="151"/>
      <c r="DE125" s="151"/>
      <c r="DF125" s="151"/>
      <c r="DG125" s="151"/>
      <c r="DH125" s="151"/>
      <c r="DI125" s="152"/>
      <c r="DJ125" s="152"/>
    </row>
    <row r="126" spans="2:114" x14ac:dyDescent="0.2">
      <c r="B126" s="146" t="s">
        <v>174</v>
      </c>
      <c r="C126" s="147">
        <v>138</v>
      </c>
      <c r="D126" s="147" t="s">
        <v>202</v>
      </c>
      <c r="E126" s="148">
        <v>1950</v>
      </c>
      <c r="F126" s="148" t="s">
        <v>191</v>
      </c>
      <c r="G126" s="148" t="s">
        <v>174</v>
      </c>
      <c r="H126" s="147" t="s">
        <v>181</v>
      </c>
      <c r="I126" s="149">
        <v>4.670138888888889E-2</v>
      </c>
      <c r="J126" s="150">
        <v>2.2401620370370375E-3</v>
      </c>
      <c r="K126" s="151">
        <v>1.4506944444444446E-3</v>
      </c>
      <c r="L126" s="151">
        <v>1.4292824074074075E-3</v>
      </c>
      <c r="M126" s="151">
        <v>1.3836805555555555E-3</v>
      </c>
      <c r="N126" s="151">
        <v>1.4208333333333332E-3</v>
      </c>
      <c r="O126" s="151">
        <v>1.4131944444444446E-3</v>
      </c>
      <c r="P126" s="151">
        <v>1.4251157407407407E-3</v>
      </c>
      <c r="Q126" s="151">
        <v>1.4248842592592592E-3</v>
      </c>
      <c r="R126" s="151">
        <v>1.4159722222222223E-3</v>
      </c>
      <c r="S126" s="151">
        <v>1.4493055555555559E-3</v>
      </c>
      <c r="T126" s="151">
        <v>1.4547453703703704E-3</v>
      </c>
      <c r="U126" s="151">
        <v>1.4614583333333331E-3</v>
      </c>
      <c r="V126" s="151">
        <v>1.4629629629629628E-3</v>
      </c>
      <c r="W126" s="151">
        <v>1.4645833333333334E-3</v>
      </c>
      <c r="X126" s="151">
        <v>1.4826388888888886E-3</v>
      </c>
      <c r="Y126" s="151">
        <v>1.4914351851851853E-3</v>
      </c>
      <c r="Z126" s="151">
        <v>1.4755787037037036E-3</v>
      </c>
      <c r="AA126" s="151">
        <v>1.4571759259259258E-3</v>
      </c>
      <c r="AB126" s="151">
        <v>1.4530092592592591E-3</v>
      </c>
      <c r="AC126" s="151">
        <v>1.4793981481481481E-3</v>
      </c>
      <c r="AD126" s="151">
        <v>1.4656249999999999E-3</v>
      </c>
      <c r="AE126" s="151">
        <v>1.4644675925925925E-3</v>
      </c>
      <c r="AF126" s="151">
        <v>1.4592592592592591E-3</v>
      </c>
      <c r="AG126" s="151">
        <v>1.3917824074074076E-3</v>
      </c>
      <c r="AH126" s="151">
        <v>1.4200231481481483E-3</v>
      </c>
      <c r="AI126" s="151">
        <v>1.423726851851852E-3</v>
      </c>
      <c r="AJ126" s="151">
        <v>1.4699074074074074E-3</v>
      </c>
      <c r="AK126" s="151">
        <v>1.4586805555555553E-3</v>
      </c>
      <c r="AL126" s="151">
        <v>1.4648148148148148E-3</v>
      </c>
      <c r="AM126" s="151">
        <v>1.5609953703703704E-3</v>
      </c>
      <c r="AN126" s="151">
        <v>2.3898148148148151E-3</v>
      </c>
      <c r="AO126" s="151"/>
      <c r="AP126" s="151"/>
      <c r="AQ126" s="151"/>
      <c r="AR126" s="151"/>
      <c r="AS126" s="151"/>
      <c r="AT126" s="151"/>
      <c r="AU126" s="151"/>
      <c r="AV126" s="151"/>
      <c r="AW126" s="151"/>
      <c r="AX126" s="151"/>
      <c r="AY126" s="151"/>
      <c r="AZ126" s="151"/>
      <c r="BA126" s="151"/>
      <c r="BB126" s="151"/>
      <c r="BC126" s="151"/>
      <c r="BD126" s="151"/>
      <c r="BE126" s="151"/>
      <c r="BF126" s="151"/>
      <c r="BG126" s="151"/>
      <c r="BH126" s="151"/>
      <c r="BI126" s="151"/>
      <c r="BJ126" s="151"/>
      <c r="BK126" s="151"/>
      <c r="BL126" s="151"/>
      <c r="BM126" s="151"/>
      <c r="BN126" s="151"/>
      <c r="BO126" s="151"/>
      <c r="BP126" s="151"/>
      <c r="BQ126" s="151"/>
      <c r="BR126" s="151"/>
      <c r="BS126" s="151"/>
      <c r="BT126" s="151"/>
      <c r="BU126" s="151"/>
      <c r="BV126" s="151"/>
      <c r="BW126" s="151"/>
      <c r="BX126" s="151"/>
      <c r="BY126" s="151"/>
      <c r="BZ126" s="151"/>
      <c r="CA126" s="151"/>
      <c r="CB126" s="151"/>
      <c r="CC126" s="151"/>
      <c r="CD126" s="151"/>
      <c r="CE126" s="151"/>
      <c r="CF126" s="151"/>
      <c r="CG126" s="151"/>
      <c r="CH126" s="151"/>
      <c r="CI126" s="151"/>
      <c r="CJ126" s="151"/>
      <c r="CK126" s="151"/>
      <c r="CL126" s="151"/>
      <c r="CM126" s="151"/>
      <c r="CN126" s="151"/>
      <c r="CO126" s="151"/>
      <c r="CP126" s="151"/>
      <c r="CQ126" s="151"/>
      <c r="CR126" s="151"/>
      <c r="CS126" s="151"/>
      <c r="CT126" s="151"/>
      <c r="CU126" s="151"/>
      <c r="CV126" s="151"/>
      <c r="CW126" s="151"/>
      <c r="CX126" s="151"/>
      <c r="CY126" s="151"/>
      <c r="CZ126" s="151"/>
      <c r="DA126" s="151"/>
      <c r="DB126" s="151"/>
      <c r="DC126" s="151"/>
      <c r="DD126" s="151"/>
      <c r="DE126" s="151"/>
      <c r="DF126" s="151"/>
      <c r="DG126" s="151"/>
      <c r="DH126" s="151"/>
      <c r="DI126" s="152"/>
      <c r="DJ126" s="152"/>
    </row>
    <row r="127" spans="2:114" x14ac:dyDescent="0.2"/>
    <row r="128" spans="2:114" x14ac:dyDescent="0.2">
      <c r="B128" s="1" t="s">
        <v>568</v>
      </c>
      <c r="C128" s="1" t="s">
        <v>568</v>
      </c>
      <c r="D128" s="1" t="s">
        <v>565</v>
      </c>
      <c r="J128" s="142">
        <v>1.5953703703703705E-3</v>
      </c>
      <c r="K128" s="142">
        <v>1.0680555555555556E-3</v>
      </c>
      <c r="L128" s="142">
        <v>1.0482638888888889E-3</v>
      </c>
      <c r="M128" s="142">
        <v>1.0508101851851852E-3</v>
      </c>
      <c r="N128" s="142">
        <v>1.0180555555555555E-3</v>
      </c>
      <c r="O128" s="142">
        <v>1.0547453703703704E-3</v>
      </c>
      <c r="P128" s="142">
        <v>1.0396990740740742E-3</v>
      </c>
      <c r="Q128" s="142">
        <v>1.0731481481481479E-3</v>
      </c>
      <c r="R128" s="142">
        <v>1.0285879629629631E-3</v>
      </c>
      <c r="S128" s="142">
        <v>1.0262731481481481E-3</v>
      </c>
      <c r="T128" s="142">
        <v>1.047337962962963E-3</v>
      </c>
      <c r="U128" s="142">
        <v>1.0541666666666666E-3</v>
      </c>
      <c r="V128" s="142">
        <v>1.0453703703703703E-3</v>
      </c>
      <c r="W128" s="142">
        <v>1.033912037037037E-3</v>
      </c>
      <c r="X128" s="142">
        <v>1.0363425925925926E-3</v>
      </c>
      <c r="Y128" s="142">
        <v>1.0430555555555555E-3</v>
      </c>
      <c r="Z128" s="142">
        <v>1.0331018518518519E-3</v>
      </c>
      <c r="AA128" s="142">
        <v>1.0343749999999999E-3</v>
      </c>
      <c r="AB128" s="142">
        <v>1.0452546296296297E-3</v>
      </c>
      <c r="AC128" s="142">
        <v>1.0349537037037037E-3</v>
      </c>
      <c r="AD128" s="142">
        <v>1.0509259259259259E-3</v>
      </c>
      <c r="AE128" s="142">
        <v>1.0548611111111112E-3</v>
      </c>
      <c r="AF128" s="142">
        <v>1.0365740740740741E-3</v>
      </c>
      <c r="AG128" s="142">
        <v>1.0545138888888889E-3</v>
      </c>
      <c r="AH128" s="142">
        <v>1.0452546296296297E-3</v>
      </c>
      <c r="AI128" s="142">
        <v>1.0307870370370369E-3</v>
      </c>
      <c r="AJ128" s="142">
        <v>1.0502314814814814E-3</v>
      </c>
      <c r="AK128" s="142">
        <v>1.037962962962963E-3</v>
      </c>
      <c r="AL128" s="142">
        <v>1.0387731481481483E-3</v>
      </c>
      <c r="AM128" s="142">
        <v>1.0396990740740742E-3</v>
      </c>
      <c r="AN128" s="142">
        <v>1.0543981481481483E-3</v>
      </c>
      <c r="AO128" s="142">
        <v>1.0401620370370371E-3</v>
      </c>
      <c r="AP128" s="142">
        <v>1.0226851851851851E-3</v>
      </c>
      <c r="AQ128" s="142">
        <v>1.0101851851851854E-3</v>
      </c>
      <c r="AR128" s="142">
        <v>1.0303240740740741E-3</v>
      </c>
      <c r="AS128" s="142">
        <v>1.0265046296296296E-3</v>
      </c>
      <c r="AT128" s="142">
        <v>1.0197916666666667E-3</v>
      </c>
      <c r="AU128" s="142">
        <v>1.0199074074074073E-3</v>
      </c>
      <c r="AV128" s="142">
        <v>1.0368055555555554E-3</v>
      </c>
      <c r="AW128" s="142">
        <v>1.0446759259259259E-3</v>
      </c>
      <c r="AX128" s="142">
        <v>1.0373842592592594E-3</v>
      </c>
      <c r="AY128" s="142">
        <v>1.0424768518518519E-3</v>
      </c>
      <c r="AZ128" s="142">
        <v>1.0370370370370371E-3</v>
      </c>
      <c r="BA128" s="142">
        <v>1.0274305555555555E-3</v>
      </c>
      <c r="BB128" s="142">
        <v>1.033449074074074E-3</v>
      </c>
      <c r="BC128" s="142">
        <v>1.0164351851851851E-3</v>
      </c>
      <c r="BD128" s="142">
        <v>1.0221064814814815E-3</v>
      </c>
      <c r="BE128" s="142">
        <v>1.057175925925926E-3</v>
      </c>
      <c r="BF128" s="142">
        <v>1.0311342592592592E-3</v>
      </c>
      <c r="BG128" s="142">
        <v>1.0523148148148147E-3</v>
      </c>
      <c r="BH128" s="142">
        <v>1.0409722222222224E-3</v>
      </c>
      <c r="BI128" s="142">
        <v>1.0387731481481483E-3</v>
      </c>
      <c r="BJ128" s="142">
        <v>1.0570601851851852E-3</v>
      </c>
      <c r="BK128" s="142">
        <v>1.0309027777777777E-3</v>
      </c>
      <c r="BL128" s="142">
        <v>1.0423611111111111E-3</v>
      </c>
      <c r="BM128" s="142">
        <v>1.0386574074074074E-3</v>
      </c>
      <c r="BN128" s="142">
        <v>1.0474537037037037E-3</v>
      </c>
      <c r="BO128" s="142">
        <v>1.0530092592592592E-3</v>
      </c>
      <c r="BP128" s="142">
        <v>1.0671296296296295E-3</v>
      </c>
      <c r="BQ128" s="142">
        <v>1.0380787037037036E-3</v>
      </c>
      <c r="BR128" s="142">
        <v>1.0357638888888888E-3</v>
      </c>
      <c r="BS128" s="142">
        <v>1.0659722222222223E-3</v>
      </c>
      <c r="BT128" s="142">
        <v>1.0451388888888889E-3</v>
      </c>
      <c r="BU128" s="142">
        <v>1.0619212962962963E-3</v>
      </c>
      <c r="BV128" s="142">
        <v>1.0599537037037038E-3</v>
      </c>
      <c r="BW128" s="142">
        <v>1.0502314814814814E-3</v>
      </c>
      <c r="BX128" s="142">
        <v>1.0612268518518518E-3</v>
      </c>
      <c r="BY128" s="142">
        <v>1.0446759259259259E-3</v>
      </c>
      <c r="BZ128" s="142">
        <v>1.0446759259259259E-3</v>
      </c>
      <c r="CA128" s="142">
        <v>1.0518518518518518E-3</v>
      </c>
      <c r="CB128" s="142">
        <v>1.0643518518518517E-3</v>
      </c>
      <c r="CC128" s="142">
        <v>1.0702546296296298E-3</v>
      </c>
      <c r="CD128" s="142">
        <v>1.073726851851852E-3</v>
      </c>
      <c r="CE128" s="142">
        <v>1.0680555555555556E-3</v>
      </c>
      <c r="CF128" s="142">
        <v>1.0673611111111112E-3</v>
      </c>
      <c r="CG128" s="142">
        <v>1.0605324074074074E-3</v>
      </c>
      <c r="CH128" s="142">
        <v>1.0740740740740741E-3</v>
      </c>
      <c r="CI128" s="142">
        <v>1.0708333333333334E-3</v>
      </c>
      <c r="CJ128" s="142">
        <v>1.0630787037037037E-3</v>
      </c>
      <c r="CK128" s="142">
        <v>1.0837962962962962E-3</v>
      </c>
      <c r="CL128" s="142">
        <v>1.073263888888889E-3</v>
      </c>
      <c r="CM128" s="142">
        <v>1.0598379629629629E-3</v>
      </c>
      <c r="CN128" s="142">
        <v>1.0590277777777777E-3</v>
      </c>
      <c r="CO128" s="142">
        <v>1.0527777777777777E-3</v>
      </c>
      <c r="CP128" s="142">
        <v>1.0708333333333334E-3</v>
      </c>
      <c r="CQ128" s="142">
        <v>1.0694444444444445E-3</v>
      </c>
      <c r="CR128" s="142">
        <v>1.073263888888889E-3</v>
      </c>
      <c r="CS128" s="142">
        <v>1.061689814814815E-3</v>
      </c>
      <c r="CT128" s="142">
        <v>1.0824074074074076E-3</v>
      </c>
      <c r="CU128" s="142">
        <v>1.0793981481481481E-3</v>
      </c>
      <c r="CV128" s="142">
        <v>1.0703703703703702E-3</v>
      </c>
      <c r="CW128" s="142">
        <v>1.065162037037037E-3</v>
      </c>
      <c r="CX128" s="142">
        <v>1.0362268518518518E-3</v>
      </c>
      <c r="CY128" s="142">
        <v>1.0840277777777777E-3</v>
      </c>
      <c r="CZ128" s="142">
        <v>1.0756944444444444E-3</v>
      </c>
      <c r="DA128" s="142">
        <v>1.0728009259259258E-3</v>
      </c>
      <c r="DB128" s="142">
        <v>1.0900462962962962E-3</v>
      </c>
      <c r="DC128" s="142">
        <v>1.0776620370370369E-3</v>
      </c>
      <c r="DD128" s="142">
        <v>1.0927083333333333E-3</v>
      </c>
      <c r="DE128" s="142">
        <v>1.0944444444444445E-3</v>
      </c>
      <c r="DF128" s="142">
        <v>1.0922453703703704E-3</v>
      </c>
      <c r="DG128" s="142">
        <v>1.0540509259259259E-3</v>
      </c>
      <c r="DH128" s="142">
        <v>1.0719907407407408E-3</v>
      </c>
      <c r="DI128" s="142">
        <v>9.7893518518518512E-4</v>
      </c>
      <c r="DJ128" s="142">
        <v>1.0092592592592592E-3</v>
      </c>
    </row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</sheetData>
  <sheetProtection password="C7B2" sheet="1" objects="1" scenarios="1"/>
  <hyperlinks>
    <hyperlink ref="H1" location="index!A1" display="zpět na OBSAH"/>
  </hyperlinks>
  <pageMargins left="0" right="0" top="0" bottom="0" header="0" footer="0"/>
  <pageSetup paperSize="9" scale="43" fitToWidth="2" orientation="landscape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K137"/>
  <sheetViews>
    <sheetView showGridLines="0" showRowColHeaders="0" workbookViewId="0">
      <pane xSplit="9" ySplit="3" topLeftCell="J4" activePane="bottomRight" state="frozen"/>
      <selection activeCell="A2" sqref="A2"/>
      <selection pane="topRight" activeCell="A2" sqref="A2"/>
      <selection pane="bottomLeft" activeCell="A2" sqref="A2"/>
      <selection pane="bottomRight" activeCell="B3" sqref="B3"/>
    </sheetView>
  </sheetViews>
  <sheetFormatPr defaultColWidth="0" defaultRowHeight="11.25" zeroHeight="1" x14ac:dyDescent="0.2"/>
  <cols>
    <col min="1" max="1" width="1.7109375" style="1" customWidth="1"/>
    <col min="2" max="2" width="3.42578125" style="1" customWidth="1"/>
    <col min="3" max="3" width="3.5703125" style="1" bestFit="1" customWidth="1"/>
    <col min="4" max="4" width="16.42578125" style="1" bestFit="1" customWidth="1"/>
    <col min="5" max="5" width="4.42578125" style="1" bestFit="1" customWidth="1"/>
    <col min="6" max="6" width="3.28515625" style="1" bestFit="1" customWidth="1"/>
    <col min="7" max="7" width="6" style="1" bestFit="1" customWidth="1"/>
    <col min="8" max="8" width="21" style="1" bestFit="1" customWidth="1"/>
    <col min="9" max="9" width="6.42578125" style="132" bestFit="1" customWidth="1"/>
    <col min="10" max="12" width="6.140625" style="1" bestFit="1" customWidth="1"/>
    <col min="13" max="53" width="6.140625" style="1" customWidth="1"/>
    <col min="54" max="112" width="6.140625" style="1" bestFit="1" customWidth="1"/>
    <col min="113" max="113" width="6.140625" style="1" customWidth="1"/>
    <col min="114" max="114" width="6.140625" style="1" bestFit="1" customWidth="1"/>
    <col min="115" max="115" width="2.7109375" style="1" customWidth="1"/>
    <col min="116" max="16384" width="5.5703125" style="1" hidden="1"/>
  </cols>
  <sheetData>
    <row r="1" spans="2:114" ht="15.75" x14ac:dyDescent="0.25">
      <c r="B1" s="122" t="s">
        <v>97</v>
      </c>
      <c r="H1" s="12" t="s">
        <v>137</v>
      </c>
    </row>
    <row r="2" spans="2:114" x14ac:dyDescent="0.2">
      <c r="B2" s="1" t="str">
        <f>laps_times!B2</f>
        <v>T1 MARATON České Budějovice</v>
      </c>
    </row>
    <row r="3" spans="2:114" s="7" customFormat="1" x14ac:dyDescent="0.2">
      <c r="B3" s="9" t="s">
        <v>31</v>
      </c>
      <c r="C3" s="14" t="s">
        <v>26</v>
      </c>
      <c r="D3" s="5" t="s">
        <v>27</v>
      </c>
      <c r="E3" s="9" t="s">
        <v>95</v>
      </c>
      <c r="F3" s="9" t="s">
        <v>28</v>
      </c>
      <c r="G3" s="9" t="s">
        <v>29</v>
      </c>
      <c r="H3" s="5" t="s">
        <v>30</v>
      </c>
      <c r="I3" s="6" t="s">
        <v>101</v>
      </c>
      <c r="J3" s="8" t="s">
        <v>32</v>
      </c>
      <c r="K3" s="8" t="s">
        <v>33</v>
      </c>
      <c r="L3" s="8" t="s">
        <v>34</v>
      </c>
      <c r="M3" s="8" t="s">
        <v>35</v>
      </c>
      <c r="N3" s="8" t="s">
        <v>36</v>
      </c>
      <c r="O3" s="8" t="s">
        <v>37</v>
      </c>
      <c r="P3" s="8" t="s">
        <v>38</v>
      </c>
      <c r="Q3" s="8" t="s">
        <v>39</v>
      </c>
      <c r="R3" s="8" t="s">
        <v>40</v>
      </c>
      <c r="S3" s="8" t="s">
        <v>41</v>
      </c>
      <c r="T3" s="8" t="s">
        <v>42</v>
      </c>
      <c r="U3" s="8" t="s">
        <v>43</v>
      </c>
      <c r="V3" s="8" t="s">
        <v>44</v>
      </c>
      <c r="W3" s="8" t="s">
        <v>45</v>
      </c>
      <c r="X3" s="8" t="s">
        <v>46</v>
      </c>
      <c r="Y3" s="8" t="s">
        <v>47</v>
      </c>
      <c r="Z3" s="8" t="s">
        <v>48</v>
      </c>
      <c r="AA3" s="8" t="s">
        <v>49</v>
      </c>
      <c r="AB3" s="8" t="s">
        <v>50</v>
      </c>
      <c r="AC3" s="8" t="s">
        <v>51</v>
      </c>
      <c r="AD3" s="8" t="s">
        <v>52</v>
      </c>
      <c r="AE3" s="8" t="s">
        <v>53</v>
      </c>
      <c r="AF3" s="8" t="s">
        <v>54</v>
      </c>
      <c r="AG3" s="8" t="s">
        <v>55</v>
      </c>
      <c r="AH3" s="8" t="s">
        <v>56</v>
      </c>
      <c r="AI3" s="8" t="s">
        <v>57</v>
      </c>
      <c r="AJ3" s="8" t="s">
        <v>58</v>
      </c>
      <c r="AK3" s="8" t="s">
        <v>59</v>
      </c>
      <c r="AL3" s="8" t="s">
        <v>60</v>
      </c>
      <c r="AM3" s="8" t="s">
        <v>61</v>
      </c>
      <c r="AN3" s="8" t="s">
        <v>62</v>
      </c>
      <c r="AO3" s="8" t="s">
        <v>63</v>
      </c>
      <c r="AP3" s="8" t="s">
        <v>64</v>
      </c>
      <c r="AQ3" s="8" t="s">
        <v>65</v>
      </c>
      <c r="AR3" s="8" t="s">
        <v>66</v>
      </c>
      <c r="AS3" s="8" t="s">
        <v>67</v>
      </c>
      <c r="AT3" s="8" t="s">
        <v>68</v>
      </c>
      <c r="AU3" s="8" t="s">
        <v>69</v>
      </c>
      <c r="AV3" s="8" t="s">
        <v>70</v>
      </c>
      <c r="AW3" s="8" t="s">
        <v>71</v>
      </c>
      <c r="AX3" s="8" t="s">
        <v>72</v>
      </c>
      <c r="AY3" s="8" t="s">
        <v>73</v>
      </c>
      <c r="AZ3" s="8" t="s">
        <v>74</v>
      </c>
      <c r="BA3" s="8" t="s">
        <v>75</v>
      </c>
      <c r="BB3" s="8" t="s">
        <v>76</v>
      </c>
      <c r="BC3" s="8" t="s">
        <v>77</v>
      </c>
      <c r="BD3" s="8" t="s">
        <v>78</v>
      </c>
      <c r="BE3" s="8" t="s">
        <v>79</v>
      </c>
      <c r="BF3" s="8" t="s">
        <v>80</v>
      </c>
      <c r="BG3" s="8" t="s">
        <v>81</v>
      </c>
      <c r="BH3" s="8" t="s">
        <v>82</v>
      </c>
      <c r="BI3" s="8" t="s">
        <v>83</v>
      </c>
      <c r="BJ3" s="8" t="s">
        <v>84</v>
      </c>
      <c r="BK3" s="8" t="s">
        <v>85</v>
      </c>
      <c r="BL3" s="8" t="s">
        <v>86</v>
      </c>
      <c r="BM3" s="8" t="s">
        <v>87</v>
      </c>
      <c r="BN3" s="8" t="s">
        <v>88</v>
      </c>
      <c r="BO3" s="8" t="s">
        <v>89</v>
      </c>
      <c r="BP3" s="8" t="s">
        <v>90</v>
      </c>
      <c r="BQ3" s="8" t="s">
        <v>91</v>
      </c>
      <c r="BR3" s="8" t="s">
        <v>92</v>
      </c>
      <c r="BS3" s="8" t="s">
        <v>93</v>
      </c>
      <c r="BT3" s="8" t="s">
        <v>94</v>
      </c>
      <c r="BU3" s="8" t="s">
        <v>175</v>
      </c>
      <c r="BV3" s="8" t="s">
        <v>249</v>
      </c>
      <c r="BW3" s="8" t="s">
        <v>250</v>
      </c>
      <c r="BX3" s="8" t="s">
        <v>251</v>
      </c>
      <c r="BY3" s="8" t="s">
        <v>252</v>
      </c>
      <c r="BZ3" s="8" t="s">
        <v>253</v>
      </c>
      <c r="CA3" s="8" t="s">
        <v>254</v>
      </c>
      <c r="CB3" s="8" t="s">
        <v>255</v>
      </c>
      <c r="CC3" s="8" t="s">
        <v>256</v>
      </c>
      <c r="CD3" s="8" t="s">
        <v>257</v>
      </c>
      <c r="CE3" s="8" t="s">
        <v>258</v>
      </c>
      <c r="CF3" s="8" t="s">
        <v>259</v>
      </c>
      <c r="CG3" s="8" t="s">
        <v>260</v>
      </c>
      <c r="CH3" s="8" t="s">
        <v>261</v>
      </c>
      <c r="CI3" s="8" t="s">
        <v>262</v>
      </c>
      <c r="CJ3" s="8" t="s">
        <v>263</v>
      </c>
      <c r="CK3" s="8" t="s">
        <v>264</v>
      </c>
      <c r="CL3" s="8" t="s">
        <v>265</v>
      </c>
      <c r="CM3" s="8" t="s">
        <v>266</v>
      </c>
      <c r="CN3" s="8" t="s">
        <v>267</v>
      </c>
      <c r="CO3" s="8" t="s">
        <v>268</v>
      </c>
      <c r="CP3" s="8" t="s">
        <v>269</v>
      </c>
      <c r="CQ3" s="8" t="s">
        <v>270</v>
      </c>
      <c r="CR3" s="8" t="s">
        <v>271</v>
      </c>
      <c r="CS3" s="8" t="s">
        <v>272</v>
      </c>
      <c r="CT3" s="8" t="s">
        <v>273</v>
      </c>
      <c r="CU3" s="8" t="s">
        <v>274</v>
      </c>
      <c r="CV3" s="8" t="s">
        <v>275</v>
      </c>
      <c r="CW3" s="8" t="s">
        <v>276</v>
      </c>
      <c r="CX3" s="8" t="s">
        <v>277</v>
      </c>
      <c r="CY3" s="8" t="s">
        <v>278</v>
      </c>
      <c r="CZ3" s="8" t="s">
        <v>279</v>
      </c>
      <c r="DA3" s="8" t="s">
        <v>280</v>
      </c>
      <c r="DB3" s="8" t="s">
        <v>281</v>
      </c>
      <c r="DC3" s="8" t="s">
        <v>282</v>
      </c>
      <c r="DD3" s="8" t="s">
        <v>283</v>
      </c>
      <c r="DE3" s="8" t="s">
        <v>284</v>
      </c>
      <c r="DF3" s="8" t="s">
        <v>285</v>
      </c>
      <c r="DG3" s="8" t="s">
        <v>286</v>
      </c>
      <c r="DH3" s="8" t="s">
        <v>287</v>
      </c>
      <c r="DI3" s="8" t="s">
        <v>288</v>
      </c>
      <c r="DJ3" s="8" t="s">
        <v>289</v>
      </c>
    </row>
    <row r="4" spans="2:114" x14ac:dyDescent="0.2">
      <c r="B4" s="124">
        <f>laps_times[[#This Row],[poř]]</f>
        <v>1</v>
      </c>
      <c r="C4" s="125">
        <f>laps_times[[#This Row],[s.č.]]</f>
        <v>1</v>
      </c>
      <c r="D4" s="125" t="str">
        <f>laps_times[[#This Row],[jméno]]</f>
        <v>Brunner Radek</v>
      </c>
      <c r="E4" s="126">
        <f>laps_times[[#This Row],[roč]]</f>
        <v>1974</v>
      </c>
      <c r="F4" s="126" t="str">
        <f>laps_times[[#This Row],[kat]]</f>
        <v>M40</v>
      </c>
      <c r="G4" s="126">
        <f>laps_times[[#This Row],[poř_kat]]</f>
        <v>1</v>
      </c>
      <c r="H4" s="125" t="str">
        <f>IF(ISBLANK(laps_times[[#This Row],[klub]]),"-",laps_times[[#This Row],[klub]])</f>
        <v>SK Babice</v>
      </c>
      <c r="I4" s="138">
        <f>laps_times[[#This Row],[celk. čas]]</f>
        <v>0.11082175925925926</v>
      </c>
      <c r="J4" s="127">
        <f>laps_times[[#This Row],[1]]</f>
        <v>1.5953703703703705E-3</v>
      </c>
      <c r="K4" s="127">
        <f>IF(ISBLANK(laps_times[[#This Row],[2]]),"DNF",    rounds_cum_time[[#This Row],[1]]+laps_times[[#This Row],[2]])</f>
        <v>2.6634259259259259E-3</v>
      </c>
      <c r="L4" s="127">
        <f>IF(ISBLANK(laps_times[[#This Row],[3]]),"DNF",    rounds_cum_time[[#This Row],[2]]+laps_times[[#This Row],[3]])</f>
        <v>3.7116898148148148E-3</v>
      </c>
      <c r="M4" s="127">
        <f>IF(ISBLANK(laps_times[[#This Row],[4]]),"DNF",    rounds_cum_time[[#This Row],[3]]+laps_times[[#This Row],[4]])</f>
        <v>4.7625000000000002E-3</v>
      </c>
      <c r="N4" s="127">
        <f>IF(ISBLANK(laps_times[[#This Row],[5]]),"DNF",    rounds_cum_time[[#This Row],[4]]+laps_times[[#This Row],[5]])</f>
        <v>5.7805555555555561E-3</v>
      </c>
      <c r="O4" s="127">
        <f>IF(ISBLANK(laps_times[[#This Row],[6]]),"DNF",    rounds_cum_time[[#This Row],[5]]+laps_times[[#This Row],[6]])</f>
        <v>6.835300925925927E-3</v>
      </c>
      <c r="P4" s="127">
        <f>IF(ISBLANK(laps_times[[#This Row],[7]]),"DNF",    rounds_cum_time[[#This Row],[6]]+laps_times[[#This Row],[7]])</f>
        <v>7.8750000000000018E-3</v>
      </c>
      <c r="Q4" s="127">
        <f>IF(ISBLANK(laps_times[[#This Row],[8]]),"DNF",    rounds_cum_time[[#This Row],[7]]+laps_times[[#This Row],[8]])</f>
        <v>8.9481481481481495E-3</v>
      </c>
      <c r="R4" s="127">
        <f>IF(ISBLANK(laps_times[[#This Row],[9]]),"DNF",    rounds_cum_time[[#This Row],[8]]+laps_times[[#This Row],[9]])</f>
        <v>9.9767361111111133E-3</v>
      </c>
      <c r="S4" s="127">
        <f>IF(ISBLANK(laps_times[[#This Row],[10]]),"DNF",    rounds_cum_time[[#This Row],[9]]+laps_times[[#This Row],[10]])</f>
        <v>1.1003009259259261E-2</v>
      </c>
      <c r="T4" s="127">
        <f>IF(ISBLANK(laps_times[[#This Row],[11]]),"DNF",    rounds_cum_time[[#This Row],[10]]+laps_times[[#This Row],[11]])</f>
        <v>1.2050347222222224E-2</v>
      </c>
      <c r="U4" s="127">
        <f>IF(ISBLANK(laps_times[[#This Row],[12]]),"DNF",    rounds_cum_time[[#This Row],[11]]+laps_times[[#This Row],[12]])</f>
        <v>1.3104513888888891E-2</v>
      </c>
      <c r="V4" s="127">
        <f>IF(ISBLANK(laps_times[[#This Row],[13]]),"DNF",    rounds_cum_time[[#This Row],[12]]+laps_times[[#This Row],[13]])</f>
        <v>1.4149884259259261E-2</v>
      </c>
      <c r="W4" s="127">
        <f>IF(ISBLANK(laps_times[[#This Row],[14]]),"DNF",    rounds_cum_time[[#This Row],[13]]+laps_times[[#This Row],[14]])</f>
        <v>1.5183796296296298E-2</v>
      </c>
      <c r="X4" s="127">
        <f>IF(ISBLANK(laps_times[[#This Row],[15]]),"DNF",    rounds_cum_time[[#This Row],[14]]+laps_times[[#This Row],[15]])</f>
        <v>1.6220138888888892E-2</v>
      </c>
      <c r="Y4" s="127">
        <f>IF(ISBLANK(laps_times[[#This Row],[16]]),"DNF",    rounds_cum_time[[#This Row],[15]]+laps_times[[#This Row],[16]])</f>
        <v>1.7263194444444446E-2</v>
      </c>
      <c r="Z4" s="127">
        <f>IF(ISBLANK(laps_times[[#This Row],[17]]),"DNF",    rounds_cum_time[[#This Row],[16]]+laps_times[[#This Row],[17]])</f>
        <v>1.8296296296296297E-2</v>
      </c>
      <c r="AA4" s="127">
        <f>IF(ISBLANK(laps_times[[#This Row],[18]]),"DNF",    rounds_cum_time[[#This Row],[17]]+laps_times[[#This Row],[18]])</f>
        <v>1.9330671296296297E-2</v>
      </c>
      <c r="AB4" s="127">
        <f>IF(ISBLANK(laps_times[[#This Row],[19]]),"DNF",    rounds_cum_time[[#This Row],[18]]+laps_times[[#This Row],[19]])</f>
        <v>2.0375925925925926E-2</v>
      </c>
      <c r="AC4" s="127">
        <f>IF(ISBLANK(laps_times[[#This Row],[20]]),"DNF",    rounds_cum_time[[#This Row],[19]]+laps_times[[#This Row],[20]])</f>
        <v>2.141087962962963E-2</v>
      </c>
      <c r="AD4" s="127">
        <f>IF(ISBLANK(laps_times[[#This Row],[21]]),"DNF",    rounds_cum_time[[#This Row],[20]]+laps_times[[#This Row],[21]])</f>
        <v>2.2461805555555558E-2</v>
      </c>
      <c r="AE4" s="127">
        <f>IF(ISBLANK(laps_times[[#This Row],[22]]),"DNF",    rounds_cum_time[[#This Row],[21]]+laps_times[[#This Row],[22]])</f>
        <v>2.3516666666666668E-2</v>
      </c>
      <c r="AF4" s="127">
        <f>IF(ISBLANK(laps_times[[#This Row],[23]]),"DNF",    rounds_cum_time[[#This Row],[22]]+laps_times[[#This Row],[23]])</f>
        <v>2.4553240740740744E-2</v>
      </c>
      <c r="AG4" s="127">
        <f>IF(ISBLANK(laps_times[[#This Row],[24]]),"DNF",    rounds_cum_time[[#This Row],[23]]+laps_times[[#This Row],[24]])</f>
        <v>2.5607754629629633E-2</v>
      </c>
      <c r="AH4" s="127">
        <f>IF(ISBLANK(laps_times[[#This Row],[25]]),"DNF",    rounds_cum_time[[#This Row],[24]]+laps_times[[#This Row],[25]])</f>
        <v>2.6653009259259262E-2</v>
      </c>
      <c r="AI4" s="127">
        <f>IF(ISBLANK(laps_times[[#This Row],[26]]),"DNF",    rounds_cum_time[[#This Row],[25]]+laps_times[[#This Row],[26]])</f>
        <v>2.76837962962963E-2</v>
      </c>
      <c r="AJ4" s="127">
        <f>IF(ISBLANK(laps_times[[#This Row],[27]]),"DNF",    rounds_cum_time[[#This Row],[26]]+laps_times[[#This Row],[27]])</f>
        <v>2.8734027777777782E-2</v>
      </c>
      <c r="AK4" s="127">
        <f>IF(ISBLANK(laps_times[[#This Row],[28]]),"DNF",    rounds_cum_time[[#This Row],[27]]+laps_times[[#This Row],[28]])</f>
        <v>2.9771990740740745E-2</v>
      </c>
      <c r="AL4" s="127">
        <f>IF(ISBLANK(laps_times[[#This Row],[29]]),"DNF",    rounds_cum_time[[#This Row],[28]]+laps_times[[#This Row],[29]])</f>
        <v>3.0810763888888894E-2</v>
      </c>
      <c r="AM4" s="127">
        <f>IF(ISBLANK(laps_times[[#This Row],[30]]),"DNF",    rounds_cum_time[[#This Row],[29]]+laps_times[[#This Row],[30]])</f>
        <v>3.1850462962962969E-2</v>
      </c>
      <c r="AN4" s="127">
        <f>IF(ISBLANK(laps_times[[#This Row],[31]]),"DNF",    rounds_cum_time[[#This Row],[30]]+laps_times[[#This Row],[31]])</f>
        <v>3.2904861111111121E-2</v>
      </c>
      <c r="AO4" s="127">
        <f>IF(ISBLANK(laps_times[[#This Row],[32]]),"DNF",    rounds_cum_time[[#This Row],[31]]+laps_times[[#This Row],[32]])</f>
        <v>3.3945023148148158E-2</v>
      </c>
      <c r="AP4" s="127">
        <f>IF(ISBLANK(laps_times[[#This Row],[33]]),"DNF",    rounds_cum_time[[#This Row],[32]]+laps_times[[#This Row],[33]])</f>
        <v>3.496770833333334E-2</v>
      </c>
      <c r="AQ4" s="127">
        <f>IF(ISBLANK(laps_times[[#This Row],[34]]),"DNF",    rounds_cum_time[[#This Row],[33]]+laps_times[[#This Row],[34]])</f>
        <v>3.5977893518518524E-2</v>
      </c>
      <c r="AR4" s="127">
        <f>IF(ISBLANK(laps_times[[#This Row],[35]]),"DNF",    rounds_cum_time[[#This Row],[34]]+laps_times[[#This Row],[35]])</f>
        <v>3.7008217592592596E-2</v>
      </c>
      <c r="AS4" s="127">
        <f>IF(ISBLANK(laps_times[[#This Row],[36]]),"DNF",    rounds_cum_time[[#This Row],[35]]+laps_times[[#This Row],[36]])</f>
        <v>3.8034722222222227E-2</v>
      </c>
      <c r="AT4" s="127">
        <f>IF(ISBLANK(laps_times[[#This Row],[37]]),"DNF",    rounds_cum_time[[#This Row],[36]]+laps_times[[#This Row],[37]])</f>
        <v>3.9054513888888892E-2</v>
      </c>
      <c r="AU4" s="127">
        <f>IF(ISBLANK(laps_times[[#This Row],[38]]),"DNF",    rounds_cum_time[[#This Row],[37]]+laps_times[[#This Row],[38]])</f>
        <v>4.0074421296296299E-2</v>
      </c>
      <c r="AV4" s="127">
        <f>IF(ISBLANK(laps_times[[#This Row],[39]]),"DNF",    rounds_cum_time[[#This Row],[38]]+laps_times[[#This Row],[39]])</f>
        <v>4.1111226851851854E-2</v>
      </c>
      <c r="AW4" s="127">
        <f>IF(ISBLANK(laps_times[[#This Row],[40]]),"DNF",    rounds_cum_time[[#This Row],[39]]+laps_times[[#This Row],[40]])</f>
        <v>4.2155902777777782E-2</v>
      </c>
      <c r="AX4" s="127">
        <f>IF(ISBLANK(laps_times[[#This Row],[41]]),"DNF",    rounds_cum_time[[#This Row],[40]]+laps_times[[#This Row],[41]])</f>
        <v>4.3193287037037044E-2</v>
      </c>
      <c r="AY4" s="127">
        <f>IF(ISBLANK(laps_times[[#This Row],[42]]),"DNF",    rounds_cum_time[[#This Row],[41]]+laps_times[[#This Row],[42]])</f>
        <v>4.4235763888888897E-2</v>
      </c>
      <c r="AZ4" s="127">
        <f>IF(ISBLANK(laps_times[[#This Row],[43]]),"DNF",    rounds_cum_time[[#This Row],[42]]+laps_times[[#This Row],[43]])</f>
        <v>4.5272800925925935E-2</v>
      </c>
      <c r="BA4" s="127">
        <f>IF(ISBLANK(laps_times[[#This Row],[44]]),"DNF",    rounds_cum_time[[#This Row],[43]]+laps_times[[#This Row],[44]])</f>
        <v>4.6300231481481491E-2</v>
      </c>
      <c r="BB4" s="127">
        <f>IF(ISBLANK(laps_times[[#This Row],[45]]),"DNF",    rounds_cum_time[[#This Row],[44]]+laps_times[[#This Row],[45]])</f>
        <v>4.7333680555555563E-2</v>
      </c>
      <c r="BC4" s="127">
        <f>IF(ISBLANK(laps_times[[#This Row],[46]]),"DNF",    rounds_cum_time[[#This Row],[45]]+laps_times[[#This Row],[46]])</f>
        <v>4.8350115740740746E-2</v>
      </c>
      <c r="BD4" s="127">
        <f>IF(ISBLANK(laps_times[[#This Row],[47]]),"DNF",    rounds_cum_time[[#This Row],[46]]+laps_times[[#This Row],[47]])</f>
        <v>4.9372222222222227E-2</v>
      </c>
      <c r="BE4" s="127">
        <f>IF(ISBLANK(laps_times[[#This Row],[48]]),"DNF",    rounds_cum_time[[#This Row],[47]]+laps_times[[#This Row],[48]])</f>
        <v>5.0429398148148154E-2</v>
      </c>
      <c r="BF4" s="127">
        <f>IF(ISBLANK(laps_times[[#This Row],[49]]),"DNF",    rounds_cum_time[[#This Row],[48]]+laps_times[[#This Row],[49]])</f>
        <v>5.146053240740741E-2</v>
      </c>
      <c r="BG4" s="127">
        <f>IF(ISBLANK(laps_times[[#This Row],[50]]),"DNF",    rounds_cum_time[[#This Row],[49]]+laps_times[[#This Row],[50]])</f>
        <v>5.2512847222222221E-2</v>
      </c>
      <c r="BH4" s="127">
        <f>IF(ISBLANK(laps_times[[#This Row],[51]]),"DNF",    rounds_cum_time[[#This Row],[50]]+laps_times[[#This Row],[51]])</f>
        <v>5.3553819444444442E-2</v>
      </c>
      <c r="BI4" s="127">
        <f>IF(ISBLANK(laps_times[[#This Row],[52]]),"DNF",    rounds_cum_time[[#This Row],[51]]+laps_times[[#This Row],[52]])</f>
        <v>5.4592592592592588E-2</v>
      </c>
      <c r="BJ4" s="127">
        <f>IF(ISBLANK(laps_times[[#This Row],[53]]),"DNF",    rounds_cum_time[[#This Row],[52]]+laps_times[[#This Row],[53]])</f>
        <v>5.5649652777777774E-2</v>
      </c>
      <c r="BK4" s="127">
        <f>IF(ISBLANK(laps_times[[#This Row],[54]]),"DNF",    rounds_cum_time[[#This Row],[53]]+laps_times[[#This Row],[54]])</f>
        <v>5.6680555555555553E-2</v>
      </c>
      <c r="BL4" s="127">
        <f>IF(ISBLANK(laps_times[[#This Row],[55]]),"DNF",    rounds_cum_time[[#This Row],[54]]+laps_times[[#This Row],[55]])</f>
        <v>5.7722916666666665E-2</v>
      </c>
      <c r="BM4" s="127">
        <f>IF(ISBLANK(laps_times[[#This Row],[56]]),"DNF",    rounds_cum_time[[#This Row],[55]]+laps_times[[#This Row],[56]])</f>
        <v>5.876157407407407E-2</v>
      </c>
      <c r="BN4" s="127">
        <f>IF(ISBLANK(laps_times[[#This Row],[57]]),"DNF",    rounds_cum_time[[#This Row],[56]]+laps_times[[#This Row],[57]])</f>
        <v>5.9809027777777773E-2</v>
      </c>
      <c r="BO4" s="127">
        <f>IF(ISBLANK(laps_times[[#This Row],[58]]),"DNF",    rounds_cum_time[[#This Row],[57]]+laps_times[[#This Row],[58]])</f>
        <v>6.0862037037037034E-2</v>
      </c>
      <c r="BP4" s="127">
        <f>IF(ISBLANK(laps_times[[#This Row],[59]]),"DNF",    rounds_cum_time[[#This Row],[58]]+laps_times[[#This Row],[59]])</f>
        <v>6.192916666666666E-2</v>
      </c>
      <c r="BQ4" s="127">
        <f>IF(ISBLANK(laps_times[[#This Row],[60]]),"DNF",    rounds_cum_time[[#This Row],[59]]+laps_times[[#This Row],[60]])</f>
        <v>6.2967245370370364E-2</v>
      </c>
      <c r="BR4" s="127">
        <f>IF(ISBLANK(laps_times[[#This Row],[61]]),"DNF",    rounds_cum_time[[#This Row],[60]]+laps_times[[#This Row],[61]])</f>
        <v>6.4003009259259253E-2</v>
      </c>
      <c r="BS4" s="127">
        <f>IF(ISBLANK(laps_times[[#This Row],[62]]),"DNF",    rounds_cum_time[[#This Row],[61]]+laps_times[[#This Row],[62]])</f>
        <v>6.5068981481481478E-2</v>
      </c>
      <c r="BT4" s="127">
        <f>IF(ISBLANK(laps_times[[#This Row],[63]]),"DNF",    rounds_cum_time[[#This Row],[62]]+laps_times[[#This Row],[63]])</f>
        <v>6.6114120370370372E-2</v>
      </c>
      <c r="BU4" s="127">
        <f>IF(ISBLANK(laps_times[[#This Row],[64]]),"DNF",    rounds_cum_time[[#This Row],[63]]+laps_times[[#This Row],[64]])</f>
        <v>6.7176041666666672E-2</v>
      </c>
      <c r="BV4" s="127">
        <f>IF(ISBLANK(laps_times[[#This Row],[65]]),"DNF",    rounds_cum_time[[#This Row],[64]]+laps_times[[#This Row],[65]])</f>
        <v>6.8235995370370381E-2</v>
      </c>
      <c r="BW4" s="127">
        <f>IF(ISBLANK(laps_times[[#This Row],[66]]),"DNF",    rounds_cum_time[[#This Row],[65]]+laps_times[[#This Row],[66]])</f>
        <v>6.9286226851851859E-2</v>
      </c>
      <c r="BX4" s="127">
        <f>IF(ISBLANK(laps_times[[#This Row],[67]]),"DNF",    rounds_cum_time[[#This Row],[66]]+laps_times[[#This Row],[67]])</f>
        <v>7.0347453703703711E-2</v>
      </c>
      <c r="BY4" s="127">
        <f>IF(ISBLANK(laps_times[[#This Row],[68]]),"DNF",    rounds_cum_time[[#This Row],[67]]+laps_times[[#This Row],[68]])</f>
        <v>7.1392129629629639E-2</v>
      </c>
      <c r="BZ4" s="127">
        <f>IF(ISBLANK(laps_times[[#This Row],[69]]),"DNF",    rounds_cum_time[[#This Row],[68]]+laps_times[[#This Row],[69]])</f>
        <v>7.2436805555555567E-2</v>
      </c>
      <c r="CA4" s="127">
        <f>IF(ISBLANK(laps_times[[#This Row],[70]]),"DNF",    rounds_cum_time[[#This Row],[69]]+laps_times[[#This Row],[70]])</f>
        <v>7.3488657407407412E-2</v>
      </c>
      <c r="CB4" s="127">
        <f>IF(ISBLANK(laps_times[[#This Row],[71]]),"DNF",    rounds_cum_time[[#This Row],[70]]+laps_times[[#This Row],[71]])</f>
        <v>7.455300925925927E-2</v>
      </c>
      <c r="CC4" s="127">
        <f>IF(ISBLANK(laps_times[[#This Row],[72]]),"DNF",    rounds_cum_time[[#This Row],[71]]+laps_times[[#This Row],[72]])</f>
        <v>7.5623263888888903E-2</v>
      </c>
      <c r="CD4" s="127">
        <f>IF(ISBLANK(laps_times[[#This Row],[73]]),"DNF",    rounds_cum_time[[#This Row],[72]]+laps_times[[#This Row],[73]])</f>
        <v>7.6696990740740753E-2</v>
      </c>
      <c r="CE4" s="127">
        <f>IF(ISBLANK(laps_times[[#This Row],[74]]),"DNF",    rounds_cum_time[[#This Row],[73]]+laps_times[[#This Row],[74]])</f>
        <v>7.7765046296296311E-2</v>
      </c>
      <c r="CF4" s="127">
        <f>IF(ISBLANK(laps_times[[#This Row],[75]]),"DNF",    rounds_cum_time[[#This Row],[74]]+laps_times[[#This Row],[75]])</f>
        <v>7.883240740740742E-2</v>
      </c>
      <c r="CG4" s="127">
        <f>IF(ISBLANK(laps_times[[#This Row],[76]]),"DNF",    rounds_cum_time[[#This Row],[75]]+laps_times[[#This Row],[76]])</f>
        <v>7.9892939814814823E-2</v>
      </c>
      <c r="CH4" s="127">
        <f>IF(ISBLANK(laps_times[[#This Row],[77]]),"DNF",    rounds_cum_time[[#This Row],[76]]+laps_times[[#This Row],[77]])</f>
        <v>8.0967013888888897E-2</v>
      </c>
      <c r="CI4" s="127">
        <f>IF(ISBLANK(laps_times[[#This Row],[78]]),"DNF",    rounds_cum_time[[#This Row],[77]]+laps_times[[#This Row],[78]])</f>
        <v>8.2037847222222238E-2</v>
      </c>
      <c r="CJ4" s="127">
        <f>IF(ISBLANK(laps_times[[#This Row],[79]]),"DNF",    rounds_cum_time[[#This Row],[78]]+laps_times[[#This Row],[79]])</f>
        <v>8.3100925925925939E-2</v>
      </c>
      <c r="CK4" s="127">
        <f>IF(ISBLANK(laps_times[[#This Row],[80]]),"DNF",    rounds_cum_time[[#This Row],[79]]+laps_times[[#This Row],[80]])</f>
        <v>8.418472222222223E-2</v>
      </c>
      <c r="CL4" s="127">
        <f>IF(ISBLANK(laps_times[[#This Row],[81]]),"DNF",    rounds_cum_time[[#This Row],[80]]+laps_times[[#This Row],[81]])</f>
        <v>8.5257986111111114E-2</v>
      </c>
      <c r="CM4" s="127">
        <f>IF(ISBLANK(laps_times[[#This Row],[82]]),"DNF",    rounds_cum_time[[#This Row],[81]]+laps_times[[#This Row],[82]])</f>
        <v>8.6317824074074082E-2</v>
      </c>
      <c r="CN4" s="127">
        <f>IF(ISBLANK(laps_times[[#This Row],[83]]),"DNF",    rounds_cum_time[[#This Row],[82]]+laps_times[[#This Row],[83]])</f>
        <v>8.7376851851851858E-2</v>
      </c>
      <c r="CO4" s="127">
        <f>IF(ISBLANK(laps_times[[#This Row],[84]]),"DNF",    rounds_cum_time[[#This Row],[83]]+laps_times[[#This Row],[84]])</f>
        <v>8.8429629629629636E-2</v>
      </c>
      <c r="CP4" s="127">
        <f>IF(ISBLANK(laps_times[[#This Row],[85]]),"DNF",    rounds_cum_time[[#This Row],[84]]+laps_times[[#This Row],[85]])</f>
        <v>8.9500462962962962E-2</v>
      </c>
      <c r="CQ4" s="127">
        <f>IF(ISBLANK(laps_times[[#This Row],[86]]),"DNF",    rounds_cum_time[[#This Row],[85]]+laps_times[[#This Row],[86]])</f>
        <v>9.0569907407407405E-2</v>
      </c>
      <c r="CR4" s="127">
        <f>IF(ISBLANK(laps_times[[#This Row],[87]]),"DNF",    rounds_cum_time[[#This Row],[86]]+laps_times[[#This Row],[87]])</f>
        <v>9.1643171296296289E-2</v>
      </c>
      <c r="CS4" s="127">
        <f>IF(ISBLANK(laps_times[[#This Row],[88]]),"DNF",    rounds_cum_time[[#This Row],[87]]+laps_times[[#This Row],[88]])</f>
        <v>9.2704861111111106E-2</v>
      </c>
      <c r="CT4" s="127">
        <f>IF(ISBLANK(laps_times[[#This Row],[89]]),"DNF",    rounds_cum_time[[#This Row],[88]]+laps_times[[#This Row],[89]])</f>
        <v>9.3787268518518513E-2</v>
      </c>
      <c r="CU4" s="127">
        <f>IF(ISBLANK(laps_times[[#This Row],[90]]),"DNF",    rounds_cum_time[[#This Row],[89]]+laps_times[[#This Row],[90]])</f>
        <v>9.4866666666666655E-2</v>
      </c>
      <c r="CV4" s="127">
        <f>IF(ISBLANK(laps_times[[#This Row],[91]]),"DNF",    rounds_cum_time[[#This Row],[90]]+laps_times[[#This Row],[91]])</f>
        <v>9.5937037037037029E-2</v>
      </c>
      <c r="CW4" s="127">
        <f>IF(ISBLANK(laps_times[[#This Row],[92]]),"DNF",    rounds_cum_time[[#This Row],[91]]+laps_times[[#This Row],[92]])</f>
        <v>9.7002199074074064E-2</v>
      </c>
      <c r="CX4" s="127">
        <f>IF(ISBLANK(laps_times[[#This Row],[93]]),"DNF",    rounds_cum_time[[#This Row],[92]]+laps_times[[#This Row],[93]])</f>
        <v>9.8038425925925918E-2</v>
      </c>
      <c r="CY4" s="127">
        <f>IF(ISBLANK(laps_times[[#This Row],[94]]),"DNF",    rounds_cum_time[[#This Row],[93]]+laps_times[[#This Row],[94]])</f>
        <v>9.9122453703703692E-2</v>
      </c>
      <c r="CZ4" s="127">
        <f>IF(ISBLANK(laps_times[[#This Row],[95]]),"DNF",    rounds_cum_time[[#This Row],[94]]+laps_times[[#This Row],[95]])</f>
        <v>0.10019814814814813</v>
      </c>
      <c r="DA4" s="127">
        <f>IF(ISBLANK(laps_times[[#This Row],[96]]),"DNF",    rounds_cum_time[[#This Row],[95]]+laps_times[[#This Row],[96]])</f>
        <v>0.10127094907407407</v>
      </c>
      <c r="DB4" s="127">
        <f>IF(ISBLANK(laps_times[[#This Row],[97]]),"DNF",    rounds_cum_time[[#This Row],[96]]+laps_times[[#This Row],[97]])</f>
        <v>0.10236099537037036</v>
      </c>
      <c r="DC4" s="127">
        <f>IF(ISBLANK(laps_times[[#This Row],[98]]),"DNF",    rounds_cum_time[[#This Row],[97]]+laps_times[[#This Row],[98]])</f>
        <v>0.10343865740740739</v>
      </c>
      <c r="DD4" s="127">
        <f>IF(ISBLANK(laps_times[[#This Row],[99]]),"DNF",    rounds_cum_time[[#This Row],[98]]+laps_times[[#This Row],[99]])</f>
        <v>0.10453136574074072</v>
      </c>
      <c r="DE4" s="127">
        <f>IF(ISBLANK(laps_times[[#This Row],[100]]),"DNF",    rounds_cum_time[[#This Row],[99]]+laps_times[[#This Row],[100]])</f>
        <v>0.10562581018518516</v>
      </c>
      <c r="DF4" s="127">
        <f>IF(ISBLANK(laps_times[[#This Row],[101]]),"DNF",    rounds_cum_time[[#This Row],[100]]+laps_times[[#This Row],[101]])</f>
        <v>0.10671805555555552</v>
      </c>
      <c r="DG4" s="127">
        <f>IF(ISBLANK(laps_times[[#This Row],[102]]),"DNF",    rounds_cum_time[[#This Row],[101]]+laps_times[[#This Row],[102]])</f>
        <v>0.10777210648148144</v>
      </c>
      <c r="DH4" s="127">
        <f>IF(ISBLANK(laps_times[[#This Row],[103]]),"DNF",    rounds_cum_time[[#This Row],[102]]+laps_times[[#This Row],[103]])</f>
        <v>0.10884409722222219</v>
      </c>
      <c r="DI4" s="127">
        <f>IF(ISBLANK(laps_times[[#This Row],[104]]),"DNF",    rounds_cum_time[[#This Row],[103]]+laps_times[[#This Row],[104]])</f>
        <v>0.10982303240740737</v>
      </c>
      <c r="DJ4" s="127">
        <f>IF(ISBLANK(laps_times[[#This Row],[105]]),"DNF",    rounds_cum_time[[#This Row],[104]]+laps_times[[#This Row],[105]])</f>
        <v>0.11083229166666664</v>
      </c>
    </row>
    <row r="5" spans="2:114" x14ac:dyDescent="0.2">
      <c r="B5" s="124">
        <f>laps_times[[#This Row],[poř]]</f>
        <v>2</v>
      </c>
      <c r="C5" s="125">
        <f>laps_times[[#This Row],[s.č.]]</f>
        <v>28</v>
      </c>
      <c r="D5" s="125" t="str">
        <f>laps_times[[#This Row],[jméno]]</f>
        <v>Ďuk Jan</v>
      </c>
      <c r="E5" s="126">
        <f>laps_times[[#This Row],[roč]]</f>
        <v>1981</v>
      </c>
      <c r="F5" s="126" t="str">
        <f>laps_times[[#This Row],[kat]]</f>
        <v>M30</v>
      </c>
      <c r="G5" s="126">
        <f>laps_times[[#This Row],[poř_kat]]</f>
        <v>1</v>
      </c>
      <c r="H5" s="125" t="str">
        <f>IF(ISBLANK(laps_times[[#This Row],[klub]]),"-",laps_times[[#This Row],[klub]])</f>
        <v>-</v>
      </c>
      <c r="I5" s="138">
        <f>laps_times[[#This Row],[celk. čas]]</f>
        <v>0.11648148148148148</v>
      </c>
      <c r="J5" s="127">
        <f>laps_times[[#This Row],[1]]</f>
        <v>1.5972222222222221E-3</v>
      </c>
      <c r="K5" s="127">
        <f>IF(ISBLANK(laps_times[[#This Row],[2]]),"DNF",    rounds_cum_time[[#This Row],[1]]+laps_times[[#This Row],[2]])</f>
        <v>2.6603009259259258E-3</v>
      </c>
      <c r="L5" s="127">
        <f>IF(ISBLANK(laps_times[[#This Row],[3]]),"DNF",    rounds_cum_time[[#This Row],[2]]+laps_times[[#This Row],[3]])</f>
        <v>3.7060185185185182E-3</v>
      </c>
      <c r="M5" s="127">
        <f>IF(ISBLANK(laps_times[[#This Row],[4]]),"DNF",    rounds_cum_time[[#This Row],[3]]+laps_times[[#This Row],[4]])</f>
        <v>4.7574074074074072E-3</v>
      </c>
      <c r="N5" s="127">
        <f>IF(ISBLANK(laps_times[[#This Row],[5]]),"DNF",    rounds_cum_time[[#This Row],[4]]+laps_times[[#This Row],[5]])</f>
        <v>5.787847222222222E-3</v>
      </c>
      <c r="O5" s="127">
        <f>IF(ISBLANK(laps_times[[#This Row],[6]]),"DNF",    rounds_cum_time[[#This Row],[5]]+laps_times[[#This Row],[6]])</f>
        <v>6.8290509259259259E-3</v>
      </c>
      <c r="P5" s="127">
        <f>IF(ISBLANK(laps_times[[#This Row],[7]]),"DNF",    rounds_cum_time[[#This Row],[6]]+laps_times[[#This Row],[7]])</f>
        <v>7.8855324074074071E-3</v>
      </c>
      <c r="Q5" s="127">
        <f>IF(ISBLANK(laps_times[[#This Row],[8]]),"DNF",    rounds_cum_time[[#This Row],[7]]+laps_times[[#This Row],[8]])</f>
        <v>8.9456018518518522E-3</v>
      </c>
      <c r="R5" s="127">
        <f>IF(ISBLANK(laps_times[[#This Row],[9]]),"DNF",    rounds_cum_time[[#This Row],[8]]+laps_times[[#This Row],[9]])</f>
        <v>9.9809027777777778E-3</v>
      </c>
      <c r="S5" s="127">
        <f>IF(ISBLANK(laps_times[[#This Row],[10]]),"DNF",    rounds_cum_time[[#This Row],[9]]+laps_times[[#This Row],[10]])</f>
        <v>1.1009027777777777E-2</v>
      </c>
      <c r="T5" s="127">
        <f>IF(ISBLANK(laps_times[[#This Row],[11]]),"DNF",    rounds_cum_time[[#This Row],[10]]+laps_times[[#This Row],[11]])</f>
        <v>1.2053009259259258E-2</v>
      </c>
      <c r="U5" s="127">
        <f>IF(ISBLANK(laps_times[[#This Row],[12]]),"DNF",    rounds_cum_time[[#This Row],[11]]+laps_times[[#This Row],[12]])</f>
        <v>1.3106481481481479E-2</v>
      </c>
      <c r="V5" s="127">
        <f>IF(ISBLANK(laps_times[[#This Row],[13]]),"DNF",    rounds_cum_time[[#This Row],[12]]+laps_times[[#This Row],[13]])</f>
        <v>1.4150925925925924E-2</v>
      </c>
      <c r="W5" s="127">
        <f>IF(ISBLANK(laps_times[[#This Row],[14]]),"DNF",    rounds_cum_time[[#This Row],[13]]+laps_times[[#This Row],[14]])</f>
        <v>1.518622685185185E-2</v>
      </c>
      <c r="X5" s="127">
        <f>IF(ISBLANK(laps_times[[#This Row],[15]]),"DNF",    rounds_cum_time[[#This Row],[14]]+laps_times[[#This Row],[15]])</f>
        <v>1.6224537037037034E-2</v>
      </c>
      <c r="Y5" s="127">
        <f>IF(ISBLANK(laps_times[[#This Row],[16]]),"DNF",    rounds_cum_time[[#This Row],[15]]+laps_times[[#This Row],[16]])</f>
        <v>1.7266550925925921E-2</v>
      </c>
      <c r="Z5" s="127">
        <f>IF(ISBLANK(laps_times[[#This Row],[17]]),"DNF",    rounds_cum_time[[#This Row],[16]]+laps_times[[#This Row],[17]])</f>
        <v>1.8296759259259256E-2</v>
      </c>
      <c r="AA5" s="127">
        <f>IF(ISBLANK(laps_times[[#This Row],[18]]),"DNF",    rounds_cum_time[[#This Row],[17]]+laps_times[[#This Row],[18]])</f>
        <v>1.9345023148148146E-2</v>
      </c>
      <c r="AB5" s="127">
        <f>IF(ISBLANK(laps_times[[#This Row],[19]]),"DNF",    rounds_cum_time[[#This Row],[18]]+laps_times[[#This Row],[19]])</f>
        <v>2.0380092592592589E-2</v>
      </c>
      <c r="AC5" s="127">
        <f>IF(ISBLANK(laps_times[[#This Row],[20]]),"DNF",    rounds_cum_time[[#This Row],[19]]+laps_times[[#This Row],[20]])</f>
        <v>2.1412384259259256E-2</v>
      </c>
      <c r="AD5" s="127">
        <f>IF(ISBLANK(laps_times[[#This Row],[21]]),"DNF",    rounds_cum_time[[#This Row],[20]]+laps_times[[#This Row],[21]])</f>
        <v>2.2465162037037033E-2</v>
      </c>
      <c r="AE5" s="127">
        <f>IF(ISBLANK(laps_times[[#This Row],[22]]),"DNF",    rounds_cum_time[[#This Row],[21]]+laps_times[[#This Row],[22]])</f>
        <v>2.3518634259259256E-2</v>
      </c>
      <c r="AF5" s="127">
        <f>IF(ISBLANK(laps_times[[#This Row],[23]]),"DNF",    rounds_cum_time[[#This Row],[22]]+laps_times[[#This Row],[23]])</f>
        <v>2.455694444444444E-2</v>
      </c>
      <c r="AG5" s="127">
        <f>IF(ISBLANK(laps_times[[#This Row],[24]]),"DNF",    rounds_cum_time[[#This Row],[23]]+laps_times[[#This Row],[24]])</f>
        <v>2.5612615740740738E-2</v>
      </c>
      <c r="AH5" s="127">
        <f>IF(ISBLANK(laps_times[[#This Row],[25]]),"DNF",    rounds_cum_time[[#This Row],[24]]+laps_times[[#This Row],[25]])</f>
        <v>2.6659143518518516E-2</v>
      </c>
      <c r="AI5" s="127">
        <f>IF(ISBLANK(laps_times[[#This Row],[26]]),"DNF",    rounds_cum_time[[#This Row],[25]]+laps_times[[#This Row],[26]])</f>
        <v>2.7687615740740738E-2</v>
      </c>
      <c r="AJ5" s="127">
        <f>IF(ISBLANK(laps_times[[#This Row],[27]]),"DNF",    rounds_cum_time[[#This Row],[26]]+laps_times[[#This Row],[27]])</f>
        <v>2.8735879629629629E-2</v>
      </c>
      <c r="AK5" s="127">
        <f>IF(ISBLANK(laps_times[[#This Row],[28]]),"DNF",    rounds_cum_time[[#This Row],[27]]+laps_times[[#This Row],[28]])</f>
        <v>2.9775231481481479E-2</v>
      </c>
      <c r="AL5" s="127">
        <f>IF(ISBLANK(laps_times[[#This Row],[29]]),"DNF",    rounds_cum_time[[#This Row],[28]]+laps_times[[#This Row],[29]])</f>
        <v>3.0815393518518516E-2</v>
      </c>
      <c r="AM5" s="127">
        <f>IF(ISBLANK(laps_times[[#This Row],[30]]),"DNF",    rounds_cum_time[[#This Row],[29]]+laps_times[[#This Row],[30]])</f>
        <v>3.1858217592592587E-2</v>
      </c>
      <c r="AN5" s="127">
        <f>IF(ISBLANK(laps_times[[#This Row],[31]]),"DNF",    rounds_cum_time[[#This Row],[30]]+laps_times[[#This Row],[31]])</f>
        <v>3.2908680555555549E-2</v>
      </c>
      <c r="AO5" s="127">
        <f>IF(ISBLANK(laps_times[[#This Row],[32]]),"DNF",    rounds_cum_time[[#This Row],[31]]+laps_times[[#This Row],[32]])</f>
        <v>3.3946759259259253E-2</v>
      </c>
      <c r="AP5" s="127">
        <f>IF(ISBLANK(laps_times[[#This Row],[33]]),"DNF",    rounds_cum_time[[#This Row],[32]]+laps_times[[#This Row],[33]])</f>
        <v>3.4971412037037033E-2</v>
      </c>
      <c r="AQ5" s="127">
        <f>IF(ISBLANK(laps_times[[#This Row],[34]]),"DNF",    rounds_cum_time[[#This Row],[33]]+laps_times[[#This Row],[34]])</f>
        <v>3.59818287037037E-2</v>
      </c>
      <c r="AR5" s="127">
        <f>IF(ISBLANK(laps_times[[#This Row],[35]]),"DNF",    rounds_cum_time[[#This Row],[34]]+laps_times[[#This Row],[35]])</f>
        <v>3.7016203703703697E-2</v>
      </c>
      <c r="AS5" s="127">
        <f>IF(ISBLANK(laps_times[[#This Row],[36]]),"DNF",    rounds_cum_time[[#This Row],[35]]+laps_times[[#This Row],[36]])</f>
        <v>3.8054976851851843E-2</v>
      </c>
      <c r="AT5" s="127">
        <f>IF(ISBLANK(laps_times[[#This Row],[37]]),"DNF",    rounds_cum_time[[#This Row],[36]]+laps_times[[#This Row],[37]])</f>
        <v>3.9100694444444438E-2</v>
      </c>
      <c r="AU5" s="127">
        <f>IF(ISBLANK(laps_times[[#This Row],[38]]),"DNF",    rounds_cum_time[[#This Row],[37]]+laps_times[[#This Row],[38]])</f>
        <v>4.0097916666666657E-2</v>
      </c>
      <c r="AV5" s="127">
        <f>IF(ISBLANK(laps_times[[#This Row],[39]]),"DNF",    rounds_cum_time[[#This Row],[38]]+laps_times[[#This Row],[39]])</f>
        <v>4.1115046296296288E-2</v>
      </c>
      <c r="AW5" s="127">
        <f>IF(ISBLANK(laps_times[[#This Row],[40]]),"DNF",    rounds_cum_time[[#This Row],[39]]+laps_times[[#This Row],[40]])</f>
        <v>4.2161574074074067E-2</v>
      </c>
      <c r="AX5" s="127">
        <f>IF(ISBLANK(laps_times[[#This Row],[41]]),"DNF",    rounds_cum_time[[#This Row],[40]]+laps_times[[#This Row],[41]])</f>
        <v>4.3198611111111104E-2</v>
      </c>
      <c r="AY5" s="127">
        <f>IF(ISBLANK(laps_times[[#This Row],[42]]),"DNF",    rounds_cum_time[[#This Row],[41]]+laps_times[[#This Row],[42]])</f>
        <v>4.431504629629629E-2</v>
      </c>
      <c r="AZ5" s="127">
        <f>IF(ISBLANK(laps_times[[#This Row],[43]]),"DNF",    rounds_cum_time[[#This Row],[42]]+laps_times[[#This Row],[43]])</f>
        <v>4.5415046296296287E-2</v>
      </c>
      <c r="BA5" s="127">
        <f>IF(ISBLANK(laps_times[[#This Row],[44]]),"DNF",    rounds_cum_time[[#This Row],[43]]+laps_times[[#This Row],[44]])</f>
        <v>4.6511226851851842E-2</v>
      </c>
      <c r="BB5" s="127">
        <f>IF(ISBLANK(laps_times[[#This Row],[45]]),"DNF",    rounds_cum_time[[#This Row],[44]]+laps_times[[#This Row],[45]])</f>
        <v>4.763599537037036E-2</v>
      </c>
      <c r="BC5" s="127">
        <f>IF(ISBLANK(laps_times[[#This Row],[46]]),"DNF",    rounds_cum_time[[#This Row],[45]]+laps_times[[#This Row],[46]])</f>
        <v>4.8759490740740728E-2</v>
      </c>
      <c r="BD5" s="127">
        <f>IF(ISBLANK(laps_times[[#This Row],[47]]),"DNF",    rounds_cum_time[[#This Row],[46]]+laps_times[[#This Row],[47]])</f>
        <v>4.9886111111111096E-2</v>
      </c>
      <c r="BE5" s="127">
        <f>IF(ISBLANK(laps_times[[#This Row],[48]]),"DNF",    rounds_cum_time[[#This Row],[47]]+laps_times[[#This Row],[48]])</f>
        <v>5.1031249999999986E-2</v>
      </c>
      <c r="BF5" s="127">
        <f>IF(ISBLANK(laps_times[[#This Row],[49]]),"DNF",    rounds_cum_time[[#This Row],[48]]+laps_times[[#This Row],[49]])</f>
        <v>5.2167939814814802E-2</v>
      </c>
      <c r="BG5" s="127">
        <f>IF(ISBLANK(laps_times[[#This Row],[50]]),"DNF",    rounds_cum_time[[#This Row],[49]]+laps_times[[#This Row],[50]])</f>
        <v>5.3304861111111101E-2</v>
      </c>
      <c r="BH5" s="127">
        <f>IF(ISBLANK(laps_times[[#This Row],[51]]),"DNF",    rounds_cum_time[[#This Row],[50]]+laps_times[[#This Row],[51]])</f>
        <v>5.44480324074074E-2</v>
      </c>
      <c r="BI5" s="127">
        <f>IF(ISBLANK(laps_times[[#This Row],[52]]),"DNF",    rounds_cum_time[[#This Row],[51]]+laps_times[[#This Row],[52]])</f>
        <v>5.5576157407407401E-2</v>
      </c>
      <c r="BJ5" s="127">
        <f>IF(ISBLANK(laps_times[[#This Row],[53]]),"DNF",    rounds_cum_time[[#This Row],[52]]+laps_times[[#This Row],[53]])</f>
        <v>5.6679282407407404E-2</v>
      </c>
      <c r="BK5" s="127">
        <f>IF(ISBLANK(laps_times[[#This Row],[54]]),"DNF",    rounds_cum_time[[#This Row],[53]]+laps_times[[#This Row],[54]])</f>
        <v>5.7796180555555556E-2</v>
      </c>
      <c r="BL5" s="127">
        <f>IF(ISBLANK(laps_times[[#This Row],[55]]),"DNF",    rounds_cum_time[[#This Row],[54]]+laps_times[[#This Row],[55]])</f>
        <v>5.8935300925925929E-2</v>
      </c>
      <c r="BM5" s="127">
        <f>IF(ISBLANK(laps_times[[#This Row],[56]]),"DNF",    rounds_cum_time[[#This Row],[55]]+laps_times[[#This Row],[56]])</f>
        <v>6.0068287037037038E-2</v>
      </c>
      <c r="BN5" s="127">
        <f>IF(ISBLANK(laps_times[[#This Row],[57]]),"DNF",    rounds_cum_time[[#This Row],[56]]+laps_times[[#This Row],[57]])</f>
        <v>6.122488425925926E-2</v>
      </c>
      <c r="BO5" s="127">
        <f>IF(ISBLANK(laps_times[[#This Row],[58]]),"DNF",    rounds_cum_time[[#This Row],[57]]+laps_times[[#This Row],[58]])</f>
        <v>6.2355902777777777E-2</v>
      </c>
      <c r="BP5" s="127">
        <f>IF(ISBLANK(laps_times[[#This Row],[59]]),"DNF",    rounds_cum_time[[#This Row],[58]]+laps_times[[#This Row],[59]])</f>
        <v>6.3520138888888883E-2</v>
      </c>
      <c r="BQ5" s="127">
        <f>IF(ISBLANK(laps_times[[#This Row],[60]]),"DNF",    rounds_cum_time[[#This Row],[59]]+laps_times[[#This Row],[60]])</f>
        <v>6.4662037037037032E-2</v>
      </c>
      <c r="BR5" s="127">
        <f>IF(ISBLANK(laps_times[[#This Row],[61]]),"DNF",    rounds_cum_time[[#This Row],[60]]+laps_times[[#This Row],[61]])</f>
        <v>6.5782523148148142E-2</v>
      </c>
      <c r="BS5" s="127">
        <f>IF(ISBLANK(laps_times[[#This Row],[62]]),"DNF",    rounds_cum_time[[#This Row],[61]]+laps_times[[#This Row],[62]])</f>
        <v>6.692511574074074E-2</v>
      </c>
      <c r="BT5" s="127">
        <f>IF(ISBLANK(laps_times[[#This Row],[63]]),"DNF",    rounds_cum_time[[#This Row],[62]]+laps_times[[#This Row],[63]])</f>
        <v>6.8075810185185187E-2</v>
      </c>
      <c r="BU5" s="127">
        <f>IF(ISBLANK(laps_times[[#This Row],[64]]),"DNF",    rounds_cum_time[[#This Row],[63]]+laps_times[[#This Row],[64]])</f>
        <v>6.9240509259259259E-2</v>
      </c>
      <c r="BV5" s="127">
        <f>IF(ISBLANK(laps_times[[#This Row],[65]]),"DNF",    rounds_cum_time[[#This Row],[64]]+laps_times[[#This Row],[65]])</f>
        <v>7.0389004629629631E-2</v>
      </c>
      <c r="BW5" s="127">
        <f>IF(ISBLANK(laps_times[[#This Row],[66]]),"DNF",    rounds_cum_time[[#This Row],[65]]+laps_times[[#This Row],[66]])</f>
        <v>7.1509722222222225E-2</v>
      </c>
      <c r="BX5" s="127">
        <f>IF(ISBLANK(laps_times[[#This Row],[67]]),"DNF",    rounds_cum_time[[#This Row],[66]]+laps_times[[#This Row],[67]])</f>
        <v>7.2629745370370369E-2</v>
      </c>
      <c r="BY5" s="127">
        <f>IF(ISBLANK(laps_times[[#This Row],[68]]),"DNF",    rounds_cum_time[[#This Row],[67]]+laps_times[[#This Row],[68]])</f>
        <v>7.3763310185185185E-2</v>
      </c>
      <c r="BZ5" s="127">
        <f>IF(ISBLANK(laps_times[[#This Row],[69]]),"DNF",    rounds_cum_time[[#This Row],[68]]+laps_times[[#This Row],[69]])</f>
        <v>7.4900694444444443E-2</v>
      </c>
      <c r="CA5" s="127">
        <f>IF(ISBLANK(laps_times[[#This Row],[70]]),"DNF",    rounds_cum_time[[#This Row],[69]]+laps_times[[#This Row],[70]])</f>
        <v>7.6049305555555557E-2</v>
      </c>
      <c r="CB5" s="127">
        <f>IF(ISBLANK(laps_times[[#This Row],[71]]),"DNF",    rounds_cum_time[[#This Row],[70]]+laps_times[[#This Row],[71]])</f>
        <v>7.723113425925926E-2</v>
      </c>
      <c r="CC5" s="127">
        <f>IF(ISBLANK(laps_times[[#This Row],[72]]),"DNF",    rounds_cum_time[[#This Row],[71]]+laps_times[[#This Row],[72]])</f>
        <v>7.8411805555555561E-2</v>
      </c>
      <c r="CD5" s="127">
        <f>IF(ISBLANK(laps_times[[#This Row],[73]]),"DNF",    rounds_cum_time[[#This Row],[72]]+laps_times[[#This Row],[73]])</f>
        <v>7.959074074074074E-2</v>
      </c>
      <c r="CE5" s="127">
        <f>IF(ISBLANK(laps_times[[#This Row],[74]]),"DNF",    rounds_cum_time[[#This Row],[73]]+laps_times[[#This Row],[74]])</f>
        <v>8.0758796296296301E-2</v>
      </c>
      <c r="CF5" s="127">
        <f>IF(ISBLANK(laps_times[[#This Row],[75]]),"DNF",    rounds_cum_time[[#This Row],[74]]+laps_times[[#This Row],[75]])</f>
        <v>8.1922685185185196E-2</v>
      </c>
      <c r="CG5" s="127">
        <f>IF(ISBLANK(laps_times[[#This Row],[76]]),"DNF",    rounds_cum_time[[#This Row],[75]]+laps_times[[#This Row],[76]])</f>
        <v>8.30758101851852E-2</v>
      </c>
      <c r="CH5" s="127">
        <f>IF(ISBLANK(laps_times[[#This Row],[77]]),"DNF",    rounds_cum_time[[#This Row],[76]]+laps_times[[#This Row],[77]])</f>
        <v>8.4209837962962983E-2</v>
      </c>
      <c r="CI5" s="127">
        <f>IF(ISBLANK(laps_times[[#This Row],[78]]),"DNF",    rounds_cum_time[[#This Row],[77]]+laps_times[[#This Row],[78]])</f>
        <v>8.5327083333333359E-2</v>
      </c>
      <c r="CJ5" s="127">
        <f>IF(ISBLANK(laps_times[[#This Row],[79]]),"DNF",    rounds_cum_time[[#This Row],[78]]+laps_times[[#This Row],[79]])</f>
        <v>8.6546296296296316E-2</v>
      </c>
      <c r="CK5" s="127">
        <f>IF(ISBLANK(laps_times[[#This Row],[80]]),"DNF",    rounds_cum_time[[#This Row],[79]]+laps_times[[#This Row],[80]])</f>
        <v>8.778240740740742E-2</v>
      </c>
      <c r="CL5" s="127">
        <f>IF(ISBLANK(laps_times[[#This Row],[81]]),"DNF",    rounds_cum_time[[#This Row],[80]]+laps_times[[#This Row],[81]])</f>
        <v>8.8975000000000012E-2</v>
      </c>
      <c r="CM5" s="127">
        <f>IF(ISBLANK(laps_times[[#This Row],[82]]),"DNF",    rounds_cum_time[[#This Row],[81]]+laps_times[[#This Row],[82]])</f>
        <v>9.0125115740740752E-2</v>
      </c>
      <c r="CN5" s="127">
        <f>IF(ISBLANK(laps_times[[#This Row],[83]]),"DNF",    rounds_cum_time[[#This Row],[82]]+laps_times[[#This Row],[83]])</f>
        <v>9.1298263888888898E-2</v>
      </c>
      <c r="CO5" s="127">
        <f>IF(ISBLANK(laps_times[[#This Row],[84]]),"DNF",    rounds_cum_time[[#This Row],[83]]+laps_times[[#This Row],[84]])</f>
        <v>9.2477893518518525E-2</v>
      </c>
      <c r="CP5" s="127">
        <f>IF(ISBLANK(laps_times[[#This Row],[85]]),"DNF",    rounds_cum_time[[#This Row],[84]]+laps_times[[#This Row],[85]])</f>
        <v>9.3676851851851858E-2</v>
      </c>
      <c r="CQ5" s="127">
        <f>IF(ISBLANK(laps_times[[#This Row],[86]]),"DNF",    rounds_cum_time[[#This Row],[85]]+laps_times[[#This Row],[86]])</f>
        <v>9.486863425925926E-2</v>
      </c>
      <c r="CR5" s="127">
        <f>IF(ISBLANK(laps_times[[#This Row],[87]]),"DNF",    rounds_cum_time[[#This Row],[86]]+laps_times[[#This Row],[87]])</f>
        <v>9.6068287037037042E-2</v>
      </c>
      <c r="CS5" s="127">
        <f>IF(ISBLANK(laps_times[[#This Row],[88]]),"DNF",    rounds_cum_time[[#This Row],[87]]+laps_times[[#This Row],[88]])</f>
        <v>9.7244560185185194E-2</v>
      </c>
      <c r="CT5" s="127">
        <f>IF(ISBLANK(laps_times[[#This Row],[89]]),"DNF",    rounds_cum_time[[#This Row],[88]]+laps_times[[#This Row],[89]])</f>
        <v>9.8454976851851866E-2</v>
      </c>
      <c r="CU5" s="127">
        <f>IF(ISBLANK(laps_times[[#This Row],[90]]),"DNF",    rounds_cum_time[[#This Row],[89]]+laps_times[[#This Row],[90]])</f>
        <v>9.9611458333333347E-2</v>
      </c>
      <c r="CV5" s="127">
        <f>IF(ISBLANK(laps_times[[#This Row],[91]]),"DNF",    rounds_cum_time[[#This Row],[90]]+laps_times[[#This Row],[91]])</f>
        <v>0.10069328703703705</v>
      </c>
      <c r="CW5" s="127">
        <f>IF(ISBLANK(laps_times[[#This Row],[92]]),"DNF",    rounds_cum_time[[#This Row],[91]]+laps_times[[#This Row],[92]])</f>
        <v>0.10187048611111112</v>
      </c>
      <c r="CX5" s="127">
        <f>IF(ISBLANK(laps_times[[#This Row],[93]]),"DNF",    rounds_cum_time[[#This Row],[92]]+laps_times[[#This Row],[93]])</f>
        <v>0.10306238425925926</v>
      </c>
      <c r="CY5" s="127">
        <f>IF(ISBLANK(laps_times[[#This Row],[94]]),"DNF",    rounds_cum_time[[#This Row],[93]]+laps_times[[#This Row],[94]])</f>
        <v>0.10422708333333333</v>
      </c>
      <c r="CZ5" s="127">
        <f>IF(ISBLANK(laps_times[[#This Row],[95]]),"DNF",    rounds_cum_time[[#This Row],[94]]+laps_times[[#This Row],[95]])</f>
        <v>0.10537083333333333</v>
      </c>
      <c r="DA5" s="127">
        <f>IF(ISBLANK(laps_times[[#This Row],[96]]),"DNF",    rounds_cum_time[[#This Row],[95]]+laps_times[[#This Row],[96]])</f>
        <v>0.10648912037037037</v>
      </c>
      <c r="DB5" s="127">
        <f>IF(ISBLANK(laps_times[[#This Row],[97]]),"DNF",    rounds_cum_time[[#This Row],[96]]+laps_times[[#This Row],[97]])</f>
        <v>0.10764768518518518</v>
      </c>
      <c r="DC5" s="127">
        <f>IF(ISBLANK(laps_times[[#This Row],[98]]),"DNF",    rounds_cum_time[[#This Row],[97]]+laps_times[[#This Row],[98]])</f>
        <v>0.10882164351851852</v>
      </c>
      <c r="DD5" s="127">
        <f>IF(ISBLANK(laps_times[[#This Row],[99]]),"DNF",    rounds_cum_time[[#This Row],[98]]+laps_times[[#This Row],[99]])</f>
        <v>0.11000266203703703</v>
      </c>
      <c r="DE5" s="127">
        <f>IF(ISBLANK(laps_times[[#This Row],[100]]),"DNF",    rounds_cum_time[[#This Row],[99]]+laps_times[[#This Row],[100]])</f>
        <v>0.11110659722222221</v>
      </c>
      <c r="DF5" s="127">
        <f>IF(ISBLANK(laps_times[[#This Row],[101]]),"DNF",    rounds_cum_time[[#This Row],[100]]+laps_times[[#This Row],[101]])</f>
        <v>0.11220810185185184</v>
      </c>
      <c r="DG5" s="127">
        <f>IF(ISBLANK(laps_times[[#This Row],[102]]),"DNF",    rounds_cum_time[[#This Row],[101]]+laps_times[[#This Row],[102]])</f>
        <v>0.11333124999999999</v>
      </c>
      <c r="DH5" s="127">
        <f>IF(ISBLANK(laps_times[[#This Row],[103]]),"DNF",    rounds_cum_time[[#This Row],[102]]+laps_times[[#This Row],[103]])</f>
        <v>0.11444641203703704</v>
      </c>
      <c r="DI5" s="128">
        <f>IF(ISBLANK(laps_times[[#This Row],[104]]),"DNF",    rounds_cum_time[[#This Row],[103]]+laps_times[[#This Row],[104]])</f>
        <v>0.11554803240740741</v>
      </c>
      <c r="DJ5" s="128">
        <f>IF(ISBLANK(laps_times[[#This Row],[105]]),"DNF",    rounds_cum_time[[#This Row],[104]]+laps_times[[#This Row],[105]])</f>
        <v>0.11648472222222223</v>
      </c>
    </row>
    <row r="6" spans="2:114" x14ac:dyDescent="0.2">
      <c r="B6" s="124">
        <f>laps_times[[#This Row],[poř]]</f>
        <v>3</v>
      </c>
      <c r="C6" s="125">
        <f>laps_times[[#This Row],[s.č.]]</f>
        <v>50</v>
      </c>
      <c r="D6" s="125" t="str">
        <f>laps_times[[#This Row],[jméno]]</f>
        <v>Kopecký Martin</v>
      </c>
      <c r="E6" s="126">
        <f>laps_times[[#This Row],[roč]]</f>
        <v>1979</v>
      </c>
      <c r="F6" s="126" t="str">
        <f>laps_times[[#This Row],[kat]]</f>
        <v>M30</v>
      </c>
      <c r="G6" s="126">
        <f>laps_times[[#This Row],[poř_kat]]</f>
        <v>2</v>
      </c>
      <c r="H6" s="125" t="str">
        <f>IF(ISBLANK(laps_times[[#This Row],[klub]]),"-",laps_times[[#This Row],[klub]])</f>
        <v>-</v>
      </c>
      <c r="I6" s="138">
        <f>laps_times[[#This Row],[celk. čas]]</f>
        <v>0.11658564814814815</v>
      </c>
      <c r="J6" s="127">
        <f>laps_times[[#This Row],[1]]</f>
        <v>1.6910879629629628E-3</v>
      </c>
      <c r="K6" s="127">
        <f>IF(ISBLANK(laps_times[[#This Row],[2]]),"DNF",    rounds_cum_time[[#This Row],[1]]+laps_times[[#This Row],[2]])</f>
        <v>2.830208333333333E-3</v>
      </c>
      <c r="L6" s="127">
        <f>IF(ISBLANK(laps_times[[#This Row],[3]]),"DNF",    rounds_cum_time[[#This Row],[2]]+laps_times[[#This Row],[3]])</f>
        <v>3.9498842592592589E-3</v>
      </c>
      <c r="M6" s="127">
        <f>IF(ISBLANK(laps_times[[#This Row],[4]]),"DNF",    rounds_cum_time[[#This Row],[3]]+laps_times[[#This Row],[4]])</f>
        <v>5.0695601851851848E-3</v>
      </c>
      <c r="N6" s="127">
        <f>IF(ISBLANK(laps_times[[#This Row],[5]]),"DNF",    rounds_cum_time[[#This Row],[4]]+laps_times[[#This Row],[5]])</f>
        <v>6.172916666666666E-3</v>
      </c>
      <c r="O6" s="127">
        <f>IF(ISBLANK(laps_times[[#This Row],[6]]),"DNF",    rounds_cum_time[[#This Row],[5]]+laps_times[[#This Row],[6]])</f>
        <v>7.2592592592592587E-3</v>
      </c>
      <c r="P6" s="127">
        <f>IF(ISBLANK(laps_times[[#This Row],[7]]),"DNF",    rounds_cum_time[[#This Row],[6]]+laps_times[[#This Row],[7]])</f>
        <v>8.3310185185185189E-3</v>
      </c>
      <c r="Q6" s="127">
        <f>IF(ISBLANK(laps_times[[#This Row],[8]]),"DNF",    rounds_cum_time[[#This Row],[7]]+laps_times[[#This Row],[8]])</f>
        <v>9.407638888888889E-3</v>
      </c>
      <c r="R6" s="127">
        <f>IF(ISBLANK(laps_times[[#This Row],[9]]),"DNF",    rounds_cum_time[[#This Row],[8]]+laps_times[[#This Row],[9]])</f>
        <v>1.0501851851851852E-2</v>
      </c>
      <c r="S6" s="127">
        <f>IF(ISBLANK(laps_times[[#This Row],[10]]),"DNF",    rounds_cum_time[[#This Row],[9]]+laps_times[[#This Row],[10]])</f>
        <v>1.1597222222222222E-2</v>
      </c>
      <c r="T6" s="127">
        <f>IF(ISBLANK(laps_times[[#This Row],[11]]),"DNF",    rounds_cum_time[[#This Row],[10]]+laps_times[[#This Row],[11]])</f>
        <v>1.2685763888888889E-2</v>
      </c>
      <c r="U6" s="127">
        <f>IF(ISBLANK(laps_times[[#This Row],[12]]),"DNF",    rounds_cum_time[[#This Row],[11]]+laps_times[[#This Row],[12]])</f>
        <v>1.3783796296296296E-2</v>
      </c>
      <c r="V6" s="127">
        <f>IF(ISBLANK(laps_times[[#This Row],[13]]),"DNF",    rounds_cum_time[[#This Row],[12]]+laps_times[[#This Row],[13]])</f>
        <v>1.4880902777777778E-2</v>
      </c>
      <c r="W6" s="127">
        <f>IF(ISBLANK(laps_times[[#This Row],[14]]),"DNF",    rounds_cum_time[[#This Row],[13]]+laps_times[[#This Row],[14]])</f>
        <v>1.5998958333333334E-2</v>
      </c>
      <c r="X6" s="127">
        <f>IF(ISBLANK(laps_times[[#This Row],[15]]),"DNF",    rounds_cum_time[[#This Row],[14]]+laps_times[[#This Row],[15]])</f>
        <v>1.7109259259259258E-2</v>
      </c>
      <c r="Y6" s="127">
        <f>IF(ISBLANK(laps_times[[#This Row],[16]]),"DNF",    rounds_cum_time[[#This Row],[15]]+laps_times[[#This Row],[16]])</f>
        <v>1.8309027777777778E-2</v>
      </c>
      <c r="Z6" s="127">
        <f>IF(ISBLANK(laps_times[[#This Row],[17]]),"DNF",    rounds_cum_time[[#This Row],[16]]+laps_times[[#This Row],[17]])</f>
        <v>1.9401851851851851E-2</v>
      </c>
      <c r="AA6" s="127">
        <f>IF(ISBLANK(laps_times[[#This Row],[18]]),"DNF",    rounds_cum_time[[#This Row],[17]]+laps_times[[#This Row],[18]])</f>
        <v>2.0498842592592593E-2</v>
      </c>
      <c r="AB6" s="127">
        <f>IF(ISBLANK(laps_times[[#This Row],[19]]),"DNF",    rounds_cum_time[[#This Row],[18]]+laps_times[[#This Row],[19]])</f>
        <v>2.1597337962962964E-2</v>
      </c>
      <c r="AC6" s="127">
        <f>IF(ISBLANK(laps_times[[#This Row],[20]]),"DNF",    rounds_cum_time[[#This Row],[19]]+laps_times[[#This Row],[20]])</f>
        <v>2.2674537037037038E-2</v>
      </c>
      <c r="AD6" s="127">
        <f>IF(ISBLANK(laps_times[[#This Row],[21]]),"DNF",    rounds_cum_time[[#This Row],[20]]+laps_times[[#This Row],[21]])</f>
        <v>2.3761689814814815E-2</v>
      </c>
      <c r="AE6" s="127">
        <f>IF(ISBLANK(laps_times[[#This Row],[22]]),"DNF",    rounds_cum_time[[#This Row],[21]]+laps_times[[#This Row],[22]])</f>
        <v>2.4846990740740742E-2</v>
      </c>
      <c r="AF6" s="127">
        <f>IF(ISBLANK(laps_times[[#This Row],[23]]),"DNF",    rounds_cum_time[[#This Row],[22]]+laps_times[[#This Row],[23]])</f>
        <v>2.5943981481481485E-2</v>
      </c>
      <c r="AG6" s="127">
        <f>IF(ISBLANK(laps_times[[#This Row],[24]]),"DNF",    rounds_cum_time[[#This Row],[23]]+laps_times[[#This Row],[24]])</f>
        <v>2.7034143518518523E-2</v>
      </c>
      <c r="AH6" s="127">
        <f>IF(ISBLANK(laps_times[[#This Row],[25]]),"DNF",    rounds_cum_time[[#This Row],[24]]+laps_times[[#This Row],[25]])</f>
        <v>2.8143518518518523E-2</v>
      </c>
      <c r="AI6" s="127">
        <f>IF(ISBLANK(laps_times[[#This Row],[26]]),"DNF",    rounds_cum_time[[#This Row],[25]]+laps_times[[#This Row],[26]])</f>
        <v>2.9247685185185189E-2</v>
      </c>
      <c r="AJ6" s="127">
        <f>IF(ISBLANK(laps_times[[#This Row],[27]]),"DNF",    rounds_cum_time[[#This Row],[26]]+laps_times[[#This Row],[27]])</f>
        <v>3.0353703703703709E-2</v>
      </c>
      <c r="AK6" s="127">
        <f>IF(ISBLANK(laps_times[[#This Row],[28]]),"DNF",    rounds_cum_time[[#This Row],[27]]+laps_times[[#This Row],[28]])</f>
        <v>3.1443750000000006E-2</v>
      </c>
      <c r="AL6" s="127">
        <f>IF(ISBLANK(laps_times[[#This Row],[29]]),"DNF",    rounds_cum_time[[#This Row],[28]]+laps_times[[#This Row],[29]])</f>
        <v>3.2543518518518527E-2</v>
      </c>
      <c r="AM6" s="127">
        <f>IF(ISBLANK(laps_times[[#This Row],[30]]),"DNF",    rounds_cum_time[[#This Row],[29]]+laps_times[[#This Row],[30]])</f>
        <v>3.3634375000000008E-2</v>
      </c>
      <c r="AN6" s="127">
        <f>IF(ISBLANK(laps_times[[#This Row],[31]]),"DNF",    rounds_cum_time[[#This Row],[30]]+laps_times[[#This Row],[31]])</f>
        <v>3.4729513888888897E-2</v>
      </c>
      <c r="AO6" s="127">
        <f>IF(ISBLANK(laps_times[[#This Row],[32]]),"DNF",    rounds_cum_time[[#This Row],[31]]+laps_times[[#This Row],[32]])</f>
        <v>3.5836689814814825E-2</v>
      </c>
      <c r="AP6" s="127">
        <f>IF(ISBLANK(laps_times[[#This Row],[33]]),"DNF",    rounds_cum_time[[#This Row],[32]]+laps_times[[#This Row],[33]])</f>
        <v>3.6931481481481489E-2</v>
      </c>
      <c r="AQ6" s="127">
        <f>IF(ISBLANK(laps_times[[#This Row],[34]]),"DNF",    rounds_cum_time[[#This Row],[33]]+laps_times[[#This Row],[34]])</f>
        <v>3.8026620370370377E-2</v>
      </c>
      <c r="AR6" s="127">
        <f>IF(ISBLANK(laps_times[[#This Row],[35]]),"DNF",    rounds_cum_time[[#This Row],[34]]+laps_times[[#This Row],[35]])</f>
        <v>3.9113078703703709E-2</v>
      </c>
      <c r="AS6" s="127">
        <f>IF(ISBLANK(laps_times[[#This Row],[36]]),"DNF",    rounds_cum_time[[#This Row],[35]]+laps_times[[#This Row],[36]])</f>
        <v>4.0299652777777785E-2</v>
      </c>
      <c r="AT6" s="127">
        <f>IF(ISBLANK(laps_times[[#This Row],[37]]),"DNF",    rounds_cum_time[[#This Row],[36]]+laps_times[[#This Row],[37]])</f>
        <v>4.140347222222223E-2</v>
      </c>
      <c r="AU6" s="127">
        <f>IF(ISBLANK(laps_times[[#This Row],[38]]),"DNF",    rounds_cum_time[[#This Row],[37]]+laps_times[[#This Row],[38]])</f>
        <v>4.2480208333333339E-2</v>
      </c>
      <c r="AV6" s="127">
        <f>IF(ISBLANK(laps_times[[#This Row],[39]]),"DNF",    rounds_cum_time[[#This Row],[38]]+laps_times[[#This Row],[39]])</f>
        <v>4.3570023148148153E-2</v>
      </c>
      <c r="AW6" s="127">
        <f>IF(ISBLANK(laps_times[[#This Row],[40]]),"DNF",    rounds_cum_time[[#This Row],[39]]+laps_times[[#This Row],[40]])</f>
        <v>4.4652314814814818E-2</v>
      </c>
      <c r="AX6" s="127">
        <f>IF(ISBLANK(laps_times[[#This Row],[41]]),"DNF",    rounds_cum_time[[#This Row],[40]]+laps_times[[#This Row],[41]])</f>
        <v>4.5745717592592598E-2</v>
      </c>
      <c r="AY6" s="127">
        <f>IF(ISBLANK(laps_times[[#This Row],[42]]),"DNF",    rounds_cum_time[[#This Row],[41]]+laps_times[[#This Row],[42]])</f>
        <v>4.6835763888888896E-2</v>
      </c>
      <c r="AZ6" s="127">
        <f>IF(ISBLANK(laps_times[[#This Row],[43]]),"DNF",    rounds_cum_time[[#This Row],[42]]+laps_times[[#This Row],[43]])</f>
        <v>4.7927314814814818E-2</v>
      </c>
      <c r="BA6" s="127">
        <f>IF(ISBLANK(laps_times[[#This Row],[44]]),"DNF",    rounds_cum_time[[#This Row],[43]]+laps_times[[#This Row],[44]])</f>
        <v>4.9033101851851855E-2</v>
      </c>
      <c r="BB6" s="127">
        <f>IF(ISBLANK(laps_times[[#This Row],[45]]),"DNF",    rounds_cum_time[[#This Row],[44]]+laps_times[[#This Row],[45]])</f>
        <v>5.0125810185185186E-2</v>
      </c>
      <c r="BC6" s="127">
        <f>IF(ISBLANK(laps_times[[#This Row],[46]]),"DNF",    rounds_cum_time[[#This Row],[45]]+laps_times[[#This Row],[46]])</f>
        <v>5.121875E-2</v>
      </c>
      <c r="BD6" s="127">
        <f>IF(ISBLANK(laps_times[[#This Row],[47]]),"DNF",    rounds_cum_time[[#This Row],[46]]+laps_times[[#This Row],[47]])</f>
        <v>5.2320486111111113E-2</v>
      </c>
      <c r="BE6" s="127">
        <f>IF(ISBLANK(laps_times[[#This Row],[48]]),"DNF",    rounds_cum_time[[#This Row],[47]]+laps_times[[#This Row],[48]])</f>
        <v>5.3407060185185186E-2</v>
      </c>
      <c r="BF6" s="127">
        <f>IF(ISBLANK(laps_times[[#This Row],[49]]),"DNF",    rounds_cum_time[[#This Row],[48]]+laps_times[[#This Row],[49]])</f>
        <v>5.4478009259259261E-2</v>
      </c>
      <c r="BG6" s="127">
        <f>IF(ISBLANK(laps_times[[#This Row],[50]]),"DNF",    rounds_cum_time[[#This Row],[49]]+laps_times[[#This Row],[50]])</f>
        <v>5.5566319444444442E-2</v>
      </c>
      <c r="BH6" s="127">
        <f>IF(ISBLANK(laps_times[[#This Row],[51]]),"DNF",    rounds_cum_time[[#This Row],[50]]+laps_times[[#This Row],[51]])</f>
        <v>5.6654282407407407E-2</v>
      </c>
      <c r="BI6" s="127">
        <f>IF(ISBLANK(laps_times[[#This Row],[52]]),"DNF",    rounds_cum_time[[#This Row],[51]]+laps_times[[#This Row],[52]])</f>
        <v>5.772384259259259E-2</v>
      </c>
      <c r="BJ6" s="127">
        <f>IF(ISBLANK(laps_times[[#This Row],[53]]),"DNF",    rounds_cum_time[[#This Row],[52]]+laps_times[[#This Row],[53]])</f>
        <v>5.8808333333333331E-2</v>
      </c>
      <c r="BK6" s="127">
        <f>IF(ISBLANK(laps_times[[#This Row],[54]]),"DNF",    rounds_cum_time[[#This Row],[53]]+laps_times[[#This Row],[54]])</f>
        <v>5.9981481481481476E-2</v>
      </c>
      <c r="BL6" s="127">
        <f>IF(ISBLANK(laps_times[[#This Row],[55]]),"DNF",    rounds_cum_time[[#This Row],[54]]+laps_times[[#This Row],[55]])</f>
        <v>6.1081018518518514E-2</v>
      </c>
      <c r="BM6" s="127">
        <f>IF(ISBLANK(laps_times[[#This Row],[56]]),"DNF",    rounds_cum_time[[#This Row],[55]]+laps_times[[#This Row],[56]])</f>
        <v>6.2164467592592587E-2</v>
      </c>
      <c r="BN6" s="127">
        <f>IF(ISBLANK(laps_times[[#This Row],[57]]),"DNF",    rounds_cum_time[[#This Row],[56]]+laps_times[[#This Row],[57]])</f>
        <v>6.325810185185185E-2</v>
      </c>
      <c r="BO6" s="127">
        <f>IF(ISBLANK(laps_times[[#This Row],[58]]),"DNF",    rounds_cum_time[[#This Row],[57]]+laps_times[[#This Row],[58]])</f>
        <v>6.4352083333333338E-2</v>
      </c>
      <c r="BP6" s="127">
        <f>IF(ISBLANK(laps_times[[#This Row],[59]]),"DNF",    rounds_cum_time[[#This Row],[58]]+laps_times[[#This Row],[59]])</f>
        <v>6.5448148148148158E-2</v>
      </c>
      <c r="BQ6" s="127">
        <f>IF(ISBLANK(laps_times[[#This Row],[60]]),"DNF",    rounds_cum_time[[#This Row],[59]]+laps_times[[#This Row],[60]])</f>
        <v>6.6546643518518522E-2</v>
      </c>
      <c r="BR6" s="127">
        <f>IF(ISBLANK(laps_times[[#This Row],[61]]),"DNF",    rounds_cum_time[[#This Row],[60]]+laps_times[[#This Row],[61]])</f>
        <v>6.7649074074074084E-2</v>
      </c>
      <c r="BS6" s="127">
        <f>IF(ISBLANK(laps_times[[#This Row],[62]]),"DNF",    rounds_cum_time[[#This Row],[61]]+laps_times[[#This Row],[62]])</f>
        <v>6.8734953703703708E-2</v>
      </c>
      <c r="BT6" s="127">
        <f>IF(ISBLANK(laps_times[[#This Row],[63]]),"DNF",    rounds_cum_time[[#This Row],[62]]+laps_times[[#This Row],[63]])</f>
        <v>6.9836805555555562E-2</v>
      </c>
      <c r="BU6" s="127">
        <f>IF(ISBLANK(laps_times[[#This Row],[64]]),"DNF",    rounds_cum_time[[#This Row],[63]]+laps_times[[#This Row],[64]])</f>
        <v>7.0941666666666667E-2</v>
      </c>
      <c r="BV6" s="127">
        <f>IF(ISBLANK(laps_times[[#This Row],[65]]),"DNF",    rounds_cum_time[[#This Row],[64]]+laps_times[[#This Row],[65]])</f>
        <v>7.2032291666666665E-2</v>
      </c>
      <c r="BW6" s="127">
        <f>IF(ISBLANK(laps_times[[#This Row],[66]]),"DNF",    rounds_cum_time[[#This Row],[65]]+laps_times[[#This Row],[66]])</f>
        <v>7.3119097222222221E-2</v>
      </c>
      <c r="BX6" s="127">
        <f>IF(ISBLANK(laps_times[[#This Row],[67]]),"DNF",    rounds_cum_time[[#This Row],[66]]+laps_times[[#This Row],[67]])</f>
        <v>7.4216319444444442E-2</v>
      </c>
      <c r="BY6" s="127">
        <f>IF(ISBLANK(laps_times[[#This Row],[68]]),"DNF",    rounds_cum_time[[#This Row],[67]]+laps_times[[#This Row],[68]])</f>
        <v>7.5315277777777773E-2</v>
      </c>
      <c r="BZ6" s="127">
        <f>IF(ISBLANK(laps_times[[#This Row],[69]]),"DNF",    rounds_cum_time[[#This Row],[68]]+laps_times[[#This Row],[69]])</f>
        <v>7.6418865740740735E-2</v>
      </c>
      <c r="CA6" s="127">
        <f>IF(ISBLANK(laps_times[[#This Row],[70]]),"DNF",    rounds_cum_time[[#This Row],[69]]+laps_times[[#This Row],[70]])</f>
        <v>7.7519328703703705E-2</v>
      </c>
      <c r="CB6" s="127">
        <f>IF(ISBLANK(laps_times[[#This Row],[71]]),"DNF",    rounds_cum_time[[#This Row],[70]]+laps_times[[#This Row],[71]])</f>
        <v>7.860972222222222E-2</v>
      </c>
      <c r="CC6" s="127">
        <f>IF(ISBLANK(laps_times[[#This Row],[72]]),"DNF",    rounds_cum_time[[#This Row],[71]]+laps_times[[#This Row],[72]])</f>
        <v>7.9719791666666664E-2</v>
      </c>
      <c r="CD6" s="127">
        <f>IF(ISBLANK(laps_times[[#This Row],[73]]),"DNF",    rounds_cum_time[[#This Row],[72]]+laps_times[[#This Row],[73]])</f>
        <v>8.0929513888888888E-2</v>
      </c>
      <c r="CE6" s="127">
        <f>IF(ISBLANK(laps_times[[#This Row],[74]]),"DNF",    rounds_cum_time[[#This Row],[73]]+laps_times[[#This Row],[74]])</f>
        <v>8.20275462962963E-2</v>
      </c>
      <c r="CF6" s="127">
        <f>IF(ISBLANK(laps_times[[#This Row],[75]]),"DNF",    rounds_cum_time[[#This Row],[74]]+laps_times[[#This Row],[75]])</f>
        <v>8.311388888888889E-2</v>
      </c>
      <c r="CG6" s="127">
        <f>IF(ISBLANK(laps_times[[#This Row],[76]]),"DNF",    rounds_cum_time[[#This Row],[75]]+laps_times[[#This Row],[76]])</f>
        <v>8.4224768518518525E-2</v>
      </c>
      <c r="CH6" s="127">
        <f>IF(ISBLANK(laps_times[[#This Row],[77]]),"DNF",    rounds_cum_time[[#This Row],[76]]+laps_times[[#This Row],[77]])</f>
        <v>8.5315740740740748E-2</v>
      </c>
      <c r="CI6" s="127">
        <f>IF(ISBLANK(laps_times[[#This Row],[78]]),"DNF",    rounds_cum_time[[#This Row],[77]]+laps_times[[#This Row],[78]])</f>
        <v>8.641377314814816E-2</v>
      </c>
      <c r="CJ6" s="127">
        <f>IF(ISBLANK(laps_times[[#This Row],[79]]),"DNF",    rounds_cum_time[[#This Row],[78]]+laps_times[[#This Row],[79]])</f>
        <v>8.7511574074074089E-2</v>
      </c>
      <c r="CK6" s="127">
        <f>IF(ISBLANK(laps_times[[#This Row],[80]]),"DNF",    rounds_cum_time[[#This Row],[79]]+laps_times[[#This Row],[80]])</f>
        <v>8.8617013888888901E-2</v>
      </c>
      <c r="CL6" s="127">
        <f>IF(ISBLANK(laps_times[[#This Row],[81]]),"DNF",    rounds_cum_time[[#This Row],[80]]+laps_times[[#This Row],[81]])</f>
        <v>8.9721759259259265E-2</v>
      </c>
      <c r="CM6" s="127">
        <f>IF(ISBLANK(laps_times[[#This Row],[82]]),"DNF",    rounds_cum_time[[#This Row],[81]]+laps_times[[#This Row],[82]])</f>
        <v>9.0833101851851852E-2</v>
      </c>
      <c r="CN6" s="127">
        <f>IF(ISBLANK(laps_times[[#This Row],[83]]),"DNF",    rounds_cum_time[[#This Row],[82]]+laps_times[[#This Row],[83]])</f>
        <v>9.1925810185185183E-2</v>
      </c>
      <c r="CO6" s="127">
        <f>IF(ISBLANK(laps_times[[#This Row],[84]]),"DNF",    rounds_cum_time[[#This Row],[83]]+laps_times[[#This Row],[84]])</f>
        <v>9.3046527777777777E-2</v>
      </c>
      <c r="CP6" s="127">
        <f>IF(ISBLANK(laps_times[[#This Row],[85]]),"DNF",    rounds_cum_time[[#This Row],[84]]+laps_times[[#This Row],[85]])</f>
        <v>9.4163657407407411E-2</v>
      </c>
      <c r="CQ6" s="127">
        <f>IF(ISBLANK(laps_times[[#This Row],[86]]),"DNF",    rounds_cum_time[[#This Row],[85]]+laps_times[[#This Row],[86]])</f>
        <v>9.5288657407407412E-2</v>
      </c>
      <c r="CR6" s="127">
        <f>IF(ISBLANK(laps_times[[#This Row],[87]]),"DNF",    rounds_cum_time[[#This Row],[86]]+laps_times[[#This Row],[87]])</f>
        <v>9.6420370370370378E-2</v>
      </c>
      <c r="CS6" s="127">
        <f>IF(ISBLANK(laps_times[[#This Row],[88]]),"DNF",    rounds_cum_time[[#This Row],[87]]+laps_times[[#This Row],[88]])</f>
        <v>9.7521759259259266E-2</v>
      </c>
      <c r="CT6" s="127">
        <f>IF(ISBLANK(laps_times[[#This Row],[89]]),"DNF",    rounds_cum_time[[#This Row],[88]]+laps_times[[#This Row],[89]])</f>
        <v>9.8771412037037043E-2</v>
      </c>
      <c r="CU6" s="127">
        <f>IF(ISBLANK(laps_times[[#This Row],[90]]),"DNF",    rounds_cum_time[[#This Row],[89]]+laps_times[[#This Row],[90]])</f>
        <v>9.9902199074074077E-2</v>
      </c>
      <c r="CV6" s="127">
        <f>IF(ISBLANK(laps_times[[#This Row],[91]]),"DNF",    rounds_cum_time[[#This Row],[90]]+laps_times[[#This Row],[91]])</f>
        <v>0.10100000000000001</v>
      </c>
      <c r="CW6" s="127">
        <f>IF(ISBLANK(laps_times[[#This Row],[92]]),"DNF",    rounds_cum_time[[#This Row],[91]]+laps_times[[#This Row],[92]])</f>
        <v>0.10213773148148149</v>
      </c>
      <c r="CX6" s="127">
        <f>IF(ISBLANK(laps_times[[#This Row],[93]]),"DNF",    rounds_cum_time[[#This Row],[92]]+laps_times[[#This Row],[93]])</f>
        <v>0.10324583333333334</v>
      </c>
      <c r="CY6" s="127">
        <f>IF(ISBLANK(laps_times[[#This Row],[94]]),"DNF",    rounds_cum_time[[#This Row],[93]]+laps_times[[#This Row],[94]])</f>
        <v>0.10437476851851853</v>
      </c>
      <c r="CZ6" s="127">
        <f>IF(ISBLANK(laps_times[[#This Row],[95]]),"DNF",    rounds_cum_time[[#This Row],[94]]+laps_times[[#This Row],[95]])</f>
        <v>0.10548796296296298</v>
      </c>
      <c r="DA6" s="127">
        <f>IF(ISBLANK(laps_times[[#This Row],[96]]),"DNF",    rounds_cum_time[[#This Row],[95]]+laps_times[[#This Row],[96]])</f>
        <v>0.10659699074074075</v>
      </c>
      <c r="DB6" s="127">
        <f>IF(ISBLANK(laps_times[[#This Row],[97]]),"DNF",    rounds_cum_time[[#This Row],[96]]+laps_times[[#This Row],[97]])</f>
        <v>0.10771550925925927</v>
      </c>
      <c r="DC6" s="127">
        <f>IF(ISBLANK(laps_times[[#This Row],[98]]),"DNF",    rounds_cum_time[[#This Row],[97]]+laps_times[[#This Row],[98]])</f>
        <v>0.10883784722222223</v>
      </c>
      <c r="DD6" s="127">
        <f>IF(ISBLANK(laps_times[[#This Row],[99]]),"DNF",    rounds_cum_time[[#This Row],[98]]+laps_times[[#This Row],[99]])</f>
        <v>0.10994502314814815</v>
      </c>
      <c r="DE6" s="127">
        <f>IF(ISBLANK(laps_times[[#This Row],[100]]),"DNF",    rounds_cum_time[[#This Row],[99]]+laps_times[[#This Row],[100]])</f>
        <v>0.11105775462962963</v>
      </c>
      <c r="DF6" s="127">
        <f>IF(ISBLANK(laps_times[[#This Row],[101]]),"DNF",    rounds_cum_time[[#This Row],[100]]+laps_times[[#This Row],[101]])</f>
        <v>0.11219120370370371</v>
      </c>
      <c r="DG6" s="127">
        <f>IF(ISBLANK(laps_times[[#This Row],[102]]),"DNF",    rounds_cum_time[[#This Row],[101]]+laps_times[[#This Row],[102]])</f>
        <v>0.11331250000000001</v>
      </c>
      <c r="DH6" s="127">
        <f>IF(ISBLANK(laps_times[[#This Row],[103]]),"DNF",    rounds_cum_time[[#This Row],[102]]+laps_times[[#This Row],[103]])</f>
        <v>0.11444618055555557</v>
      </c>
      <c r="DI6" s="128">
        <f>IF(ISBLANK(laps_times[[#This Row],[104]]),"DNF",    rounds_cum_time[[#This Row],[103]]+laps_times[[#This Row],[104]])</f>
        <v>0.1155476851851852</v>
      </c>
      <c r="DJ6" s="128">
        <f>IF(ISBLANK(laps_times[[#This Row],[105]]),"DNF",    rounds_cum_time[[#This Row],[104]]+laps_times[[#This Row],[105]])</f>
        <v>0.11659340277777779</v>
      </c>
    </row>
    <row r="7" spans="2:114" x14ac:dyDescent="0.2">
      <c r="B7" s="124">
        <f>laps_times[[#This Row],[poř]]</f>
        <v>4</v>
      </c>
      <c r="C7" s="125">
        <f>laps_times[[#This Row],[s.č.]]</f>
        <v>108</v>
      </c>
      <c r="D7" s="125" t="str">
        <f>laps_times[[#This Row],[jméno]]</f>
        <v>Tichý Peter</v>
      </c>
      <c r="E7" s="126">
        <f>laps_times[[#This Row],[roč]]</f>
        <v>1969</v>
      </c>
      <c r="F7" s="126" t="str">
        <f>laps_times[[#This Row],[kat]]</f>
        <v>M40</v>
      </c>
      <c r="G7" s="126">
        <f>laps_times[[#This Row],[poř_kat]]</f>
        <v>2</v>
      </c>
      <c r="H7" s="125" t="str">
        <f>IF(ISBLANK(laps_times[[#This Row],[klub]]),"-",laps_times[[#This Row],[klub]])</f>
        <v>Kysucké Nové Mesto</v>
      </c>
      <c r="I7" s="138">
        <f>laps_times[[#This Row],[celk. čas]]</f>
        <v>0.11730324074074074</v>
      </c>
      <c r="J7" s="127">
        <f>laps_times[[#This Row],[1]]</f>
        <v>1.6416666666666665E-3</v>
      </c>
      <c r="K7" s="127">
        <f>IF(ISBLANK(laps_times[[#This Row],[2]]),"DNF",    rounds_cum_time[[#This Row],[1]]+laps_times[[#This Row],[2]])</f>
        <v>2.7350694444444445E-3</v>
      </c>
      <c r="L7" s="127">
        <f>IF(ISBLANK(laps_times[[#This Row],[3]]),"DNF",    rounds_cum_time[[#This Row],[2]]+laps_times[[#This Row],[3]])</f>
        <v>3.8390046296296297E-3</v>
      </c>
      <c r="M7" s="127">
        <f>IF(ISBLANK(laps_times[[#This Row],[4]]),"DNF",    rounds_cum_time[[#This Row],[3]]+laps_times[[#This Row],[4]])</f>
        <v>4.926388888888889E-3</v>
      </c>
      <c r="N7" s="127">
        <f>IF(ISBLANK(laps_times[[#This Row],[5]]),"DNF",    rounds_cum_time[[#This Row],[4]]+laps_times[[#This Row],[5]])</f>
        <v>6.0392361111111115E-3</v>
      </c>
      <c r="O7" s="127">
        <f>IF(ISBLANK(laps_times[[#This Row],[6]]),"DNF",    rounds_cum_time[[#This Row],[5]]+laps_times[[#This Row],[6]])</f>
        <v>7.1567129629629637E-3</v>
      </c>
      <c r="P7" s="127">
        <f>IF(ISBLANK(laps_times[[#This Row],[7]]),"DNF",    rounds_cum_time[[#This Row],[6]]+laps_times[[#This Row],[7]])</f>
        <v>8.2751157407407409E-3</v>
      </c>
      <c r="Q7" s="127">
        <f>IF(ISBLANK(laps_times[[#This Row],[8]]),"DNF",    rounds_cum_time[[#This Row],[7]]+laps_times[[#This Row],[8]])</f>
        <v>9.3851851851851856E-3</v>
      </c>
      <c r="R7" s="127">
        <f>IF(ISBLANK(laps_times[[#This Row],[9]]),"DNF",    rounds_cum_time[[#This Row],[8]]+laps_times[[#This Row],[9]])</f>
        <v>1.051099537037037E-2</v>
      </c>
      <c r="S7" s="127">
        <f>IF(ISBLANK(laps_times[[#This Row],[10]]),"DNF",    rounds_cum_time[[#This Row],[9]]+laps_times[[#This Row],[10]])</f>
        <v>1.1627662037037037E-2</v>
      </c>
      <c r="T7" s="127">
        <f>IF(ISBLANK(laps_times[[#This Row],[11]]),"DNF",    rounds_cum_time[[#This Row],[10]]+laps_times[[#This Row],[11]])</f>
        <v>1.2742245370370371E-2</v>
      </c>
      <c r="U7" s="127">
        <f>IF(ISBLANK(laps_times[[#This Row],[12]]),"DNF",    rounds_cum_time[[#This Row],[11]]+laps_times[[#This Row],[12]])</f>
        <v>1.3844560185185185E-2</v>
      </c>
      <c r="V7" s="127">
        <f>IF(ISBLANK(laps_times[[#This Row],[13]]),"DNF",    rounds_cum_time[[#This Row],[12]]+laps_times[[#This Row],[13]])</f>
        <v>1.4973958333333334E-2</v>
      </c>
      <c r="W7" s="127">
        <f>IF(ISBLANK(laps_times[[#This Row],[14]]),"DNF",    rounds_cum_time[[#This Row],[13]]+laps_times[[#This Row],[14]])</f>
        <v>1.6080671296296298E-2</v>
      </c>
      <c r="X7" s="127">
        <f>IF(ISBLANK(laps_times[[#This Row],[15]]),"DNF",    rounds_cum_time[[#This Row],[14]]+laps_times[[#This Row],[15]])</f>
        <v>1.718715277777778E-2</v>
      </c>
      <c r="Y7" s="127">
        <f>IF(ISBLANK(laps_times[[#This Row],[16]]),"DNF",    rounds_cum_time[[#This Row],[15]]+laps_times[[#This Row],[16]])</f>
        <v>1.8289236111111114E-2</v>
      </c>
      <c r="Z7" s="127">
        <f>IF(ISBLANK(laps_times[[#This Row],[17]]),"DNF",    rounds_cum_time[[#This Row],[16]]+laps_times[[#This Row],[17]])</f>
        <v>1.9394907407407409E-2</v>
      </c>
      <c r="AA7" s="127">
        <f>IF(ISBLANK(laps_times[[#This Row],[18]]),"DNF",    rounds_cum_time[[#This Row],[17]]+laps_times[[#This Row],[18]])</f>
        <v>2.0507754629629633E-2</v>
      </c>
      <c r="AB7" s="127">
        <f>IF(ISBLANK(laps_times[[#This Row],[19]]),"DNF",    rounds_cum_time[[#This Row],[18]]+laps_times[[#This Row],[19]])</f>
        <v>2.1599305555555559E-2</v>
      </c>
      <c r="AC7" s="127">
        <f>IF(ISBLANK(laps_times[[#This Row],[20]]),"DNF",    rounds_cum_time[[#This Row],[19]]+laps_times[[#This Row],[20]])</f>
        <v>2.2681365740740745E-2</v>
      </c>
      <c r="AD7" s="127">
        <f>IF(ISBLANK(laps_times[[#This Row],[21]]),"DNF",    rounds_cum_time[[#This Row],[20]]+laps_times[[#This Row],[21]])</f>
        <v>2.3767708333333339E-2</v>
      </c>
      <c r="AE7" s="127">
        <f>IF(ISBLANK(laps_times[[#This Row],[22]]),"DNF",    rounds_cum_time[[#This Row],[21]]+laps_times[[#This Row],[22]])</f>
        <v>2.485706018518519E-2</v>
      </c>
      <c r="AF7" s="127">
        <f>IF(ISBLANK(laps_times[[#This Row],[23]]),"DNF",    rounds_cum_time[[#This Row],[22]]+laps_times[[#This Row],[23]])</f>
        <v>2.5950462962962967E-2</v>
      </c>
      <c r="AG7" s="127">
        <f>IF(ISBLANK(laps_times[[#This Row],[24]]),"DNF",    rounds_cum_time[[#This Row],[23]]+laps_times[[#This Row],[24]])</f>
        <v>2.7039467592592598E-2</v>
      </c>
      <c r="AH7" s="127">
        <f>IF(ISBLANK(laps_times[[#This Row],[25]]),"DNF",    rounds_cum_time[[#This Row],[24]]+laps_times[[#This Row],[25]])</f>
        <v>2.8147337962962968E-2</v>
      </c>
      <c r="AI7" s="127">
        <f>IF(ISBLANK(laps_times[[#This Row],[26]]),"DNF",    rounds_cum_time[[#This Row],[25]]+laps_times[[#This Row],[26]])</f>
        <v>2.9252662037037042E-2</v>
      </c>
      <c r="AJ7" s="127">
        <f>IF(ISBLANK(laps_times[[#This Row],[27]]),"DNF",    rounds_cum_time[[#This Row],[26]]+laps_times[[#This Row],[27]])</f>
        <v>3.035717592592593E-2</v>
      </c>
      <c r="AK7" s="127">
        <f>IF(ISBLANK(laps_times[[#This Row],[28]]),"DNF",    rounds_cum_time[[#This Row],[27]]+laps_times[[#This Row],[28]])</f>
        <v>3.1435532407407409E-2</v>
      </c>
      <c r="AL7" s="127">
        <f>IF(ISBLANK(laps_times[[#This Row],[29]]),"DNF",    rounds_cum_time[[#This Row],[28]]+laps_times[[#This Row],[29]])</f>
        <v>3.2549421296296295E-2</v>
      </c>
      <c r="AM7" s="127">
        <f>IF(ISBLANK(laps_times[[#This Row],[30]]),"DNF",    rounds_cum_time[[#This Row],[29]]+laps_times[[#This Row],[30]])</f>
        <v>3.3641319444444442E-2</v>
      </c>
      <c r="AN7" s="127">
        <f>IF(ISBLANK(laps_times[[#This Row],[31]]),"DNF",    rounds_cum_time[[#This Row],[30]]+laps_times[[#This Row],[31]])</f>
        <v>3.4734606481481481E-2</v>
      </c>
      <c r="AO7" s="127">
        <f>IF(ISBLANK(laps_times[[#This Row],[32]]),"DNF",    rounds_cum_time[[#This Row],[31]]+laps_times[[#This Row],[32]])</f>
        <v>3.5840393518518518E-2</v>
      </c>
      <c r="AP7" s="127">
        <f>IF(ISBLANK(laps_times[[#This Row],[33]]),"DNF",    rounds_cum_time[[#This Row],[32]]+laps_times[[#This Row],[33]])</f>
        <v>3.6936805555555556E-2</v>
      </c>
      <c r="AQ7" s="127">
        <f>IF(ISBLANK(laps_times[[#This Row],[34]]),"DNF",    rounds_cum_time[[#This Row],[33]]+laps_times[[#This Row],[34]])</f>
        <v>3.8030208333333336E-2</v>
      </c>
      <c r="AR7" s="127">
        <f>IF(ISBLANK(laps_times[[#This Row],[35]]),"DNF",    rounds_cum_time[[#This Row],[34]]+laps_times[[#This Row],[35]])</f>
        <v>3.9120717592592592E-2</v>
      </c>
      <c r="AS7" s="127">
        <f>IF(ISBLANK(laps_times[[#This Row],[36]]),"DNF",    rounds_cum_time[[#This Row],[35]]+laps_times[[#This Row],[36]])</f>
        <v>4.0231134259259262E-2</v>
      </c>
      <c r="AT7" s="127">
        <f>IF(ISBLANK(laps_times[[#This Row],[37]]),"DNF",    rounds_cum_time[[#This Row],[36]]+laps_times[[#This Row],[37]])</f>
        <v>4.1365277777777779E-2</v>
      </c>
      <c r="AU7" s="127">
        <f>IF(ISBLANK(laps_times[[#This Row],[38]]),"DNF",    rounds_cum_time[[#This Row],[37]]+laps_times[[#This Row],[38]])</f>
        <v>4.247951388888889E-2</v>
      </c>
      <c r="AV7" s="127">
        <f>IF(ISBLANK(laps_times[[#This Row],[39]]),"DNF",    rounds_cum_time[[#This Row],[38]]+laps_times[[#This Row],[39]])</f>
        <v>4.3562615740740739E-2</v>
      </c>
      <c r="AW7" s="127">
        <f>IF(ISBLANK(laps_times[[#This Row],[40]]),"DNF",    rounds_cum_time[[#This Row],[39]]+laps_times[[#This Row],[40]])</f>
        <v>4.4644675925925921E-2</v>
      </c>
      <c r="AX7" s="127">
        <f>IF(ISBLANK(laps_times[[#This Row],[41]]),"DNF",    rounds_cum_time[[#This Row],[40]]+laps_times[[#This Row],[41]])</f>
        <v>4.5738078703703701E-2</v>
      </c>
      <c r="AY7" s="127">
        <f>IF(ISBLANK(laps_times[[#This Row],[42]]),"DNF",    rounds_cum_time[[#This Row],[41]]+laps_times[[#This Row],[42]])</f>
        <v>4.6842824074074071E-2</v>
      </c>
      <c r="AZ7" s="127">
        <f>IF(ISBLANK(laps_times[[#This Row],[43]]),"DNF",    rounds_cum_time[[#This Row],[42]]+laps_times[[#This Row],[43]])</f>
        <v>4.7957523148148148E-2</v>
      </c>
      <c r="BA7" s="127">
        <f>IF(ISBLANK(laps_times[[#This Row],[44]]),"DNF",    rounds_cum_time[[#This Row],[43]]+laps_times[[#This Row],[44]])</f>
        <v>4.9074189814814817E-2</v>
      </c>
      <c r="BB7" s="127">
        <f>IF(ISBLANK(laps_times[[#This Row],[45]]),"DNF",    rounds_cum_time[[#This Row],[44]]+laps_times[[#This Row],[45]])</f>
        <v>5.0170023148148148E-2</v>
      </c>
      <c r="BC7" s="127">
        <f>IF(ISBLANK(laps_times[[#This Row],[46]]),"DNF",    rounds_cum_time[[#This Row],[45]]+laps_times[[#This Row],[46]])</f>
        <v>5.127303240740741E-2</v>
      </c>
      <c r="BD7" s="127">
        <f>IF(ISBLANK(laps_times[[#This Row],[47]]),"DNF",    rounds_cum_time[[#This Row],[46]]+laps_times[[#This Row],[47]])</f>
        <v>5.2372685185185189E-2</v>
      </c>
      <c r="BE7" s="127">
        <f>IF(ISBLANK(laps_times[[#This Row],[48]]),"DNF",    rounds_cum_time[[#This Row],[47]]+laps_times[[#This Row],[48]])</f>
        <v>5.3478935185185192E-2</v>
      </c>
      <c r="BF7" s="127">
        <f>IF(ISBLANK(laps_times[[#This Row],[49]]),"DNF",    rounds_cum_time[[#This Row],[48]]+laps_times[[#This Row],[49]])</f>
        <v>5.460868055555556E-2</v>
      </c>
      <c r="BG7" s="127">
        <f>IF(ISBLANK(laps_times[[#This Row],[50]]),"DNF",    rounds_cum_time[[#This Row],[49]]+laps_times[[#This Row],[50]])</f>
        <v>5.5735532407407411E-2</v>
      </c>
      <c r="BH7" s="127">
        <f>IF(ISBLANK(laps_times[[#This Row],[51]]),"DNF",    rounds_cum_time[[#This Row],[50]]+laps_times[[#This Row],[51]])</f>
        <v>5.6867013888888894E-2</v>
      </c>
      <c r="BI7" s="127">
        <f>IF(ISBLANK(laps_times[[#This Row],[52]]),"DNF",    rounds_cum_time[[#This Row],[51]]+laps_times[[#This Row],[52]])</f>
        <v>5.7989004629629637E-2</v>
      </c>
      <c r="BJ7" s="127">
        <f>IF(ISBLANK(laps_times[[#This Row],[53]]),"DNF",    rounds_cum_time[[#This Row],[52]]+laps_times[[#This Row],[53]])</f>
        <v>5.911284722222223E-2</v>
      </c>
      <c r="BK7" s="127">
        <f>IF(ISBLANK(laps_times[[#This Row],[54]]),"DNF",    rounds_cum_time[[#This Row],[53]]+laps_times[[#This Row],[54]])</f>
        <v>6.0228587962962973E-2</v>
      </c>
      <c r="BL7" s="127">
        <f>IF(ISBLANK(laps_times[[#This Row],[55]]),"DNF",    rounds_cum_time[[#This Row],[54]]+laps_times[[#This Row],[55]])</f>
        <v>6.1350231481481492E-2</v>
      </c>
      <c r="BM7" s="127">
        <f>IF(ISBLANK(laps_times[[#This Row],[56]]),"DNF",    rounds_cum_time[[#This Row],[55]]+laps_times[[#This Row],[56]])</f>
        <v>6.2468055555555568E-2</v>
      </c>
      <c r="BN7" s="127">
        <f>IF(ISBLANK(laps_times[[#This Row],[57]]),"DNF",    rounds_cum_time[[#This Row],[56]]+laps_times[[#This Row],[57]])</f>
        <v>6.3568750000000007E-2</v>
      </c>
      <c r="BO7" s="127">
        <f>IF(ISBLANK(laps_times[[#This Row],[58]]),"DNF",    rounds_cum_time[[#This Row],[57]]+laps_times[[#This Row],[58]])</f>
        <v>6.4665162037037038E-2</v>
      </c>
      <c r="BP7" s="127">
        <f>IF(ISBLANK(laps_times[[#This Row],[59]]),"DNF",    rounds_cum_time[[#This Row],[58]]+laps_times[[#This Row],[59]])</f>
        <v>6.5760995370370376E-2</v>
      </c>
      <c r="BQ7" s="127">
        <f>IF(ISBLANK(laps_times[[#This Row],[60]]),"DNF",    rounds_cum_time[[#This Row],[59]]+laps_times[[#This Row],[60]])</f>
        <v>6.6859606481481482E-2</v>
      </c>
      <c r="BR7" s="127">
        <f>IF(ISBLANK(laps_times[[#This Row],[61]]),"DNF",    rounds_cum_time[[#This Row],[60]]+laps_times[[#This Row],[61]])</f>
        <v>6.7970023148148151E-2</v>
      </c>
      <c r="BS7" s="127">
        <f>IF(ISBLANK(laps_times[[#This Row],[62]]),"DNF",    rounds_cum_time[[#This Row],[61]]+laps_times[[#This Row],[62]])</f>
        <v>6.9079513888888888E-2</v>
      </c>
      <c r="BT7" s="127">
        <f>IF(ISBLANK(laps_times[[#This Row],[63]]),"DNF",    rounds_cum_time[[#This Row],[62]]+laps_times[[#This Row],[63]])</f>
        <v>7.0190740740740734E-2</v>
      </c>
      <c r="BU7" s="127">
        <f>IF(ISBLANK(laps_times[[#This Row],[64]]),"DNF",    rounds_cum_time[[#This Row],[63]]+laps_times[[#This Row],[64]])</f>
        <v>7.1297106481481479E-2</v>
      </c>
      <c r="BV7" s="127">
        <f>IF(ISBLANK(laps_times[[#This Row],[65]]),"DNF",    rounds_cum_time[[#This Row],[64]]+laps_times[[#This Row],[65]])</f>
        <v>7.2406249999999991E-2</v>
      </c>
      <c r="BW7" s="127">
        <f>IF(ISBLANK(laps_times[[#This Row],[66]]),"DNF",    rounds_cum_time[[#This Row],[65]]+laps_times[[#This Row],[66]])</f>
        <v>7.3531712962962958E-2</v>
      </c>
      <c r="BX7" s="127">
        <f>IF(ISBLANK(laps_times[[#This Row],[67]]),"DNF",    rounds_cum_time[[#This Row],[66]]+laps_times[[#This Row],[67]])</f>
        <v>7.4664699074074067E-2</v>
      </c>
      <c r="BY7" s="127">
        <f>IF(ISBLANK(laps_times[[#This Row],[68]]),"DNF",    rounds_cum_time[[#This Row],[67]]+laps_times[[#This Row],[68]])</f>
        <v>7.5808912037037032E-2</v>
      </c>
      <c r="BZ7" s="127">
        <f>IF(ISBLANK(laps_times[[#This Row],[69]]),"DNF",    rounds_cum_time[[#This Row],[68]]+laps_times[[#This Row],[69]])</f>
        <v>7.6947106481481481E-2</v>
      </c>
      <c r="CA7" s="127">
        <f>IF(ISBLANK(laps_times[[#This Row],[70]]),"DNF",    rounds_cum_time[[#This Row],[69]]+laps_times[[#This Row],[70]])</f>
        <v>7.806828703703704E-2</v>
      </c>
      <c r="CB7" s="127">
        <f>IF(ISBLANK(laps_times[[#This Row],[71]]),"DNF",    rounds_cum_time[[#This Row],[70]]+laps_times[[#This Row],[71]])</f>
        <v>7.9184490740740743E-2</v>
      </c>
      <c r="CC7" s="127">
        <f>IF(ISBLANK(laps_times[[#This Row],[72]]),"DNF",    rounds_cum_time[[#This Row],[71]]+laps_times[[#This Row],[72]])</f>
        <v>8.0307986111111118E-2</v>
      </c>
      <c r="CD7" s="127">
        <f>IF(ISBLANK(laps_times[[#This Row],[73]]),"DNF",    rounds_cum_time[[#This Row],[72]]+laps_times[[#This Row],[73]])</f>
        <v>8.1437268518518527E-2</v>
      </c>
      <c r="CE7" s="127">
        <f>IF(ISBLANK(laps_times[[#This Row],[74]]),"DNF",    rounds_cum_time[[#This Row],[73]]+laps_times[[#This Row],[74]])</f>
        <v>8.2568518518518527E-2</v>
      </c>
      <c r="CF7" s="127">
        <f>IF(ISBLANK(laps_times[[#This Row],[75]]),"DNF",    rounds_cum_time[[#This Row],[74]]+laps_times[[#This Row],[75]])</f>
        <v>8.3692361111111113E-2</v>
      </c>
      <c r="CG7" s="127">
        <f>IF(ISBLANK(laps_times[[#This Row],[76]]),"DNF",    rounds_cum_time[[#This Row],[75]]+laps_times[[#This Row],[76]])</f>
        <v>8.4832870370370378E-2</v>
      </c>
      <c r="CH7" s="127">
        <f>IF(ISBLANK(laps_times[[#This Row],[77]]),"DNF",    rounds_cum_time[[#This Row],[76]]+laps_times[[#This Row],[77]])</f>
        <v>8.5940277777777782E-2</v>
      </c>
      <c r="CI7" s="127">
        <f>IF(ISBLANK(laps_times[[#This Row],[78]]),"DNF",    rounds_cum_time[[#This Row],[77]]+laps_times[[#This Row],[78]])</f>
        <v>8.7068865740740742E-2</v>
      </c>
      <c r="CJ7" s="127">
        <f>IF(ISBLANK(laps_times[[#This Row],[79]]),"DNF",    rounds_cum_time[[#This Row],[78]]+laps_times[[#This Row],[79]])</f>
        <v>8.820069444444445E-2</v>
      </c>
      <c r="CK7" s="127">
        <f>IF(ISBLANK(laps_times[[#This Row],[80]]),"DNF",    rounds_cum_time[[#This Row],[79]]+laps_times[[#This Row],[80]])</f>
        <v>8.9334490740740749E-2</v>
      </c>
      <c r="CL7" s="127">
        <f>IF(ISBLANK(laps_times[[#This Row],[81]]),"DNF",    rounds_cum_time[[#This Row],[80]]+laps_times[[#This Row],[81]])</f>
        <v>9.0490277777777781E-2</v>
      </c>
      <c r="CM7" s="127">
        <f>IF(ISBLANK(laps_times[[#This Row],[82]]),"DNF",    rounds_cum_time[[#This Row],[81]]+laps_times[[#This Row],[82]])</f>
        <v>9.1619212962962965E-2</v>
      </c>
      <c r="CN7" s="127">
        <f>IF(ISBLANK(laps_times[[#This Row],[83]]),"DNF",    rounds_cum_time[[#This Row],[82]]+laps_times[[#This Row],[83]])</f>
        <v>9.2766550925925922E-2</v>
      </c>
      <c r="CO7" s="127">
        <f>IF(ISBLANK(laps_times[[#This Row],[84]]),"DNF",    rounds_cum_time[[#This Row],[83]]+laps_times[[#This Row],[84]])</f>
        <v>9.3930671296296286E-2</v>
      </c>
      <c r="CP7" s="127">
        <f>IF(ISBLANK(laps_times[[#This Row],[85]]),"DNF",    rounds_cum_time[[#This Row],[84]]+laps_times[[#This Row],[85]])</f>
        <v>9.5063078703703688E-2</v>
      </c>
      <c r="CQ7" s="127">
        <f>IF(ISBLANK(laps_times[[#This Row],[86]]),"DNF",    rounds_cum_time[[#This Row],[85]]+laps_times[[#This Row],[86]])</f>
        <v>9.6208449074074054E-2</v>
      </c>
      <c r="CR7" s="127">
        <f>IF(ISBLANK(laps_times[[#This Row],[87]]),"DNF",    rounds_cum_time[[#This Row],[86]]+laps_times[[#This Row],[87]])</f>
        <v>9.7347916666666645E-2</v>
      </c>
      <c r="CS7" s="127">
        <f>IF(ISBLANK(laps_times[[#This Row],[88]]),"DNF",    rounds_cum_time[[#This Row],[87]]+laps_times[[#This Row],[88]])</f>
        <v>9.8486689814814787E-2</v>
      </c>
      <c r="CT7" s="127">
        <f>IF(ISBLANK(laps_times[[#This Row],[89]]),"DNF",    rounds_cum_time[[#This Row],[88]]+laps_times[[#This Row],[89]])</f>
        <v>9.960659722222219E-2</v>
      </c>
      <c r="CU7" s="127">
        <f>IF(ISBLANK(laps_times[[#This Row],[90]]),"DNF",    rounds_cum_time[[#This Row],[89]]+laps_times[[#This Row],[90]])</f>
        <v>0.10070081018518515</v>
      </c>
      <c r="CV7" s="127">
        <f>IF(ISBLANK(laps_times[[#This Row],[91]]),"DNF",    rounds_cum_time[[#This Row],[90]]+laps_times[[#This Row],[91]])</f>
        <v>0.10179305555555551</v>
      </c>
      <c r="CW7" s="127">
        <f>IF(ISBLANK(laps_times[[#This Row],[92]]),"DNF",    rounds_cum_time[[#This Row],[91]]+laps_times[[#This Row],[92]])</f>
        <v>0.10287395833333329</v>
      </c>
      <c r="CX7" s="127">
        <f>IF(ISBLANK(laps_times[[#This Row],[93]]),"DNF",    rounds_cum_time[[#This Row],[92]]+laps_times[[#This Row],[93]])</f>
        <v>0.10397581018518515</v>
      </c>
      <c r="CY7" s="127">
        <f>IF(ISBLANK(laps_times[[#This Row],[94]]),"DNF",    rounds_cum_time[[#This Row],[93]]+laps_times[[#This Row],[94]])</f>
        <v>0.10509374999999996</v>
      </c>
      <c r="CZ7" s="127">
        <f>IF(ISBLANK(laps_times[[#This Row],[95]]),"DNF",    rounds_cum_time[[#This Row],[94]]+laps_times[[#This Row],[95]])</f>
        <v>0.10621956018518515</v>
      </c>
      <c r="DA7" s="127">
        <f>IF(ISBLANK(laps_times[[#This Row],[96]]),"DNF",    rounds_cum_time[[#This Row],[95]]+laps_times[[#This Row],[96]])</f>
        <v>0.10734398148148144</v>
      </c>
      <c r="DB7" s="127">
        <f>IF(ISBLANK(laps_times[[#This Row],[97]]),"DNF",    rounds_cum_time[[#This Row],[96]]+laps_times[[#This Row],[97]])</f>
        <v>0.10845995370370366</v>
      </c>
      <c r="DC7" s="127">
        <f>IF(ISBLANK(laps_times[[#This Row],[98]]),"DNF",    rounds_cum_time[[#This Row],[97]]+laps_times[[#This Row],[98]])</f>
        <v>0.10956342592592588</v>
      </c>
      <c r="DD7" s="127">
        <f>IF(ISBLANK(laps_times[[#This Row],[99]]),"DNF",    rounds_cum_time[[#This Row],[98]]+laps_times[[#This Row],[99]])</f>
        <v>0.11072499999999996</v>
      </c>
      <c r="DE7" s="127">
        <f>IF(ISBLANK(laps_times[[#This Row],[100]]),"DNF",    rounds_cum_time[[#This Row],[99]]+laps_times[[#This Row],[100]])</f>
        <v>0.11185798611111107</v>
      </c>
      <c r="DF7" s="127">
        <f>IF(ISBLANK(laps_times[[#This Row],[101]]),"DNF",    rounds_cum_time[[#This Row],[100]]+laps_times[[#This Row],[101]])</f>
        <v>0.1129895833333333</v>
      </c>
      <c r="DG7" s="127">
        <f>IF(ISBLANK(laps_times[[#This Row],[102]]),"DNF",    rounds_cum_time[[#This Row],[101]]+laps_times[[#This Row],[102]])</f>
        <v>0.11408402777777774</v>
      </c>
      <c r="DH7" s="127">
        <f>IF(ISBLANK(laps_times[[#This Row],[103]]),"DNF",    rounds_cum_time[[#This Row],[102]]+laps_times[[#This Row],[103]])</f>
        <v>0.11517152777777774</v>
      </c>
      <c r="DI7" s="128">
        <f>IF(ISBLANK(laps_times[[#This Row],[104]]),"DNF",    rounds_cum_time[[#This Row],[103]]+laps_times[[#This Row],[104]])</f>
        <v>0.11625150462962959</v>
      </c>
      <c r="DJ7" s="128">
        <f>IF(ISBLANK(laps_times[[#This Row],[105]]),"DNF",    rounds_cum_time[[#This Row],[104]]+laps_times[[#This Row],[105]])</f>
        <v>0.11731053240740737</v>
      </c>
    </row>
    <row r="8" spans="2:114" x14ac:dyDescent="0.2">
      <c r="B8" s="124">
        <f>laps_times[[#This Row],[poř]]</f>
        <v>5</v>
      </c>
      <c r="C8" s="125">
        <f>laps_times[[#This Row],[s.č.]]</f>
        <v>2</v>
      </c>
      <c r="D8" s="125" t="str">
        <f>laps_times[[#This Row],[jméno]]</f>
        <v>Orálek Daniel</v>
      </c>
      <c r="E8" s="126">
        <f>laps_times[[#This Row],[roč]]</f>
        <v>1970</v>
      </c>
      <c r="F8" s="126" t="str">
        <f>laps_times[[#This Row],[kat]]</f>
        <v>M40</v>
      </c>
      <c r="G8" s="126">
        <f>laps_times[[#This Row],[poř_kat]]</f>
        <v>3</v>
      </c>
      <c r="H8" s="125" t="str">
        <f>IF(ISBLANK(laps_times[[#This Row],[klub]]),"-",laps_times[[#This Row],[klub]])</f>
        <v>behejbrno.com</v>
      </c>
      <c r="I8" s="138">
        <f>laps_times[[#This Row],[celk. čas]]</f>
        <v>0.11763888888888889</v>
      </c>
      <c r="J8" s="127">
        <f>laps_times[[#This Row],[1]]</f>
        <v>1.5939814814814816E-3</v>
      </c>
      <c r="K8" s="127">
        <f>IF(ISBLANK(laps_times[[#This Row],[2]]),"DNF",    rounds_cum_time[[#This Row],[1]]+laps_times[[#This Row],[2]])</f>
        <v>2.6562500000000002E-3</v>
      </c>
      <c r="L8" s="127">
        <f>IF(ISBLANK(laps_times[[#This Row],[3]]),"DNF",    rounds_cum_time[[#This Row],[2]]+laps_times[[#This Row],[3]])</f>
        <v>3.7031249999999998E-3</v>
      </c>
      <c r="M8" s="127">
        <f>IF(ISBLANK(laps_times[[#This Row],[4]]),"DNF",    rounds_cum_time[[#This Row],[3]]+laps_times[[#This Row],[4]])</f>
        <v>4.7608796296296297E-3</v>
      </c>
      <c r="N8" s="127">
        <f>IF(ISBLANK(laps_times[[#This Row],[5]]),"DNF",    rounds_cum_time[[#This Row],[4]]+laps_times[[#This Row],[5]])</f>
        <v>5.7853009259259264E-3</v>
      </c>
      <c r="O8" s="127">
        <f>IF(ISBLANK(laps_times[[#This Row],[6]]),"DNF",    rounds_cum_time[[#This Row],[5]]+laps_times[[#This Row],[6]])</f>
        <v>6.8280092592592594E-3</v>
      </c>
      <c r="P8" s="127">
        <f>IF(ISBLANK(laps_times[[#This Row],[7]]),"DNF",    rounds_cum_time[[#This Row],[6]]+laps_times[[#This Row],[7]])</f>
        <v>7.8833333333333342E-3</v>
      </c>
      <c r="Q8" s="127">
        <f>IF(ISBLANK(laps_times[[#This Row],[8]]),"DNF",    rounds_cum_time[[#This Row],[7]]+laps_times[[#This Row],[8]])</f>
        <v>8.942939814814815E-3</v>
      </c>
      <c r="R8" s="127">
        <f>IF(ISBLANK(laps_times[[#This Row],[9]]),"DNF",    rounds_cum_time[[#This Row],[8]]+laps_times[[#This Row],[9]])</f>
        <v>9.985648148148148E-3</v>
      </c>
      <c r="S8" s="127">
        <f>IF(ISBLANK(laps_times[[#This Row],[10]]),"DNF",    rounds_cum_time[[#This Row],[9]]+laps_times[[#This Row],[10]])</f>
        <v>1.1012962962962962E-2</v>
      </c>
      <c r="T8" s="127">
        <f>IF(ISBLANK(laps_times[[#This Row],[11]]),"DNF",    rounds_cum_time[[#This Row],[10]]+laps_times[[#This Row],[11]])</f>
        <v>1.2057638888888889E-2</v>
      </c>
      <c r="U8" s="127">
        <f>IF(ISBLANK(laps_times[[#This Row],[12]]),"DNF",    rounds_cum_time[[#This Row],[11]]+laps_times[[#This Row],[12]])</f>
        <v>1.3112615740740741E-2</v>
      </c>
      <c r="V8" s="127">
        <f>IF(ISBLANK(laps_times[[#This Row],[13]]),"DNF",    rounds_cum_time[[#This Row],[12]]+laps_times[[#This Row],[13]])</f>
        <v>1.4154976851851853E-2</v>
      </c>
      <c r="W8" s="127">
        <f>IF(ISBLANK(laps_times[[#This Row],[14]]),"DNF",    rounds_cum_time[[#This Row],[13]]+laps_times[[#This Row],[14]])</f>
        <v>1.5191203703703705E-2</v>
      </c>
      <c r="X8" s="127">
        <f>IF(ISBLANK(laps_times[[#This Row],[15]]),"DNF",    rounds_cum_time[[#This Row],[14]]+laps_times[[#This Row],[15]])</f>
        <v>1.6227777777777778E-2</v>
      </c>
      <c r="Y8" s="127">
        <f>IF(ISBLANK(laps_times[[#This Row],[16]]),"DNF",    rounds_cum_time[[#This Row],[15]]+laps_times[[#This Row],[16]])</f>
        <v>1.727349537037037E-2</v>
      </c>
      <c r="Z8" s="127">
        <f>IF(ISBLANK(laps_times[[#This Row],[17]]),"DNF",    rounds_cum_time[[#This Row],[16]]+laps_times[[#This Row],[17]])</f>
        <v>1.830497685185185E-2</v>
      </c>
      <c r="AA8" s="127">
        <f>IF(ISBLANK(laps_times[[#This Row],[18]]),"DNF",    rounds_cum_time[[#This Row],[17]]+laps_times[[#This Row],[18]])</f>
        <v>1.9354050925925924E-2</v>
      </c>
      <c r="AB8" s="127">
        <f>IF(ISBLANK(laps_times[[#This Row],[19]]),"DNF",    rounds_cum_time[[#This Row],[18]]+laps_times[[#This Row],[19]])</f>
        <v>2.0382291666666663E-2</v>
      </c>
      <c r="AC8" s="127">
        <f>IF(ISBLANK(laps_times[[#This Row],[20]]),"DNF",    rounds_cum_time[[#This Row],[19]]+laps_times[[#This Row],[20]])</f>
        <v>2.1421759259259255E-2</v>
      </c>
      <c r="AD8" s="127">
        <f>IF(ISBLANK(laps_times[[#This Row],[21]]),"DNF",    rounds_cum_time[[#This Row],[20]]+laps_times[[#This Row],[21]])</f>
        <v>2.2471412037037033E-2</v>
      </c>
      <c r="AE8" s="127">
        <f>IF(ISBLANK(laps_times[[#This Row],[22]]),"DNF",    rounds_cum_time[[#This Row],[21]]+laps_times[[#This Row],[22]])</f>
        <v>2.3526620370370364E-2</v>
      </c>
      <c r="AF8" s="127">
        <f>IF(ISBLANK(laps_times[[#This Row],[23]]),"DNF",    rounds_cum_time[[#This Row],[22]]+laps_times[[#This Row],[23]])</f>
        <v>2.4562731481481477E-2</v>
      </c>
      <c r="AG8" s="127">
        <f>IF(ISBLANK(laps_times[[#This Row],[24]]),"DNF",    rounds_cum_time[[#This Row],[23]]+laps_times[[#This Row],[24]])</f>
        <v>2.5618749999999996E-2</v>
      </c>
      <c r="AH8" s="127">
        <f>IF(ISBLANK(laps_times[[#This Row],[25]]),"DNF",    rounds_cum_time[[#This Row],[24]]+laps_times[[#This Row],[25]])</f>
        <v>2.6671412037037032E-2</v>
      </c>
      <c r="AI8" s="127">
        <f>IF(ISBLANK(laps_times[[#This Row],[26]]),"DNF",    rounds_cum_time[[#This Row],[25]]+laps_times[[#This Row],[26]])</f>
        <v>2.771319444444444E-2</v>
      </c>
      <c r="AJ8" s="127">
        <f>IF(ISBLANK(laps_times[[#This Row],[27]]),"DNF",    rounds_cum_time[[#This Row],[26]]+laps_times[[#This Row],[27]])</f>
        <v>2.8792824074074068E-2</v>
      </c>
      <c r="AK8" s="127">
        <f>IF(ISBLANK(laps_times[[#This Row],[28]]),"DNF",    rounds_cum_time[[#This Row],[27]]+laps_times[[#This Row],[28]])</f>
        <v>2.9886805555555548E-2</v>
      </c>
      <c r="AL8" s="127">
        <f>IF(ISBLANK(laps_times[[#This Row],[29]]),"DNF",    rounds_cum_time[[#This Row],[28]]+laps_times[[#This Row],[29]])</f>
        <v>3.0983912037037029E-2</v>
      </c>
      <c r="AM8" s="127">
        <f>IF(ISBLANK(laps_times[[#This Row],[30]]),"DNF",    rounds_cum_time[[#This Row],[29]]+laps_times[[#This Row],[30]])</f>
        <v>3.2061689814814803E-2</v>
      </c>
      <c r="AN8" s="127">
        <f>IF(ISBLANK(laps_times[[#This Row],[31]]),"DNF",    rounds_cum_time[[#This Row],[30]]+laps_times[[#This Row],[31]])</f>
        <v>3.3151388888888876E-2</v>
      </c>
      <c r="AO8" s="127">
        <f>IF(ISBLANK(laps_times[[#This Row],[32]]),"DNF",    rounds_cum_time[[#This Row],[31]]+laps_times[[#This Row],[32]])</f>
        <v>3.4225462962962951E-2</v>
      </c>
      <c r="AP8" s="127">
        <f>IF(ISBLANK(laps_times[[#This Row],[33]]),"DNF",    rounds_cum_time[[#This Row],[32]]+laps_times[[#This Row],[33]])</f>
        <v>3.5311574074074065E-2</v>
      </c>
      <c r="AQ8" s="127">
        <f>IF(ISBLANK(laps_times[[#This Row],[34]]),"DNF",    rounds_cum_time[[#This Row],[33]]+laps_times[[#This Row],[34]])</f>
        <v>3.6396412037037029E-2</v>
      </c>
      <c r="AR8" s="127">
        <f>IF(ISBLANK(laps_times[[#This Row],[35]]),"DNF",    rounds_cum_time[[#This Row],[34]]+laps_times[[#This Row],[35]])</f>
        <v>3.747962962962962E-2</v>
      </c>
      <c r="AS8" s="127">
        <f>IF(ISBLANK(laps_times[[#This Row],[36]]),"DNF",    rounds_cum_time[[#This Row],[35]]+laps_times[[#This Row],[36]])</f>
        <v>3.8566319444444434E-2</v>
      </c>
      <c r="AT8" s="127">
        <f>IF(ISBLANK(laps_times[[#This Row],[37]]),"DNF",    rounds_cum_time[[#This Row],[36]]+laps_times[[#This Row],[37]])</f>
        <v>3.966516203703703E-2</v>
      </c>
      <c r="AU8" s="127">
        <f>IF(ISBLANK(laps_times[[#This Row],[38]]),"DNF",    rounds_cum_time[[#This Row],[37]]+laps_times[[#This Row],[38]])</f>
        <v>4.074965277777777E-2</v>
      </c>
      <c r="AV8" s="127">
        <f>IF(ISBLANK(laps_times[[#This Row],[39]]),"DNF",    rounds_cum_time[[#This Row],[38]]+laps_times[[#This Row],[39]])</f>
        <v>4.1836458333333326E-2</v>
      </c>
      <c r="AW8" s="127">
        <f>IF(ISBLANK(laps_times[[#This Row],[40]]),"DNF",    rounds_cum_time[[#This Row],[39]]+laps_times[[#This Row],[40]])</f>
        <v>4.2923263888888882E-2</v>
      </c>
      <c r="AX8" s="127">
        <f>IF(ISBLANK(laps_times[[#This Row],[41]]),"DNF",    rounds_cum_time[[#This Row],[40]]+laps_times[[#This Row],[41]])</f>
        <v>4.4012962962962955E-2</v>
      </c>
      <c r="AY8" s="127">
        <f>IF(ISBLANK(laps_times[[#This Row],[42]]),"DNF",    rounds_cum_time[[#This Row],[41]]+laps_times[[#This Row],[42]])</f>
        <v>4.5096180555555546E-2</v>
      </c>
      <c r="AZ8" s="127">
        <f>IF(ISBLANK(laps_times[[#This Row],[43]]),"DNF",    rounds_cum_time[[#This Row],[42]]+laps_times[[#This Row],[43]])</f>
        <v>4.6193171296296284E-2</v>
      </c>
      <c r="BA8" s="127">
        <f>IF(ISBLANK(laps_times[[#This Row],[44]]),"DNF",    rounds_cum_time[[#This Row],[43]]+laps_times[[#This Row],[44]])</f>
        <v>4.728310185185184E-2</v>
      </c>
      <c r="BB8" s="127">
        <f>IF(ISBLANK(laps_times[[#This Row],[45]]),"DNF",    rounds_cum_time[[#This Row],[44]]+laps_times[[#This Row],[45]])</f>
        <v>4.8376273148148137E-2</v>
      </c>
      <c r="BC8" s="127">
        <f>IF(ISBLANK(laps_times[[#This Row],[46]]),"DNF",    rounds_cum_time[[#This Row],[45]]+laps_times[[#This Row],[46]])</f>
        <v>4.947175925925925E-2</v>
      </c>
      <c r="BD8" s="127">
        <f>IF(ISBLANK(laps_times[[#This Row],[47]]),"DNF",    rounds_cum_time[[#This Row],[46]]+laps_times[[#This Row],[47]])</f>
        <v>5.0552430555555548E-2</v>
      </c>
      <c r="BE8" s="127">
        <f>IF(ISBLANK(laps_times[[#This Row],[48]]),"DNF",    rounds_cum_time[[#This Row],[47]]+laps_times[[#This Row],[48]])</f>
        <v>5.1653472222222212E-2</v>
      </c>
      <c r="BF8" s="127">
        <f>IF(ISBLANK(laps_times[[#This Row],[49]]),"DNF",    rounds_cum_time[[#This Row],[48]]+laps_times[[#This Row],[49]])</f>
        <v>5.2732407407407395E-2</v>
      </c>
      <c r="BG8" s="127">
        <f>IF(ISBLANK(laps_times[[#This Row],[50]]),"DNF",    rounds_cum_time[[#This Row],[49]]+laps_times[[#This Row],[50]])</f>
        <v>5.3823263888888875E-2</v>
      </c>
      <c r="BH8" s="127">
        <f>IF(ISBLANK(laps_times[[#This Row],[51]]),"DNF",    rounds_cum_time[[#This Row],[50]]+laps_times[[#This Row],[51]])</f>
        <v>5.492199074074073E-2</v>
      </c>
      <c r="BI8" s="127">
        <f>IF(ISBLANK(laps_times[[#This Row],[52]]),"DNF",    rounds_cum_time[[#This Row],[51]]+laps_times[[#This Row],[52]])</f>
        <v>5.6004976851851844E-2</v>
      </c>
      <c r="BJ8" s="127">
        <f>IF(ISBLANK(laps_times[[#This Row],[53]]),"DNF",    rounds_cum_time[[#This Row],[52]]+laps_times[[#This Row],[53]])</f>
        <v>5.7099537037037032E-2</v>
      </c>
      <c r="BK8" s="127">
        <f>IF(ISBLANK(laps_times[[#This Row],[54]]),"DNF",    rounds_cum_time[[#This Row],[53]]+laps_times[[#This Row],[54]])</f>
        <v>5.8178009259259256E-2</v>
      </c>
      <c r="BL8" s="127">
        <f>IF(ISBLANK(laps_times[[#This Row],[55]]),"DNF",    rounds_cum_time[[#This Row],[54]]+laps_times[[#This Row],[55]])</f>
        <v>5.9264467592592587E-2</v>
      </c>
      <c r="BM8" s="127">
        <f>IF(ISBLANK(laps_times[[#This Row],[56]]),"DNF",    rounds_cum_time[[#This Row],[55]]+laps_times[[#This Row],[56]])</f>
        <v>6.0351388888888885E-2</v>
      </c>
      <c r="BN8" s="127">
        <f>IF(ISBLANK(laps_times[[#This Row],[57]]),"DNF",    rounds_cum_time[[#This Row],[56]]+laps_times[[#This Row],[57]])</f>
        <v>6.1431712962962959E-2</v>
      </c>
      <c r="BO8" s="127">
        <f>IF(ISBLANK(laps_times[[#This Row],[58]]),"DNF",    rounds_cum_time[[#This Row],[57]]+laps_times[[#This Row],[58]])</f>
        <v>6.2537962962962962E-2</v>
      </c>
      <c r="BP8" s="127">
        <f>IF(ISBLANK(laps_times[[#This Row],[59]]),"DNF",    rounds_cum_time[[#This Row],[58]]+laps_times[[#This Row],[59]])</f>
        <v>6.363310185185185E-2</v>
      </c>
      <c r="BQ8" s="127">
        <f>IF(ISBLANK(laps_times[[#This Row],[60]]),"DNF",    rounds_cum_time[[#This Row],[59]]+laps_times[[#This Row],[60]])</f>
        <v>6.4742245370370363E-2</v>
      </c>
      <c r="BR8" s="127">
        <f>IF(ISBLANK(laps_times[[#This Row],[61]]),"DNF",    rounds_cum_time[[#This Row],[60]]+laps_times[[#This Row],[61]])</f>
        <v>6.5853703703703692E-2</v>
      </c>
      <c r="BS8" s="127">
        <f>IF(ISBLANK(laps_times[[#This Row],[62]]),"DNF",    rounds_cum_time[[#This Row],[61]]+laps_times[[#This Row],[62]])</f>
        <v>6.6940740740740731E-2</v>
      </c>
      <c r="BT8" s="127">
        <f>IF(ISBLANK(laps_times[[#This Row],[63]]),"DNF",    rounds_cum_time[[#This Row],[62]]+laps_times[[#This Row],[63]])</f>
        <v>6.8044328703703694E-2</v>
      </c>
      <c r="BU8" s="127">
        <f>IF(ISBLANK(laps_times[[#This Row],[64]]),"DNF",    rounds_cum_time[[#This Row],[63]]+laps_times[[#This Row],[64]])</f>
        <v>6.9154282407407397E-2</v>
      </c>
      <c r="BV8" s="127">
        <f>IF(ISBLANK(laps_times[[#This Row],[65]]),"DNF",    rounds_cum_time[[#This Row],[64]]+laps_times[[#This Row],[65]])</f>
        <v>7.0265277777777774E-2</v>
      </c>
      <c r="BW8" s="127">
        <f>IF(ISBLANK(laps_times[[#This Row],[66]]),"DNF",    rounds_cum_time[[#This Row],[65]]+laps_times[[#This Row],[66]])</f>
        <v>7.1385879629629626E-2</v>
      </c>
      <c r="BX8" s="127">
        <f>IF(ISBLANK(laps_times[[#This Row],[67]]),"DNF",    rounds_cum_time[[#This Row],[66]]+laps_times[[#This Row],[67]])</f>
        <v>7.2495717592592587E-2</v>
      </c>
      <c r="BY8" s="127">
        <f>IF(ISBLANK(laps_times[[#This Row],[68]]),"DNF",    rounds_cum_time[[#This Row],[67]]+laps_times[[#This Row],[68]])</f>
        <v>7.3624421296296289E-2</v>
      </c>
      <c r="BZ8" s="127">
        <f>IF(ISBLANK(laps_times[[#This Row],[69]]),"DNF",    rounds_cum_time[[#This Row],[68]]+laps_times[[#This Row],[69]])</f>
        <v>7.4765393518518505E-2</v>
      </c>
      <c r="CA8" s="127">
        <f>IF(ISBLANK(laps_times[[#This Row],[70]]),"DNF",    rounds_cum_time[[#This Row],[69]]+laps_times[[#This Row],[70]])</f>
        <v>7.5886689814814806E-2</v>
      </c>
      <c r="CB8" s="127">
        <f>IF(ISBLANK(laps_times[[#This Row],[71]]),"DNF",    rounds_cum_time[[#This Row],[70]]+laps_times[[#This Row],[71]])</f>
        <v>7.7000115740740727E-2</v>
      </c>
      <c r="CC8" s="127">
        <f>IF(ISBLANK(laps_times[[#This Row],[72]]),"DNF",    rounds_cum_time[[#This Row],[71]]+laps_times[[#This Row],[72]])</f>
        <v>7.8131249999999985E-2</v>
      </c>
      <c r="CD8" s="127">
        <f>IF(ISBLANK(laps_times[[#This Row],[73]]),"DNF",    rounds_cum_time[[#This Row],[72]]+laps_times[[#This Row],[73]])</f>
        <v>7.9258796296296286E-2</v>
      </c>
      <c r="CE8" s="127">
        <f>IF(ISBLANK(laps_times[[#This Row],[74]]),"DNF",    rounds_cum_time[[#This Row],[73]]+laps_times[[#This Row],[74]])</f>
        <v>8.0399652777777761E-2</v>
      </c>
      <c r="CF8" s="127">
        <f>IF(ISBLANK(laps_times[[#This Row],[75]]),"DNF",    rounds_cum_time[[#This Row],[74]]+laps_times[[#This Row],[75]])</f>
        <v>8.15423611111111E-2</v>
      </c>
      <c r="CG8" s="127">
        <f>IF(ISBLANK(laps_times[[#This Row],[76]]),"DNF",    rounds_cum_time[[#This Row],[75]]+laps_times[[#This Row],[76]])</f>
        <v>8.2668634259259244E-2</v>
      </c>
      <c r="CH8" s="127">
        <f>IF(ISBLANK(laps_times[[#This Row],[77]]),"DNF",    rounds_cum_time[[#This Row],[76]]+laps_times[[#This Row],[77]])</f>
        <v>8.3823148148148133E-2</v>
      </c>
      <c r="CI8" s="127">
        <f>IF(ISBLANK(laps_times[[#This Row],[78]]),"DNF",    rounds_cum_time[[#This Row],[77]]+laps_times[[#This Row],[78]])</f>
        <v>8.4958912037037024E-2</v>
      </c>
      <c r="CJ8" s="127">
        <f>IF(ISBLANK(laps_times[[#This Row],[79]]),"DNF",    rounds_cum_time[[#This Row],[78]]+laps_times[[#This Row],[79]])</f>
        <v>8.6111921296296287E-2</v>
      </c>
      <c r="CK8" s="127">
        <f>IF(ISBLANK(laps_times[[#This Row],[80]]),"DNF",    rounds_cum_time[[#This Row],[79]]+laps_times[[#This Row],[80]])</f>
        <v>8.7267939814814802E-2</v>
      </c>
      <c r="CL8" s="127">
        <f>IF(ISBLANK(laps_times[[#This Row],[81]]),"DNF",    rounds_cum_time[[#This Row],[80]]+laps_times[[#This Row],[81]])</f>
        <v>8.8455902777777762E-2</v>
      </c>
      <c r="CM8" s="127">
        <f>IF(ISBLANK(laps_times[[#This Row],[82]]),"DNF",    rounds_cum_time[[#This Row],[81]]+laps_times[[#This Row],[82]])</f>
        <v>8.9654745370370353E-2</v>
      </c>
      <c r="CN8" s="127">
        <f>IF(ISBLANK(laps_times[[#This Row],[83]]),"DNF",    rounds_cum_time[[#This Row],[82]]+laps_times[[#This Row],[83]])</f>
        <v>9.0863425925925903E-2</v>
      </c>
      <c r="CO8" s="127">
        <f>IF(ISBLANK(laps_times[[#This Row],[84]]),"DNF",    rounds_cum_time[[#This Row],[83]]+laps_times[[#This Row],[84]])</f>
        <v>9.2057754629629604E-2</v>
      </c>
      <c r="CP8" s="127">
        <f>IF(ISBLANK(laps_times[[#This Row],[85]]),"DNF",    rounds_cum_time[[#This Row],[84]]+laps_times[[#This Row],[85]])</f>
        <v>9.3255208333333311E-2</v>
      </c>
      <c r="CQ8" s="127">
        <f>IF(ISBLANK(laps_times[[#This Row],[86]]),"DNF",    rounds_cum_time[[#This Row],[85]]+laps_times[[#This Row],[86]])</f>
        <v>9.447719907407405E-2</v>
      </c>
      <c r="CR8" s="127">
        <f>IF(ISBLANK(laps_times[[#This Row],[87]]),"DNF",    rounds_cum_time[[#This Row],[86]]+laps_times[[#This Row],[87]])</f>
        <v>9.5672800925925908E-2</v>
      </c>
      <c r="CS8" s="127">
        <f>IF(ISBLANK(laps_times[[#This Row],[88]]),"DNF",    rounds_cum_time[[#This Row],[87]]+laps_times[[#This Row],[88]])</f>
        <v>9.6871990740740724E-2</v>
      </c>
      <c r="CT8" s="127">
        <f>IF(ISBLANK(laps_times[[#This Row],[89]]),"DNF",    rounds_cum_time[[#This Row],[88]]+laps_times[[#This Row],[89]])</f>
        <v>9.807858796296294E-2</v>
      </c>
      <c r="CU8" s="127">
        <f>IF(ISBLANK(laps_times[[#This Row],[90]]),"DNF",    rounds_cum_time[[#This Row],[89]]+laps_times[[#This Row],[90]])</f>
        <v>9.9269791666666649E-2</v>
      </c>
      <c r="CV8" s="127">
        <f>IF(ISBLANK(laps_times[[#This Row],[91]]),"DNF",    rounds_cum_time[[#This Row],[90]]+laps_times[[#This Row],[91]])</f>
        <v>0.1004997685185185</v>
      </c>
      <c r="CW8" s="127">
        <f>IF(ISBLANK(laps_times[[#This Row],[92]]),"DNF",    rounds_cum_time[[#This Row],[91]]+laps_times[[#This Row],[92]])</f>
        <v>0.1017196759259259</v>
      </c>
      <c r="CX8" s="127">
        <f>IF(ISBLANK(laps_times[[#This Row],[93]]),"DNF",    rounds_cum_time[[#This Row],[92]]+laps_times[[#This Row],[93]])</f>
        <v>0.10291192129629627</v>
      </c>
      <c r="CY8" s="127">
        <f>IF(ISBLANK(laps_times[[#This Row],[94]]),"DNF",    rounds_cum_time[[#This Row],[93]]+laps_times[[#This Row],[94]])</f>
        <v>0.10410659722222219</v>
      </c>
      <c r="CZ8" s="127">
        <f>IF(ISBLANK(laps_times[[#This Row],[95]]),"DNF",    rounds_cum_time[[#This Row],[94]]+laps_times[[#This Row],[95]])</f>
        <v>0.1052989583333333</v>
      </c>
      <c r="DA8" s="127">
        <f>IF(ISBLANK(laps_times[[#This Row],[96]]),"DNF",    rounds_cum_time[[#This Row],[95]]+laps_times[[#This Row],[96]])</f>
        <v>0.10654201388888886</v>
      </c>
      <c r="DB8" s="127">
        <f>IF(ISBLANK(laps_times[[#This Row],[97]]),"DNF",    rounds_cum_time[[#This Row],[96]]+laps_times[[#This Row],[97]])</f>
        <v>0.10779814814814812</v>
      </c>
      <c r="DC8" s="127">
        <f>IF(ISBLANK(laps_times[[#This Row],[98]]),"DNF",    rounds_cum_time[[#This Row],[97]]+laps_times[[#This Row],[98]])</f>
        <v>0.10904293981481478</v>
      </c>
      <c r="DD8" s="127">
        <f>IF(ISBLANK(laps_times[[#This Row],[99]]),"DNF",    rounds_cum_time[[#This Row],[98]]+laps_times[[#This Row],[99]])</f>
        <v>0.11031006944444441</v>
      </c>
      <c r="DE8" s="127">
        <f>IF(ISBLANK(laps_times[[#This Row],[100]]),"DNF",    rounds_cum_time[[#This Row],[99]]+laps_times[[#This Row],[100]])</f>
        <v>0.1115489583333333</v>
      </c>
      <c r="DF8" s="127">
        <f>IF(ISBLANK(laps_times[[#This Row],[101]]),"DNF",    rounds_cum_time[[#This Row],[100]]+laps_times[[#This Row],[101]])</f>
        <v>0.11277418981481478</v>
      </c>
      <c r="DG8" s="127">
        <f>IF(ISBLANK(laps_times[[#This Row],[102]]),"DNF",    rounds_cum_time[[#This Row],[101]]+laps_times[[#This Row],[102]])</f>
        <v>0.11400046296296293</v>
      </c>
      <c r="DH8" s="127">
        <f>IF(ISBLANK(laps_times[[#This Row],[103]]),"DNF",    rounds_cum_time[[#This Row],[102]]+laps_times[[#This Row],[103]])</f>
        <v>0.11522418981481478</v>
      </c>
      <c r="DI8" s="128">
        <f>IF(ISBLANK(laps_times[[#This Row],[104]]),"DNF",    rounds_cum_time[[#This Row],[103]]+laps_times[[#This Row],[104]])</f>
        <v>0.11644606481481477</v>
      </c>
      <c r="DJ8" s="128">
        <f>IF(ISBLANK(laps_times[[#This Row],[105]]),"DNF",    rounds_cum_time[[#This Row],[104]]+laps_times[[#This Row],[105]])</f>
        <v>0.1176444444444444</v>
      </c>
    </row>
    <row r="9" spans="2:114" x14ac:dyDescent="0.2">
      <c r="B9" s="124">
        <f>laps_times[[#This Row],[poř]]</f>
        <v>6</v>
      </c>
      <c r="C9" s="125">
        <f>laps_times[[#This Row],[s.č.]]</f>
        <v>3</v>
      </c>
      <c r="D9" s="125" t="str">
        <f>laps_times[[#This Row],[jméno]]</f>
        <v>Velička Ondřej</v>
      </c>
      <c r="E9" s="126">
        <f>laps_times[[#This Row],[roč]]</f>
        <v>1983</v>
      </c>
      <c r="F9" s="126" t="str">
        <f>laps_times[[#This Row],[kat]]</f>
        <v>M30</v>
      </c>
      <c r="G9" s="126">
        <f>laps_times[[#This Row],[poř_kat]]</f>
        <v>3</v>
      </c>
      <c r="H9" s="125" t="str">
        <f>IF(ISBLANK(laps_times[[#This Row],[klub]]),"-",laps_times[[#This Row],[klub]])</f>
        <v>-</v>
      </c>
      <c r="I9" s="138">
        <f>laps_times[[#This Row],[celk. čas]]</f>
        <v>0.12311342592592593</v>
      </c>
      <c r="J9" s="127">
        <f>laps_times[[#This Row],[1]]</f>
        <v>1.7583333333333333E-3</v>
      </c>
      <c r="K9" s="127">
        <f>IF(ISBLANK(laps_times[[#This Row],[2]]),"DNF",    rounds_cum_time[[#This Row],[1]]+laps_times[[#This Row],[2]])</f>
        <v>2.8974537037037037E-3</v>
      </c>
      <c r="L9" s="127">
        <f>IF(ISBLANK(laps_times[[#This Row],[3]]),"DNF",    rounds_cum_time[[#This Row],[2]]+laps_times[[#This Row],[3]])</f>
        <v>4.0502314814814819E-3</v>
      </c>
      <c r="M9" s="127">
        <f>IF(ISBLANK(laps_times[[#This Row],[4]]),"DNF",    rounds_cum_time[[#This Row],[3]]+laps_times[[#This Row],[4]])</f>
        <v>5.1869212962962971E-3</v>
      </c>
      <c r="N9" s="127">
        <f>IF(ISBLANK(laps_times[[#This Row],[5]]),"DNF",    rounds_cum_time[[#This Row],[4]]+laps_times[[#This Row],[5]])</f>
        <v>6.3251157407407414E-3</v>
      </c>
      <c r="O9" s="127">
        <f>IF(ISBLANK(laps_times[[#This Row],[6]]),"DNF",    rounds_cum_time[[#This Row],[5]]+laps_times[[#This Row],[6]])</f>
        <v>7.4780092592592598E-3</v>
      </c>
      <c r="P9" s="127">
        <f>IF(ISBLANK(laps_times[[#This Row],[7]]),"DNF",    rounds_cum_time[[#This Row],[6]]+laps_times[[#This Row],[7]])</f>
        <v>8.605671296296297E-3</v>
      </c>
      <c r="Q9" s="127">
        <f>IF(ISBLANK(laps_times[[#This Row],[8]]),"DNF",    rounds_cum_time[[#This Row],[7]]+laps_times[[#This Row],[8]])</f>
        <v>9.7548611111111117E-3</v>
      </c>
      <c r="R9" s="127">
        <f>IF(ISBLANK(laps_times[[#This Row],[9]]),"DNF",    rounds_cum_time[[#This Row],[8]]+laps_times[[#This Row],[9]])</f>
        <v>1.0899074074074075E-2</v>
      </c>
      <c r="S9" s="127">
        <f>IF(ISBLANK(laps_times[[#This Row],[10]]),"DNF",    rounds_cum_time[[#This Row],[9]]+laps_times[[#This Row],[10]])</f>
        <v>1.203425925925926E-2</v>
      </c>
      <c r="T9" s="127">
        <f>IF(ISBLANK(laps_times[[#This Row],[11]]),"DNF",    rounds_cum_time[[#This Row],[10]]+laps_times[[#This Row],[11]])</f>
        <v>1.3170833333333335E-2</v>
      </c>
      <c r="U9" s="127">
        <f>IF(ISBLANK(laps_times[[#This Row],[12]]),"DNF",    rounds_cum_time[[#This Row],[11]]+laps_times[[#This Row],[12]])</f>
        <v>1.4322916666666668E-2</v>
      </c>
      <c r="V9" s="127">
        <f>IF(ISBLANK(laps_times[[#This Row],[13]]),"DNF",    rounds_cum_time[[#This Row],[12]]+laps_times[[#This Row],[13]])</f>
        <v>1.5467245370370371E-2</v>
      </c>
      <c r="W9" s="127">
        <f>IF(ISBLANK(laps_times[[#This Row],[14]]),"DNF",    rounds_cum_time[[#This Row],[13]]+laps_times[[#This Row],[14]])</f>
        <v>1.662962962962963E-2</v>
      </c>
      <c r="X9" s="127">
        <f>IF(ISBLANK(laps_times[[#This Row],[15]]),"DNF",    rounds_cum_time[[#This Row],[14]]+laps_times[[#This Row],[15]])</f>
        <v>1.7759837962962963E-2</v>
      </c>
      <c r="Y9" s="127">
        <f>IF(ISBLANK(laps_times[[#This Row],[16]]),"DNF",    rounds_cum_time[[#This Row],[15]]+laps_times[[#This Row],[16]])</f>
        <v>1.8919907407407406E-2</v>
      </c>
      <c r="Z9" s="127">
        <f>IF(ISBLANK(laps_times[[#This Row],[17]]),"DNF",    rounds_cum_time[[#This Row],[16]]+laps_times[[#This Row],[17]])</f>
        <v>2.0075578703703703E-2</v>
      </c>
      <c r="AA9" s="127">
        <f>IF(ISBLANK(laps_times[[#This Row],[18]]),"DNF",    rounds_cum_time[[#This Row],[17]]+laps_times[[#This Row],[18]])</f>
        <v>2.1225810185185184E-2</v>
      </c>
      <c r="AB9" s="127">
        <f>IF(ISBLANK(laps_times[[#This Row],[19]]),"DNF",    rounds_cum_time[[#This Row],[18]]+laps_times[[#This Row],[19]])</f>
        <v>2.2389699074074072E-2</v>
      </c>
      <c r="AC9" s="127">
        <f>IF(ISBLANK(laps_times[[#This Row],[20]]),"DNF",    rounds_cum_time[[#This Row],[19]]+laps_times[[#This Row],[20]])</f>
        <v>2.3564583333333333E-2</v>
      </c>
      <c r="AD9" s="127">
        <f>IF(ISBLANK(laps_times[[#This Row],[21]]),"DNF",    rounds_cum_time[[#This Row],[20]]+laps_times[[#This Row],[21]])</f>
        <v>2.4727777777777779E-2</v>
      </c>
      <c r="AE9" s="127">
        <f>IF(ISBLANK(laps_times[[#This Row],[22]]),"DNF",    rounds_cum_time[[#This Row],[21]]+laps_times[[#This Row],[22]])</f>
        <v>2.5895138888888891E-2</v>
      </c>
      <c r="AF9" s="127">
        <f>IF(ISBLANK(laps_times[[#This Row],[23]]),"DNF",    rounds_cum_time[[#This Row],[22]]+laps_times[[#This Row],[23]])</f>
        <v>2.7055555555555558E-2</v>
      </c>
      <c r="AG9" s="127">
        <f>IF(ISBLANK(laps_times[[#This Row],[24]]),"DNF",    rounds_cum_time[[#This Row],[23]]+laps_times[[#This Row],[24]])</f>
        <v>2.8227662037037041E-2</v>
      </c>
      <c r="AH9" s="127">
        <f>IF(ISBLANK(laps_times[[#This Row],[25]]),"DNF",    rounds_cum_time[[#This Row],[24]]+laps_times[[#This Row],[25]])</f>
        <v>2.9389236111111116E-2</v>
      </c>
      <c r="AI9" s="127">
        <f>IF(ISBLANK(laps_times[[#This Row],[26]]),"DNF",    rounds_cum_time[[#This Row],[25]]+laps_times[[#This Row],[26]])</f>
        <v>3.0560879629629636E-2</v>
      </c>
      <c r="AJ9" s="127">
        <f>IF(ISBLANK(laps_times[[#This Row],[27]]),"DNF",    rounds_cum_time[[#This Row],[26]]+laps_times[[#This Row],[27]])</f>
        <v>3.1714699074074079E-2</v>
      </c>
      <c r="AK9" s="127">
        <f>IF(ISBLANK(laps_times[[#This Row],[28]]),"DNF",    rounds_cum_time[[#This Row],[27]]+laps_times[[#This Row],[28]])</f>
        <v>3.2859837962962969E-2</v>
      </c>
      <c r="AL9" s="127">
        <f>IF(ISBLANK(laps_times[[#This Row],[29]]),"DNF",    rounds_cum_time[[#This Row],[28]]+laps_times[[#This Row],[29]])</f>
        <v>3.4026041666666673E-2</v>
      </c>
      <c r="AM9" s="127">
        <f>IF(ISBLANK(laps_times[[#This Row],[30]]),"DNF",    rounds_cum_time[[#This Row],[29]]+laps_times[[#This Row],[30]])</f>
        <v>3.5196412037037043E-2</v>
      </c>
      <c r="AN9" s="127">
        <f>IF(ISBLANK(laps_times[[#This Row],[31]]),"DNF",    rounds_cum_time[[#This Row],[30]]+laps_times[[#This Row],[31]])</f>
        <v>3.6361921296296305E-2</v>
      </c>
      <c r="AO9" s="127">
        <f>IF(ISBLANK(laps_times[[#This Row],[32]]),"DNF",    rounds_cum_time[[#This Row],[31]]+laps_times[[#This Row],[32]])</f>
        <v>3.7518287037037044E-2</v>
      </c>
      <c r="AP9" s="127">
        <f>IF(ISBLANK(laps_times[[#This Row],[33]]),"DNF",    rounds_cum_time[[#This Row],[32]]+laps_times[[#This Row],[33]])</f>
        <v>3.8680671296296307E-2</v>
      </c>
      <c r="AQ9" s="127">
        <f>IF(ISBLANK(laps_times[[#This Row],[34]]),"DNF",    rounds_cum_time[[#This Row],[33]]+laps_times[[#This Row],[34]])</f>
        <v>3.984363425925927E-2</v>
      </c>
      <c r="AR9" s="127">
        <f>IF(ISBLANK(laps_times[[#This Row],[35]]),"DNF",    rounds_cum_time[[#This Row],[34]]+laps_times[[#This Row],[35]])</f>
        <v>4.1004745370370382E-2</v>
      </c>
      <c r="AS9" s="127">
        <f>IF(ISBLANK(laps_times[[#This Row],[36]]),"DNF",    rounds_cum_time[[#This Row],[35]]+laps_times[[#This Row],[36]])</f>
        <v>4.2167824074074087E-2</v>
      </c>
      <c r="AT9" s="127">
        <f>IF(ISBLANK(laps_times[[#This Row],[37]]),"DNF",    rounds_cum_time[[#This Row],[36]]+laps_times[[#This Row],[37]])</f>
        <v>4.3319560185185201E-2</v>
      </c>
      <c r="AU9" s="127">
        <f>IF(ISBLANK(laps_times[[#This Row],[38]]),"DNF",    rounds_cum_time[[#This Row],[37]]+laps_times[[#This Row],[38]])</f>
        <v>4.4486226851851871E-2</v>
      </c>
      <c r="AV9" s="127">
        <f>IF(ISBLANK(laps_times[[#This Row],[39]]),"DNF",    rounds_cum_time[[#This Row],[38]]+laps_times[[#This Row],[39]])</f>
        <v>4.5652199074074092E-2</v>
      </c>
      <c r="AW9" s="127">
        <f>IF(ISBLANK(laps_times[[#This Row],[40]]),"DNF",    rounds_cum_time[[#This Row],[39]]+laps_times[[#This Row],[40]])</f>
        <v>4.6816666666666687E-2</v>
      </c>
      <c r="AX9" s="127">
        <f>IF(ISBLANK(laps_times[[#This Row],[41]]),"DNF",    rounds_cum_time[[#This Row],[40]]+laps_times[[#This Row],[41]])</f>
        <v>4.8027314814814835E-2</v>
      </c>
      <c r="AY9" s="127">
        <f>IF(ISBLANK(laps_times[[#This Row],[42]]),"DNF",    rounds_cum_time[[#This Row],[41]]+laps_times[[#This Row],[42]])</f>
        <v>4.9218518518518536E-2</v>
      </c>
      <c r="AZ9" s="127">
        <f>IF(ISBLANK(laps_times[[#This Row],[43]]),"DNF",    rounds_cum_time[[#This Row],[42]]+laps_times[[#This Row],[43]])</f>
        <v>5.0374652777777792E-2</v>
      </c>
      <c r="BA9" s="127">
        <f>IF(ISBLANK(laps_times[[#This Row],[44]]),"DNF",    rounds_cum_time[[#This Row],[43]]+laps_times[[#This Row],[44]])</f>
        <v>5.1536574074074089E-2</v>
      </c>
      <c r="BB9" s="127">
        <f>IF(ISBLANK(laps_times[[#This Row],[45]]),"DNF",    rounds_cum_time[[#This Row],[44]]+laps_times[[#This Row],[45]])</f>
        <v>5.2710648148148166E-2</v>
      </c>
      <c r="BC9" s="127">
        <f>IF(ISBLANK(laps_times[[#This Row],[46]]),"DNF",    rounds_cum_time[[#This Row],[45]]+laps_times[[#This Row],[46]])</f>
        <v>5.387500000000002E-2</v>
      </c>
      <c r="BD9" s="127">
        <f>IF(ISBLANK(laps_times[[#This Row],[47]]),"DNF",    rounds_cum_time[[#This Row],[46]]+laps_times[[#This Row],[47]])</f>
        <v>5.5045254629629649E-2</v>
      </c>
      <c r="BE9" s="127">
        <f>IF(ISBLANK(laps_times[[#This Row],[48]]),"DNF",    rounds_cum_time[[#This Row],[47]]+laps_times[[#This Row],[48]])</f>
        <v>5.6216782407407427E-2</v>
      </c>
      <c r="BF9" s="127">
        <f>IF(ISBLANK(laps_times[[#This Row],[49]]),"DNF",    rounds_cum_time[[#This Row],[48]]+laps_times[[#This Row],[49]])</f>
        <v>5.7411689814814836E-2</v>
      </c>
      <c r="BG9" s="127">
        <f>IF(ISBLANK(laps_times[[#This Row],[50]]),"DNF",    rounds_cum_time[[#This Row],[49]]+laps_times[[#This Row],[50]])</f>
        <v>5.858923611111113E-2</v>
      </c>
      <c r="BH9" s="127">
        <f>IF(ISBLANK(laps_times[[#This Row],[51]]),"DNF",    rounds_cum_time[[#This Row],[50]]+laps_times[[#This Row],[51]])</f>
        <v>5.9772800925925948E-2</v>
      </c>
      <c r="BI9" s="127">
        <f>IF(ISBLANK(laps_times[[#This Row],[52]]),"DNF",    rounds_cum_time[[#This Row],[51]]+laps_times[[#This Row],[52]])</f>
        <v>6.0958796296296316E-2</v>
      </c>
      <c r="BJ9" s="127">
        <f>IF(ISBLANK(laps_times[[#This Row],[53]]),"DNF",    rounds_cum_time[[#This Row],[52]]+laps_times[[#This Row],[53]])</f>
        <v>6.2187615740740762E-2</v>
      </c>
      <c r="BK9" s="127">
        <f>IF(ISBLANK(laps_times[[#This Row],[54]]),"DNF",    rounds_cum_time[[#This Row],[53]]+laps_times[[#This Row],[54]])</f>
        <v>6.3357754629629656E-2</v>
      </c>
      <c r="BL9" s="127">
        <f>IF(ISBLANK(laps_times[[#This Row],[55]]),"DNF",    rounds_cum_time[[#This Row],[54]]+laps_times[[#This Row],[55]])</f>
        <v>6.4548726851851881E-2</v>
      </c>
      <c r="BM9" s="127">
        <f>IF(ISBLANK(laps_times[[#This Row],[56]]),"DNF",    rounds_cum_time[[#This Row],[55]]+laps_times[[#This Row],[56]])</f>
        <v>6.5725694444444469E-2</v>
      </c>
      <c r="BN9" s="127">
        <f>IF(ISBLANK(laps_times[[#This Row],[57]]),"DNF",    rounds_cum_time[[#This Row],[56]]+laps_times[[#This Row],[57]])</f>
        <v>6.6920254629629652E-2</v>
      </c>
      <c r="BO9" s="127">
        <f>IF(ISBLANK(laps_times[[#This Row],[58]]),"DNF",    rounds_cum_time[[#This Row],[57]]+laps_times[[#This Row],[58]])</f>
        <v>6.8127083333333352E-2</v>
      </c>
      <c r="BP9" s="127">
        <f>IF(ISBLANK(laps_times[[#This Row],[59]]),"DNF",    rounds_cum_time[[#This Row],[58]]+laps_times[[#This Row],[59]])</f>
        <v>6.9303125000000021E-2</v>
      </c>
      <c r="BQ9" s="127">
        <f>IF(ISBLANK(laps_times[[#This Row],[60]]),"DNF",    rounds_cum_time[[#This Row],[59]]+laps_times[[#This Row],[60]])</f>
        <v>7.0510416666666687E-2</v>
      </c>
      <c r="BR9" s="127">
        <f>IF(ISBLANK(laps_times[[#This Row],[61]]),"DNF",    rounds_cum_time[[#This Row],[60]]+laps_times[[#This Row],[61]])</f>
        <v>7.169155092592594E-2</v>
      </c>
      <c r="BS9" s="127">
        <f>IF(ISBLANK(laps_times[[#This Row],[62]]),"DNF",    rounds_cum_time[[#This Row],[61]]+laps_times[[#This Row],[62]])</f>
        <v>7.2854513888888903E-2</v>
      </c>
      <c r="BT9" s="127">
        <f>IF(ISBLANK(laps_times[[#This Row],[63]]),"DNF",    rounds_cum_time[[#This Row],[62]]+laps_times[[#This Row],[63]])</f>
        <v>7.4030902777777796E-2</v>
      </c>
      <c r="BU9" s="127">
        <f>IF(ISBLANK(laps_times[[#This Row],[64]]),"DNF",    rounds_cum_time[[#This Row],[63]]+laps_times[[#This Row],[64]])</f>
        <v>7.5183680555555576E-2</v>
      </c>
      <c r="BV9" s="127">
        <f>IF(ISBLANK(laps_times[[#This Row],[65]]),"DNF",    rounds_cum_time[[#This Row],[64]]+laps_times[[#This Row],[65]])</f>
        <v>7.634560185185188E-2</v>
      </c>
      <c r="BW9" s="127">
        <f>IF(ISBLANK(laps_times[[#This Row],[66]]),"DNF",    rounds_cum_time[[#This Row],[65]]+laps_times[[#This Row],[66]])</f>
        <v>7.7491666666666695E-2</v>
      </c>
      <c r="BX9" s="127">
        <f>IF(ISBLANK(laps_times[[#This Row],[67]]),"DNF",    rounds_cum_time[[#This Row],[66]]+laps_times[[#This Row],[67]])</f>
        <v>7.8657870370370392E-2</v>
      </c>
      <c r="BY9" s="127">
        <f>IF(ISBLANK(laps_times[[#This Row],[68]]),"DNF",    rounds_cum_time[[#This Row],[67]]+laps_times[[#This Row],[68]])</f>
        <v>7.9815740740740757E-2</v>
      </c>
      <c r="BZ9" s="127">
        <f>IF(ISBLANK(laps_times[[#This Row],[69]]),"DNF",    rounds_cum_time[[#This Row],[68]]+laps_times[[#This Row],[69]])</f>
        <v>8.1020601851851864E-2</v>
      </c>
      <c r="CA9" s="127">
        <f>IF(ISBLANK(laps_times[[#This Row],[70]]),"DNF",    rounds_cum_time[[#This Row],[69]]+laps_times[[#This Row],[70]])</f>
        <v>8.2200115740740751E-2</v>
      </c>
      <c r="CB9" s="127">
        <f>IF(ISBLANK(laps_times[[#This Row],[71]]),"DNF",    rounds_cum_time[[#This Row],[70]]+laps_times[[#This Row],[71]])</f>
        <v>8.3376273148148161E-2</v>
      </c>
      <c r="CC9" s="127">
        <f>IF(ISBLANK(laps_times[[#This Row],[72]]),"DNF",    rounds_cum_time[[#This Row],[71]]+laps_times[[#This Row],[72]])</f>
        <v>8.4552893518518538E-2</v>
      </c>
      <c r="CD9" s="127">
        <f>IF(ISBLANK(laps_times[[#This Row],[73]]),"DNF",    rounds_cum_time[[#This Row],[72]]+laps_times[[#This Row],[73]])</f>
        <v>8.5715162037037052E-2</v>
      </c>
      <c r="CE9" s="127">
        <f>IF(ISBLANK(laps_times[[#This Row],[74]]),"DNF",    rounds_cum_time[[#This Row],[73]]+laps_times[[#This Row],[74]])</f>
        <v>8.6898495370370379E-2</v>
      </c>
      <c r="CF9" s="127">
        <f>IF(ISBLANK(laps_times[[#This Row],[75]]),"DNF",    rounds_cum_time[[#This Row],[74]]+laps_times[[#This Row],[75]])</f>
        <v>8.8110995370370385E-2</v>
      </c>
      <c r="CG9" s="127">
        <f>IF(ISBLANK(laps_times[[#This Row],[76]]),"DNF",    rounds_cum_time[[#This Row],[75]]+laps_times[[#This Row],[76]])</f>
        <v>8.9297337962962978E-2</v>
      </c>
      <c r="CH9" s="127">
        <f>IF(ISBLANK(laps_times[[#This Row],[77]]),"DNF",    rounds_cum_time[[#This Row],[76]]+laps_times[[#This Row],[77]])</f>
        <v>9.0461111111111131E-2</v>
      </c>
      <c r="CI9" s="127">
        <f>IF(ISBLANK(laps_times[[#This Row],[78]]),"DNF",    rounds_cum_time[[#This Row],[77]]+laps_times[[#This Row],[78]])</f>
        <v>9.1658217592592614E-2</v>
      </c>
      <c r="CJ9" s="127">
        <f>IF(ISBLANK(laps_times[[#This Row],[79]]),"DNF",    rounds_cum_time[[#This Row],[78]]+laps_times[[#This Row],[79]])</f>
        <v>9.2847337962962989E-2</v>
      </c>
      <c r="CK9" s="127">
        <f>IF(ISBLANK(laps_times[[#This Row],[80]]),"DNF",    rounds_cum_time[[#This Row],[79]]+laps_times[[#This Row],[80]])</f>
        <v>9.4045949074074098E-2</v>
      </c>
      <c r="CL9" s="127">
        <f>IF(ISBLANK(laps_times[[#This Row],[81]]),"DNF",    rounds_cum_time[[#This Row],[80]]+laps_times[[#This Row],[81]])</f>
        <v>9.5217939814814842E-2</v>
      </c>
      <c r="CM9" s="127">
        <f>IF(ISBLANK(laps_times[[#This Row],[82]]),"DNF",    rounds_cum_time[[#This Row],[81]]+laps_times[[#This Row],[82]])</f>
        <v>9.6379513888888921E-2</v>
      </c>
      <c r="CN9" s="127">
        <f>IF(ISBLANK(laps_times[[#This Row],[83]]),"DNF",    rounds_cum_time[[#This Row],[82]]+laps_times[[#This Row],[83]])</f>
        <v>9.7538657407407442E-2</v>
      </c>
      <c r="CO9" s="127">
        <f>IF(ISBLANK(laps_times[[#This Row],[84]]),"DNF",    rounds_cum_time[[#This Row],[83]]+laps_times[[#This Row],[84]])</f>
        <v>9.8721412037037076E-2</v>
      </c>
      <c r="CP9" s="127">
        <f>IF(ISBLANK(laps_times[[#This Row],[85]]),"DNF",    rounds_cum_time[[#This Row],[84]]+laps_times[[#This Row],[85]])</f>
        <v>9.9882291666666706E-2</v>
      </c>
      <c r="CQ9" s="127">
        <f>IF(ISBLANK(laps_times[[#This Row],[86]]),"DNF",    rounds_cum_time[[#This Row],[85]]+laps_times[[#This Row],[86]])</f>
        <v>0.10103321759259264</v>
      </c>
      <c r="CR9" s="127">
        <f>IF(ISBLANK(laps_times[[#This Row],[87]]),"DNF",    rounds_cum_time[[#This Row],[86]]+laps_times[[#This Row],[87]])</f>
        <v>0.10218657407407412</v>
      </c>
      <c r="CS9" s="127">
        <f>IF(ISBLANK(laps_times[[#This Row],[88]]),"DNF",    rounds_cum_time[[#This Row],[87]]+laps_times[[#This Row],[88]])</f>
        <v>0.10337164351851857</v>
      </c>
      <c r="CT9" s="127">
        <f>IF(ISBLANK(laps_times[[#This Row],[89]]),"DNF",    rounds_cum_time[[#This Row],[88]]+laps_times[[#This Row],[89]])</f>
        <v>0.10454421296296301</v>
      </c>
      <c r="CU9" s="127">
        <f>IF(ISBLANK(laps_times[[#This Row],[90]]),"DNF",    rounds_cum_time[[#This Row],[89]]+laps_times[[#This Row],[90]])</f>
        <v>0.10570810185185191</v>
      </c>
      <c r="CV9" s="127">
        <f>IF(ISBLANK(laps_times[[#This Row],[91]]),"DNF",    rounds_cum_time[[#This Row],[90]]+laps_times[[#This Row],[91]])</f>
        <v>0.10690381944444451</v>
      </c>
      <c r="CW9" s="127">
        <f>IF(ISBLANK(laps_times[[#This Row],[92]]),"DNF",    rounds_cum_time[[#This Row],[91]]+laps_times[[#This Row],[92]])</f>
        <v>0.10808125000000006</v>
      </c>
      <c r="CX9" s="127">
        <f>IF(ISBLANK(laps_times[[#This Row],[93]]),"DNF",    rounds_cum_time[[#This Row],[92]]+laps_times[[#This Row],[93]])</f>
        <v>0.10924872685185191</v>
      </c>
      <c r="CY9" s="127">
        <f>IF(ISBLANK(laps_times[[#This Row],[94]]),"DNF",    rounds_cum_time[[#This Row],[93]]+laps_times[[#This Row],[94]])</f>
        <v>0.1104120370370371</v>
      </c>
      <c r="CZ9" s="127">
        <f>IF(ISBLANK(laps_times[[#This Row],[95]]),"DNF",    rounds_cum_time[[#This Row],[94]]+laps_times[[#This Row],[95]])</f>
        <v>0.11157314814814821</v>
      </c>
      <c r="DA9" s="127">
        <f>IF(ISBLANK(laps_times[[#This Row],[96]]),"DNF",    rounds_cum_time[[#This Row],[95]]+laps_times[[#This Row],[96]])</f>
        <v>0.11272754629629636</v>
      </c>
      <c r="DB9" s="127">
        <f>IF(ISBLANK(laps_times[[#This Row],[97]]),"DNF",    rounds_cum_time[[#This Row],[96]]+laps_times[[#This Row],[97]])</f>
        <v>0.11389282407407414</v>
      </c>
      <c r="DC9" s="127">
        <f>IF(ISBLANK(laps_times[[#This Row],[98]]),"DNF",    rounds_cum_time[[#This Row],[97]]+laps_times[[#This Row],[98]])</f>
        <v>0.11511134259259266</v>
      </c>
      <c r="DD9" s="127">
        <f>IF(ISBLANK(laps_times[[#This Row],[99]]),"DNF",    rounds_cum_time[[#This Row],[98]]+laps_times[[#This Row],[99]])</f>
        <v>0.11627199074074081</v>
      </c>
      <c r="DE9" s="127">
        <f>IF(ISBLANK(laps_times[[#This Row],[100]]),"DNF",    rounds_cum_time[[#This Row],[99]]+laps_times[[#This Row],[100]])</f>
        <v>0.11745057870370378</v>
      </c>
      <c r="DF9" s="127">
        <f>IF(ISBLANK(laps_times[[#This Row],[101]]),"DNF",    rounds_cum_time[[#This Row],[100]]+laps_times[[#This Row],[101]])</f>
        <v>0.1186177083333334</v>
      </c>
      <c r="DG9" s="127">
        <f>IF(ISBLANK(laps_times[[#This Row],[102]]),"DNF",    rounds_cum_time[[#This Row],[101]]+laps_times[[#This Row],[102]])</f>
        <v>0.1198128472222223</v>
      </c>
      <c r="DH9" s="127">
        <f>IF(ISBLANK(laps_times[[#This Row],[103]]),"DNF",    rounds_cum_time[[#This Row],[102]]+laps_times[[#This Row],[103]])</f>
        <v>0.12097465277777786</v>
      </c>
      <c r="DI9" s="128">
        <f>IF(ISBLANK(laps_times[[#This Row],[104]]),"DNF",    rounds_cum_time[[#This Row],[103]]+laps_times[[#This Row],[104]])</f>
        <v>0.12212141203703712</v>
      </c>
      <c r="DJ9" s="128">
        <f>IF(ISBLANK(laps_times[[#This Row],[105]]),"DNF",    rounds_cum_time[[#This Row],[104]]+laps_times[[#This Row],[105]])</f>
        <v>0.12311493055555564</v>
      </c>
    </row>
    <row r="10" spans="2:114" x14ac:dyDescent="0.2">
      <c r="B10" s="124">
        <f>laps_times[[#This Row],[poř]]</f>
        <v>7</v>
      </c>
      <c r="C10" s="125">
        <f>laps_times[[#This Row],[s.č.]]</f>
        <v>130</v>
      </c>
      <c r="D10" s="125" t="str">
        <f>laps_times[[#This Row],[jméno]]</f>
        <v>Chlup Tomáš</v>
      </c>
      <c r="E10" s="126">
        <f>laps_times[[#This Row],[roč]]</f>
        <v>1993</v>
      </c>
      <c r="F10" s="126" t="str">
        <f>laps_times[[#This Row],[kat]]</f>
        <v>M20</v>
      </c>
      <c r="G10" s="126">
        <f>laps_times[[#This Row],[poř_kat]]</f>
        <v>1</v>
      </c>
      <c r="H10" s="125" t="str">
        <f>IF(ISBLANK(laps_times[[#This Row],[klub]]),"-",laps_times[[#This Row],[klub]])</f>
        <v>-</v>
      </c>
      <c r="I10" s="138">
        <f>laps_times[[#This Row],[celk. čas]]</f>
        <v>0.12313657407407408</v>
      </c>
      <c r="J10" s="127">
        <f>laps_times[[#This Row],[1]]</f>
        <v>1.6520833333333333E-3</v>
      </c>
      <c r="K10" s="127">
        <f>IF(ISBLANK(laps_times[[#This Row],[2]]),"DNF",    rounds_cum_time[[#This Row],[1]]+laps_times[[#This Row],[2]])</f>
        <v>2.7439814814814814E-3</v>
      </c>
      <c r="L10" s="127">
        <f>IF(ISBLANK(laps_times[[#This Row],[3]]),"DNF",    rounds_cum_time[[#This Row],[2]]+laps_times[[#This Row],[3]])</f>
        <v>3.8729166666666664E-3</v>
      </c>
      <c r="M10" s="127">
        <f>IF(ISBLANK(laps_times[[#This Row],[4]]),"DNF",    rounds_cum_time[[#This Row],[3]]+laps_times[[#This Row],[4]])</f>
        <v>5.0107638888888884E-3</v>
      </c>
      <c r="N10" s="127">
        <f>IF(ISBLANK(laps_times[[#This Row],[5]]),"DNF",    rounds_cum_time[[#This Row],[4]]+laps_times[[#This Row],[5]])</f>
        <v>6.1318287037037036E-3</v>
      </c>
      <c r="O10" s="127">
        <f>IF(ISBLANK(laps_times[[#This Row],[6]]),"DNF",    rounds_cum_time[[#This Row],[5]]+laps_times[[#This Row],[6]])</f>
        <v>7.2488425925925923E-3</v>
      </c>
      <c r="P10" s="127">
        <f>IF(ISBLANK(laps_times[[#This Row],[7]]),"DNF",    rounds_cum_time[[#This Row],[6]]+laps_times[[#This Row],[7]])</f>
        <v>8.355324074074074E-3</v>
      </c>
      <c r="Q10" s="127">
        <f>IF(ISBLANK(laps_times[[#This Row],[8]]),"DNF",    rounds_cum_time[[#This Row],[7]]+laps_times[[#This Row],[8]])</f>
        <v>9.4917824074074071E-3</v>
      </c>
      <c r="R10" s="127">
        <f>IF(ISBLANK(laps_times[[#This Row],[9]]),"DNF",    rounds_cum_time[[#This Row],[8]]+laps_times[[#This Row],[9]])</f>
        <v>1.0633101851851852E-2</v>
      </c>
      <c r="S10" s="127">
        <f>IF(ISBLANK(laps_times[[#This Row],[10]]),"DNF",    rounds_cum_time[[#This Row],[9]]+laps_times[[#This Row],[10]])</f>
        <v>1.1760532407407407E-2</v>
      </c>
      <c r="T10" s="127">
        <f>IF(ISBLANK(laps_times[[#This Row],[11]]),"DNF",    rounds_cum_time[[#This Row],[10]]+laps_times[[#This Row],[11]])</f>
        <v>1.2900462962962963E-2</v>
      </c>
      <c r="U10" s="127">
        <f>IF(ISBLANK(laps_times[[#This Row],[12]]),"DNF",    rounds_cum_time[[#This Row],[11]]+laps_times[[#This Row],[12]])</f>
        <v>1.4022337962962962E-2</v>
      </c>
      <c r="V10" s="127">
        <f>IF(ISBLANK(laps_times[[#This Row],[13]]),"DNF",    rounds_cum_time[[#This Row],[12]]+laps_times[[#This Row],[13]])</f>
        <v>1.5140972222222222E-2</v>
      </c>
      <c r="W10" s="127">
        <f>IF(ISBLANK(laps_times[[#This Row],[14]]),"DNF",    rounds_cum_time[[#This Row],[13]]+laps_times[[#This Row],[14]])</f>
        <v>1.6256365740740741E-2</v>
      </c>
      <c r="X10" s="127">
        <f>IF(ISBLANK(laps_times[[#This Row],[15]]),"DNF",    rounds_cum_time[[#This Row],[14]]+laps_times[[#This Row],[15]])</f>
        <v>1.7387962962962963E-2</v>
      </c>
      <c r="Y10" s="127">
        <f>IF(ISBLANK(laps_times[[#This Row],[16]]),"DNF",    rounds_cum_time[[#This Row],[15]]+laps_times[[#This Row],[16]])</f>
        <v>1.8488310185185184E-2</v>
      </c>
      <c r="Z10" s="127">
        <f>IF(ISBLANK(laps_times[[#This Row],[17]]),"DNF",    rounds_cum_time[[#This Row],[16]]+laps_times[[#This Row],[17]])</f>
        <v>1.9607291666666665E-2</v>
      </c>
      <c r="AA10" s="127">
        <f>IF(ISBLANK(laps_times[[#This Row],[18]]),"DNF",    rounds_cum_time[[#This Row],[17]]+laps_times[[#This Row],[18]])</f>
        <v>2.0750347222222222E-2</v>
      </c>
      <c r="AB10" s="127">
        <f>IF(ISBLANK(laps_times[[#This Row],[19]]),"DNF",    rounds_cum_time[[#This Row],[18]]+laps_times[[#This Row],[19]])</f>
        <v>2.1901851851851853E-2</v>
      </c>
      <c r="AC10" s="127">
        <f>IF(ISBLANK(laps_times[[#This Row],[20]]),"DNF",    rounds_cum_time[[#This Row],[19]]+laps_times[[#This Row],[20]])</f>
        <v>2.3030208333333333E-2</v>
      </c>
      <c r="AD10" s="127">
        <f>IF(ISBLANK(laps_times[[#This Row],[21]]),"DNF",    rounds_cum_time[[#This Row],[20]]+laps_times[[#This Row],[21]])</f>
        <v>2.4165393518518517E-2</v>
      </c>
      <c r="AE10" s="127">
        <f>IF(ISBLANK(laps_times[[#This Row],[22]]),"DNF",    rounds_cum_time[[#This Row],[21]]+laps_times[[#This Row],[22]])</f>
        <v>2.5294791666666663E-2</v>
      </c>
      <c r="AF10" s="127">
        <f>IF(ISBLANK(laps_times[[#This Row],[23]]),"DNF",    rounds_cum_time[[#This Row],[22]]+laps_times[[#This Row],[23]])</f>
        <v>2.6418518518518515E-2</v>
      </c>
      <c r="AG10" s="127">
        <f>IF(ISBLANK(laps_times[[#This Row],[24]]),"DNF",    rounds_cum_time[[#This Row],[23]]+laps_times[[#This Row],[24]])</f>
        <v>2.757118055555555E-2</v>
      </c>
      <c r="AH10" s="127">
        <f>IF(ISBLANK(laps_times[[#This Row],[25]]),"DNF",    rounds_cum_time[[#This Row],[24]]+laps_times[[#This Row],[25]])</f>
        <v>2.8708564814814808E-2</v>
      </c>
      <c r="AI10" s="127">
        <f>IF(ISBLANK(laps_times[[#This Row],[26]]),"DNF",    rounds_cum_time[[#This Row],[25]]+laps_times[[#This Row],[26]])</f>
        <v>2.9845254629629624E-2</v>
      </c>
      <c r="AJ10" s="127">
        <f>IF(ISBLANK(laps_times[[#This Row],[27]]),"DNF",    rounds_cum_time[[#This Row],[26]]+laps_times[[#This Row],[27]])</f>
        <v>3.0976041666666662E-2</v>
      </c>
      <c r="AK10" s="127">
        <f>IF(ISBLANK(laps_times[[#This Row],[28]]),"DNF",    rounds_cum_time[[#This Row],[27]]+laps_times[[#This Row],[28]])</f>
        <v>3.2065162037037034E-2</v>
      </c>
      <c r="AL10" s="127">
        <f>IF(ISBLANK(laps_times[[#This Row],[29]]),"DNF",    rounds_cum_time[[#This Row],[28]]+laps_times[[#This Row],[29]])</f>
        <v>3.3152546296296291E-2</v>
      </c>
      <c r="AM10" s="127">
        <f>IF(ISBLANK(laps_times[[#This Row],[30]]),"DNF",    rounds_cum_time[[#This Row],[29]]+laps_times[[#This Row],[30]])</f>
        <v>3.4228356481481474E-2</v>
      </c>
      <c r="AN10" s="127">
        <f>IF(ISBLANK(laps_times[[#This Row],[31]]),"DNF",    rounds_cum_time[[#This Row],[30]]+laps_times[[#This Row],[31]])</f>
        <v>3.5313888888888881E-2</v>
      </c>
      <c r="AO10" s="127">
        <f>IF(ISBLANK(laps_times[[#This Row],[32]]),"DNF",    rounds_cum_time[[#This Row],[31]]+laps_times[[#This Row],[32]])</f>
        <v>3.6396296296296288E-2</v>
      </c>
      <c r="AP10" s="127">
        <f>IF(ISBLANK(laps_times[[#This Row],[33]]),"DNF",    rounds_cum_time[[#This Row],[32]]+laps_times[[#This Row],[33]])</f>
        <v>3.7489236111111102E-2</v>
      </c>
      <c r="AQ10" s="127">
        <f>IF(ISBLANK(laps_times[[#This Row],[34]]),"DNF",    rounds_cum_time[[#This Row],[33]]+laps_times[[#This Row],[34]])</f>
        <v>3.8568518518518509E-2</v>
      </c>
      <c r="AR10" s="127">
        <f>IF(ISBLANK(laps_times[[#This Row],[35]]),"DNF",    rounds_cum_time[[#This Row],[34]]+laps_times[[#This Row],[35]])</f>
        <v>3.9679398148148137E-2</v>
      </c>
      <c r="AS10" s="127">
        <f>IF(ISBLANK(laps_times[[#This Row],[36]]),"DNF",    rounds_cum_time[[#This Row],[35]]+laps_times[[#This Row],[36]])</f>
        <v>4.0757291666666653E-2</v>
      </c>
      <c r="AT10" s="127">
        <f>IF(ISBLANK(laps_times[[#This Row],[37]]),"DNF",    rounds_cum_time[[#This Row],[36]]+laps_times[[#This Row],[37]])</f>
        <v>4.1882523148148137E-2</v>
      </c>
      <c r="AU10" s="127">
        <f>IF(ISBLANK(laps_times[[#This Row],[38]]),"DNF",    rounds_cum_time[[#This Row],[37]]+laps_times[[#This Row],[38]])</f>
        <v>4.2987037037037025E-2</v>
      </c>
      <c r="AV10" s="127">
        <f>IF(ISBLANK(laps_times[[#This Row],[39]]),"DNF",    rounds_cum_time[[#This Row],[38]]+laps_times[[#This Row],[39]])</f>
        <v>4.4142361111111098E-2</v>
      </c>
      <c r="AW10" s="127">
        <f>IF(ISBLANK(laps_times[[#This Row],[40]]),"DNF",    rounds_cum_time[[#This Row],[39]]+laps_times[[#This Row],[40]])</f>
        <v>4.5271874999999989E-2</v>
      </c>
      <c r="AX10" s="127">
        <f>IF(ISBLANK(laps_times[[#This Row],[41]]),"DNF",    rounds_cum_time[[#This Row],[40]]+laps_times[[#This Row],[41]])</f>
        <v>4.6407407407407397E-2</v>
      </c>
      <c r="AY10" s="127">
        <f>IF(ISBLANK(laps_times[[#This Row],[42]]),"DNF",    rounds_cum_time[[#This Row],[41]]+laps_times[[#This Row],[42]])</f>
        <v>4.7557291666666654E-2</v>
      </c>
      <c r="AZ10" s="127">
        <f>IF(ISBLANK(laps_times[[#This Row],[43]]),"DNF",    rounds_cum_time[[#This Row],[42]]+laps_times[[#This Row],[43]])</f>
        <v>4.8720023148148134E-2</v>
      </c>
      <c r="BA10" s="127">
        <f>IF(ISBLANK(laps_times[[#This Row],[44]]),"DNF",    rounds_cum_time[[#This Row],[43]]+laps_times[[#This Row],[44]])</f>
        <v>4.9885416666666654E-2</v>
      </c>
      <c r="BB10" s="127">
        <f>IF(ISBLANK(laps_times[[#This Row],[45]]),"DNF",    rounds_cum_time[[#This Row],[44]]+laps_times[[#This Row],[45]])</f>
        <v>5.1084953703703688E-2</v>
      </c>
      <c r="BC10" s="127">
        <f>IF(ISBLANK(laps_times[[#This Row],[46]]),"DNF",    rounds_cum_time[[#This Row],[45]]+laps_times[[#This Row],[46]])</f>
        <v>5.2257060185185167E-2</v>
      </c>
      <c r="BD10" s="127">
        <f>IF(ISBLANK(laps_times[[#This Row],[47]]),"DNF",    rounds_cum_time[[#This Row],[46]]+laps_times[[#This Row],[47]])</f>
        <v>5.3432870370370353E-2</v>
      </c>
      <c r="BE10" s="127">
        <f>IF(ISBLANK(laps_times[[#This Row],[48]]),"DNF",    rounds_cum_time[[#This Row],[47]]+laps_times[[#This Row],[48]])</f>
        <v>5.4602199074074056E-2</v>
      </c>
      <c r="BF10" s="127">
        <f>IF(ISBLANK(laps_times[[#This Row],[49]]),"DNF",    rounds_cum_time[[#This Row],[48]]+laps_times[[#This Row],[49]])</f>
        <v>5.5803356481481464E-2</v>
      </c>
      <c r="BG10" s="127">
        <f>IF(ISBLANK(laps_times[[#This Row],[50]]),"DNF",    rounds_cum_time[[#This Row],[49]]+laps_times[[#This Row],[50]])</f>
        <v>5.6987499999999983E-2</v>
      </c>
      <c r="BH10" s="127">
        <f>IF(ISBLANK(laps_times[[#This Row],[51]]),"DNF",    rounds_cum_time[[#This Row],[50]]+laps_times[[#This Row],[51]])</f>
        <v>5.815578703703702E-2</v>
      </c>
      <c r="BI10" s="127">
        <f>IF(ISBLANK(laps_times[[#This Row],[52]]),"DNF",    rounds_cum_time[[#This Row],[51]]+laps_times[[#This Row],[52]])</f>
        <v>5.9323842592592574E-2</v>
      </c>
      <c r="BJ10" s="127">
        <f>IF(ISBLANK(laps_times[[#This Row],[53]]),"DNF",    rounds_cum_time[[#This Row],[52]]+laps_times[[#This Row],[53]])</f>
        <v>6.0497916666666651E-2</v>
      </c>
      <c r="BK10" s="127">
        <f>IF(ISBLANK(laps_times[[#This Row],[54]]),"DNF",    rounds_cum_time[[#This Row],[53]]+laps_times[[#This Row],[54]])</f>
        <v>6.1681481481481469E-2</v>
      </c>
      <c r="BL10" s="127">
        <f>IF(ISBLANK(laps_times[[#This Row],[55]]),"DNF",    rounds_cum_time[[#This Row],[54]]+laps_times[[#This Row],[55]])</f>
        <v>6.2832523148148134E-2</v>
      </c>
      <c r="BM10" s="127">
        <f>IF(ISBLANK(laps_times[[#This Row],[56]]),"DNF",    rounds_cum_time[[#This Row],[55]]+laps_times[[#This Row],[56]])</f>
        <v>6.396238425925925E-2</v>
      </c>
      <c r="BN10" s="127">
        <f>IF(ISBLANK(laps_times[[#This Row],[57]]),"DNF",    rounds_cum_time[[#This Row],[56]]+laps_times[[#This Row],[57]])</f>
        <v>6.5127430555555546E-2</v>
      </c>
      <c r="BO10" s="127">
        <f>IF(ISBLANK(laps_times[[#This Row],[58]]),"DNF",    rounds_cum_time[[#This Row],[57]]+laps_times[[#This Row],[58]])</f>
        <v>6.6303240740740732E-2</v>
      </c>
      <c r="BP10" s="127">
        <f>IF(ISBLANK(laps_times[[#This Row],[59]]),"DNF",    rounds_cum_time[[#This Row],[58]]+laps_times[[#This Row],[59]])</f>
        <v>6.7463773148148137E-2</v>
      </c>
      <c r="BQ10" s="127">
        <f>IF(ISBLANK(laps_times[[#This Row],[60]]),"DNF",    rounds_cum_time[[#This Row],[59]]+laps_times[[#This Row],[60]])</f>
        <v>6.8657638888888872E-2</v>
      </c>
      <c r="BR10" s="127">
        <f>IF(ISBLANK(laps_times[[#This Row],[61]]),"DNF",    rounds_cum_time[[#This Row],[60]]+laps_times[[#This Row],[61]])</f>
        <v>6.9858101851851831E-2</v>
      </c>
      <c r="BS10" s="127">
        <f>IF(ISBLANK(laps_times[[#This Row],[62]]),"DNF",    rounds_cum_time[[#This Row],[61]]+laps_times[[#This Row],[62]])</f>
        <v>7.1047337962962948E-2</v>
      </c>
      <c r="BT10" s="127">
        <f>IF(ISBLANK(laps_times[[#This Row],[63]]),"DNF",    rounds_cum_time[[#This Row],[62]]+laps_times[[#This Row],[63]])</f>
        <v>7.2239236111111091E-2</v>
      </c>
      <c r="BU10" s="127">
        <f>IF(ISBLANK(laps_times[[#This Row],[64]]),"DNF",    rounds_cum_time[[#This Row],[63]]+laps_times[[#This Row],[64]])</f>
        <v>7.3429861111111092E-2</v>
      </c>
      <c r="BV10" s="127">
        <f>IF(ISBLANK(laps_times[[#This Row],[65]]),"DNF",    rounds_cum_time[[#This Row],[64]]+laps_times[[#This Row],[65]])</f>
        <v>7.4637847222222206E-2</v>
      </c>
      <c r="BW10" s="127">
        <f>IF(ISBLANK(laps_times[[#This Row],[66]]),"DNF",    rounds_cum_time[[#This Row],[65]]+laps_times[[#This Row],[66]])</f>
        <v>7.583240740740739E-2</v>
      </c>
      <c r="BX10" s="127">
        <f>IF(ISBLANK(laps_times[[#This Row],[67]]),"DNF",    rounds_cum_time[[#This Row],[66]]+laps_times[[#This Row],[67]])</f>
        <v>7.7014930555555541E-2</v>
      </c>
      <c r="BY10" s="127">
        <f>IF(ISBLANK(laps_times[[#This Row],[68]]),"DNF",    rounds_cum_time[[#This Row],[67]]+laps_times[[#This Row],[68]])</f>
        <v>7.8203935185185175E-2</v>
      </c>
      <c r="BZ10" s="127">
        <f>IF(ISBLANK(laps_times[[#This Row],[69]]),"DNF",    rounds_cum_time[[#This Row],[68]]+laps_times[[#This Row],[69]])</f>
        <v>7.9380555555555551E-2</v>
      </c>
      <c r="CA10" s="127">
        <f>IF(ISBLANK(laps_times[[#This Row],[70]]),"DNF",    rounds_cum_time[[#This Row],[69]]+laps_times[[#This Row],[70]])</f>
        <v>8.0528124999999992E-2</v>
      </c>
      <c r="CB10" s="127">
        <f>IF(ISBLANK(laps_times[[#This Row],[71]]),"DNF",    rounds_cum_time[[#This Row],[70]]+laps_times[[#This Row],[71]])</f>
        <v>8.169884259259258E-2</v>
      </c>
      <c r="CC10" s="127">
        <f>IF(ISBLANK(laps_times[[#This Row],[72]]),"DNF",    rounds_cum_time[[#This Row],[71]]+laps_times[[#This Row],[72]])</f>
        <v>8.2880671296296282E-2</v>
      </c>
      <c r="CD10" s="127">
        <f>IF(ISBLANK(laps_times[[#This Row],[73]]),"DNF",    rounds_cum_time[[#This Row],[72]]+laps_times[[#This Row],[73]])</f>
        <v>8.4073842592592582E-2</v>
      </c>
      <c r="CE10" s="127">
        <f>IF(ISBLANK(laps_times[[#This Row],[74]]),"DNF",    rounds_cum_time[[#This Row],[73]]+laps_times[[#This Row],[74]])</f>
        <v>8.5260300925925916E-2</v>
      </c>
      <c r="CF10" s="127">
        <f>IF(ISBLANK(laps_times[[#This Row],[75]]),"DNF",    rounds_cum_time[[#This Row],[74]]+laps_times[[#This Row],[75]])</f>
        <v>8.64511574074074E-2</v>
      </c>
      <c r="CG10" s="127">
        <f>IF(ISBLANK(laps_times[[#This Row],[76]]),"DNF",    rounds_cum_time[[#This Row],[75]]+laps_times[[#This Row],[76]])</f>
        <v>8.764722222222221E-2</v>
      </c>
      <c r="CH10" s="127">
        <f>IF(ISBLANK(laps_times[[#This Row],[77]]),"DNF",    rounds_cum_time[[#This Row],[76]]+laps_times[[#This Row],[77]])</f>
        <v>8.883784722222221E-2</v>
      </c>
      <c r="CI10" s="127">
        <f>IF(ISBLANK(laps_times[[#This Row],[78]]),"DNF",    rounds_cum_time[[#This Row],[77]]+laps_times[[#This Row],[78]])</f>
        <v>9.0024768518518511E-2</v>
      </c>
      <c r="CJ10" s="127">
        <f>IF(ISBLANK(laps_times[[#This Row],[79]]),"DNF",    rounds_cum_time[[#This Row],[78]]+laps_times[[#This Row],[79]])</f>
        <v>9.1218171296296294E-2</v>
      </c>
      <c r="CK10" s="127">
        <f>IF(ISBLANK(laps_times[[#This Row],[80]]),"DNF",    rounds_cum_time[[#This Row],[79]]+laps_times[[#This Row],[80]])</f>
        <v>9.2419907407407409E-2</v>
      </c>
      <c r="CL10" s="127">
        <f>IF(ISBLANK(laps_times[[#This Row],[81]]),"DNF",    rounds_cum_time[[#This Row],[80]]+laps_times[[#This Row],[81]])</f>
        <v>9.362766203703704E-2</v>
      </c>
      <c r="CM10" s="127">
        <f>IF(ISBLANK(laps_times[[#This Row],[82]]),"DNF",    rounds_cum_time[[#This Row],[81]]+laps_times[[#This Row],[82]])</f>
        <v>9.4837962962962971E-2</v>
      </c>
      <c r="CN10" s="127">
        <f>IF(ISBLANK(laps_times[[#This Row],[83]]),"DNF",    rounds_cum_time[[#This Row],[82]]+laps_times[[#This Row],[83]])</f>
        <v>9.6043171296296304E-2</v>
      </c>
      <c r="CO10" s="127">
        <f>IF(ISBLANK(laps_times[[#This Row],[84]]),"DNF",    rounds_cum_time[[#This Row],[83]]+laps_times[[#This Row],[84]])</f>
        <v>9.7252314814814819E-2</v>
      </c>
      <c r="CP10" s="127">
        <f>IF(ISBLANK(laps_times[[#This Row],[85]]),"DNF",    rounds_cum_time[[#This Row],[84]]+laps_times[[#This Row],[85]])</f>
        <v>9.8486574074074074E-2</v>
      </c>
      <c r="CQ10" s="127">
        <f>IF(ISBLANK(laps_times[[#This Row],[86]]),"DNF",    rounds_cum_time[[#This Row],[85]]+laps_times[[#This Row],[86]])</f>
        <v>9.9688541666666672E-2</v>
      </c>
      <c r="CR10" s="127">
        <f>IF(ISBLANK(laps_times[[#This Row],[87]]),"DNF",    rounds_cum_time[[#This Row],[86]]+laps_times[[#This Row],[87]])</f>
        <v>0.10091446759259259</v>
      </c>
      <c r="CS10" s="127">
        <f>IF(ISBLANK(laps_times[[#This Row],[88]]),"DNF",    rounds_cum_time[[#This Row],[87]]+laps_times[[#This Row],[88]])</f>
        <v>0.10211006944444445</v>
      </c>
      <c r="CT10" s="127">
        <f>IF(ISBLANK(laps_times[[#This Row],[89]]),"DNF",    rounds_cum_time[[#This Row],[88]]+laps_times[[#This Row],[89]])</f>
        <v>0.10331979166666667</v>
      </c>
      <c r="CU10" s="127">
        <f>IF(ISBLANK(laps_times[[#This Row],[90]]),"DNF",    rounds_cum_time[[#This Row],[89]]+laps_times[[#This Row],[90]])</f>
        <v>0.10454756944444445</v>
      </c>
      <c r="CV10" s="127">
        <f>IF(ISBLANK(laps_times[[#This Row],[91]]),"DNF",    rounds_cum_time[[#This Row],[90]]+laps_times[[#This Row],[91]])</f>
        <v>0.10577106481481481</v>
      </c>
      <c r="CW10" s="127">
        <f>IF(ISBLANK(laps_times[[#This Row],[92]]),"DNF",    rounds_cum_time[[#This Row],[91]]+laps_times[[#This Row],[92]])</f>
        <v>0.10701064814814815</v>
      </c>
      <c r="CX10" s="127">
        <f>IF(ISBLANK(laps_times[[#This Row],[93]]),"DNF",    rounds_cum_time[[#This Row],[92]]+laps_times[[#This Row],[93]])</f>
        <v>0.10823784722222222</v>
      </c>
      <c r="CY10" s="127">
        <f>IF(ISBLANK(laps_times[[#This Row],[94]]),"DNF",    rounds_cum_time[[#This Row],[93]]+laps_times[[#This Row],[94]])</f>
        <v>0.10945358796296296</v>
      </c>
      <c r="CZ10" s="127">
        <f>IF(ISBLANK(laps_times[[#This Row],[95]]),"DNF",    rounds_cum_time[[#This Row],[94]]+laps_times[[#This Row],[95]])</f>
        <v>0.11069340277777778</v>
      </c>
      <c r="DA10" s="127">
        <f>IF(ISBLANK(laps_times[[#This Row],[96]]),"DNF",    rounds_cum_time[[#This Row],[95]]+laps_times[[#This Row],[96]])</f>
        <v>0.11191539351851852</v>
      </c>
      <c r="DB10" s="127">
        <f>IF(ISBLANK(laps_times[[#This Row],[97]]),"DNF",    rounds_cum_time[[#This Row],[96]]+laps_times[[#This Row],[97]])</f>
        <v>0.11314166666666667</v>
      </c>
      <c r="DC10" s="127">
        <f>IF(ISBLANK(laps_times[[#This Row],[98]]),"DNF",    rounds_cum_time[[#This Row],[97]]+laps_times[[#This Row],[98]])</f>
        <v>0.1143832175925926</v>
      </c>
      <c r="DD10" s="127">
        <f>IF(ISBLANK(laps_times[[#This Row],[99]]),"DNF",    rounds_cum_time[[#This Row],[98]]+laps_times[[#This Row],[99]])</f>
        <v>0.11562719907407408</v>
      </c>
      <c r="DE10" s="127">
        <f>IF(ISBLANK(laps_times[[#This Row],[100]]),"DNF",    rounds_cum_time[[#This Row],[99]]+laps_times[[#This Row],[100]])</f>
        <v>0.11690428240740741</v>
      </c>
      <c r="DF10" s="127">
        <f>IF(ISBLANK(laps_times[[#This Row],[101]]),"DNF",    rounds_cum_time[[#This Row],[100]]+laps_times[[#This Row],[101]])</f>
        <v>0.11818194444444445</v>
      </c>
      <c r="DG10" s="127">
        <f>IF(ISBLANK(laps_times[[#This Row],[102]]),"DNF",    rounds_cum_time[[#This Row],[101]]+laps_times[[#This Row],[102]])</f>
        <v>0.11943136574074074</v>
      </c>
      <c r="DH10" s="127">
        <f>IF(ISBLANK(laps_times[[#This Row],[103]]),"DNF",    rounds_cum_time[[#This Row],[102]]+laps_times[[#This Row],[103]])</f>
        <v>0.12073043981481482</v>
      </c>
      <c r="DI10" s="128">
        <f>IF(ISBLANK(laps_times[[#This Row],[104]]),"DNF",    rounds_cum_time[[#This Row],[103]]+laps_times[[#This Row],[104]])</f>
        <v>0.12202002314814815</v>
      </c>
      <c r="DJ10" s="128">
        <f>IF(ISBLANK(laps_times[[#This Row],[105]]),"DNF",    rounds_cum_time[[#This Row],[104]]+laps_times[[#This Row],[105]])</f>
        <v>0.12314444444444445</v>
      </c>
    </row>
    <row r="11" spans="2:114" x14ac:dyDescent="0.2">
      <c r="B11" s="124">
        <f>laps_times[[#This Row],[poř]]</f>
        <v>8</v>
      </c>
      <c r="C11" s="125">
        <f>laps_times[[#This Row],[s.č.]]</f>
        <v>6</v>
      </c>
      <c r="D11" s="125" t="str">
        <f>laps_times[[#This Row],[jméno]]</f>
        <v>Bauer Václav</v>
      </c>
      <c r="E11" s="126">
        <f>laps_times[[#This Row],[roč]]</f>
        <v>1978</v>
      </c>
      <c r="F11" s="126" t="str">
        <f>laps_times[[#This Row],[kat]]</f>
        <v>M40</v>
      </c>
      <c r="G11" s="126">
        <f>laps_times[[#This Row],[poř_kat]]</f>
        <v>4</v>
      </c>
      <c r="H11" s="125" t="str">
        <f>IF(ISBLANK(laps_times[[#This Row],[klub]]),"-",laps_times[[#This Row],[klub]])</f>
        <v>-</v>
      </c>
      <c r="I11" s="138">
        <f>laps_times[[#This Row],[celk. čas]]</f>
        <v>0.12400462962962962</v>
      </c>
      <c r="J11" s="127">
        <f>laps_times[[#This Row],[1]]</f>
        <v>1.6505787037037036E-3</v>
      </c>
      <c r="K11" s="127">
        <f>IF(ISBLANK(laps_times[[#This Row],[2]]),"DNF",    rounds_cum_time[[#This Row],[1]]+laps_times[[#This Row],[2]])</f>
        <v>2.7034722222222221E-3</v>
      </c>
      <c r="L11" s="127">
        <f>IF(ISBLANK(laps_times[[#This Row],[3]]),"DNF",    rounds_cum_time[[#This Row],[2]]+laps_times[[#This Row],[3]])</f>
        <v>3.8270833333333334E-3</v>
      </c>
      <c r="M11" s="127">
        <f>IF(ISBLANK(laps_times[[#This Row],[4]]),"DNF",    rounds_cum_time[[#This Row],[3]]+laps_times[[#This Row],[4]])</f>
        <v>4.9531250000000001E-3</v>
      </c>
      <c r="N11" s="127">
        <f>IF(ISBLANK(laps_times[[#This Row],[5]]),"DNF",    rounds_cum_time[[#This Row],[4]]+laps_times[[#This Row],[5]])</f>
        <v>6.1199074074074072E-3</v>
      </c>
      <c r="O11" s="127">
        <f>IF(ISBLANK(laps_times[[#This Row],[6]]),"DNF",    rounds_cum_time[[#This Row],[5]]+laps_times[[#This Row],[6]])</f>
        <v>7.2725694444444444E-3</v>
      </c>
      <c r="P11" s="127">
        <f>IF(ISBLANK(laps_times[[#This Row],[7]]),"DNF",    rounds_cum_time[[#This Row],[6]]+laps_times[[#This Row],[7]])</f>
        <v>8.4250000000000002E-3</v>
      </c>
      <c r="Q11" s="127">
        <f>IF(ISBLANK(laps_times[[#This Row],[8]]),"DNF",    rounds_cum_time[[#This Row],[7]]+laps_times[[#This Row],[8]])</f>
        <v>9.5798611111111119E-3</v>
      </c>
      <c r="R11" s="127">
        <f>IF(ISBLANK(laps_times[[#This Row],[9]]),"DNF",    rounds_cum_time[[#This Row],[8]]+laps_times[[#This Row],[9]])</f>
        <v>1.074537037037037E-2</v>
      </c>
      <c r="S11" s="127">
        <f>IF(ISBLANK(laps_times[[#This Row],[10]]),"DNF",    rounds_cum_time[[#This Row],[9]]+laps_times[[#This Row],[10]])</f>
        <v>1.191400462962963E-2</v>
      </c>
      <c r="T11" s="127">
        <f>IF(ISBLANK(laps_times[[#This Row],[11]]),"DNF",    rounds_cum_time[[#This Row],[10]]+laps_times[[#This Row],[11]])</f>
        <v>1.3087847222222223E-2</v>
      </c>
      <c r="U11" s="127">
        <f>IF(ISBLANK(laps_times[[#This Row],[12]]),"DNF",    rounds_cum_time[[#This Row],[11]]+laps_times[[#This Row],[12]])</f>
        <v>1.4256365740740741E-2</v>
      </c>
      <c r="V11" s="127">
        <f>IF(ISBLANK(laps_times[[#This Row],[13]]),"DNF",    rounds_cum_time[[#This Row],[12]]+laps_times[[#This Row],[13]])</f>
        <v>1.5395370370370372E-2</v>
      </c>
      <c r="W11" s="127">
        <f>IF(ISBLANK(laps_times[[#This Row],[14]]),"DNF",    rounds_cum_time[[#This Row],[13]]+laps_times[[#This Row],[14]])</f>
        <v>1.6542592592592595E-2</v>
      </c>
      <c r="X11" s="127">
        <f>IF(ISBLANK(laps_times[[#This Row],[15]]),"DNF",    rounds_cum_time[[#This Row],[14]]+laps_times[[#This Row],[15]])</f>
        <v>1.7684143518518519E-2</v>
      </c>
      <c r="Y11" s="127">
        <f>IF(ISBLANK(laps_times[[#This Row],[16]]),"DNF",    rounds_cum_time[[#This Row],[15]]+laps_times[[#This Row],[16]])</f>
        <v>1.8827083333333335E-2</v>
      </c>
      <c r="Z11" s="127">
        <f>IF(ISBLANK(laps_times[[#This Row],[17]]),"DNF",    rounds_cum_time[[#This Row],[16]]+laps_times[[#This Row],[17]])</f>
        <v>1.9973379629629629E-2</v>
      </c>
      <c r="AA11" s="127">
        <f>IF(ISBLANK(laps_times[[#This Row],[18]]),"DNF",    rounds_cum_time[[#This Row],[17]]+laps_times[[#This Row],[18]])</f>
        <v>2.1103240740740742E-2</v>
      </c>
      <c r="AB11" s="127">
        <f>IF(ISBLANK(laps_times[[#This Row],[19]]),"DNF",    rounds_cum_time[[#This Row],[18]]+laps_times[[#This Row],[19]])</f>
        <v>2.2239583333333333E-2</v>
      </c>
      <c r="AC11" s="127">
        <f>IF(ISBLANK(laps_times[[#This Row],[20]]),"DNF",    rounds_cum_time[[#This Row],[19]]+laps_times[[#This Row],[20]])</f>
        <v>2.3373611111111112E-2</v>
      </c>
      <c r="AD11" s="127">
        <f>IF(ISBLANK(laps_times[[#This Row],[21]]),"DNF",    rounds_cum_time[[#This Row],[20]]+laps_times[[#This Row],[21]])</f>
        <v>2.4505787037037038E-2</v>
      </c>
      <c r="AE11" s="127">
        <f>IF(ISBLANK(laps_times[[#This Row],[22]]),"DNF",    rounds_cum_time[[#This Row],[21]]+laps_times[[#This Row],[22]])</f>
        <v>2.5676967592592595E-2</v>
      </c>
      <c r="AF11" s="127">
        <f>IF(ISBLANK(laps_times[[#This Row],[23]]),"DNF",    rounds_cum_time[[#This Row],[22]]+laps_times[[#This Row],[23]])</f>
        <v>2.6838310185185187E-2</v>
      </c>
      <c r="AG11" s="127">
        <f>IF(ISBLANK(laps_times[[#This Row],[24]]),"DNF",    rounds_cum_time[[#This Row],[23]]+laps_times[[#This Row],[24]])</f>
        <v>2.799965277777778E-2</v>
      </c>
      <c r="AH11" s="127">
        <f>IF(ISBLANK(laps_times[[#This Row],[25]]),"DNF",    rounds_cum_time[[#This Row],[24]]+laps_times[[#This Row],[25]])</f>
        <v>2.916087962962963E-2</v>
      </c>
      <c r="AI11" s="127">
        <f>IF(ISBLANK(laps_times[[#This Row],[26]]),"DNF",    rounds_cum_time[[#This Row],[25]]+laps_times[[#This Row],[26]])</f>
        <v>3.029525462962963E-2</v>
      </c>
      <c r="AJ11" s="127">
        <f>IF(ISBLANK(laps_times[[#This Row],[27]]),"DNF",    rounds_cum_time[[#This Row],[26]]+laps_times[[#This Row],[27]])</f>
        <v>3.1406134259259262E-2</v>
      </c>
      <c r="AK11" s="127">
        <f>IF(ISBLANK(laps_times[[#This Row],[28]]),"DNF",    rounds_cum_time[[#This Row],[27]]+laps_times[[#This Row],[28]])</f>
        <v>3.2519444444444448E-2</v>
      </c>
      <c r="AL11" s="127">
        <f>IF(ISBLANK(laps_times[[#This Row],[29]]),"DNF",    rounds_cum_time[[#This Row],[28]]+laps_times[[#This Row],[29]])</f>
        <v>3.3641087962962966E-2</v>
      </c>
      <c r="AM11" s="127">
        <f>IF(ISBLANK(laps_times[[#This Row],[30]]),"DNF",    rounds_cum_time[[#This Row],[29]]+laps_times[[#This Row],[30]])</f>
        <v>3.476944444444445E-2</v>
      </c>
      <c r="AN11" s="127">
        <f>IF(ISBLANK(laps_times[[#This Row],[31]]),"DNF",    rounds_cum_time[[#This Row],[30]]+laps_times[[#This Row],[31]])</f>
        <v>3.5882638888888894E-2</v>
      </c>
      <c r="AO11" s="127">
        <f>IF(ISBLANK(laps_times[[#This Row],[32]]),"DNF",    rounds_cum_time[[#This Row],[31]]+laps_times[[#This Row],[32]])</f>
        <v>3.7016435185185194E-2</v>
      </c>
      <c r="AP11" s="127">
        <f>IF(ISBLANK(laps_times[[#This Row],[33]]),"DNF",    rounds_cum_time[[#This Row],[32]]+laps_times[[#This Row],[33]])</f>
        <v>3.8130439814814822E-2</v>
      </c>
      <c r="AQ11" s="127">
        <f>IF(ISBLANK(laps_times[[#This Row],[34]]),"DNF",    rounds_cum_time[[#This Row],[33]]+laps_times[[#This Row],[34]])</f>
        <v>3.9268402777777787E-2</v>
      </c>
      <c r="AR11" s="127">
        <f>IF(ISBLANK(laps_times[[#This Row],[35]]),"DNF",    rounds_cum_time[[#This Row],[34]]+laps_times[[#This Row],[35]])</f>
        <v>4.0392708333333346E-2</v>
      </c>
      <c r="AS11" s="127">
        <f>IF(ISBLANK(laps_times[[#This Row],[36]]),"DNF",    rounds_cum_time[[#This Row],[35]]+laps_times[[#This Row],[36]])</f>
        <v>4.1543055555555569E-2</v>
      </c>
      <c r="AT11" s="127">
        <f>IF(ISBLANK(laps_times[[#This Row],[37]]),"DNF",    rounds_cum_time[[#This Row],[36]]+laps_times[[#This Row],[37]])</f>
        <v>4.2683680555555568E-2</v>
      </c>
      <c r="AU11" s="127">
        <f>IF(ISBLANK(laps_times[[#This Row],[38]]),"DNF",    rounds_cum_time[[#This Row],[37]]+laps_times[[#This Row],[38]])</f>
        <v>4.3816782407407419E-2</v>
      </c>
      <c r="AV11" s="127">
        <f>IF(ISBLANK(laps_times[[#This Row],[39]]),"DNF",    rounds_cum_time[[#This Row],[38]]+laps_times[[#This Row],[39]])</f>
        <v>4.4944791666666678E-2</v>
      </c>
      <c r="AW11" s="127">
        <f>IF(ISBLANK(laps_times[[#This Row],[40]]),"DNF",    rounds_cum_time[[#This Row],[39]]+laps_times[[#This Row],[40]])</f>
        <v>4.6070486111111121E-2</v>
      </c>
      <c r="AX11" s="127">
        <f>IF(ISBLANK(laps_times[[#This Row],[41]]),"DNF",    rounds_cum_time[[#This Row],[40]]+laps_times[[#This Row],[41]])</f>
        <v>4.7218287037037045E-2</v>
      </c>
      <c r="AY11" s="127">
        <f>IF(ISBLANK(laps_times[[#This Row],[42]]),"DNF",    rounds_cum_time[[#This Row],[41]]+laps_times[[#This Row],[42]])</f>
        <v>4.836307870370371E-2</v>
      </c>
      <c r="AZ11" s="127">
        <f>IF(ISBLANK(laps_times[[#This Row],[43]]),"DNF",    rounds_cum_time[[#This Row],[42]]+laps_times[[#This Row],[43]])</f>
        <v>4.9496527777777785E-2</v>
      </c>
      <c r="BA11" s="127">
        <f>IF(ISBLANK(laps_times[[#This Row],[44]]),"DNF",    rounds_cum_time[[#This Row],[43]]+laps_times[[#This Row],[44]])</f>
        <v>5.0635300925925934E-2</v>
      </c>
      <c r="BB11" s="127">
        <f>IF(ISBLANK(laps_times[[#This Row],[45]]),"DNF",    rounds_cum_time[[#This Row],[44]]+laps_times[[#This Row],[45]])</f>
        <v>5.1747106481481488E-2</v>
      </c>
      <c r="BC11" s="127">
        <f>IF(ISBLANK(laps_times[[#This Row],[46]]),"DNF",    rounds_cum_time[[#This Row],[45]]+laps_times[[#This Row],[46]])</f>
        <v>5.2860995370370374E-2</v>
      </c>
      <c r="BD11" s="127">
        <f>IF(ISBLANK(laps_times[[#This Row],[47]]),"DNF",    rounds_cum_time[[#This Row],[46]]+laps_times[[#This Row],[47]])</f>
        <v>5.3999768518518523E-2</v>
      </c>
      <c r="BE11" s="127">
        <f>IF(ISBLANK(laps_times[[#This Row],[48]]),"DNF",    rounds_cum_time[[#This Row],[47]]+laps_times[[#This Row],[48]])</f>
        <v>5.5135995370370373E-2</v>
      </c>
      <c r="BF11" s="127">
        <f>IF(ISBLANK(laps_times[[#This Row],[49]]),"DNF",    rounds_cum_time[[#This Row],[48]]+laps_times[[#This Row],[49]])</f>
        <v>5.6248726851851852E-2</v>
      </c>
      <c r="BG11" s="127">
        <f>IF(ISBLANK(laps_times[[#This Row],[50]]),"DNF",    rounds_cum_time[[#This Row],[49]]+laps_times[[#This Row],[50]])</f>
        <v>5.7386574074074076E-2</v>
      </c>
      <c r="BH11" s="127">
        <f>IF(ISBLANK(laps_times[[#This Row],[51]]),"DNF",    rounds_cum_time[[#This Row],[50]]+laps_times[[#This Row],[51]])</f>
        <v>5.8564236111111112E-2</v>
      </c>
      <c r="BI11" s="127">
        <f>IF(ISBLANK(laps_times[[#This Row],[52]]),"DNF",    rounds_cum_time[[#This Row],[51]]+laps_times[[#This Row],[52]])</f>
        <v>5.9743749999999998E-2</v>
      </c>
      <c r="BJ11" s="127">
        <f>IF(ISBLANK(laps_times[[#This Row],[53]]),"DNF",    rounds_cum_time[[#This Row],[52]]+laps_times[[#This Row],[53]])</f>
        <v>6.0884259259259256E-2</v>
      </c>
      <c r="BK11" s="127">
        <f>IF(ISBLANK(laps_times[[#This Row],[54]]),"DNF",    rounds_cum_time[[#This Row],[53]]+laps_times[[#This Row],[54]])</f>
        <v>6.2030092592592588E-2</v>
      </c>
      <c r="BL11" s="127">
        <f>IF(ISBLANK(laps_times[[#This Row],[55]]),"DNF",    rounds_cum_time[[#This Row],[54]]+laps_times[[#This Row],[55]])</f>
        <v>6.3191435185185177E-2</v>
      </c>
      <c r="BM11" s="127">
        <f>IF(ISBLANK(laps_times[[#This Row],[56]]),"DNF",    rounds_cum_time[[#This Row],[55]]+laps_times[[#This Row],[56]])</f>
        <v>6.4376620370370369E-2</v>
      </c>
      <c r="BN11" s="127">
        <f>IF(ISBLANK(laps_times[[#This Row],[57]]),"DNF",    rounds_cum_time[[#This Row],[56]]+laps_times[[#This Row],[57]])</f>
        <v>6.5522222222222218E-2</v>
      </c>
      <c r="BO11" s="127">
        <f>IF(ISBLANK(laps_times[[#This Row],[58]]),"DNF",    rounds_cum_time[[#This Row],[57]]+laps_times[[#This Row],[58]])</f>
        <v>6.667696759259259E-2</v>
      </c>
      <c r="BP11" s="127">
        <f>IF(ISBLANK(laps_times[[#This Row],[59]]),"DNF",    rounds_cum_time[[#This Row],[58]]+laps_times[[#This Row],[59]])</f>
        <v>6.7846990740740742E-2</v>
      </c>
      <c r="BQ11" s="127">
        <f>IF(ISBLANK(laps_times[[#This Row],[60]]),"DNF",    rounds_cum_time[[#This Row],[59]]+laps_times[[#This Row],[60]])</f>
        <v>6.9013078703703712E-2</v>
      </c>
      <c r="BR11" s="127">
        <f>IF(ISBLANK(laps_times[[#This Row],[61]]),"DNF",    rounds_cum_time[[#This Row],[60]]+laps_times[[#This Row],[61]])</f>
        <v>7.0183912037037041E-2</v>
      </c>
      <c r="BS11" s="127">
        <f>IF(ISBLANK(laps_times[[#This Row],[62]]),"DNF",    rounds_cum_time[[#This Row],[61]]+laps_times[[#This Row],[62]])</f>
        <v>7.136099537037037E-2</v>
      </c>
      <c r="BT11" s="127">
        <f>IF(ISBLANK(laps_times[[#This Row],[63]]),"DNF",    rounds_cum_time[[#This Row],[62]]+laps_times[[#This Row],[63]])</f>
        <v>7.2505324074074076E-2</v>
      </c>
      <c r="BU11" s="127">
        <f>IF(ISBLANK(laps_times[[#This Row],[64]]),"DNF",    rounds_cum_time[[#This Row],[63]]+laps_times[[#This Row],[64]])</f>
        <v>7.3677199074074079E-2</v>
      </c>
      <c r="BV11" s="127">
        <f>IF(ISBLANK(laps_times[[#This Row],[65]]),"DNF",    rounds_cum_time[[#This Row],[64]]+laps_times[[#This Row],[65]])</f>
        <v>7.4838888888888899E-2</v>
      </c>
      <c r="BW11" s="127">
        <f>IF(ISBLANK(laps_times[[#This Row],[66]]),"DNF",    rounds_cum_time[[#This Row],[65]]+laps_times[[#This Row],[66]])</f>
        <v>7.6015393518518534E-2</v>
      </c>
      <c r="BX11" s="127">
        <f>IF(ISBLANK(laps_times[[#This Row],[67]]),"DNF",    rounds_cum_time[[#This Row],[66]]+laps_times[[#This Row],[67]])</f>
        <v>7.7187037037037054E-2</v>
      </c>
      <c r="BY11" s="127">
        <f>IF(ISBLANK(laps_times[[#This Row],[68]]),"DNF",    rounds_cum_time[[#This Row],[67]]+laps_times[[#This Row],[68]])</f>
        <v>7.8382754629629653E-2</v>
      </c>
      <c r="BZ11" s="127">
        <f>IF(ISBLANK(laps_times[[#This Row],[69]]),"DNF",    rounds_cum_time[[#This Row],[68]]+laps_times[[#This Row],[69]])</f>
        <v>7.9555787037037057E-2</v>
      </c>
      <c r="CA11" s="127">
        <f>IF(ISBLANK(laps_times[[#This Row],[70]]),"DNF",    rounds_cum_time[[#This Row],[69]]+laps_times[[#This Row],[70]])</f>
        <v>8.0771412037037055E-2</v>
      </c>
      <c r="CB11" s="127">
        <f>IF(ISBLANK(laps_times[[#This Row],[71]]),"DNF",    rounds_cum_time[[#This Row],[70]]+laps_times[[#This Row],[71]])</f>
        <v>8.1985995370370393E-2</v>
      </c>
      <c r="CC11" s="127">
        <f>IF(ISBLANK(laps_times[[#This Row],[72]]),"DNF",    rounds_cum_time[[#This Row],[71]]+laps_times[[#This Row],[72]])</f>
        <v>8.3194444444444474E-2</v>
      </c>
      <c r="CD11" s="127">
        <f>IF(ISBLANK(laps_times[[#This Row],[73]]),"DNF",    rounds_cum_time[[#This Row],[72]]+laps_times[[#This Row],[73]])</f>
        <v>8.4406481481481513E-2</v>
      </c>
      <c r="CE11" s="127">
        <f>IF(ISBLANK(laps_times[[#This Row],[74]]),"DNF",    rounds_cum_time[[#This Row],[73]]+laps_times[[#This Row],[74]])</f>
        <v>8.5596296296296323E-2</v>
      </c>
      <c r="CF11" s="127">
        <f>IF(ISBLANK(laps_times[[#This Row],[75]]),"DNF",    rounds_cum_time[[#This Row],[74]]+laps_times[[#This Row],[75]])</f>
        <v>8.6767824074074101E-2</v>
      </c>
      <c r="CG11" s="127">
        <f>IF(ISBLANK(laps_times[[#This Row],[76]]),"DNF",    rounds_cum_time[[#This Row],[75]]+laps_times[[#This Row],[76]])</f>
        <v>8.7960416666666694E-2</v>
      </c>
      <c r="CH11" s="127">
        <f>IF(ISBLANK(laps_times[[#This Row],[77]]),"DNF",    rounds_cum_time[[#This Row],[76]]+laps_times[[#This Row],[77]])</f>
        <v>8.9146759259259287E-2</v>
      </c>
      <c r="CI11" s="127">
        <f>IF(ISBLANK(laps_times[[#This Row],[78]]),"DNF",    rounds_cum_time[[#This Row],[77]]+laps_times[[#This Row],[78]])</f>
        <v>9.0374768518518542E-2</v>
      </c>
      <c r="CJ11" s="127">
        <f>IF(ISBLANK(laps_times[[#This Row],[79]]),"DNF",    rounds_cum_time[[#This Row],[78]]+laps_times[[#This Row],[79]])</f>
        <v>9.1586574074074098E-2</v>
      </c>
      <c r="CK11" s="127">
        <f>IF(ISBLANK(laps_times[[#This Row],[80]]),"DNF",    rounds_cum_time[[#This Row],[79]]+laps_times[[#This Row],[80]])</f>
        <v>9.278807870370373E-2</v>
      </c>
      <c r="CL11" s="127">
        <f>IF(ISBLANK(laps_times[[#This Row],[81]]),"DNF",    rounds_cum_time[[#This Row],[80]]+laps_times[[#This Row],[81]])</f>
        <v>9.4015509259259292E-2</v>
      </c>
      <c r="CM11" s="127">
        <f>IF(ISBLANK(laps_times[[#This Row],[82]]),"DNF",    rounds_cum_time[[#This Row],[81]]+laps_times[[#This Row],[82]])</f>
        <v>9.524826388888892E-2</v>
      </c>
      <c r="CN11" s="127">
        <f>IF(ISBLANK(laps_times[[#This Row],[83]]),"DNF",    rounds_cum_time[[#This Row],[82]]+laps_times[[#This Row],[83]])</f>
        <v>9.6457175925925953E-2</v>
      </c>
      <c r="CO11" s="127">
        <f>IF(ISBLANK(laps_times[[#This Row],[84]]),"DNF",    rounds_cum_time[[#This Row],[83]]+laps_times[[#This Row],[84]])</f>
        <v>9.7629166666666697E-2</v>
      </c>
      <c r="CP11" s="127">
        <f>IF(ISBLANK(laps_times[[#This Row],[85]]),"DNF",    rounds_cum_time[[#This Row],[84]]+laps_times[[#This Row],[85]])</f>
        <v>9.8840162037037063E-2</v>
      </c>
      <c r="CQ11" s="127">
        <f>IF(ISBLANK(laps_times[[#This Row],[86]]),"DNF",    rounds_cum_time[[#This Row],[85]]+laps_times[[#This Row],[86]])</f>
        <v>0.10005613425925929</v>
      </c>
      <c r="CR11" s="127">
        <f>IF(ISBLANK(laps_times[[#This Row],[87]]),"DNF",    rounds_cum_time[[#This Row],[86]]+laps_times[[#This Row],[87]])</f>
        <v>0.10129733796296299</v>
      </c>
      <c r="CS11" s="127">
        <f>IF(ISBLANK(laps_times[[#This Row],[88]]),"DNF",    rounds_cum_time[[#This Row],[87]]+laps_times[[#This Row],[88]])</f>
        <v>0.10254664351851854</v>
      </c>
      <c r="CT11" s="127">
        <f>IF(ISBLANK(laps_times[[#This Row],[89]]),"DNF",    rounds_cum_time[[#This Row],[88]]+laps_times[[#This Row],[89]])</f>
        <v>0.10378946759259261</v>
      </c>
      <c r="CU11" s="127">
        <f>IF(ISBLANK(laps_times[[#This Row],[90]]),"DNF",    rounds_cum_time[[#This Row],[89]]+laps_times[[#This Row],[90]])</f>
        <v>0.10505752314814816</v>
      </c>
      <c r="CV11" s="127">
        <f>IF(ISBLANK(laps_times[[#This Row],[91]]),"DNF",    rounds_cum_time[[#This Row],[90]]+laps_times[[#This Row],[91]])</f>
        <v>0.10632604166666668</v>
      </c>
      <c r="CW11" s="127">
        <f>IF(ISBLANK(laps_times[[#This Row],[92]]),"DNF",    rounds_cum_time[[#This Row],[91]]+laps_times[[#This Row],[92]])</f>
        <v>0.10758055555555557</v>
      </c>
      <c r="CX11" s="127">
        <f>IF(ISBLANK(laps_times[[#This Row],[93]]),"DNF",    rounds_cum_time[[#This Row],[92]]+laps_times[[#This Row],[93]])</f>
        <v>0.10882870370370372</v>
      </c>
      <c r="CY11" s="127">
        <f>IF(ISBLANK(laps_times[[#This Row],[94]]),"DNF",    rounds_cum_time[[#This Row],[93]]+laps_times[[#This Row],[94]])</f>
        <v>0.11008194444444445</v>
      </c>
      <c r="CZ11" s="127">
        <f>IF(ISBLANK(laps_times[[#This Row],[95]]),"DNF",    rounds_cum_time[[#This Row],[94]]+laps_times[[#This Row],[95]])</f>
        <v>0.11132500000000001</v>
      </c>
      <c r="DA11" s="127">
        <f>IF(ISBLANK(laps_times[[#This Row],[96]]),"DNF",    rounds_cum_time[[#This Row],[95]]+laps_times[[#This Row],[96]])</f>
        <v>0.11257280092592593</v>
      </c>
      <c r="DB11" s="127">
        <f>IF(ISBLANK(laps_times[[#This Row],[97]]),"DNF",    rounds_cum_time[[#This Row],[96]]+laps_times[[#This Row],[97]])</f>
        <v>0.11383182870370372</v>
      </c>
      <c r="DC11" s="127">
        <f>IF(ISBLANK(laps_times[[#This Row],[98]]),"DNF",    rounds_cum_time[[#This Row],[97]]+laps_times[[#This Row],[98]])</f>
        <v>0.1151462962962963</v>
      </c>
      <c r="DD11" s="127">
        <f>IF(ISBLANK(laps_times[[#This Row],[99]]),"DNF",    rounds_cum_time[[#This Row],[98]]+laps_times[[#This Row],[99]])</f>
        <v>0.11644282407407408</v>
      </c>
      <c r="DE11" s="127">
        <f>IF(ISBLANK(laps_times[[#This Row],[100]]),"DNF",    rounds_cum_time[[#This Row],[99]]+laps_times[[#This Row],[100]])</f>
        <v>0.11773402777777778</v>
      </c>
      <c r="DF11" s="127">
        <f>IF(ISBLANK(laps_times[[#This Row],[101]]),"DNF",    rounds_cum_time[[#This Row],[100]]+laps_times[[#This Row],[101]])</f>
        <v>0.119003125</v>
      </c>
      <c r="DG11" s="127">
        <f>IF(ISBLANK(laps_times[[#This Row],[102]]),"DNF",    rounds_cum_time[[#This Row],[101]]+laps_times[[#This Row],[102]])</f>
        <v>0.12026712962962963</v>
      </c>
      <c r="DH11" s="127">
        <f>IF(ISBLANK(laps_times[[#This Row],[103]]),"DNF",    rounds_cum_time[[#This Row],[102]]+laps_times[[#This Row],[103]])</f>
        <v>0.12154664351851852</v>
      </c>
      <c r="DI11" s="128">
        <f>IF(ISBLANK(laps_times[[#This Row],[104]]),"DNF",    rounds_cum_time[[#This Row],[103]]+laps_times[[#This Row],[104]])</f>
        <v>0.12284155092592593</v>
      </c>
      <c r="DJ11" s="128">
        <f>IF(ISBLANK(laps_times[[#This Row],[105]]),"DNF",    rounds_cum_time[[#This Row],[104]]+laps_times[[#This Row],[105]])</f>
        <v>0.12400474537037037</v>
      </c>
    </row>
    <row r="12" spans="2:114" x14ac:dyDescent="0.2">
      <c r="B12" s="124">
        <f>laps_times[[#This Row],[poř]]</f>
        <v>9</v>
      </c>
      <c r="C12" s="125">
        <f>laps_times[[#This Row],[s.č.]]</f>
        <v>61</v>
      </c>
      <c r="D12" s="125" t="str">
        <f>laps_times[[#This Row],[jméno]]</f>
        <v>Macek Petr</v>
      </c>
      <c r="E12" s="126">
        <f>laps_times[[#This Row],[roč]]</f>
        <v>1979</v>
      </c>
      <c r="F12" s="126" t="str">
        <f>laps_times[[#This Row],[kat]]</f>
        <v>M30</v>
      </c>
      <c r="G12" s="126">
        <f>laps_times[[#This Row],[poř_kat]]</f>
        <v>4</v>
      </c>
      <c r="H12" s="125" t="str">
        <f>IF(ISBLANK(laps_times[[#This Row],[klub]]),"-",laps_times[[#This Row],[klub]])</f>
        <v>-</v>
      </c>
      <c r="I12" s="138">
        <f>laps_times[[#This Row],[celk. čas]]</f>
        <v>0.12417824074074074</v>
      </c>
      <c r="J12" s="127">
        <f>laps_times[[#This Row],[1]]</f>
        <v>1.7542824074074075E-3</v>
      </c>
      <c r="K12" s="127">
        <f>IF(ISBLANK(laps_times[[#This Row],[2]]),"DNF",    rounds_cum_time[[#This Row],[1]]+laps_times[[#This Row],[2]])</f>
        <v>2.8945601851851849E-3</v>
      </c>
      <c r="L12" s="127">
        <f>IF(ISBLANK(laps_times[[#This Row],[3]]),"DNF",    rounds_cum_time[[#This Row],[2]]+laps_times[[#This Row],[3]])</f>
        <v>4.0542824074074075E-3</v>
      </c>
      <c r="M12" s="127">
        <f>IF(ISBLANK(laps_times[[#This Row],[4]]),"DNF",    rounds_cum_time[[#This Row],[3]]+laps_times[[#This Row],[4]])</f>
        <v>5.1916666666666673E-3</v>
      </c>
      <c r="N12" s="127">
        <f>IF(ISBLANK(laps_times[[#This Row],[5]]),"DNF",    rounds_cum_time[[#This Row],[4]]+laps_times[[#This Row],[5]])</f>
        <v>6.3312500000000009E-3</v>
      </c>
      <c r="O12" s="127">
        <f>IF(ISBLANK(laps_times[[#This Row],[6]]),"DNF",    rounds_cum_time[[#This Row],[5]]+laps_times[[#This Row],[6]])</f>
        <v>7.4885416666666677E-3</v>
      </c>
      <c r="P12" s="127">
        <f>IF(ISBLANK(laps_times[[#This Row],[7]]),"DNF",    rounds_cum_time[[#This Row],[6]]+laps_times[[#This Row],[7]])</f>
        <v>8.6219907407407426E-3</v>
      </c>
      <c r="Q12" s="127">
        <f>IF(ISBLANK(laps_times[[#This Row],[8]]),"DNF",    rounds_cum_time[[#This Row],[7]]+laps_times[[#This Row],[8]])</f>
        <v>9.75590277777778E-3</v>
      </c>
      <c r="R12" s="127">
        <f>IF(ISBLANK(laps_times[[#This Row],[9]]),"DNF",    rounds_cum_time[[#This Row],[8]]+laps_times[[#This Row],[9]])</f>
        <v>1.0902199074074076E-2</v>
      </c>
      <c r="S12" s="127">
        <f>IF(ISBLANK(laps_times[[#This Row],[10]]),"DNF",    rounds_cum_time[[#This Row],[9]]+laps_times[[#This Row],[10]])</f>
        <v>1.2041782407407409E-2</v>
      </c>
      <c r="T12" s="127">
        <f>IF(ISBLANK(laps_times[[#This Row],[11]]),"DNF",    rounds_cum_time[[#This Row],[10]]+laps_times[[#This Row],[11]])</f>
        <v>1.3204050925925928E-2</v>
      </c>
      <c r="U12" s="127">
        <f>IF(ISBLANK(laps_times[[#This Row],[12]]),"DNF",    rounds_cum_time[[#This Row],[11]]+laps_times[[#This Row],[12]])</f>
        <v>1.4341782407407409E-2</v>
      </c>
      <c r="V12" s="127">
        <f>IF(ISBLANK(laps_times[[#This Row],[13]]),"DNF",    rounds_cum_time[[#This Row],[12]]+laps_times[[#This Row],[13]])</f>
        <v>1.5487384259259262E-2</v>
      </c>
      <c r="W12" s="127">
        <f>IF(ISBLANK(laps_times[[#This Row],[14]]),"DNF",    rounds_cum_time[[#This Row],[13]]+laps_times[[#This Row],[14]])</f>
        <v>1.6633217592592595E-2</v>
      </c>
      <c r="X12" s="127">
        <f>IF(ISBLANK(laps_times[[#This Row],[15]]),"DNF",    rounds_cum_time[[#This Row],[14]]+laps_times[[#This Row],[15]])</f>
        <v>1.7768402777777779E-2</v>
      </c>
      <c r="Y12" s="127">
        <f>IF(ISBLANK(laps_times[[#This Row],[16]]),"DNF",    rounds_cum_time[[#This Row],[15]]+laps_times[[#This Row],[16]])</f>
        <v>1.8914120370370373E-2</v>
      </c>
      <c r="Z12" s="127">
        <f>IF(ISBLANK(laps_times[[#This Row],[17]]),"DNF",    rounds_cum_time[[#This Row],[16]]+laps_times[[#This Row],[17]])</f>
        <v>2.0088657407407409E-2</v>
      </c>
      <c r="AA12" s="127">
        <f>IF(ISBLANK(laps_times[[#This Row],[18]]),"DNF",    rounds_cum_time[[#This Row],[17]]+laps_times[[#This Row],[18]])</f>
        <v>2.1236689814814816E-2</v>
      </c>
      <c r="AB12" s="127">
        <f>IF(ISBLANK(laps_times[[#This Row],[19]]),"DNF",    rounds_cum_time[[#This Row],[18]]+laps_times[[#This Row],[19]])</f>
        <v>2.2393402777777779E-2</v>
      </c>
      <c r="AC12" s="127">
        <f>IF(ISBLANK(laps_times[[#This Row],[20]]),"DNF",    rounds_cum_time[[#This Row],[19]]+laps_times[[#This Row],[20]])</f>
        <v>2.3553935185185188E-2</v>
      </c>
      <c r="AD12" s="127">
        <f>IF(ISBLANK(laps_times[[#This Row],[21]]),"DNF",    rounds_cum_time[[#This Row],[20]]+laps_times[[#This Row],[21]])</f>
        <v>2.4711111111111114E-2</v>
      </c>
      <c r="AE12" s="127">
        <f>IF(ISBLANK(laps_times[[#This Row],[22]]),"DNF",    rounds_cum_time[[#This Row],[21]]+laps_times[[#This Row],[22]])</f>
        <v>2.5887037037037042E-2</v>
      </c>
      <c r="AF12" s="127">
        <f>IF(ISBLANK(laps_times[[#This Row],[23]]),"DNF",    rounds_cum_time[[#This Row],[22]]+laps_times[[#This Row],[23]])</f>
        <v>2.7054513888888892E-2</v>
      </c>
      <c r="AG12" s="127">
        <f>IF(ISBLANK(laps_times[[#This Row],[24]]),"DNF",    rounds_cum_time[[#This Row],[23]]+laps_times[[#This Row],[24]])</f>
        <v>2.8222453703703708E-2</v>
      </c>
      <c r="AH12" s="127">
        <f>IF(ISBLANK(laps_times[[#This Row],[25]]),"DNF",    rounds_cum_time[[#This Row],[24]]+laps_times[[#This Row],[25]])</f>
        <v>2.9388425925925929E-2</v>
      </c>
      <c r="AI12" s="127">
        <f>IF(ISBLANK(laps_times[[#This Row],[26]]),"DNF",    rounds_cum_time[[#This Row],[25]]+laps_times[[#This Row],[26]])</f>
        <v>3.0557060185185187E-2</v>
      </c>
      <c r="AJ12" s="127">
        <f>IF(ISBLANK(laps_times[[#This Row],[27]]),"DNF",    rounds_cum_time[[#This Row],[26]]+laps_times[[#This Row],[27]])</f>
        <v>3.1708796296296297E-2</v>
      </c>
      <c r="AK12" s="127">
        <f>IF(ISBLANK(laps_times[[#This Row],[28]]),"DNF",    rounds_cum_time[[#This Row],[27]]+laps_times[[#This Row],[28]])</f>
        <v>3.2863078703703703E-2</v>
      </c>
      <c r="AL12" s="127">
        <f>IF(ISBLANK(laps_times[[#This Row],[29]]),"DNF",    rounds_cum_time[[#This Row],[28]]+laps_times[[#This Row],[29]])</f>
        <v>3.401875E-2</v>
      </c>
      <c r="AM12" s="127">
        <f>IF(ISBLANK(laps_times[[#This Row],[30]]),"DNF",    rounds_cum_time[[#This Row],[29]]+laps_times[[#This Row],[30]])</f>
        <v>3.5187037037037038E-2</v>
      </c>
      <c r="AN12" s="127">
        <f>IF(ISBLANK(laps_times[[#This Row],[31]]),"DNF",    rounds_cum_time[[#This Row],[30]]+laps_times[[#This Row],[31]])</f>
        <v>3.6361574074074074E-2</v>
      </c>
      <c r="AO12" s="127">
        <f>IF(ISBLANK(laps_times[[#This Row],[32]]),"DNF",    rounds_cum_time[[#This Row],[31]]+laps_times[[#This Row],[32]])</f>
        <v>3.7508449074074073E-2</v>
      </c>
      <c r="AP12" s="127">
        <f>IF(ISBLANK(laps_times[[#This Row],[33]]),"DNF",    rounds_cum_time[[#This Row],[32]]+laps_times[[#This Row],[33]])</f>
        <v>3.8675000000000001E-2</v>
      </c>
      <c r="AQ12" s="127">
        <f>IF(ISBLANK(laps_times[[#This Row],[34]]),"DNF",    rounds_cum_time[[#This Row],[33]]+laps_times[[#This Row],[34]])</f>
        <v>3.9848611111111112E-2</v>
      </c>
      <c r="AR12" s="127">
        <f>IF(ISBLANK(laps_times[[#This Row],[35]]),"DNF",    rounds_cum_time[[#This Row],[34]]+laps_times[[#This Row],[35]])</f>
        <v>4.1010532407407409E-2</v>
      </c>
      <c r="AS12" s="127">
        <f>IF(ISBLANK(laps_times[[#This Row],[36]]),"DNF",    rounds_cum_time[[#This Row],[35]]+laps_times[[#This Row],[36]])</f>
        <v>4.217465277777778E-2</v>
      </c>
      <c r="AT12" s="127">
        <f>IF(ISBLANK(laps_times[[#This Row],[37]]),"DNF",    rounds_cum_time[[#This Row],[36]]+laps_times[[#This Row],[37]])</f>
        <v>4.3305555555555555E-2</v>
      </c>
      <c r="AU12" s="127">
        <f>IF(ISBLANK(laps_times[[#This Row],[38]]),"DNF",    rounds_cum_time[[#This Row],[37]]+laps_times[[#This Row],[38]])</f>
        <v>4.4489583333333332E-2</v>
      </c>
      <c r="AV12" s="127">
        <f>IF(ISBLANK(laps_times[[#This Row],[39]]),"DNF",    rounds_cum_time[[#This Row],[38]]+laps_times[[#This Row],[39]])</f>
        <v>4.564976851851852E-2</v>
      </c>
      <c r="AW12" s="127">
        <f>IF(ISBLANK(laps_times[[#This Row],[40]]),"DNF",    rounds_cum_time[[#This Row],[39]]+laps_times[[#This Row],[40]])</f>
        <v>4.6813541666666666E-2</v>
      </c>
      <c r="AX12" s="127">
        <f>IF(ISBLANK(laps_times[[#This Row],[41]]),"DNF",    rounds_cum_time[[#This Row],[40]]+laps_times[[#This Row],[41]])</f>
        <v>4.8022800925925924E-2</v>
      </c>
      <c r="AY12" s="127">
        <f>IF(ISBLANK(laps_times[[#This Row],[42]]),"DNF",    rounds_cum_time[[#This Row],[41]]+laps_times[[#This Row],[42]])</f>
        <v>4.9178009259259255E-2</v>
      </c>
      <c r="AZ12" s="127">
        <f>IF(ISBLANK(laps_times[[#This Row],[43]]),"DNF",    rounds_cum_time[[#This Row],[42]]+laps_times[[#This Row],[43]])</f>
        <v>5.0348842592592591E-2</v>
      </c>
      <c r="BA12" s="127">
        <f>IF(ISBLANK(laps_times[[#This Row],[44]]),"DNF",    rounds_cum_time[[#This Row],[43]]+laps_times[[#This Row],[44]])</f>
        <v>5.1524421296296294E-2</v>
      </c>
      <c r="BB12" s="127">
        <f>IF(ISBLANK(laps_times[[#This Row],[45]]),"DNF",    rounds_cum_time[[#This Row],[44]]+laps_times[[#This Row],[45]])</f>
        <v>5.2718865740740736E-2</v>
      </c>
      <c r="BC12" s="127">
        <f>IF(ISBLANK(laps_times[[#This Row],[46]]),"DNF",    rounds_cum_time[[#This Row],[45]]+laps_times[[#This Row],[46]])</f>
        <v>5.3879976851851849E-2</v>
      </c>
      <c r="BD12" s="127">
        <f>IF(ISBLANK(laps_times[[#This Row],[47]]),"DNF",    rounds_cum_time[[#This Row],[46]]+laps_times[[#This Row],[47]])</f>
        <v>5.5052083333333328E-2</v>
      </c>
      <c r="BE12" s="127">
        <f>IF(ISBLANK(laps_times[[#This Row],[48]]),"DNF",    rounds_cum_time[[#This Row],[47]]+laps_times[[#This Row],[48]])</f>
        <v>5.6219791666666664E-2</v>
      </c>
      <c r="BF12" s="127">
        <f>IF(ISBLANK(laps_times[[#This Row],[49]]),"DNF",    rounds_cum_time[[#This Row],[48]]+laps_times[[#This Row],[49]])</f>
        <v>5.7405439814814815E-2</v>
      </c>
      <c r="BG12" s="127">
        <f>IF(ISBLANK(laps_times[[#This Row],[50]]),"DNF",    rounds_cum_time[[#This Row],[49]]+laps_times[[#This Row],[50]])</f>
        <v>5.8582870370370368E-2</v>
      </c>
      <c r="BH12" s="127">
        <f>IF(ISBLANK(laps_times[[#This Row],[51]]),"DNF",    rounds_cum_time[[#This Row],[50]]+laps_times[[#This Row],[51]])</f>
        <v>5.9766319444444445E-2</v>
      </c>
      <c r="BI12" s="127">
        <f>IF(ISBLANK(laps_times[[#This Row],[52]]),"DNF",    rounds_cum_time[[#This Row],[51]]+laps_times[[#This Row],[52]])</f>
        <v>6.0952662037037038E-2</v>
      </c>
      <c r="BJ12" s="127">
        <f>IF(ISBLANK(laps_times[[#This Row],[53]]),"DNF",    rounds_cum_time[[#This Row],[52]]+laps_times[[#This Row],[53]])</f>
        <v>6.2168402777777777E-2</v>
      </c>
      <c r="BK12" s="127">
        <f>IF(ISBLANK(laps_times[[#This Row],[54]]),"DNF",    rounds_cum_time[[#This Row],[53]]+laps_times[[#This Row],[54]])</f>
        <v>6.3355787037037037E-2</v>
      </c>
      <c r="BL12" s="127">
        <f>IF(ISBLANK(laps_times[[#This Row],[55]]),"DNF",    rounds_cum_time[[#This Row],[54]]+laps_times[[#This Row],[55]])</f>
        <v>6.4553009259259261E-2</v>
      </c>
      <c r="BM12" s="127">
        <f>IF(ISBLANK(laps_times[[#This Row],[56]]),"DNF",    rounds_cum_time[[#This Row],[55]]+laps_times[[#This Row],[56]])</f>
        <v>6.5722106481481482E-2</v>
      </c>
      <c r="BN12" s="127">
        <f>IF(ISBLANK(laps_times[[#This Row],[57]]),"DNF",    rounds_cum_time[[#This Row],[56]]+laps_times[[#This Row],[57]])</f>
        <v>6.6914004629629625E-2</v>
      </c>
      <c r="BO12" s="127">
        <f>IF(ISBLANK(laps_times[[#This Row],[58]]),"DNF",    rounds_cum_time[[#This Row],[57]]+laps_times[[#This Row],[58]])</f>
        <v>6.8124999999999991E-2</v>
      </c>
      <c r="BP12" s="127">
        <f>IF(ISBLANK(laps_times[[#This Row],[59]]),"DNF",    rounds_cum_time[[#This Row],[58]]+laps_times[[#This Row],[59]])</f>
        <v>6.930104166666666E-2</v>
      </c>
      <c r="BQ12" s="127">
        <f>IF(ISBLANK(laps_times[[#This Row],[60]]),"DNF",    rounds_cum_time[[#This Row],[59]]+laps_times[[#This Row],[60]])</f>
        <v>7.0505902777777768E-2</v>
      </c>
      <c r="BR12" s="127">
        <f>IF(ISBLANK(laps_times[[#This Row],[61]]),"DNF",    rounds_cum_time[[#This Row],[60]]+laps_times[[#This Row],[61]])</f>
        <v>7.168587962962962E-2</v>
      </c>
      <c r="BS12" s="127">
        <f>IF(ISBLANK(laps_times[[#This Row],[62]]),"DNF",    rounds_cum_time[[#This Row],[61]]+laps_times[[#This Row],[62]])</f>
        <v>7.2846527777777767E-2</v>
      </c>
      <c r="BT12" s="127">
        <f>IF(ISBLANK(laps_times[[#This Row],[63]]),"DNF",    rounds_cum_time[[#This Row],[62]]+laps_times[[#This Row],[63]])</f>
        <v>7.4035763888888884E-2</v>
      </c>
      <c r="BU12" s="127">
        <f>IF(ISBLANK(laps_times[[#This Row],[64]]),"DNF",    rounds_cum_time[[#This Row],[63]]+laps_times[[#This Row],[64]])</f>
        <v>7.5186458333333331E-2</v>
      </c>
      <c r="BV12" s="127">
        <f>IF(ISBLANK(laps_times[[#This Row],[65]]),"DNF",    rounds_cum_time[[#This Row],[64]]+laps_times[[#This Row],[65]])</f>
        <v>7.6349189814814811E-2</v>
      </c>
      <c r="BW12" s="127">
        <f>IF(ISBLANK(laps_times[[#This Row],[66]]),"DNF",    rounds_cum_time[[#This Row],[65]]+laps_times[[#This Row],[66]])</f>
        <v>7.7497685185185183E-2</v>
      </c>
      <c r="BX12" s="127">
        <f>IF(ISBLANK(laps_times[[#This Row],[67]]),"DNF",    rounds_cum_time[[#This Row],[66]]+laps_times[[#This Row],[67]])</f>
        <v>7.8659375000000004E-2</v>
      </c>
      <c r="BY12" s="127">
        <f>IF(ISBLANK(laps_times[[#This Row],[68]]),"DNF",    rounds_cum_time[[#This Row],[67]]+laps_times[[#This Row],[68]])</f>
        <v>7.9830092592592591E-2</v>
      </c>
      <c r="BZ12" s="127">
        <f>IF(ISBLANK(laps_times[[#This Row],[69]]),"DNF",    rounds_cum_time[[#This Row],[68]]+laps_times[[#This Row],[69]])</f>
        <v>8.1013773148148144E-2</v>
      </c>
      <c r="CA12" s="127">
        <f>IF(ISBLANK(laps_times[[#This Row],[70]]),"DNF",    rounds_cum_time[[#This Row],[69]]+laps_times[[#This Row],[70]])</f>
        <v>8.2194444444444445E-2</v>
      </c>
      <c r="CB12" s="127">
        <f>IF(ISBLANK(laps_times[[#This Row],[71]]),"DNF",    rounds_cum_time[[#This Row],[70]]+laps_times[[#This Row],[71]])</f>
        <v>8.3376157407407406E-2</v>
      </c>
      <c r="CC12" s="127">
        <f>IF(ISBLANK(laps_times[[#This Row],[72]]),"DNF",    rounds_cum_time[[#This Row],[71]]+laps_times[[#This Row],[72]])</f>
        <v>8.4565856481481474E-2</v>
      </c>
      <c r="CD12" s="127">
        <f>IF(ISBLANK(laps_times[[#This Row],[73]]),"DNF",    rounds_cum_time[[#This Row],[72]]+laps_times[[#This Row],[73]])</f>
        <v>8.572013888888888E-2</v>
      </c>
      <c r="CE12" s="127">
        <f>IF(ISBLANK(laps_times[[#This Row],[74]]),"DNF",    rounds_cum_time[[#This Row],[73]]+laps_times[[#This Row],[74]])</f>
        <v>8.6905092592592589E-2</v>
      </c>
      <c r="CF12" s="127">
        <f>IF(ISBLANK(laps_times[[#This Row],[75]]),"DNF",    rounds_cum_time[[#This Row],[74]]+laps_times[[#This Row],[75]])</f>
        <v>8.8100925925925916E-2</v>
      </c>
      <c r="CG12" s="127">
        <f>IF(ISBLANK(laps_times[[#This Row],[76]]),"DNF",    rounds_cum_time[[#This Row],[75]]+laps_times[[#This Row],[76]])</f>
        <v>8.929363425925925E-2</v>
      </c>
      <c r="CH12" s="127">
        <f>IF(ISBLANK(laps_times[[#This Row],[77]]),"DNF",    rounds_cum_time[[#This Row],[76]]+laps_times[[#This Row],[77]])</f>
        <v>9.0463657407407402E-2</v>
      </c>
      <c r="CI12" s="127">
        <f>IF(ISBLANK(laps_times[[#This Row],[78]]),"DNF",    rounds_cum_time[[#This Row],[77]]+laps_times[[#This Row],[78]])</f>
        <v>9.1654745370370369E-2</v>
      </c>
      <c r="CJ12" s="127">
        <f>IF(ISBLANK(laps_times[[#This Row],[79]]),"DNF",    rounds_cum_time[[#This Row],[78]]+laps_times[[#This Row],[79]])</f>
        <v>9.2845254629629628E-2</v>
      </c>
      <c r="CK12" s="127">
        <f>IF(ISBLANK(laps_times[[#This Row],[80]]),"DNF",    rounds_cum_time[[#This Row],[79]]+laps_times[[#This Row],[80]])</f>
        <v>9.405115740740741E-2</v>
      </c>
      <c r="CL12" s="127">
        <f>IF(ISBLANK(laps_times[[#This Row],[81]]),"DNF",    rounds_cum_time[[#This Row],[80]]+laps_times[[#This Row],[81]])</f>
        <v>9.5230787037037037E-2</v>
      </c>
      <c r="CM12" s="127">
        <f>IF(ISBLANK(laps_times[[#This Row],[82]]),"DNF",    rounds_cum_time[[#This Row],[81]]+laps_times[[#This Row],[82]])</f>
        <v>9.6393171296296293E-2</v>
      </c>
      <c r="CN12" s="127">
        <f>IF(ISBLANK(laps_times[[#This Row],[83]]),"DNF",    rounds_cum_time[[#This Row],[82]]+laps_times[[#This Row],[83]])</f>
        <v>9.7544560185185175E-2</v>
      </c>
      <c r="CO12" s="127">
        <f>IF(ISBLANK(laps_times[[#This Row],[84]]),"DNF",    rounds_cum_time[[#This Row],[83]]+laps_times[[#This Row],[84]])</f>
        <v>9.8727083333333326E-2</v>
      </c>
      <c r="CP12" s="127">
        <f>IF(ISBLANK(laps_times[[#This Row],[85]]),"DNF",    rounds_cum_time[[#This Row],[84]]+laps_times[[#This Row],[85]])</f>
        <v>9.9909374999999995E-2</v>
      </c>
      <c r="CQ12" s="127">
        <f>IF(ISBLANK(laps_times[[#This Row],[86]]),"DNF",    rounds_cum_time[[#This Row],[85]]+laps_times[[#This Row],[86]])</f>
        <v>0.10110833333333333</v>
      </c>
      <c r="CR12" s="127">
        <f>IF(ISBLANK(laps_times[[#This Row],[87]]),"DNF",    rounds_cum_time[[#This Row],[86]]+laps_times[[#This Row],[87]])</f>
        <v>0.10228773148148147</v>
      </c>
      <c r="CS12" s="127">
        <f>IF(ISBLANK(laps_times[[#This Row],[88]]),"DNF",    rounds_cum_time[[#This Row],[87]]+laps_times[[#This Row],[88]])</f>
        <v>0.10347210648148147</v>
      </c>
      <c r="CT12" s="127">
        <f>IF(ISBLANK(laps_times[[#This Row],[89]]),"DNF",    rounds_cum_time[[#This Row],[88]]+laps_times[[#This Row],[89]])</f>
        <v>0.10467233796296295</v>
      </c>
      <c r="CU12" s="127">
        <f>IF(ISBLANK(laps_times[[#This Row],[90]]),"DNF",    rounds_cum_time[[#This Row],[89]]+laps_times[[#This Row],[90]])</f>
        <v>0.10585995370370369</v>
      </c>
      <c r="CV12" s="127">
        <f>IF(ISBLANK(laps_times[[#This Row],[91]]),"DNF",    rounds_cum_time[[#This Row],[90]]+laps_times[[#This Row],[91]])</f>
        <v>0.10704548611111109</v>
      </c>
      <c r="CW12" s="127">
        <f>IF(ISBLANK(laps_times[[#This Row],[92]]),"DNF",    rounds_cum_time[[#This Row],[91]]+laps_times[[#This Row],[92]])</f>
        <v>0.10823715277777775</v>
      </c>
      <c r="CX12" s="127">
        <f>IF(ISBLANK(laps_times[[#This Row],[93]]),"DNF",    rounds_cum_time[[#This Row],[92]]+laps_times[[#This Row],[93]])</f>
        <v>0.10945671296296293</v>
      </c>
      <c r="CY12" s="127">
        <f>IF(ISBLANK(laps_times[[#This Row],[94]]),"DNF",    rounds_cum_time[[#This Row],[93]]+laps_times[[#This Row],[94]])</f>
        <v>0.11066296296296294</v>
      </c>
      <c r="CZ12" s="127">
        <f>IF(ISBLANK(laps_times[[#This Row],[95]]),"DNF",    rounds_cum_time[[#This Row],[94]]+laps_times[[#This Row],[95]])</f>
        <v>0.11189629629629627</v>
      </c>
      <c r="DA12" s="127">
        <f>IF(ISBLANK(laps_times[[#This Row],[96]]),"DNF",    rounds_cum_time[[#This Row],[95]]+laps_times[[#This Row],[96]])</f>
        <v>0.11310891203703702</v>
      </c>
      <c r="DB12" s="127">
        <f>IF(ISBLANK(laps_times[[#This Row],[97]]),"DNF",    rounds_cum_time[[#This Row],[96]]+laps_times[[#This Row],[97]])</f>
        <v>0.11432395833333331</v>
      </c>
      <c r="DC12" s="127">
        <f>IF(ISBLANK(laps_times[[#This Row],[98]]),"DNF",    rounds_cum_time[[#This Row],[97]]+laps_times[[#This Row],[98]])</f>
        <v>0.11557175925925924</v>
      </c>
      <c r="DD12" s="127">
        <f>IF(ISBLANK(laps_times[[#This Row],[99]]),"DNF",    rounds_cum_time[[#This Row],[98]]+laps_times[[#This Row],[99]])</f>
        <v>0.11681018518518516</v>
      </c>
      <c r="DE12" s="127">
        <f>IF(ISBLANK(laps_times[[#This Row],[100]]),"DNF",    rounds_cum_time[[#This Row],[99]]+laps_times[[#This Row],[100]])</f>
        <v>0.11805115740740738</v>
      </c>
      <c r="DF12" s="127">
        <f>IF(ISBLANK(laps_times[[#This Row],[101]]),"DNF",    rounds_cum_time[[#This Row],[100]]+laps_times[[#This Row],[101]])</f>
        <v>0.11928657407407404</v>
      </c>
      <c r="DG12" s="127">
        <f>IF(ISBLANK(laps_times[[#This Row],[102]]),"DNF",    rounds_cum_time[[#This Row],[101]]+laps_times[[#This Row],[102]])</f>
        <v>0.1205540509259259</v>
      </c>
      <c r="DH12" s="127">
        <f>IF(ISBLANK(laps_times[[#This Row],[103]]),"DNF",    rounds_cum_time[[#This Row],[102]]+laps_times[[#This Row],[103]])</f>
        <v>0.12182638888888886</v>
      </c>
      <c r="DI12" s="128">
        <f>IF(ISBLANK(laps_times[[#This Row],[104]]),"DNF",    rounds_cum_time[[#This Row],[103]]+laps_times[[#This Row],[104]])</f>
        <v>0.12302881944444441</v>
      </c>
      <c r="DJ12" s="128">
        <f>IF(ISBLANK(laps_times[[#This Row],[105]]),"DNF",    rounds_cum_time[[#This Row],[104]]+laps_times[[#This Row],[105]])</f>
        <v>0.12418946759259256</v>
      </c>
    </row>
    <row r="13" spans="2:114" x14ac:dyDescent="0.2">
      <c r="B13" s="124">
        <f>laps_times[[#This Row],[poř]]</f>
        <v>10</v>
      </c>
      <c r="C13" s="125">
        <f>laps_times[[#This Row],[s.č.]]</f>
        <v>11</v>
      </c>
      <c r="D13" s="125" t="str">
        <f>laps_times[[#This Row],[jméno]]</f>
        <v>Churaňová Radka</v>
      </c>
      <c r="E13" s="126">
        <f>laps_times[[#This Row],[roč]]</f>
        <v>1977</v>
      </c>
      <c r="F13" s="126" t="str">
        <f>laps_times[[#This Row],[kat]]</f>
        <v>Z2</v>
      </c>
      <c r="G13" s="126">
        <f>laps_times[[#This Row],[poř_kat]]</f>
        <v>1</v>
      </c>
      <c r="H13" s="125" t="str">
        <f>IF(ISBLANK(laps_times[[#This Row],[klub]]),"-",laps_times[[#This Row],[klub]])</f>
        <v>TJ Lokomotiva Trutnov</v>
      </c>
      <c r="I13" s="138">
        <f>laps_times[[#This Row],[celk. čas]]</f>
        <v>0.1257638888888889</v>
      </c>
      <c r="J13" s="127">
        <f>laps_times[[#This Row],[1]]</f>
        <v>1.75E-3</v>
      </c>
      <c r="K13" s="127">
        <f>IF(ISBLANK(laps_times[[#This Row],[2]]),"DNF",    rounds_cum_time[[#This Row],[1]]+laps_times[[#This Row],[2]])</f>
        <v>2.8913194444444446E-3</v>
      </c>
      <c r="L13" s="127">
        <f>IF(ISBLANK(laps_times[[#This Row],[3]]),"DNF",    rounds_cum_time[[#This Row],[2]]+laps_times[[#This Row],[3]])</f>
        <v>4.0413194444444446E-3</v>
      </c>
      <c r="M13" s="127">
        <f>IF(ISBLANK(laps_times[[#This Row],[4]]),"DNF",    rounds_cum_time[[#This Row],[3]]+laps_times[[#This Row],[4]])</f>
        <v>5.1780092592592589E-3</v>
      </c>
      <c r="N13" s="127">
        <f>IF(ISBLANK(laps_times[[#This Row],[5]]),"DNF",    rounds_cum_time[[#This Row],[4]]+laps_times[[#This Row],[5]])</f>
        <v>6.3203703703703703E-3</v>
      </c>
      <c r="O13" s="127">
        <f>IF(ISBLANK(laps_times[[#This Row],[6]]),"DNF",    rounds_cum_time[[#This Row],[5]]+laps_times[[#This Row],[6]])</f>
        <v>7.4704861111111109E-3</v>
      </c>
      <c r="P13" s="127">
        <f>IF(ISBLANK(laps_times[[#This Row],[7]]),"DNF",    rounds_cum_time[[#This Row],[6]]+laps_times[[#This Row],[7]])</f>
        <v>8.6009259259259251E-3</v>
      </c>
      <c r="Q13" s="127">
        <f>IF(ISBLANK(laps_times[[#This Row],[8]]),"DNF",    rounds_cum_time[[#This Row],[7]]+laps_times[[#This Row],[8]])</f>
        <v>9.7468749999999986E-3</v>
      </c>
      <c r="R13" s="127">
        <f>IF(ISBLANK(laps_times[[#This Row],[9]]),"DNF",    rounds_cum_time[[#This Row],[8]]+laps_times[[#This Row],[9]])</f>
        <v>1.0894212962962961E-2</v>
      </c>
      <c r="S13" s="127">
        <f>IF(ISBLANK(laps_times[[#This Row],[10]]),"DNF",    rounds_cum_time[[#This Row],[9]]+laps_times[[#This Row],[10]])</f>
        <v>1.2027083333333332E-2</v>
      </c>
      <c r="T13" s="127">
        <f>IF(ISBLANK(laps_times[[#This Row],[11]]),"DNF",    rounds_cum_time[[#This Row],[10]]+laps_times[[#This Row],[11]])</f>
        <v>1.3163888888888888E-2</v>
      </c>
      <c r="U13" s="127">
        <f>IF(ISBLANK(laps_times[[#This Row],[12]]),"DNF",    rounds_cum_time[[#This Row],[11]]+laps_times[[#This Row],[12]])</f>
        <v>1.4335185185185185E-2</v>
      </c>
      <c r="V13" s="127">
        <f>IF(ISBLANK(laps_times[[#This Row],[13]]),"DNF",    rounds_cum_time[[#This Row],[12]]+laps_times[[#This Row],[13]])</f>
        <v>1.5483217592592592E-2</v>
      </c>
      <c r="W13" s="127">
        <f>IF(ISBLANK(laps_times[[#This Row],[14]]),"DNF",    rounds_cum_time[[#This Row],[13]]+laps_times[[#This Row],[14]])</f>
        <v>1.6637731481481483E-2</v>
      </c>
      <c r="X13" s="127">
        <f>IF(ISBLANK(laps_times[[#This Row],[15]]),"DNF",    rounds_cum_time[[#This Row],[14]]+laps_times[[#This Row],[15]])</f>
        <v>1.7781828703703706E-2</v>
      </c>
      <c r="Y13" s="127">
        <f>IF(ISBLANK(laps_times[[#This Row],[16]]),"DNF",    rounds_cum_time[[#This Row],[15]]+laps_times[[#This Row],[16]])</f>
        <v>1.8923032407407409E-2</v>
      </c>
      <c r="Z13" s="127">
        <f>IF(ISBLANK(laps_times[[#This Row],[17]]),"DNF",    rounds_cum_time[[#This Row],[16]]+laps_times[[#This Row],[17]])</f>
        <v>2.0078240740740744E-2</v>
      </c>
      <c r="AA13" s="127">
        <f>IF(ISBLANK(laps_times[[#This Row],[18]]),"DNF",    rounds_cum_time[[#This Row],[17]]+laps_times[[#This Row],[18]])</f>
        <v>2.124201388888889E-2</v>
      </c>
      <c r="AB13" s="127">
        <f>IF(ISBLANK(laps_times[[#This Row],[19]]),"DNF",    rounds_cum_time[[#This Row],[18]]+laps_times[[#This Row],[19]])</f>
        <v>2.2407870370370373E-2</v>
      </c>
      <c r="AC13" s="127">
        <f>IF(ISBLANK(laps_times[[#This Row],[20]]),"DNF",    rounds_cum_time[[#This Row],[19]]+laps_times[[#This Row],[20]])</f>
        <v>2.3582523148148151E-2</v>
      </c>
      <c r="AD13" s="127">
        <f>IF(ISBLANK(laps_times[[#This Row],[21]]),"DNF",    rounds_cum_time[[#This Row],[20]]+laps_times[[#This Row],[21]])</f>
        <v>2.4754745370370375E-2</v>
      </c>
      <c r="AE13" s="127">
        <f>IF(ISBLANK(laps_times[[#This Row],[22]]),"DNF",    rounds_cum_time[[#This Row],[21]]+laps_times[[#This Row],[22]])</f>
        <v>2.5924884259259262E-2</v>
      </c>
      <c r="AF13" s="127">
        <f>IF(ISBLANK(laps_times[[#This Row],[23]]),"DNF",    rounds_cum_time[[#This Row],[22]]+laps_times[[#This Row],[23]])</f>
        <v>2.7081134259259263E-2</v>
      </c>
      <c r="AG13" s="127">
        <f>IF(ISBLANK(laps_times[[#This Row],[24]]),"DNF",    rounds_cum_time[[#This Row],[23]]+laps_times[[#This Row],[24]])</f>
        <v>2.8245833333333338E-2</v>
      </c>
      <c r="AH13" s="127">
        <f>IF(ISBLANK(laps_times[[#This Row],[25]]),"DNF",    rounds_cum_time[[#This Row],[24]]+laps_times[[#This Row],[25]])</f>
        <v>2.9414467592592596E-2</v>
      </c>
      <c r="AI13" s="127">
        <f>IF(ISBLANK(laps_times[[#This Row],[26]]),"DNF",    rounds_cum_time[[#This Row],[25]]+laps_times[[#This Row],[26]])</f>
        <v>3.0595023148148152E-2</v>
      </c>
      <c r="AJ13" s="127">
        <f>IF(ISBLANK(laps_times[[#This Row],[27]]),"DNF",    rounds_cum_time[[#This Row],[26]]+laps_times[[#This Row],[27]])</f>
        <v>3.1778472222222229E-2</v>
      </c>
      <c r="AK13" s="127">
        <f>IF(ISBLANK(laps_times[[#This Row],[28]]),"DNF",    rounds_cum_time[[#This Row],[27]]+laps_times[[#This Row],[28]])</f>
        <v>3.2938541666666675E-2</v>
      </c>
      <c r="AL13" s="127">
        <f>IF(ISBLANK(laps_times[[#This Row],[29]]),"DNF",    rounds_cum_time[[#This Row],[28]]+laps_times[[#This Row],[29]])</f>
        <v>3.4092708333333339E-2</v>
      </c>
      <c r="AM13" s="127">
        <f>IF(ISBLANK(laps_times[[#This Row],[30]]),"DNF",    rounds_cum_time[[#This Row],[29]]+laps_times[[#This Row],[30]])</f>
        <v>3.526180555555556E-2</v>
      </c>
      <c r="AN13" s="127">
        <f>IF(ISBLANK(laps_times[[#This Row],[31]]),"DNF",    rounds_cum_time[[#This Row],[30]]+laps_times[[#This Row],[31]])</f>
        <v>3.6449884259259262E-2</v>
      </c>
      <c r="AO13" s="127">
        <f>IF(ISBLANK(laps_times[[#This Row],[32]]),"DNF",    rounds_cum_time[[#This Row],[31]]+laps_times[[#This Row],[32]])</f>
        <v>3.7618171296296299E-2</v>
      </c>
      <c r="AP13" s="127">
        <f>IF(ISBLANK(laps_times[[#This Row],[33]]),"DNF",    rounds_cum_time[[#This Row],[32]]+laps_times[[#This Row],[33]])</f>
        <v>3.8804513888888892E-2</v>
      </c>
      <c r="AQ13" s="127">
        <f>IF(ISBLANK(laps_times[[#This Row],[34]]),"DNF",    rounds_cum_time[[#This Row],[33]]+laps_times[[#This Row],[34]])</f>
        <v>3.9980555555555561E-2</v>
      </c>
      <c r="AR13" s="127">
        <f>IF(ISBLANK(laps_times[[#This Row],[35]]),"DNF",    rounds_cum_time[[#This Row],[34]]+laps_times[[#This Row],[35]])</f>
        <v>4.1155787037037039E-2</v>
      </c>
      <c r="AS13" s="127">
        <f>IF(ISBLANK(laps_times[[#This Row],[36]]),"DNF",    rounds_cum_time[[#This Row],[35]]+laps_times[[#This Row],[36]])</f>
        <v>4.2329745370370375E-2</v>
      </c>
      <c r="AT13" s="127">
        <f>IF(ISBLANK(laps_times[[#This Row],[37]]),"DNF",    rounds_cum_time[[#This Row],[36]]+laps_times[[#This Row],[37]])</f>
        <v>4.3510648148148152E-2</v>
      </c>
      <c r="AU13" s="127">
        <f>IF(ISBLANK(laps_times[[#This Row],[38]]),"DNF",    rounds_cum_time[[#This Row],[37]]+laps_times[[#This Row],[38]])</f>
        <v>4.4694328703703705E-2</v>
      </c>
      <c r="AV13" s="127">
        <f>IF(ISBLANK(laps_times[[#This Row],[39]]),"DNF",    rounds_cum_time[[#This Row],[38]]+laps_times[[#This Row],[39]])</f>
        <v>4.5877546296296298E-2</v>
      </c>
      <c r="AW13" s="127">
        <f>IF(ISBLANK(laps_times[[#This Row],[40]]),"DNF",    rounds_cum_time[[#This Row],[39]]+laps_times[[#This Row],[40]])</f>
        <v>4.7057175925925926E-2</v>
      </c>
      <c r="AX13" s="127">
        <f>IF(ISBLANK(laps_times[[#This Row],[41]]),"DNF",    rounds_cum_time[[#This Row],[40]]+laps_times[[#This Row],[41]])</f>
        <v>4.8242245370370369E-2</v>
      </c>
      <c r="AY13" s="127">
        <f>IF(ISBLANK(laps_times[[#This Row],[42]]),"DNF",    rounds_cum_time[[#This Row],[41]]+laps_times[[#This Row],[42]])</f>
        <v>4.9453356481481484E-2</v>
      </c>
      <c r="AZ13" s="127">
        <f>IF(ISBLANK(laps_times[[#This Row],[43]]),"DNF",    rounds_cum_time[[#This Row],[42]]+laps_times[[#This Row],[43]])</f>
        <v>5.0655092592592592E-2</v>
      </c>
      <c r="BA13" s="127">
        <f>IF(ISBLANK(laps_times[[#This Row],[44]]),"DNF",    rounds_cum_time[[#This Row],[43]]+laps_times[[#This Row],[44]])</f>
        <v>5.1856944444444442E-2</v>
      </c>
      <c r="BB13" s="127">
        <f>IF(ISBLANK(laps_times[[#This Row],[45]]),"DNF",    rounds_cum_time[[#This Row],[44]]+laps_times[[#This Row],[45]])</f>
        <v>5.3064930555555556E-2</v>
      </c>
      <c r="BC13" s="127">
        <f>IF(ISBLANK(laps_times[[#This Row],[46]]),"DNF",    rounds_cum_time[[#This Row],[45]]+laps_times[[#This Row],[46]])</f>
        <v>5.4261805555555556E-2</v>
      </c>
      <c r="BD13" s="127">
        <f>IF(ISBLANK(laps_times[[#This Row],[47]]),"DNF",    rounds_cum_time[[#This Row],[46]]+laps_times[[#This Row],[47]])</f>
        <v>5.5451504629629632E-2</v>
      </c>
      <c r="BE13" s="127">
        <f>IF(ISBLANK(laps_times[[#This Row],[48]]),"DNF",    rounds_cum_time[[#This Row],[47]]+laps_times[[#This Row],[48]])</f>
        <v>5.6634953703703708E-2</v>
      </c>
      <c r="BF13" s="127">
        <f>IF(ISBLANK(laps_times[[#This Row],[49]]),"DNF",    rounds_cum_time[[#This Row],[48]]+laps_times[[#This Row],[49]])</f>
        <v>5.7830787037037042E-2</v>
      </c>
      <c r="BG13" s="127">
        <f>IF(ISBLANK(laps_times[[#This Row],[50]]),"DNF",    rounds_cum_time[[#This Row],[49]]+laps_times[[#This Row],[50]])</f>
        <v>5.904143518518519E-2</v>
      </c>
      <c r="BH13" s="127">
        <f>IF(ISBLANK(laps_times[[#This Row],[51]]),"DNF",    rounds_cum_time[[#This Row],[50]]+laps_times[[#This Row],[51]])</f>
        <v>6.0240277777777781E-2</v>
      </c>
      <c r="BI13" s="127">
        <f>IF(ISBLANK(laps_times[[#This Row],[52]]),"DNF",    rounds_cum_time[[#This Row],[51]]+laps_times[[#This Row],[52]])</f>
        <v>6.1431134259259265E-2</v>
      </c>
      <c r="BJ13" s="127">
        <f>IF(ISBLANK(laps_times[[#This Row],[53]]),"DNF",    rounds_cum_time[[#This Row],[52]]+laps_times[[#This Row],[53]])</f>
        <v>6.264097222222223E-2</v>
      </c>
      <c r="BK13" s="127">
        <f>IF(ISBLANK(laps_times[[#This Row],[54]]),"DNF",    rounds_cum_time[[#This Row],[53]]+laps_times[[#This Row],[54]])</f>
        <v>6.3840393518518529E-2</v>
      </c>
      <c r="BL13" s="127">
        <f>IF(ISBLANK(laps_times[[#This Row],[55]]),"DNF",    rounds_cum_time[[#This Row],[54]]+laps_times[[#This Row],[55]])</f>
        <v>6.5050000000000011E-2</v>
      </c>
      <c r="BM13" s="127">
        <f>IF(ISBLANK(laps_times[[#This Row],[56]]),"DNF",    rounds_cum_time[[#This Row],[55]]+laps_times[[#This Row],[56]])</f>
        <v>6.6242824074074086E-2</v>
      </c>
      <c r="BN13" s="127">
        <f>IF(ISBLANK(laps_times[[#This Row],[57]]),"DNF",    rounds_cum_time[[#This Row],[56]]+laps_times[[#This Row],[57]])</f>
        <v>6.7453009259259275E-2</v>
      </c>
      <c r="BO13" s="127">
        <f>IF(ISBLANK(laps_times[[#This Row],[58]]),"DNF",    rounds_cum_time[[#This Row],[57]]+laps_times[[#This Row],[58]])</f>
        <v>6.8673726851851871E-2</v>
      </c>
      <c r="BP13" s="127">
        <f>IF(ISBLANK(laps_times[[#This Row],[59]]),"DNF",    rounds_cum_time[[#This Row],[58]]+laps_times[[#This Row],[59]])</f>
        <v>6.9883333333333353E-2</v>
      </c>
      <c r="BQ13" s="127">
        <f>IF(ISBLANK(laps_times[[#This Row],[60]]),"DNF",    rounds_cum_time[[#This Row],[59]]+laps_times[[#This Row],[60]])</f>
        <v>7.109780092592595E-2</v>
      </c>
      <c r="BR13" s="127">
        <f>IF(ISBLANK(laps_times[[#This Row],[61]]),"DNF",    rounds_cum_time[[#This Row],[60]]+laps_times[[#This Row],[61]])</f>
        <v>7.2300000000000017E-2</v>
      </c>
      <c r="BS13" s="127">
        <f>IF(ISBLANK(laps_times[[#This Row],[62]]),"DNF",    rounds_cum_time[[#This Row],[61]]+laps_times[[#This Row],[62]])</f>
        <v>7.3516435185185205E-2</v>
      </c>
      <c r="BT13" s="127">
        <f>IF(ISBLANK(laps_times[[#This Row],[63]]),"DNF",    rounds_cum_time[[#This Row],[62]]+laps_times[[#This Row],[63]])</f>
        <v>7.4701504629629656E-2</v>
      </c>
      <c r="BU13" s="127">
        <f>IF(ISBLANK(laps_times[[#This Row],[64]]),"DNF",    rounds_cum_time[[#This Row],[63]]+laps_times[[#This Row],[64]])</f>
        <v>7.5923842592592619E-2</v>
      </c>
      <c r="BV13" s="127">
        <f>IF(ISBLANK(laps_times[[#This Row],[65]]),"DNF",    rounds_cum_time[[#This Row],[64]]+laps_times[[#This Row],[65]])</f>
        <v>7.7136111111111141E-2</v>
      </c>
      <c r="BW13" s="127">
        <f>IF(ISBLANK(laps_times[[#This Row],[66]]),"DNF",    rounds_cum_time[[#This Row],[65]]+laps_times[[#This Row],[66]])</f>
        <v>7.8367129629629662E-2</v>
      </c>
      <c r="BX13" s="127">
        <f>IF(ISBLANK(laps_times[[#This Row],[67]]),"DNF",    rounds_cum_time[[#This Row],[66]]+laps_times[[#This Row],[67]])</f>
        <v>7.9576736111111143E-2</v>
      </c>
      <c r="BY13" s="127">
        <f>IF(ISBLANK(laps_times[[#This Row],[68]]),"DNF",    rounds_cum_time[[#This Row],[67]]+laps_times[[#This Row],[68]])</f>
        <v>8.0798958333333365E-2</v>
      </c>
      <c r="BZ13" s="127">
        <f>IF(ISBLANK(laps_times[[#This Row],[69]]),"DNF",    rounds_cum_time[[#This Row],[68]]+laps_times[[#This Row],[69]])</f>
        <v>8.2004861111111146E-2</v>
      </c>
      <c r="CA13" s="127">
        <f>IF(ISBLANK(laps_times[[#This Row],[70]]),"DNF",    rounds_cum_time[[#This Row],[69]]+laps_times[[#This Row],[70]])</f>
        <v>8.321539351851856E-2</v>
      </c>
      <c r="CB13" s="127">
        <f>IF(ISBLANK(laps_times[[#This Row],[71]]),"DNF",    rounds_cum_time[[#This Row],[70]]+laps_times[[#This Row],[71]])</f>
        <v>8.4417245370370417E-2</v>
      </c>
      <c r="CC13" s="127">
        <f>IF(ISBLANK(laps_times[[#This Row],[72]]),"DNF",    rounds_cum_time[[#This Row],[71]]+laps_times[[#This Row],[72]])</f>
        <v>8.5642824074074114E-2</v>
      </c>
      <c r="CD13" s="127">
        <f>IF(ISBLANK(laps_times[[#This Row],[73]]),"DNF",    rounds_cum_time[[#This Row],[72]]+laps_times[[#This Row],[73]])</f>
        <v>8.6857291666666711E-2</v>
      </c>
      <c r="CE13" s="127">
        <f>IF(ISBLANK(laps_times[[#This Row],[74]]),"DNF",    rounds_cum_time[[#This Row],[73]]+laps_times[[#This Row],[74]])</f>
        <v>8.8066898148148193E-2</v>
      </c>
      <c r="CF13" s="127">
        <f>IF(ISBLANK(laps_times[[#This Row],[75]]),"DNF",    rounds_cum_time[[#This Row],[74]]+laps_times[[#This Row],[75]])</f>
        <v>8.9289351851851897E-2</v>
      </c>
      <c r="CG13" s="127">
        <f>IF(ISBLANK(laps_times[[#This Row],[76]]),"DNF",    rounds_cum_time[[#This Row],[75]]+laps_times[[#This Row],[76]])</f>
        <v>9.0548263888888939E-2</v>
      </c>
      <c r="CH13" s="127">
        <f>IF(ISBLANK(laps_times[[#This Row],[77]]),"DNF",    rounds_cum_time[[#This Row],[76]]+laps_times[[#This Row],[77]])</f>
        <v>9.1768981481481535E-2</v>
      </c>
      <c r="CI13" s="127">
        <f>IF(ISBLANK(laps_times[[#This Row],[78]]),"DNF",    rounds_cum_time[[#This Row],[77]]+laps_times[[#This Row],[78]])</f>
        <v>9.2994907407407457E-2</v>
      </c>
      <c r="CJ13" s="127">
        <f>IF(ISBLANK(laps_times[[#This Row],[79]]),"DNF",    rounds_cum_time[[#This Row],[78]]+laps_times[[#This Row],[79]])</f>
        <v>9.421828703703708E-2</v>
      </c>
      <c r="CK13" s="127">
        <f>IF(ISBLANK(laps_times[[#This Row],[80]]),"DNF",    rounds_cum_time[[#This Row],[79]]+laps_times[[#This Row],[80]])</f>
        <v>9.5448958333333375E-2</v>
      </c>
      <c r="CL13" s="127">
        <f>IF(ISBLANK(laps_times[[#This Row],[81]]),"DNF",    rounds_cum_time[[#This Row],[80]]+laps_times[[#This Row],[81]])</f>
        <v>9.6683912037037079E-2</v>
      </c>
      <c r="CM13" s="127">
        <f>IF(ISBLANK(laps_times[[#This Row],[82]]),"DNF",    rounds_cum_time[[#This Row],[81]]+laps_times[[#This Row],[82]])</f>
        <v>9.7954050925925962E-2</v>
      </c>
      <c r="CN13" s="127">
        <f>IF(ISBLANK(laps_times[[#This Row],[83]]),"DNF",    rounds_cum_time[[#This Row],[82]]+laps_times[[#This Row],[83]])</f>
        <v>9.9169212962962994E-2</v>
      </c>
      <c r="CO13" s="127">
        <f>IF(ISBLANK(laps_times[[#This Row],[84]]),"DNF",    rounds_cum_time[[#This Row],[83]]+laps_times[[#This Row],[84]])</f>
        <v>0.10039606481481485</v>
      </c>
      <c r="CP13" s="127">
        <f>IF(ISBLANK(laps_times[[#This Row],[85]]),"DNF",    rounds_cum_time[[#This Row],[84]]+laps_times[[#This Row],[85]])</f>
        <v>0.10161435185185189</v>
      </c>
      <c r="CQ13" s="127">
        <f>IF(ISBLANK(laps_times[[#This Row],[86]]),"DNF",    rounds_cum_time[[#This Row],[85]]+laps_times[[#This Row],[86]])</f>
        <v>0.10282881944444448</v>
      </c>
      <c r="CR13" s="127">
        <f>IF(ISBLANK(laps_times[[#This Row],[87]]),"DNF",    rounds_cum_time[[#This Row],[86]]+laps_times[[#This Row],[87]])</f>
        <v>0.10402025462962967</v>
      </c>
      <c r="CS13" s="127">
        <f>IF(ISBLANK(laps_times[[#This Row],[88]]),"DNF",    rounds_cum_time[[#This Row],[87]]+laps_times[[#This Row],[88]])</f>
        <v>0.10522557870370375</v>
      </c>
      <c r="CT13" s="127">
        <f>IF(ISBLANK(laps_times[[#This Row],[89]]),"DNF",    rounds_cum_time[[#This Row],[88]]+laps_times[[#This Row],[89]])</f>
        <v>0.10644178240740745</v>
      </c>
      <c r="CU13" s="127">
        <f>IF(ISBLANK(laps_times[[#This Row],[90]]),"DNF",    rounds_cum_time[[#This Row],[89]]+laps_times[[#This Row],[90]])</f>
        <v>0.10764594907407413</v>
      </c>
      <c r="CV13" s="127">
        <f>IF(ISBLANK(laps_times[[#This Row],[91]]),"DNF",    rounds_cum_time[[#This Row],[90]]+laps_times[[#This Row],[91]])</f>
        <v>0.10888125000000005</v>
      </c>
      <c r="CW13" s="127">
        <f>IF(ISBLANK(laps_times[[#This Row],[92]]),"DNF",    rounds_cum_time[[#This Row],[91]]+laps_times[[#This Row],[92]])</f>
        <v>0.11009918981481487</v>
      </c>
      <c r="CX13" s="127">
        <f>IF(ISBLANK(laps_times[[#This Row],[93]]),"DNF",    rounds_cum_time[[#This Row],[92]]+laps_times[[#This Row],[93]])</f>
        <v>0.11132523148148153</v>
      </c>
      <c r="CY13" s="127">
        <f>IF(ISBLANK(laps_times[[#This Row],[94]]),"DNF",    rounds_cum_time[[#This Row],[93]]+laps_times[[#This Row],[94]])</f>
        <v>0.11254444444444449</v>
      </c>
      <c r="CZ13" s="127">
        <f>IF(ISBLANK(laps_times[[#This Row],[95]]),"DNF",    rounds_cum_time[[#This Row],[94]]+laps_times[[#This Row],[95]])</f>
        <v>0.11376006944444449</v>
      </c>
      <c r="DA13" s="127">
        <f>IF(ISBLANK(laps_times[[#This Row],[96]]),"DNF",    rounds_cum_time[[#This Row],[95]]+laps_times[[#This Row],[96]])</f>
        <v>0.11498229166666671</v>
      </c>
      <c r="DB13" s="127">
        <f>IF(ISBLANK(laps_times[[#This Row],[97]]),"DNF",    rounds_cum_time[[#This Row],[96]]+laps_times[[#This Row],[97]])</f>
        <v>0.11618217592592597</v>
      </c>
      <c r="DC13" s="127">
        <f>IF(ISBLANK(laps_times[[#This Row],[98]]),"DNF",    rounds_cum_time[[#This Row],[97]]+laps_times[[#This Row],[98]])</f>
        <v>0.11738634259259265</v>
      </c>
      <c r="DD13" s="127">
        <f>IF(ISBLANK(laps_times[[#This Row],[99]]),"DNF",    rounds_cum_time[[#This Row],[98]]+laps_times[[#This Row],[99]])</f>
        <v>0.11860277777777783</v>
      </c>
      <c r="DE13" s="127">
        <f>IF(ISBLANK(laps_times[[#This Row],[100]]),"DNF",    rounds_cum_time[[#This Row],[99]]+laps_times[[#This Row],[100]])</f>
        <v>0.11982326388888895</v>
      </c>
      <c r="DF13" s="127">
        <f>IF(ISBLANK(laps_times[[#This Row],[101]]),"DNF",    rounds_cum_time[[#This Row],[100]]+laps_times[[#This Row],[101]])</f>
        <v>0.12102129629629635</v>
      </c>
      <c r="DG13" s="127">
        <f>IF(ISBLANK(laps_times[[#This Row],[102]]),"DNF",    rounds_cum_time[[#This Row],[101]]+laps_times[[#This Row],[102]])</f>
        <v>0.12222303240740746</v>
      </c>
      <c r="DH13" s="127">
        <f>IF(ISBLANK(laps_times[[#This Row],[103]]),"DNF",    rounds_cum_time[[#This Row],[102]]+laps_times[[#This Row],[103]])</f>
        <v>0.12342523148148153</v>
      </c>
      <c r="DI13" s="128">
        <f>IF(ISBLANK(laps_times[[#This Row],[104]]),"DNF",    rounds_cum_time[[#This Row],[103]]+laps_times[[#This Row],[104]])</f>
        <v>0.12461770833333338</v>
      </c>
      <c r="DJ13" s="128">
        <f>IF(ISBLANK(laps_times[[#This Row],[105]]),"DNF",    rounds_cum_time[[#This Row],[104]]+laps_times[[#This Row],[105]])</f>
        <v>0.12576759259259265</v>
      </c>
    </row>
    <row r="14" spans="2:114" x14ac:dyDescent="0.2">
      <c r="B14" s="124">
        <f>laps_times[[#This Row],[poř]]</f>
        <v>11</v>
      </c>
      <c r="C14" s="125">
        <f>laps_times[[#This Row],[s.č.]]</f>
        <v>120</v>
      </c>
      <c r="D14" s="125" t="str">
        <f>laps_times[[#This Row],[jméno]]</f>
        <v>Vondrák Zbyněk</v>
      </c>
      <c r="E14" s="126">
        <f>laps_times[[#This Row],[roč]]</f>
        <v>1975</v>
      </c>
      <c r="F14" s="126" t="str">
        <f>laps_times[[#This Row],[kat]]</f>
        <v>M40</v>
      </c>
      <c r="G14" s="126">
        <f>laps_times[[#This Row],[poř_kat]]</f>
        <v>5</v>
      </c>
      <c r="H14" s="125" t="str">
        <f>IF(ISBLANK(laps_times[[#This Row],[klub]]),"-",laps_times[[#This Row],[klub]])</f>
        <v>Vinařství Vondrák Mělník</v>
      </c>
      <c r="I14" s="138">
        <f>laps_times[[#This Row],[celk. čas]]</f>
        <v>0.1275</v>
      </c>
      <c r="J14" s="127">
        <f>laps_times[[#This Row],[1]]</f>
        <v>1.6958333333333333E-3</v>
      </c>
      <c r="K14" s="127">
        <f>IF(ISBLANK(laps_times[[#This Row],[2]]),"DNF",    rounds_cum_time[[#This Row],[1]]+laps_times[[#This Row],[2]])</f>
        <v>2.8157407407407406E-3</v>
      </c>
      <c r="L14" s="127">
        <f>IF(ISBLANK(laps_times[[#This Row],[3]]),"DNF",    rounds_cum_time[[#This Row],[2]]+laps_times[[#This Row],[3]])</f>
        <v>3.9392361111111112E-3</v>
      </c>
      <c r="M14" s="127">
        <f>IF(ISBLANK(laps_times[[#This Row],[4]]),"DNF",    rounds_cum_time[[#This Row],[3]]+laps_times[[#This Row],[4]])</f>
        <v>5.0650462962962967E-3</v>
      </c>
      <c r="N14" s="127">
        <f>IF(ISBLANK(laps_times[[#This Row],[5]]),"DNF",    rounds_cum_time[[#This Row],[4]]+laps_times[[#This Row],[5]])</f>
        <v>6.1833333333333341E-3</v>
      </c>
      <c r="O14" s="127">
        <f>IF(ISBLANK(laps_times[[#This Row],[6]]),"DNF",    rounds_cum_time[[#This Row],[5]]+laps_times[[#This Row],[6]])</f>
        <v>7.290972222222223E-3</v>
      </c>
      <c r="P14" s="127">
        <f>IF(ISBLANK(laps_times[[#This Row],[7]]),"DNF",    rounds_cum_time[[#This Row],[6]]+laps_times[[#This Row],[7]])</f>
        <v>8.3988425925925932E-3</v>
      </c>
      <c r="Q14" s="127">
        <f>IF(ISBLANK(laps_times[[#This Row],[8]]),"DNF",    rounds_cum_time[[#This Row],[7]]+laps_times[[#This Row],[8]])</f>
        <v>9.5173611111111119E-3</v>
      </c>
      <c r="R14" s="127">
        <f>IF(ISBLANK(laps_times[[#This Row],[9]]),"DNF",    rounds_cum_time[[#This Row],[8]]+laps_times[[#This Row],[9]])</f>
        <v>1.0615856481481483E-2</v>
      </c>
      <c r="S14" s="127">
        <f>IF(ISBLANK(laps_times[[#This Row],[10]]),"DNF",    rounds_cum_time[[#This Row],[9]]+laps_times[[#This Row],[10]])</f>
        <v>1.1726504629629632E-2</v>
      </c>
      <c r="T14" s="127">
        <f>IF(ISBLANK(laps_times[[#This Row],[11]]),"DNF",    rounds_cum_time[[#This Row],[10]]+laps_times[[#This Row],[11]])</f>
        <v>1.284340277777778E-2</v>
      </c>
      <c r="U14" s="127">
        <f>IF(ISBLANK(laps_times[[#This Row],[12]]),"DNF",    rounds_cum_time[[#This Row],[11]]+laps_times[[#This Row],[12]])</f>
        <v>1.3969560185185187E-2</v>
      </c>
      <c r="V14" s="127">
        <f>IF(ISBLANK(laps_times[[#This Row],[13]]),"DNF",    rounds_cum_time[[#This Row],[12]]+laps_times[[#This Row],[13]])</f>
        <v>1.5085763888888892E-2</v>
      </c>
      <c r="W14" s="127">
        <f>IF(ISBLANK(laps_times[[#This Row],[14]]),"DNF",    rounds_cum_time[[#This Row],[13]]+laps_times[[#This Row],[14]])</f>
        <v>1.6194907407407411E-2</v>
      </c>
      <c r="X14" s="127">
        <f>IF(ISBLANK(laps_times[[#This Row],[15]]),"DNF",    rounds_cum_time[[#This Row],[14]]+laps_times[[#This Row],[15]])</f>
        <v>1.7296180555555561E-2</v>
      </c>
      <c r="Y14" s="127">
        <f>IF(ISBLANK(laps_times[[#This Row],[16]]),"DNF",    rounds_cum_time[[#This Row],[15]]+laps_times[[#This Row],[16]])</f>
        <v>1.8415393518518525E-2</v>
      </c>
      <c r="Z14" s="127">
        <f>IF(ISBLANK(laps_times[[#This Row],[17]]),"DNF",    rounds_cum_time[[#This Row],[16]]+laps_times[[#This Row],[17]])</f>
        <v>1.9527893518518524E-2</v>
      </c>
      <c r="AA14" s="127">
        <f>IF(ISBLANK(laps_times[[#This Row],[18]]),"DNF",    rounds_cum_time[[#This Row],[17]]+laps_times[[#This Row],[18]])</f>
        <v>2.0637731481481486E-2</v>
      </c>
      <c r="AB14" s="127">
        <f>IF(ISBLANK(laps_times[[#This Row],[19]]),"DNF",    rounds_cum_time[[#This Row],[18]]+laps_times[[#This Row],[19]])</f>
        <v>2.1765972222222228E-2</v>
      </c>
      <c r="AC14" s="127">
        <f>IF(ISBLANK(laps_times[[#This Row],[20]]),"DNF",    rounds_cum_time[[#This Row],[19]]+laps_times[[#This Row],[20]])</f>
        <v>2.2878240740740748E-2</v>
      </c>
      <c r="AD14" s="127">
        <f>IF(ISBLANK(laps_times[[#This Row],[21]]),"DNF",    rounds_cum_time[[#This Row],[20]]+laps_times[[#This Row],[21]])</f>
        <v>2.3990046296296304E-2</v>
      </c>
      <c r="AE14" s="127">
        <f>IF(ISBLANK(laps_times[[#This Row],[22]]),"DNF",    rounds_cum_time[[#This Row],[21]]+laps_times[[#This Row],[22]])</f>
        <v>2.5124189814814821E-2</v>
      </c>
      <c r="AF14" s="127">
        <f>IF(ISBLANK(laps_times[[#This Row],[23]]),"DNF",    rounds_cum_time[[#This Row],[22]]+laps_times[[#This Row],[23]])</f>
        <v>2.624930555555556E-2</v>
      </c>
      <c r="AG14" s="127">
        <f>IF(ISBLANK(laps_times[[#This Row],[24]]),"DNF",    rounds_cum_time[[#This Row],[23]]+laps_times[[#This Row],[24]])</f>
        <v>2.7382986111111115E-2</v>
      </c>
      <c r="AH14" s="127">
        <f>IF(ISBLANK(laps_times[[#This Row],[25]]),"DNF",    rounds_cum_time[[#This Row],[24]]+laps_times[[#This Row],[25]])</f>
        <v>2.8529745370370375E-2</v>
      </c>
      <c r="AI14" s="127">
        <f>IF(ISBLANK(laps_times[[#This Row],[26]]),"DNF",    rounds_cum_time[[#This Row],[25]]+laps_times[[#This Row],[26]])</f>
        <v>2.9677199074074078E-2</v>
      </c>
      <c r="AJ14" s="127">
        <f>IF(ISBLANK(laps_times[[#This Row],[27]]),"DNF",    rounds_cum_time[[#This Row],[26]]+laps_times[[#This Row],[27]])</f>
        <v>3.0815740740740744E-2</v>
      </c>
      <c r="AK14" s="127">
        <f>IF(ISBLANK(laps_times[[#This Row],[28]]),"DNF",    rounds_cum_time[[#This Row],[27]]+laps_times[[#This Row],[28]])</f>
        <v>3.198993055555556E-2</v>
      </c>
      <c r="AL14" s="127">
        <f>IF(ISBLANK(laps_times[[#This Row],[29]]),"DNF",    rounds_cum_time[[#This Row],[28]]+laps_times[[#This Row],[29]])</f>
        <v>3.3156134259259264E-2</v>
      </c>
      <c r="AM14" s="127">
        <f>IF(ISBLANK(laps_times[[#This Row],[30]]),"DNF",    rounds_cum_time[[#This Row],[29]]+laps_times[[#This Row],[30]])</f>
        <v>3.4296296296296304E-2</v>
      </c>
      <c r="AN14" s="127">
        <f>IF(ISBLANK(laps_times[[#This Row],[31]]),"DNF",    rounds_cum_time[[#This Row],[30]]+laps_times[[#This Row],[31]])</f>
        <v>3.5459606481481491E-2</v>
      </c>
      <c r="AO14" s="127">
        <f>IF(ISBLANK(laps_times[[#This Row],[32]]),"DNF",    rounds_cum_time[[#This Row],[31]]+laps_times[[#This Row],[32]])</f>
        <v>3.6633333333333344E-2</v>
      </c>
      <c r="AP14" s="127">
        <f>IF(ISBLANK(laps_times[[#This Row],[33]]),"DNF",    rounds_cum_time[[#This Row],[32]]+laps_times[[#This Row],[33]])</f>
        <v>3.779652777777779E-2</v>
      </c>
      <c r="AQ14" s="127">
        <f>IF(ISBLANK(laps_times[[#This Row],[34]]),"DNF",    rounds_cum_time[[#This Row],[33]]+laps_times[[#This Row],[34]])</f>
        <v>3.8961805555555569E-2</v>
      </c>
      <c r="AR14" s="127">
        <f>IF(ISBLANK(laps_times[[#This Row],[35]]),"DNF",    rounds_cum_time[[#This Row],[34]]+laps_times[[#This Row],[35]])</f>
        <v>4.0159606481481494E-2</v>
      </c>
      <c r="AS14" s="127">
        <f>IF(ISBLANK(laps_times[[#This Row],[36]]),"DNF",    rounds_cum_time[[#This Row],[35]]+laps_times[[#This Row],[36]])</f>
        <v>4.1325578703703715E-2</v>
      </c>
      <c r="AT14" s="127">
        <f>IF(ISBLANK(laps_times[[#This Row],[37]]),"DNF",    rounds_cum_time[[#This Row],[36]]+laps_times[[#This Row],[37]])</f>
        <v>4.2487500000000011E-2</v>
      </c>
      <c r="AU14" s="127">
        <f>IF(ISBLANK(laps_times[[#This Row],[38]]),"DNF",    rounds_cum_time[[#This Row],[37]]+laps_times[[#This Row],[38]])</f>
        <v>4.3668750000000013E-2</v>
      </c>
      <c r="AV14" s="127">
        <f>IF(ISBLANK(laps_times[[#This Row],[39]]),"DNF",    rounds_cum_time[[#This Row],[38]]+laps_times[[#This Row],[39]])</f>
        <v>4.4878125000000012E-2</v>
      </c>
      <c r="AW14" s="127">
        <f>IF(ISBLANK(laps_times[[#This Row],[40]]),"DNF",    rounds_cum_time[[#This Row],[39]]+laps_times[[#This Row],[40]])</f>
        <v>4.6073842592592604E-2</v>
      </c>
      <c r="AX14" s="127">
        <f>IF(ISBLANK(laps_times[[#This Row],[41]]),"DNF",    rounds_cum_time[[#This Row],[40]]+laps_times[[#This Row],[41]])</f>
        <v>4.7260879629629639E-2</v>
      </c>
      <c r="AY14" s="127">
        <f>IF(ISBLANK(laps_times[[#This Row],[42]]),"DNF",    rounds_cum_time[[#This Row],[41]]+laps_times[[#This Row],[42]])</f>
        <v>4.8447800925925932E-2</v>
      </c>
      <c r="AZ14" s="127">
        <f>IF(ISBLANK(laps_times[[#This Row],[43]]),"DNF",    rounds_cum_time[[#This Row],[42]]+laps_times[[#This Row],[43]])</f>
        <v>4.9667708333333338E-2</v>
      </c>
      <c r="BA14" s="127">
        <f>IF(ISBLANK(laps_times[[#This Row],[44]]),"DNF",    rounds_cum_time[[#This Row],[43]]+laps_times[[#This Row],[44]])</f>
        <v>5.0854513888888897E-2</v>
      </c>
      <c r="BB14" s="127">
        <f>IF(ISBLANK(laps_times[[#This Row],[45]]),"DNF",    rounds_cum_time[[#This Row],[44]]+laps_times[[#This Row],[45]])</f>
        <v>5.2057870370370379E-2</v>
      </c>
      <c r="BC14" s="127">
        <f>IF(ISBLANK(laps_times[[#This Row],[46]]),"DNF",    rounds_cum_time[[#This Row],[45]]+laps_times[[#This Row],[46]])</f>
        <v>5.3268518518518528E-2</v>
      </c>
      <c r="BD14" s="127">
        <f>IF(ISBLANK(laps_times[[#This Row],[47]]),"DNF",    rounds_cum_time[[#This Row],[46]]+laps_times[[#This Row],[47]])</f>
        <v>5.4449537037037046E-2</v>
      </c>
      <c r="BE14" s="127">
        <f>IF(ISBLANK(laps_times[[#This Row],[48]]),"DNF",    rounds_cum_time[[#This Row],[47]]+laps_times[[#This Row],[48]])</f>
        <v>5.5581250000000013E-2</v>
      </c>
      <c r="BF14" s="127">
        <f>IF(ISBLANK(laps_times[[#This Row],[49]]),"DNF",    rounds_cum_time[[#This Row],[48]]+laps_times[[#This Row],[49]])</f>
        <v>5.6686574074074084E-2</v>
      </c>
      <c r="BG14" s="127">
        <f>IF(ISBLANK(laps_times[[#This Row],[50]]),"DNF",    rounds_cum_time[[#This Row],[49]]+laps_times[[#This Row],[50]])</f>
        <v>5.780046296296297E-2</v>
      </c>
      <c r="BH14" s="127">
        <f>IF(ISBLANK(laps_times[[#This Row],[51]]),"DNF",    rounds_cum_time[[#This Row],[50]]+laps_times[[#This Row],[51]])</f>
        <v>5.8940277777777786E-2</v>
      </c>
      <c r="BI14" s="127">
        <f>IF(ISBLANK(laps_times[[#This Row],[52]]),"DNF",    rounds_cum_time[[#This Row],[51]]+laps_times[[#This Row],[52]])</f>
        <v>6.0082291666666676E-2</v>
      </c>
      <c r="BJ14" s="127">
        <f>IF(ISBLANK(laps_times[[#This Row],[53]]),"DNF",    rounds_cum_time[[#This Row],[52]]+laps_times[[#This Row],[53]])</f>
        <v>6.1229976851851858E-2</v>
      </c>
      <c r="BK14" s="127">
        <f>IF(ISBLANK(laps_times[[#This Row],[54]]),"DNF",    rounds_cum_time[[#This Row],[53]]+laps_times[[#This Row],[54]])</f>
        <v>6.2374652777777782E-2</v>
      </c>
      <c r="BL14" s="127">
        <f>IF(ISBLANK(laps_times[[#This Row],[55]]),"DNF",    rounds_cum_time[[#This Row],[54]]+laps_times[[#This Row],[55]])</f>
        <v>6.3515393518518523E-2</v>
      </c>
      <c r="BM14" s="127">
        <f>IF(ISBLANK(laps_times[[#This Row],[56]]),"DNF",    rounds_cum_time[[#This Row],[55]]+laps_times[[#This Row],[56]])</f>
        <v>6.4658333333333332E-2</v>
      </c>
      <c r="BN14" s="127">
        <f>IF(ISBLANK(laps_times[[#This Row],[57]]),"DNF",    rounds_cum_time[[#This Row],[56]]+laps_times[[#This Row],[57]])</f>
        <v>6.5772222222222218E-2</v>
      </c>
      <c r="BO14" s="127">
        <f>IF(ISBLANK(laps_times[[#This Row],[58]]),"DNF",    rounds_cum_time[[#This Row],[57]]+laps_times[[#This Row],[58]])</f>
        <v>6.6917939814814809E-2</v>
      </c>
      <c r="BP14" s="127">
        <f>IF(ISBLANK(laps_times[[#This Row],[59]]),"DNF",    rounds_cum_time[[#This Row],[58]]+laps_times[[#This Row],[59]])</f>
        <v>6.8069791666666657E-2</v>
      </c>
      <c r="BQ14" s="127">
        <f>IF(ISBLANK(laps_times[[#This Row],[60]]),"DNF",    rounds_cum_time[[#This Row],[59]]+laps_times[[#This Row],[60]])</f>
        <v>6.9231018518518511E-2</v>
      </c>
      <c r="BR14" s="127">
        <f>IF(ISBLANK(laps_times[[#This Row],[61]]),"DNF",    rounds_cum_time[[#This Row],[60]]+laps_times[[#This Row],[61]])</f>
        <v>7.0417476851851846E-2</v>
      </c>
      <c r="BS14" s="127">
        <f>IF(ISBLANK(laps_times[[#This Row],[62]]),"DNF",    rounds_cum_time[[#This Row],[61]]+laps_times[[#This Row],[62]])</f>
        <v>7.1633912037037034E-2</v>
      </c>
      <c r="BT14" s="127">
        <f>IF(ISBLANK(laps_times[[#This Row],[63]]),"DNF",    rounds_cum_time[[#This Row],[62]]+laps_times[[#This Row],[63]])</f>
        <v>7.2826273148148143E-2</v>
      </c>
      <c r="BU14" s="127">
        <f>IF(ISBLANK(laps_times[[#This Row],[64]]),"DNF",    rounds_cum_time[[#This Row],[63]]+laps_times[[#This Row],[64]])</f>
        <v>7.4030555555555544E-2</v>
      </c>
      <c r="BV14" s="127">
        <f>IF(ISBLANK(laps_times[[#This Row],[65]]),"DNF",    rounds_cum_time[[#This Row],[64]]+laps_times[[#This Row],[65]])</f>
        <v>7.5191666666666657E-2</v>
      </c>
      <c r="BW14" s="127">
        <f>IF(ISBLANK(laps_times[[#This Row],[66]]),"DNF",    rounds_cum_time[[#This Row],[65]]+laps_times[[#This Row],[66]])</f>
        <v>7.6361574074074068E-2</v>
      </c>
      <c r="BX14" s="127">
        <f>IF(ISBLANK(laps_times[[#This Row],[67]]),"DNF",    rounds_cum_time[[#This Row],[66]]+laps_times[[#This Row],[67]])</f>
        <v>7.7583680555555548E-2</v>
      </c>
      <c r="BY14" s="127">
        <f>IF(ISBLANK(laps_times[[#This Row],[68]]),"DNF",    rounds_cum_time[[#This Row],[67]]+laps_times[[#This Row],[68]])</f>
        <v>7.8824421296296285E-2</v>
      </c>
      <c r="BZ14" s="127">
        <f>IF(ISBLANK(laps_times[[#This Row],[69]]),"DNF",    rounds_cum_time[[#This Row],[68]]+laps_times[[#This Row],[69]])</f>
        <v>8.0025925925925917E-2</v>
      </c>
      <c r="CA14" s="127">
        <f>IF(ISBLANK(laps_times[[#This Row],[70]]),"DNF",    rounds_cum_time[[#This Row],[69]]+laps_times[[#This Row],[70]])</f>
        <v>8.1249074074074071E-2</v>
      </c>
      <c r="CB14" s="127">
        <f>IF(ISBLANK(laps_times[[#This Row],[71]]),"DNF",    rounds_cum_time[[#This Row],[70]]+laps_times[[#This Row],[71]])</f>
        <v>8.2488888888888889E-2</v>
      </c>
      <c r="CC14" s="127">
        <f>IF(ISBLANK(laps_times[[#This Row],[72]]),"DNF",    rounds_cum_time[[#This Row],[71]]+laps_times[[#This Row],[72]])</f>
        <v>8.3764351851851854E-2</v>
      </c>
      <c r="CD14" s="127">
        <f>IF(ISBLANK(laps_times[[#This Row],[73]]),"DNF",    rounds_cum_time[[#This Row],[72]]+laps_times[[#This Row],[73]])</f>
        <v>8.5024537037037037E-2</v>
      </c>
      <c r="CE14" s="127">
        <f>IF(ISBLANK(laps_times[[#This Row],[74]]),"DNF",    rounds_cum_time[[#This Row],[73]]+laps_times[[#This Row],[74]])</f>
        <v>8.6254745370370367E-2</v>
      </c>
      <c r="CF14" s="127">
        <f>IF(ISBLANK(laps_times[[#This Row],[75]]),"DNF",    rounds_cum_time[[#This Row],[74]]+laps_times[[#This Row],[75]])</f>
        <v>8.7456249999999999E-2</v>
      </c>
      <c r="CG14" s="127">
        <f>IF(ISBLANK(laps_times[[#This Row],[76]]),"DNF",    rounds_cum_time[[#This Row],[75]]+laps_times[[#This Row],[76]])</f>
        <v>8.8650231481481476E-2</v>
      </c>
      <c r="CH14" s="127">
        <f>IF(ISBLANK(laps_times[[#This Row],[77]]),"DNF",    rounds_cum_time[[#This Row],[76]]+laps_times[[#This Row],[77]])</f>
        <v>8.983854166666666E-2</v>
      </c>
      <c r="CI14" s="127">
        <f>IF(ISBLANK(laps_times[[#This Row],[78]]),"DNF",    rounds_cum_time[[#This Row],[77]]+laps_times[[#This Row],[78]])</f>
        <v>9.1051388888888876E-2</v>
      </c>
      <c r="CJ14" s="127">
        <f>IF(ISBLANK(laps_times[[#This Row],[79]]),"DNF",    rounds_cum_time[[#This Row],[78]]+laps_times[[#This Row],[79]])</f>
        <v>9.2232870370370354E-2</v>
      </c>
      <c r="CK14" s="127">
        <f>IF(ISBLANK(laps_times[[#This Row],[80]]),"DNF",    rounds_cum_time[[#This Row],[79]]+laps_times[[#This Row],[80]])</f>
        <v>9.3454050925925916E-2</v>
      </c>
      <c r="CL14" s="127">
        <f>IF(ISBLANK(laps_times[[#This Row],[81]]),"DNF",    rounds_cum_time[[#This Row],[80]]+laps_times[[#This Row],[81]])</f>
        <v>9.4710069444444434E-2</v>
      </c>
      <c r="CM14" s="127">
        <f>IF(ISBLANK(laps_times[[#This Row],[82]]),"DNF",    rounds_cum_time[[#This Row],[81]]+laps_times[[#This Row],[82]])</f>
        <v>9.5979166666666657E-2</v>
      </c>
      <c r="CN14" s="127">
        <f>IF(ISBLANK(laps_times[[#This Row],[83]]),"DNF",    rounds_cum_time[[#This Row],[82]]+laps_times[[#This Row],[83]])</f>
        <v>9.7247800925925915E-2</v>
      </c>
      <c r="CO14" s="127">
        <f>IF(ISBLANK(laps_times[[#This Row],[84]]),"DNF",    rounds_cum_time[[#This Row],[83]]+laps_times[[#This Row],[84]])</f>
        <v>9.851516203703703E-2</v>
      </c>
      <c r="CP14" s="127">
        <f>IF(ISBLANK(laps_times[[#This Row],[85]]),"DNF",    rounds_cum_time[[#This Row],[84]]+laps_times[[#This Row],[85]])</f>
        <v>9.9821759259259249E-2</v>
      </c>
      <c r="CQ14" s="127">
        <f>IF(ISBLANK(laps_times[[#This Row],[86]]),"DNF",    rounds_cum_time[[#This Row],[85]]+laps_times[[#This Row],[86]])</f>
        <v>0.10114189814814814</v>
      </c>
      <c r="CR14" s="127">
        <f>IF(ISBLANK(laps_times[[#This Row],[87]]),"DNF",    rounds_cum_time[[#This Row],[86]]+laps_times[[#This Row],[87]])</f>
        <v>0.10246793981481481</v>
      </c>
      <c r="CS14" s="127">
        <f>IF(ISBLANK(laps_times[[#This Row],[88]]),"DNF",    rounds_cum_time[[#This Row],[87]]+laps_times[[#This Row],[88]])</f>
        <v>0.1037880787037037</v>
      </c>
      <c r="CT14" s="127">
        <f>IF(ISBLANK(laps_times[[#This Row],[89]]),"DNF",    rounds_cum_time[[#This Row],[88]]+laps_times[[#This Row],[89]])</f>
        <v>0.10515405092592592</v>
      </c>
      <c r="CU14" s="127">
        <f>IF(ISBLANK(laps_times[[#This Row],[90]]),"DNF",    rounds_cum_time[[#This Row],[89]]+laps_times[[#This Row],[90]])</f>
        <v>0.1065292824074074</v>
      </c>
      <c r="CV14" s="127">
        <f>IF(ISBLANK(laps_times[[#This Row],[91]]),"DNF",    rounds_cum_time[[#This Row],[90]]+laps_times[[#This Row],[91]])</f>
        <v>0.10788738425925926</v>
      </c>
      <c r="CW14" s="127">
        <f>IF(ISBLANK(laps_times[[#This Row],[92]]),"DNF",    rounds_cum_time[[#This Row],[91]]+laps_times[[#This Row],[92]])</f>
        <v>0.10929502314814815</v>
      </c>
      <c r="CX14" s="127">
        <f>IF(ISBLANK(laps_times[[#This Row],[93]]),"DNF",    rounds_cum_time[[#This Row],[92]]+laps_times[[#This Row],[93]])</f>
        <v>0.110703125</v>
      </c>
      <c r="CY14" s="127">
        <f>IF(ISBLANK(laps_times[[#This Row],[94]]),"DNF",    rounds_cum_time[[#This Row],[93]]+laps_times[[#This Row],[94]])</f>
        <v>0.11215393518518518</v>
      </c>
      <c r="CZ14" s="127">
        <f>IF(ISBLANK(laps_times[[#This Row],[95]]),"DNF",    rounds_cum_time[[#This Row],[94]]+laps_times[[#This Row],[95]])</f>
        <v>0.11357997685185185</v>
      </c>
      <c r="DA14" s="127">
        <f>IF(ISBLANK(laps_times[[#This Row],[96]]),"DNF",    rounds_cum_time[[#This Row],[95]]+laps_times[[#This Row],[96]])</f>
        <v>0.11500787037037037</v>
      </c>
      <c r="DB14" s="127">
        <f>IF(ISBLANK(laps_times[[#This Row],[97]]),"DNF",    rounds_cum_time[[#This Row],[96]]+laps_times[[#This Row],[97]])</f>
        <v>0.11649097222222222</v>
      </c>
      <c r="DC14" s="127">
        <f>IF(ISBLANK(laps_times[[#This Row],[98]]),"DNF",    rounds_cum_time[[#This Row],[97]]+laps_times[[#This Row],[98]])</f>
        <v>0.11794224537037037</v>
      </c>
      <c r="DD14" s="127">
        <f>IF(ISBLANK(laps_times[[#This Row],[99]]),"DNF",    rounds_cum_time[[#This Row],[98]]+laps_times[[#This Row],[99]])</f>
        <v>0.11941550925925927</v>
      </c>
      <c r="DE14" s="127">
        <f>IF(ISBLANK(laps_times[[#This Row],[100]]),"DNF",    rounds_cum_time[[#This Row],[99]]+laps_times[[#This Row],[100]])</f>
        <v>0.1208920138888889</v>
      </c>
      <c r="DF14" s="127">
        <f>IF(ISBLANK(laps_times[[#This Row],[101]]),"DNF",    rounds_cum_time[[#This Row],[100]]+laps_times[[#This Row],[101]])</f>
        <v>0.12221435185185187</v>
      </c>
      <c r="DG14" s="127">
        <f>IF(ISBLANK(laps_times[[#This Row],[102]]),"DNF",    rounds_cum_time[[#This Row],[101]]+laps_times[[#This Row],[102]])</f>
        <v>0.1235008101851852</v>
      </c>
      <c r="DH14" s="127">
        <f>IF(ISBLANK(laps_times[[#This Row],[103]]),"DNF",    rounds_cum_time[[#This Row],[102]]+laps_times[[#This Row],[103]])</f>
        <v>0.12484872685185187</v>
      </c>
      <c r="DI14" s="128">
        <f>IF(ISBLANK(laps_times[[#This Row],[104]]),"DNF",    rounds_cum_time[[#This Row],[103]]+laps_times[[#This Row],[104]])</f>
        <v>0.12619212962962964</v>
      </c>
      <c r="DJ14" s="128">
        <f>IF(ISBLANK(laps_times[[#This Row],[105]]),"DNF",    rounds_cum_time[[#This Row],[104]]+laps_times[[#This Row],[105]])</f>
        <v>0.12750810185185185</v>
      </c>
    </row>
    <row r="15" spans="2:114" x14ac:dyDescent="0.2">
      <c r="B15" s="124">
        <f>laps_times[[#This Row],[poř]]</f>
        <v>12</v>
      </c>
      <c r="C15" s="125">
        <f>laps_times[[#This Row],[s.č.]]</f>
        <v>122</v>
      </c>
      <c r="D15" s="125" t="str">
        <f>laps_times[[#This Row],[jméno]]</f>
        <v>Vondrášek Štěpán</v>
      </c>
      <c r="E15" s="126">
        <f>laps_times[[#This Row],[roč]]</f>
        <v>1980</v>
      </c>
      <c r="F15" s="126" t="str">
        <f>laps_times[[#This Row],[kat]]</f>
        <v>M30</v>
      </c>
      <c r="G15" s="126">
        <f>laps_times[[#This Row],[poř_kat]]</f>
        <v>5</v>
      </c>
      <c r="H15" s="125" t="str">
        <f>IF(ISBLANK(laps_times[[#This Row],[klub]]),"-",laps_times[[#This Row],[klub]])</f>
        <v>SK Čtyři Dvory</v>
      </c>
      <c r="I15" s="138">
        <f>laps_times[[#This Row],[celk. čas]]</f>
        <v>0.1275462962962963</v>
      </c>
      <c r="J15" s="127">
        <f>laps_times[[#This Row],[1]]</f>
        <v>1.7063657407407407E-3</v>
      </c>
      <c r="K15" s="127">
        <f>IF(ISBLANK(laps_times[[#This Row],[2]]),"DNF",    rounds_cum_time[[#This Row],[1]]+laps_times[[#This Row],[2]])</f>
        <v>2.8429398148148146E-3</v>
      </c>
      <c r="L15" s="127">
        <f>IF(ISBLANK(laps_times[[#This Row],[3]]),"DNF",    rounds_cum_time[[#This Row],[2]]+laps_times[[#This Row],[3]])</f>
        <v>3.9751157407407409E-3</v>
      </c>
      <c r="M15" s="127">
        <f>IF(ISBLANK(laps_times[[#This Row],[4]]),"DNF",    rounds_cum_time[[#This Row],[3]]+laps_times[[#This Row],[4]])</f>
        <v>5.0831018518518517E-3</v>
      </c>
      <c r="N15" s="127">
        <f>IF(ISBLANK(laps_times[[#This Row],[5]]),"DNF",    rounds_cum_time[[#This Row],[4]]+laps_times[[#This Row],[5]])</f>
        <v>6.2046296296296294E-3</v>
      </c>
      <c r="O15" s="127">
        <f>IF(ISBLANK(laps_times[[#This Row],[6]]),"DNF",    rounds_cum_time[[#This Row],[5]]+laps_times[[#This Row],[6]])</f>
        <v>7.3267361111111111E-3</v>
      </c>
      <c r="P15" s="127">
        <f>IF(ISBLANK(laps_times[[#This Row],[7]]),"DNF",    rounds_cum_time[[#This Row],[6]]+laps_times[[#This Row],[7]])</f>
        <v>8.4440972222222226E-3</v>
      </c>
      <c r="Q15" s="127">
        <f>IF(ISBLANK(laps_times[[#This Row],[8]]),"DNF",    rounds_cum_time[[#This Row],[7]]+laps_times[[#This Row],[8]])</f>
        <v>9.5596064814814814E-3</v>
      </c>
      <c r="R15" s="127">
        <f>IF(ISBLANK(laps_times[[#This Row],[9]]),"DNF",    rounds_cum_time[[#This Row],[8]]+laps_times[[#This Row],[9]])</f>
        <v>1.0713078703703704E-2</v>
      </c>
      <c r="S15" s="127">
        <f>IF(ISBLANK(laps_times[[#This Row],[10]]),"DNF",    rounds_cum_time[[#This Row],[9]]+laps_times[[#This Row],[10]])</f>
        <v>1.1828472222222223E-2</v>
      </c>
      <c r="T15" s="127">
        <f>IF(ISBLANK(laps_times[[#This Row],[11]]),"DNF",    rounds_cum_time[[#This Row],[10]]+laps_times[[#This Row],[11]])</f>
        <v>1.2949652777777779E-2</v>
      </c>
      <c r="U15" s="127">
        <f>IF(ISBLANK(laps_times[[#This Row],[12]]),"DNF",    rounds_cum_time[[#This Row],[11]]+laps_times[[#This Row],[12]])</f>
        <v>1.4097800925925927E-2</v>
      </c>
      <c r="V15" s="127">
        <f>IF(ISBLANK(laps_times[[#This Row],[13]]),"DNF",    rounds_cum_time[[#This Row],[12]]+laps_times[[#This Row],[13]])</f>
        <v>1.5228472222222223E-2</v>
      </c>
      <c r="W15" s="127">
        <f>IF(ISBLANK(laps_times[[#This Row],[14]]),"DNF",    rounds_cum_time[[#This Row],[13]]+laps_times[[#This Row],[14]])</f>
        <v>1.6381481481481483E-2</v>
      </c>
      <c r="X15" s="127">
        <f>IF(ISBLANK(laps_times[[#This Row],[15]]),"DNF",    rounds_cum_time[[#This Row],[14]]+laps_times[[#This Row],[15]])</f>
        <v>1.7522569444444445E-2</v>
      </c>
      <c r="Y15" s="127">
        <f>IF(ISBLANK(laps_times[[#This Row],[16]]),"DNF",    rounds_cum_time[[#This Row],[15]]+laps_times[[#This Row],[16]])</f>
        <v>1.8679629629629629E-2</v>
      </c>
      <c r="Z15" s="127">
        <f>IF(ISBLANK(laps_times[[#This Row],[17]]),"DNF",    rounds_cum_time[[#This Row],[16]]+laps_times[[#This Row],[17]])</f>
        <v>1.9811342592592592E-2</v>
      </c>
      <c r="AA15" s="127">
        <f>IF(ISBLANK(laps_times[[#This Row],[18]]),"DNF",    rounds_cum_time[[#This Row],[17]]+laps_times[[#This Row],[18]])</f>
        <v>2.096388888888889E-2</v>
      </c>
      <c r="AB15" s="127">
        <f>IF(ISBLANK(laps_times[[#This Row],[19]]),"DNF",    rounds_cum_time[[#This Row],[18]]+laps_times[[#This Row],[19]])</f>
        <v>2.2114120370370371E-2</v>
      </c>
      <c r="AC15" s="127">
        <f>IF(ISBLANK(laps_times[[#This Row],[20]]),"DNF",    rounds_cum_time[[#This Row],[19]]+laps_times[[#This Row],[20]])</f>
        <v>2.3272916666666667E-2</v>
      </c>
      <c r="AD15" s="127">
        <f>IF(ISBLANK(laps_times[[#This Row],[21]]),"DNF",    rounds_cum_time[[#This Row],[20]]+laps_times[[#This Row],[21]])</f>
        <v>2.4416782407407408E-2</v>
      </c>
      <c r="AE15" s="127">
        <f>IF(ISBLANK(laps_times[[#This Row],[22]]),"DNF",    rounds_cum_time[[#This Row],[21]]+laps_times[[#This Row],[22]])</f>
        <v>2.5572453703703705E-2</v>
      </c>
      <c r="AF15" s="127">
        <f>IF(ISBLANK(laps_times[[#This Row],[23]]),"DNF",    rounds_cum_time[[#This Row],[22]]+laps_times[[#This Row],[23]])</f>
        <v>2.6725231481481482E-2</v>
      </c>
      <c r="AG15" s="127">
        <f>IF(ISBLANK(laps_times[[#This Row],[24]]),"DNF",    rounds_cum_time[[#This Row],[23]]+laps_times[[#This Row],[24]])</f>
        <v>2.7887615740740741E-2</v>
      </c>
      <c r="AH15" s="127">
        <f>IF(ISBLANK(laps_times[[#This Row],[25]]),"DNF",    rounds_cum_time[[#This Row],[24]]+laps_times[[#This Row],[25]])</f>
        <v>2.9043055555555555E-2</v>
      </c>
      <c r="AI15" s="127">
        <f>IF(ISBLANK(laps_times[[#This Row],[26]]),"DNF",    rounds_cum_time[[#This Row],[25]]+laps_times[[#This Row],[26]])</f>
        <v>3.0194907407407406E-2</v>
      </c>
      <c r="AJ15" s="127">
        <f>IF(ISBLANK(laps_times[[#This Row],[27]]),"DNF",    rounds_cum_time[[#This Row],[26]]+laps_times[[#This Row],[27]])</f>
        <v>3.1350578703703703E-2</v>
      </c>
      <c r="AK15" s="127">
        <f>IF(ISBLANK(laps_times[[#This Row],[28]]),"DNF",    rounds_cum_time[[#This Row],[27]]+laps_times[[#This Row],[28]])</f>
        <v>3.2526620370370372E-2</v>
      </c>
      <c r="AL15" s="127">
        <f>IF(ISBLANK(laps_times[[#This Row],[29]]),"DNF",    rounds_cum_time[[#This Row],[28]]+laps_times[[#This Row],[29]])</f>
        <v>3.3679050925925928E-2</v>
      </c>
      <c r="AM15" s="127">
        <f>IF(ISBLANK(laps_times[[#This Row],[30]]),"DNF",    rounds_cum_time[[#This Row],[29]]+laps_times[[#This Row],[30]])</f>
        <v>3.4845023148148149E-2</v>
      </c>
      <c r="AN15" s="127">
        <f>IF(ISBLANK(laps_times[[#This Row],[31]]),"DNF",    rounds_cum_time[[#This Row],[30]]+laps_times[[#This Row],[31]])</f>
        <v>3.6004050925925929E-2</v>
      </c>
      <c r="AO15" s="127">
        <f>IF(ISBLANK(laps_times[[#This Row],[32]]),"DNF",    rounds_cum_time[[#This Row],[31]]+laps_times[[#This Row],[32]])</f>
        <v>3.7172569444444449E-2</v>
      </c>
      <c r="AP15" s="127">
        <f>IF(ISBLANK(laps_times[[#This Row],[33]]),"DNF",    rounds_cum_time[[#This Row],[32]]+laps_times[[#This Row],[33]])</f>
        <v>3.8338657407407412E-2</v>
      </c>
      <c r="AQ15" s="127">
        <f>IF(ISBLANK(laps_times[[#This Row],[34]]),"DNF",    rounds_cum_time[[#This Row],[33]]+laps_times[[#This Row],[34]])</f>
        <v>3.9531134259259262E-2</v>
      </c>
      <c r="AR15" s="127">
        <f>IF(ISBLANK(laps_times[[#This Row],[35]]),"DNF",    rounds_cum_time[[#This Row],[34]]+laps_times[[#This Row],[35]])</f>
        <v>4.0709490740740741E-2</v>
      </c>
      <c r="AS15" s="127">
        <f>IF(ISBLANK(laps_times[[#This Row],[36]]),"DNF",    rounds_cum_time[[#This Row],[35]]+laps_times[[#This Row],[36]])</f>
        <v>4.1874537037037037E-2</v>
      </c>
      <c r="AT15" s="127">
        <f>IF(ISBLANK(laps_times[[#This Row],[37]]),"DNF",    rounds_cum_time[[#This Row],[36]]+laps_times[[#This Row],[37]])</f>
        <v>4.3006481481481479E-2</v>
      </c>
      <c r="AU15" s="127">
        <f>IF(ISBLANK(laps_times[[#This Row],[38]]),"DNF",    rounds_cum_time[[#This Row],[37]]+laps_times[[#This Row],[38]])</f>
        <v>4.4155787037037035E-2</v>
      </c>
      <c r="AV15" s="127">
        <f>IF(ISBLANK(laps_times[[#This Row],[39]]),"DNF",    rounds_cum_time[[#This Row],[38]]+laps_times[[#This Row],[39]])</f>
        <v>4.5329745370370371E-2</v>
      </c>
      <c r="AW15" s="127">
        <f>IF(ISBLANK(laps_times[[#This Row],[40]]),"DNF",    rounds_cum_time[[#This Row],[39]]+laps_times[[#This Row],[40]])</f>
        <v>4.6481597222222226E-2</v>
      </c>
      <c r="AX15" s="127">
        <f>IF(ISBLANK(laps_times[[#This Row],[41]]),"DNF",    rounds_cum_time[[#This Row],[40]]+laps_times[[#This Row],[41]])</f>
        <v>4.7653009259259263E-2</v>
      </c>
      <c r="AY15" s="127">
        <f>IF(ISBLANK(laps_times[[#This Row],[42]]),"DNF",    rounds_cum_time[[#This Row],[41]]+laps_times[[#This Row],[42]])</f>
        <v>4.8833449074074081E-2</v>
      </c>
      <c r="AZ15" s="127">
        <f>IF(ISBLANK(laps_times[[#This Row],[43]]),"DNF",    rounds_cum_time[[#This Row],[42]]+laps_times[[#This Row],[43]])</f>
        <v>5.0004629629629635E-2</v>
      </c>
      <c r="BA15" s="127">
        <f>IF(ISBLANK(laps_times[[#This Row],[44]]),"DNF",    rounds_cum_time[[#This Row],[43]]+laps_times[[#This Row],[44]])</f>
        <v>5.1165740740740748E-2</v>
      </c>
      <c r="BB15" s="127">
        <f>IF(ISBLANK(laps_times[[#This Row],[45]]),"DNF",    rounds_cum_time[[#This Row],[44]]+laps_times[[#This Row],[45]])</f>
        <v>5.2333564814814819E-2</v>
      </c>
      <c r="BC15" s="127">
        <f>IF(ISBLANK(laps_times[[#This Row],[46]]),"DNF",    rounds_cum_time[[#This Row],[45]]+laps_times[[#This Row],[46]])</f>
        <v>5.3516782407407412E-2</v>
      </c>
      <c r="BD15" s="127">
        <f>IF(ISBLANK(laps_times[[#This Row],[47]]),"DNF",    rounds_cum_time[[#This Row],[46]]+laps_times[[#This Row],[47]])</f>
        <v>5.4694212962962965E-2</v>
      </c>
      <c r="BE15" s="127">
        <f>IF(ISBLANK(laps_times[[#This Row],[48]]),"DNF",    rounds_cum_time[[#This Row],[47]]+laps_times[[#This Row],[48]])</f>
        <v>5.5867824074074077E-2</v>
      </c>
      <c r="BF15" s="127">
        <f>IF(ISBLANK(laps_times[[#This Row],[49]]),"DNF",    rounds_cum_time[[#This Row],[48]]+laps_times[[#This Row],[49]])</f>
        <v>5.7029282407407407E-2</v>
      </c>
      <c r="BG15" s="127">
        <f>IF(ISBLANK(laps_times[[#This Row],[50]]),"DNF",    rounds_cum_time[[#This Row],[49]]+laps_times[[#This Row],[50]])</f>
        <v>5.8205555555555552E-2</v>
      </c>
      <c r="BH15" s="127">
        <f>IF(ISBLANK(laps_times[[#This Row],[51]]),"DNF",    rounds_cum_time[[#This Row],[50]]+laps_times[[#This Row],[51]])</f>
        <v>5.9387384259259254E-2</v>
      </c>
      <c r="BI15" s="127">
        <f>IF(ISBLANK(laps_times[[#This Row],[52]]),"DNF",    rounds_cum_time[[#This Row],[51]]+laps_times[[#This Row],[52]])</f>
        <v>6.0574768518518514E-2</v>
      </c>
      <c r="BJ15" s="127">
        <f>IF(ISBLANK(laps_times[[#This Row],[53]]),"DNF",    rounds_cum_time[[#This Row],[52]]+laps_times[[#This Row],[53]])</f>
        <v>6.1760532407407399E-2</v>
      </c>
      <c r="BK15" s="127">
        <f>IF(ISBLANK(laps_times[[#This Row],[54]]),"DNF",    rounds_cum_time[[#This Row],[53]]+laps_times[[#This Row],[54]])</f>
        <v>6.2949189814814802E-2</v>
      </c>
      <c r="BL15" s="127">
        <f>IF(ISBLANK(laps_times[[#This Row],[55]]),"DNF",    rounds_cum_time[[#This Row],[54]]+laps_times[[#This Row],[55]])</f>
        <v>6.4150231481481468E-2</v>
      </c>
      <c r="BM15" s="127">
        <f>IF(ISBLANK(laps_times[[#This Row],[56]]),"DNF",    rounds_cum_time[[#This Row],[55]]+laps_times[[#This Row],[56]])</f>
        <v>6.5341319444444435E-2</v>
      </c>
      <c r="BN15" s="127">
        <f>IF(ISBLANK(laps_times[[#This Row],[57]]),"DNF",    rounds_cum_time[[#This Row],[56]]+laps_times[[#This Row],[57]])</f>
        <v>6.6541898148148135E-2</v>
      </c>
      <c r="BO15" s="127">
        <f>IF(ISBLANK(laps_times[[#This Row],[58]]),"DNF",    rounds_cum_time[[#This Row],[57]]+laps_times[[#This Row],[58]])</f>
        <v>6.772951388888887E-2</v>
      </c>
      <c r="BP15" s="127">
        <f>IF(ISBLANK(laps_times[[#This Row],[59]]),"DNF",    rounds_cum_time[[#This Row],[58]]+laps_times[[#This Row],[59]])</f>
        <v>6.8924652777777762E-2</v>
      </c>
      <c r="BQ15" s="127">
        <f>IF(ISBLANK(laps_times[[#This Row],[60]]),"DNF",    rounds_cum_time[[#This Row],[59]]+laps_times[[#This Row],[60]])</f>
        <v>7.0120370370370361E-2</v>
      </c>
      <c r="BR15" s="127">
        <f>IF(ISBLANK(laps_times[[#This Row],[61]]),"DNF",    rounds_cum_time[[#This Row],[60]]+laps_times[[#This Row],[61]])</f>
        <v>7.1305439814814811E-2</v>
      </c>
      <c r="BS15" s="127">
        <f>IF(ISBLANK(laps_times[[#This Row],[62]]),"DNF",    rounds_cum_time[[#This Row],[61]]+laps_times[[#This Row],[62]])</f>
        <v>7.250219907407407E-2</v>
      </c>
      <c r="BT15" s="127">
        <f>IF(ISBLANK(laps_times[[#This Row],[63]]),"DNF",    rounds_cum_time[[#This Row],[62]]+laps_times[[#This Row],[63]])</f>
        <v>7.3744560185185187E-2</v>
      </c>
      <c r="BU15" s="127">
        <f>IF(ISBLANK(laps_times[[#This Row],[64]]),"DNF",    rounds_cum_time[[#This Row],[63]]+laps_times[[#This Row],[64]])</f>
        <v>7.4953819444444444E-2</v>
      </c>
      <c r="BV15" s="127">
        <f>IF(ISBLANK(laps_times[[#This Row],[65]]),"DNF",    rounds_cum_time[[#This Row],[64]]+laps_times[[#This Row],[65]])</f>
        <v>7.6149884259259254E-2</v>
      </c>
      <c r="BW15" s="127">
        <f>IF(ISBLANK(laps_times[[#This Row],[66]]),"DNF",    rounds_cum_time[[#This Row],[65]]+laps_times[[#This Row],[66]])</f>
        <v>7.7343749999999989E-2</v>
      </c>
      <c r="BX15" s="127">
        <f>IF(ISBLANK(laps_times[[#This Row],[67]]),"DNF",    rounds_cum_time[[#This Row],[66]]+laps_times[[#This Row],[67]])</f>
        <v>7.8547685185185179E-2</v>
      </c>
      <c r="BY15" s="127">
        <f>IF(ISBLANK(laps_times[[#This Row],[68]]),"DNF",    rounds_cum_time[[#This Row],[67]]+laps_times[[#This Row],[68]])</f>
        <v>7.9740277777777771E-2</v>
      </c>
      <c r="BZ15" s="127">
        <f>IF(ISBLANK(laps_times[[#This Row],[69]]),"DNF",    rounds_cum_time[[#This Row],[68]]+laps_times[[#This Row],[69]])</f>
        <v>8.0930902777777772E-2</v>
      </c>
      <c r="CA15" s="127">
        <f>IF(ISBLANK(laps_times[[#This Row],[70]]),"DNF",    rounds_cum_time[[#This Row],[69]]+laps_times[[#This Row],[70]])</f>
        <v>8.2123495370370364E-2</v>
      </c>
      <c r="CB15" s="127">
        <f>IF(ISBLANK(laps_times[[#This Row],[71]]),"DNF",    rounds_cum_time[[#This Row],[70]]+laps_times[[#This Row],[71]])</f>
        <v>8.3321527777777765E-2</v>
      </c>
      <c r="CC15" s="127">
        <f>IF(ISBLANK(laps_times[[#This Row],[72]]),"DNF",    rounds_cum_time[[#This Row],[71]]+laps_times[[#This Row],[72]])</f>
        <v>8.4548611111111102E-2</v>
      </c>
      <c r="CD15" s="127">
        <f>IF(ISBLANK(laps_times[[#This Row],[73]]),"DNF",    rounds_cum_time[[#This Row],[72]]+laps_times[[#This Row],[73]])</f>
        <v>8.5776967592592582E-2</v>
      </c>
      <c r="CE15" s="127">
        <f>IF(ISBLANK(laps_times[[#This Row],[74]]),"DNF",    rounds_cum_time[[#This Row],[73]]+laps_times[[#This Row],[74]])</f>
        <v>8.7019328703703699E-2</v>
      </c>
      <c r="CF15" s="127">
        <f>IF(ISBLANK(laps_times[[#This Row],[75]]),"DNF",    rounds_cum_time[[#This Row],[74]]+laps_times[[#This Row],[75]])</f>
        <v>8.823333333333333E-2</v>
      </c>
      <c r="CG15" s="127">
        <f>IF(ISBLANK(laps_times[[#This Row],[76]]),"DNF",    rounds_cum_time[[#This Row],[75]]+laps_times[[#This Row],[76]])</f>
        <v>8.948842592592593E-2</v>
      </c>
      <c r="CH15" s="127">
        <f>IF(ISBLANK(laps_times[[#This Row],[77]]),"DNF",    rounds_cum_time[[#This Row],[76]]+laps_times[[#This Row],[77]])</f>
        <v>9.0758101851851861E-2</v>
      </c>
      <c r="CI15" s="127">
        <f>IF(ISBLANK(laps_times[[#This Row],[78]]),"DNF",    rounds_cum_time[[#This Row],[77]]+laps_times[[#This Row],[78]])</f>
        <v>9.2031018518518526E-2</v>
      </c>
      <c r="CJ15" s="127">
        <f>IF(ISBLANK(laps_times[[#This Row],[79]]),"DNF",    rounds_cum_time[[#This Row],[78]]+laps_times[[#This Row],[79]])</f>
        <v>9.3291782407407417E-2</v>
      </c>
      <c r="CK15" s="127">
        <f>IF(ISBLANK(laps_times[[#This Row],[80]]),"DNF",    rounds_cum_time[[#This Row],[79]]+laps_times[[#This Row],[80]])</f>
        <v>9.4551851851851859E-2</v>
      </c>
      <c r="CL15" s="127">
        <f>IF(ISBLANK(laps_times[[#This Row],[81]]),"DNF",    rounds_cum_time[[#This Row],[80]]+laps_times[[#This Row],[81]])</f>
        <v>9.580185185185186E-2</v>
      </c>
      <c r="CM15" s="127">
        <f>IF(ISBLANK(laps_times[[#This Row],[82]]),"DNF",    rounds_cum_time[[#This Row],[81]]+laps_times[[#This Row],[82]])</f>
        <v>9.7081597222222232E-2</v>
      </c>
      <c r="CN15" s="127">
        <f>IF(ISBLANK(laps_times[[#This Row],[83]]),"DNF",    rounds_cum_time[[#This Row],[82]]+laps_times[[#This Row],[83]])</f>
        <v>9.8379976851851861E-2</v>
      </c>
      <c r="CO15" s="127">
        <f>IF(ISBLANK(laps_times[[#This Row],[84]]),"DNF",    rounds_cum_time[[#This Row],[83]]+laps_times[[#This Row],[84]])</f>
        <v>9.9698842592592596E-2</v>
      </c>
      <c r="CP15" s="127">
        <f>IF(ISBLANK(laps_times[[#This Row],[85]]),"DNF",    rounds_cum_time[[#This Row],[84]]+laps_times[[#This Row],[85]])</f>
        <v>0.10099872685185185</v>
      </c>
      <c r="CQ15" s="127">
        <f>IF(ISBLANK(laps_times[[#This Row],[86]]),"DNF",    rounds_cum_time[[#This Row],[85]]+laps_times[[#This Row],[86]])</f>
        <v>0.10228344907407408</v>
      </c>
      <c r="CR15" s="127">
        <f>IF(ISBLANK(laps_times[[#This Row],[87]]),"DNF",    rounds_cum_time[[#This Row],[86]]+laps_times[[#This Row],[87]])</f>
        <v>0.10356805555555557</v>
      </c>
      <c r="CS15" s="127">
        <f>IF(ISBLANK(laps_times[[#This Row],[88]]),"DNF",    rounds_cum_time[[#This Row],[87]]+laps_times[[#This Row],[88]])</f>
        <v>0.10486099537037039</v>
      </c>
      <c r="CT15" s="127">
        <f>IF(ISBLANK(laps_times[[#This Row],[89]]),"DNF",    rounds_cum_time[[#This Row],[88]]+laps_times[[#This Row],[89]])</f>
        <v>0.10615254629629631</v>
      </c>
      <c r="CU15" s="127">
        <f>IF(ISBLANK(laps_times[[#This Row],[90]]),"DNF",    rounds_cum_time[[#This Row],[89]]+laps_times[[#This Row],[90]])</f>
        <v>0.10745555555555557</v>
      </c>
      <c r="CV15" s="127">
        <f>IF(ISBLANK(laps_times[[#This Row],[91]]),"DNF",    rounds_cum_time[[#This Row],[90]]+laps_times[[#This Row],[91]])</f>
        <v>0.10877222222222223</v>
      </c>
      <c r="CW15" s="127">
        <f>IF(ISBLANK(laps_times[[#This Row],[92]]),"DNF",    rounds_cum_time[[#This Row],[91]]+laps_times[[#This Row],[92]])</f>
        <v>0.11010034722222223</v>
      </c>
      <c r="CX15" s="127">
        <f>IF(ISBLANK(laps_times[[#This Row],[93]]),"DNF",    rounds_cum_time[[#This Row],[92]]+laps_times[[#This Row],[93]])</f>
        <v>0.11143356481481483</v>
      </c>
      <c r="CY15" s="127">
        <f>IF(ISBLANK(laps_times[[#This Row],[94]]),"DNF",    rounds_cum_time[[#This Row],[93]]+laps_times[[#This Row],[94]])</f>
        <v>0.11273703703703705</v>
      </c>
      <c r="CZ15" s="127">
        <f>IF(ISBLANK(laps_times[[#This Row],[95]]),"DNF",    rounds_cum_time[[#This Row],[94]]+laps_times[[#This Row],[95]])</f>
        <v>0.1140982638888889</v>
      </c>
      <c r="DA15" s="127">
        <f>IF(ISBLANK(laps_times[[#This Row],[96]]),"DNF",    rounds_cum_time[[#This Row],[95]]+laps_times[[#This Row],[96]])</f>
        <v>0.11545416666666668</v>
      </c>
      <c r="DB15" s="127">
        <f>IF(ISBLANK(laps_times[[#This Row],[97]]),"DNF",    rounds_cum_time[[#This Row],[96]]+laps_times[[#This Row],[97]])</f>
        <v>0.11680486111111112</v>
      </c>
      <c r="DC15" s="127">
        <f>IF(ISBLANK(laps_times[[#This Row],[98]]),"DNF",    rounds_cum_time[[#This Row],[97]]+laps_times[[#This Row],[98]])</f>
        <v>0.11814733796296296</v>
      </c>
      <c r="DD15" s="127">
        <f>IF(ISBLANK(laps_times[[#This Row],[99]]),"DNF",    rounds_cum_time[[#This Row],[98]]+laps_times[[#This Row],[99]])</f>
        <v>0.11952627314814815</v>
      </c>
      <c r="DE15" s="127">
        <f>IF(ISBLANK(laps_times[[#This Row],[100]]),"DNF",    rounds_cum_time[[#This Row],[99]]+laps_times[[#This Row],[100]])</f>
        <v>0.12091909722222222</v>
      </c>
      <c r="DF15" s="127">
        <f>IF(ISBLANK(laps_times[[#This Row],[101]]),"DNF",    rounds_cum_time[[#This Row],[100]]+laps_times[[#This Row],[101]])</f>
        <v>0.12225462962962963</v>
      </c>
      <c r="DG15" s="127">
        <f>IF(ISBLANK(laps_times[[#This Row],[102]]),"DNF",    rounds_cum_time[[#This Row],[101]]+laps_times[[#This Row],[102]])</f>
        <v>0.12361145833333333</v>
      </c>
      <c r="DH15" s="127">
        <f>IF(ISBLANK(laps_times[[#This Row],[103]]),"DNF",    rounds_cum_time[[#This Row],[102]]+laps_times[[#This Row],[103]])</f>
        <v>0.1249724537037037</v>
      </c>
      <c r="DI15" s="128">
        <f>IF(ISBLANK(laps_times[[#This Row],[104]]),"DNF",    rounds_cum_time[[#This Row],[103]]+laps_times[[#This Row],[104]])</f>
        <v>0.12629641203703704</v>
      </c>
      <c r="DJ15" s="128">
        <f>IF(ISBLANK(laps_times[[#This Row],[105]]),"DNF",    rounds_cum_time[[#This Row],[104]]+laps_times[[#This Row],[105]])</f>
        <v>0.12755219907407409</v>
      </c>
    </row>
    <row r="16" spans="2:114" x14ac:dyDescent="0.2">
      <c r="B16" s="124">
        <f>laps_times[[#This Row],[poř]]</f>
        <v>13</v>
      </c>
      <c r="C16" s="125">
        <f>laps_times[[#This Row],[s.č.]]</f>
        <v>133</v>
      </c>
      <c r="D16" s="125" t="str">
        <f>laps_times[[#This Row],[jméno]]</f>
        <v>Vaněček Michael</v>
      </c>
      <c r="E16" s="126">
        <f>laps_times[[#This Row],[roč]]</f>
        <v>1979</v>
      </c>
      <c r="F16" s="126" t="str">
        <f>laps_times[[#This Row],[kat]]</f>
        <v>M30</v>
      </c>
      <c r="G16" s="126">
        <f>laps_times[[#This Row],[poř_kat]]</f>
        <v>6</v>
      </c>
      <c r="H16" s="125" t="str">
        <f>IF(ISBLANK(laps_times[[#This Row],[klub]]),"-",laps_times[[#This Row],[klub]])</f>
        <v>-</v>
      </c>
      <c r="I16" s="138">
        <f>laps_times[[#This Row],[celk. čas]]</f>
        <v>0.12815972222222222</v>
      </c>
      <c r="J16" s="127">
        <f>laps_times[[#This Row],[1]]</f>
        <v>1.523611111111111E-3</v>
      </c>
      <c r="K16" s="127">
        <f>IF(ISBLANK(laps_times[[#This Row],[2]]),"DNF",    rounds_cum_time[[#This Row],[1]]+laps_times[[#This Row],[2]])</f>
        <v>2.5716435185185182E-3</v>
      </c>
      <c r="L16" s="127">
        <f>IF(ISBLANK(laps_times[[#This Row],[3]]),"DNF",    rounds_cum_time[[#This Row],[2]]+laps_times[[#This Row],[3]])</f>
        <v>3.6196759259259255E-3</v>
      </c>
      <c r="M16" s="127">
        <f>IF(ISBLANK(laps_times[[#This Row],[4]]),"DNF",    rounds_cum_time[[#This Row],[3]]+laps_times[[#This Row],[4]])</f>
        <v>4.6584490740740735E-3</v>
      </c>
      <c r="N16" s="127">
        <f>IF(ISBLANK(laps_times[[#This Row],[5]]),"DNF",    rounds_cum_time[[#This Row],[4]]+laps_times[[#This Row],[5]])</f>
        <v>5.7650462962962959E-3</v>
      </c>
      <c r="O16" s="127">
        <f>IF(ISBLANK(laps_times[[#This Row],[6]]),"DNF",    rounds_cum_time[[#This Row],[5]]+laps_times[[#This Row],[6]])</f>
        <v>6.8424768518518513E-3</v>
      </c>
      <c r="P16" s="127">
        <f>IF(ISBLANK(laps_times[[#This Row],[7]]),"DNF",    rounds_cum_time[[#This Row],[6]]+laps_times[[#This Row],[7]])</f>
        <v>7.9593749999999994E-3</v>
      </c>
      <c r="Q16" s="127">
        <f>IF(ISBLANK(laps_times[[#This Row],[8]]),"DNF",    rounds_cum_time[[#This Row],[7]]+laps_times[[#This Row],[8]])</f>
        <v>9.0906249999999997E-3</v>
      </c>
      <c r="R16" s="127">
        <f>IF(ISBLANK(laps_times[[#This Row],[9]]),"DNF",    rounds_cum_time[[#This Row],[8]]+laps_times[[#This Row],[9]])</f>
        <v>1.0212962962962962E-2</v>
      </c>
      <c r="S16" s="127">
        <f>IF(ISBLANK(laps_times[[#This Row],[10]]),"DNF",    rounds_cum_time[[#This Row],[9]]+laps_times[[#This Row],[10]])</f>
        <v>1.1334374999999999E-2</v>
      </c>
      <c r="T16" s="127">
        <f>IF(ISBLANK(laps_times[[#This Row],[11]]),"DNF",    rounds_cum_time[[#This Row],[10]]+laps_times[[#This Row],[11]])</f>
        <v>1.2480092592592591E-2</v>
      </c>
      <c r="U16" s="127">
        <f>IF(ISBLANK(laps_times[[#This Row],[12]]),"DNF",    rounds_cum_time[[#This Row],[11]]+laps_times[[#This Row],[12]])</f>
        <v>1.3623263888888888E-2</v>
      </c>
      <c r="V16" s="127">
        <f>IF(ISBLANK(laps_times[[#This Row],[13]]),"DNF",    rounds_cum_time[[#This Row],[12]]+laps_times[[#This Row],[13]])</f>
        <v>1.4752893518518518E-2</v>
      </c>
      <c r="W16" s="127">
        <f>IF(ISBLANK(laps_times[[#This Row],[14]]),"DNF",    rounds_cum_time[[#This Row],[13]]+laps_times[[#This Row],[14]])</f>
        <v>1.5890277777777777E-2</v>
      </c>
      <c r="X16" s="127">
        <f>IF(ISBLANK(laps_times[[#This Row],[15]]),"DNF",    rounds_cum_time[[#This Row],[14]]+laps_times[[#This Row],[15]])</f>
        <v>1.7009375E-2</v>
      </c>
      <c r="Y16" s="127">
        <f>IF(ISBLANK(laps_times[[#This Row],[16]]),"DNF",    rounds_cum_time[[#This Row],[15]]+laps_times[[#This Row],[16]])</f>
        <v>1.8122569444444445E-2</v>
      </c>
      <c r="Z16" s="127">
        <f>IF(ISBLANK(laps_times[[#This Row],[17]]),"DNF",    rounds_cum_time[[#This Row],[16]]+laps_times[[#This Row],[17]])</f>
        <v>1.9237615740740739E-2</v>
      </c>
      <c r="AA16" s="127">
        <f>IF(ISBLANK(laps_times[[#This Row],[18]]),"DNF",    rounds_cum_time[[#This Row],[17]]+laps_times[[#This Row],[18]])</f>
        <v>2.0348379629629629E-2</v>
      </c>
      <c r="AB16" s="127">
        <f>IF(ISBLANK(laps_times[[#This Row],[19]]),"DNF",    rounds_cum_time[[#This Row],[18]]+laps_times[[#This Row],[19]])</f>
        <v>2.1460532407407407E-2</v>
      </c>
      <c r="AC16" s="127">
        <f>IF(ISBLANK(laps_times[[#This Row],[20]]),"DNF",    rounds_cum_time[[#This Row],[19]]+laps_times[[#This Row],[20]])</f>
        <v>2.2575231481481481E-2</v>
      </c>
      <c r="AD16" s="127">
        <f>IF(ISBLANK(laps_times[[#This Row],[21]]),"DNF",    rounds_cum_time[[#This Row],[20]]+laps_times[[#This Row],[21]])</f>
        <v>2.3703472222222223E-2</v>
      </c>
      <c r="AE16" s="127">
        <f>IF(ISBLANK(laps_times[[#This Row],[22]]),"DNF",    rounds_cum_time[[#This Row],[21]]+laps_times[[#This Row],[22]])</f>
        <v>2.4838773148148148E-2</v>
      </c>
      <c r="AF16" s="127">
        <f>IF(ISBLANK(laps_times[[#This Row],[23]]),"DNF",    rounds_cum_time[[#This Row],[22]]+laps_times[[#This Row],[23]])</f>
        <v>2.6003935185185185E-2</v>
      </c>
      <c r="AG16" s="127">
        <f>IF(ISBLANK(laps_times[[#This Row],[24]]),"DNF",    rounds_cum_time[[#This Row],[23]]+laps_times[[#This Row],[24]])</f>
        <v>2.717488425925926E-2</v>
      </c>
      <c r="AH16" s="127">
        <f>IF(ISBLANK(laps_times[[#This Row],[25]]),"DNF",    rounds_cum_time[[#This Row],[24]]+laps_times[[#This Row],[25]])</f>
        <v>2.831087962962963E-2</v>
      </c>
      <c r="AI16" s="127">
        <f>IF(ISBLANK(laps_times[[#This Row],[26]]),"DNF",    rounds_cum_time[[#This Row],[25]]+laps_times[[#This Row],[26]])</f>
        <v>2.9465393518518519E-2</v>
      </c>
      <c r="AJ16" s="127">
        <f>IF(ISBLANK(laps_times[[#This Row],[27]]),"DNF",    rounds_cum_time[[#This Row],[26]]+laps_times[[#This Row],[27]])</f>
        <v>3.0629629629629632E-2</v>
      </c>
      <c r="AK16" s="127">
        <f>IF(ISBLANK(laps_times[[#This Row],[28]]),"DNF",    rounds_cum_time[[#This Row],[27]]+laps_times[[#This Row],[28]])</f>
        <v>3.1779513888888888E-2</v>
      </c>
      <c r="AL16" s="127">
        <f>IF(ISBLANK(laps_times[[#This Row],[29]]),"DNF",    rounds_cum_time[[#This Row],[28]]+laps_times[[#This Row],[29]])</f>
        <v>3.2941203703703702E-2</v>
      </c>
      <c r="AM16" s="127">
        <f>IF(ISBLANK(laps_times[[#This Row],[30]]),"DNF",    rounds_cum_time[[#This Row],[29]]+laps_times[[#This Row],[30]])</f>
        <v>3.409513888888889E-2</v>
      </c>
      <c r="AN16" s="127">
        <f>IF(ISBLANK(laps_times[[#This Row],[31]]),"DNF",    rounds_cum_time[[#This Row],[30]]+laps_times[[#This Row],[31]])</f>
        <v>3.5261574074074077E-2</v>
      </c>
      <c r="AO16" s="127">
        <f>IF(ISBLANK(laps_times[[#This Row],[32]]),"DNF",    rounds_cum_time[[#This Row],[31]]+laps_times[[#This Row],[32]])</f>
        <v>3.644479166666667E-2</v>
      </c>
      <c r="AP16" s="127">
        <f>IF(ISBLANK(laps_times[[#This Row],[33]]),"DNF",    rounds_cum_time[[#This Row],[32]]+laps_times[[#This Row],[33]])</f>
        <v>3.7613194444444449E-2</v>
      </c>
      <c r="AQ16" s="127">
        <f>IF(ISBLANK(laps_times[[#This Row],[34]]),"DNF",    rounds_cum_time[[#This Row],[33]]+laps_times[[#This Row],[34]])</f>
        <v>3.8785995370370377E-2</v>
      </c>
      <c r="AR16" s="127">
        <f>IF(ISBLANK(laps_times[[#This Row],[35]]),"DNF",    rounds_cum_time[[#This Row],[34]]+laps_times[[#This Row],[35]])</f>
        <v>3.9962847222222229E-2</v>
      </c>
      <c r="AS16" s="127">
        <f>IF(ISBLANK(laps_times[[#This Row],[36]]),"DNF",    rounds_cum_time[[#This Row],[35]]+laps_times[[#This Row],[36]])</f>
        <v>4.11300925925926E-2</v>
      </c>
      <c r="AT16" s="127">
        <f>IF(ISBLANK(laps_times[[#This Row],[37]]),"DNF",    rounds_cum_time[[#This Row],[36]]+laps_times[[#This Row],[37]])</f>
        <v>4.2311574074074085E-2</v>
      </c>
      <c r="AU16" s="127">
        <f>IF(ISBLANK(laps_times[[#This Row],[38]]),"DNF",    rounds_cum_time[[#This Row],[37]]+laps_times[[#This Row],[38]])</f>
        <v>4.3489583333333345E-2</v>
      </c>
      <c r="AV16" s="127">
        <f>IF(ISBLANK(laps_times[[#This Row],[39]]),"DNF",    rounds_cum_time[[#This Row],[38]]+laps_times[[#This Row],[39]])</f>
        <v>4.4687268518518529E-2</v>
      </c>
      <c r="AW16" s="127">
        <f>IF(ISBLANK(laps_times[[#This Row],[40]]),"DNF",    rounds_cum_time[[#This Row],[39]]+laps_times[[#This Row],[40]])</f>
        <v>4.5858449074074083E-2</v>
      </c>
      <c r="AX16" s="127">
        <f>IF(ISBLANK(laps_times[[#This Row],[41]]),"DNF",    rounds_cum_time[[#This Row],[40]]+laps_times[[#This Row],[41]])</f>
        <v>4.7056018518518525E-2</v>
      </c>
      <c r="AY16" s="127">
        <f>IF(ISBLANK(laps_times[[#This Row],[42]]),"DNF",    rounds_cum_time[[#This Row],[41]]+laps_times[[#This Row],[42]])</f>
        <v>4.8232754629629636E-2</v>
      </c>
      <c r="AZ16" s="127">
        <f>IF(ISBLANK(laps_times[[#This Row],[43]]),"DNF",    rounds_cum_time[[#This Row],[42]]+laps_times[[#This Row],[43]])</f>
        <v>4.9410069444444447E-2</v>
      </c>
      <c r="BA16" s="127">
        <f>IF(ISBLANK(laps_times[[#This Row],[44]]),"DNF",    rounds_cum_time[[#This Row],[43]]+laps_times[[#This Row],[44]])</f>
        <v>5.0599768518518523E-2</v>
      </c>
      <c r="BB16" s="127">
        <f>IF(ISBLANK(laps_times[[#This Row],[45]]),"DNF",    rounds_cum_time[[#This Row],[44]]+laps_times[[#This Row],[45]])</f>
        <v>5.1777893518518525E-2</v>
      </c>
      <c r="BC16" s="127">
        <f>IF(ISBLANK(laps_times[[#This Row],[46]]),"DNF",    rounds_cum_time[[#This Row],[45]]+laps_times[[#This Row],[46]])</f>
        <v>5.2985069444444449E-2</v>
      </c>
      <c r="BD16" s="127">
        <f>IF(ISBLANK(laps_times[[#This Row],[47]]),"DNF",    rounds_cum_time[[#This Row],[46]]+laps_times[[#This Row],[47]])</f>
        <v>5.41806712962963E-2</v>
      </c>
      <c r="BE16" s="127">
        <f>IF(ISBLANK(laps_times[[#This Row],[48]]),"DNF",    rounds_cum_time[[#This Row],[47]]+laps_times[[#This Row],[48]])</f>
        <v>5.5367361111111117E-2</v>
      </c>
      <c r="BF16" s="127">
        <f>IF(ISBLANK(laps_times[[#This Row],[49]]),"DNF",    rounds_cum_time[[#This Row],[48]]+laps_times[[#This Row],[49]])</f>
        <v>5.6551736111111119E-2</v>
      </c>
      <c r="BG16" s="127">
        <f>IF(ISBLANK(laps_times[[#This Row],[50]]),"DNF",    rounds_cum_time[[#This Row],[49]]+laps_times[[#This Row],[50]])</f>
        <v>5.7733449074074079E-2</v>
      </c>
      <c r="BH16" s="127">
        <f>IF(ISBLANK(laps_times[[#This Row],[51]]),"DNF",    rounds_cum_time[[#This Row],[50]]+laps_times[[#This Row],[51]])</f>
        <v>5.8940972222222228E-2</v>
      </c>
      <c r="BI16" s="127">
        <f>IF(ISBLANK(laps_times[[#This Row],[52]]),"DNF",    rounds_cum_time[[#This Row],[51]]+laps_times[[#This Row],[52]])</f>
        <v>6.0127430555555562E-2</v>
      </c>
      <c r="BJ16" s="127">
        <f>IF(ISBLANK(laps_times[[#This Row],[53]]),"DNF",    rounds_cum_time[[#This Row],[52]]+laps_times[[#This Row],[53]])</f>
        <v>6.1324189814814821E-2</v>
      </c>
      <c r="BK16" s="127">
        <f>IF(ISBLANK(laps_times[[#This Row],[54]]),"DNF",    rounds_cum_time[[#This Row],[53]]+laps_times[[#This Row],[54]])</f>
        <v>6.2493634259259266E-2</v>
      </c>
      <c r="BL16" s="127">
        <f>IF(ISBLANK(laps_times[[#This Row],[55]]),"DNF",    rounds_cum_time[[#This Row],[54]]+laps_times[[#This Row],[55]])</f>
        <v>6.3687962962962974E-2</v>
      </c>
      <c r="BM16" s="127">
        <f>IF(ISBLANK(laps_times[[#This Row],[56]]),"DNF",    rounds_cum_time[[#This Row],[55]]+laps_times[[#This Row],[56]])</f>
        <v>6.4847916666666672E-2</v>
      </c>
      <c r="BN16" s="127">
        <f>IF(ISBLANK(laps_times[[#This Row],[57]]),"DNF",    rounds_cum_time[[#This Row],[56]]+laps_times[[#This Row],[57]])</f>
        <v>6.605983796296297E-2</v>
      </c>
      <c r="BO16" s="127">
        <f>IF(ISBLANK(laps_times[[#This Row],[58]]),"DNF",    rounds_cum_time[[#This Row],[57]]+laps_times[[#This Row],[58]])</f>
        <v>6.727569444444445E-2</v>
      </c>
      <c r="BP16" s="127">
        <f>IF(ISBLANK(laps_times[[#This Row],[59]]),"DNF",    rounds_cum_time[[#This Row],[58]]+laps_times[[#This Row],[59]])</f>
        <v>6.8503472222222223E-2</v>
      </c>
      <c r="BQ16" s="127">
        <f>IF(ISBLANK(laps_times[[#This Row],[60]]),"DNF",    rounds_cum_time[[#This Row],[59]]+laps_times[[#This Row],[60]])</f>
        <v>6.9697685185185182E-2</v>
      </c>
      <c r="BR16" s="127">
        <f>IF(ISBLANK(laps_times[[#This Row],[61]]),"DNF",    rounds_cum_time[[#This Row],[60]]+laps_times[[#This Row],[61]])</f>
        <v>7.0913078703703697E-2</v>
      </c>
      <c r="BS16" s="127">
        <f>IF(ISBLANK(laps_times[[#This Row],[62]]),"DNF",    rounds_cum_time[[#This Row],[61]]+laps_times[[#This Row],[62]])</f>
        <v>7.2105787037037031E-2</v>
      </c>
      <c r="BT16" s="127">
        <f>IF(ISBLANK(laps_times[[#This Row],[63]]),"DNF",    rounds_cum_time[[#This Row],[62]]+laps_times[[#This Row],[63]])</f>
        <v>7.329999999999999E-2</v>
      </c>
      <c r="BU16" s="127">
        <f>IF(ISBLANK(laps_times[[#This Row],[64]]),"DNF",    rounds_cum_time[[#This Row],[63]]+laps_times[[#This Row],[64]])</f>
        <v>7.4510300925925921E-2</v>
      </c>
      <c r="BV16" s="127">
        <f>IF(ISBLANK(laps_times[[#This Row],[65]]),"DNF",    rounds_cum_time[[#This Row],[64]]+laps_times[[#This Row],[65]])</f>
        <v>7.5675462962962958E-2</v>
      </c>
      <c r="BW16" s="127">
        <f>IF(ISBLANK(laps_times[[#This Row],[66]]),"DNF",    rounds_cum_time[[#This Row],[65]]+laps_times[[#This Row],[66]])</f>
        <v>7.6903356481481472E-2</v>
      </c>
      <c r="BX16" s="127">
        <f>IF(ISBLANK(laps_times[[#This Row],[67]]),"DNF",    rounds_cum_time[[#This Row],[66]]+laps_times[[#This Row],[67]])</f>
        <v>7.8128472222222217E-2</v>
      </c>
      <c r="BY16" s="127">
        <f>IF(ISBLANK(laps_times[[#This Row],[68]]),"DNF",    rounds_cum_time[[#This Row],[67]]+laps_times[[#This Row],[68]])</f>
        <v>7.9369907407407403E-2</v>
      </c>
      <c r="BZ16" s="127">
        <f>IF(ISBLANK(laps_times[[#This Row],[69]]),"DNF",    rounds_cum_time[[#This Row],[68]]+laps_times[[#This Row],[69]])</f>
        <v>8.0585879629629625E-2</v>
      </c>
      <c r="CA16" s="127">
        <f>IF(ISBLANK(laps_times[[#This Row],[70]]),"DNF",    rounds_cum_time[[#This Row],[69]]+laps_times[[#This Row],[70]])</f>
        <v>8.1829166666666661E-2</v>
      </c>
      <c r="CB16" s="127">
        <f>IF(ISBLANK(laps_times[[#This Row],[71]]),"DNF",    rounds_cum_time[[#This Row],[70]]+laps_times[[#This Row],[71]])</f>
        <v>8.3056249999999998E-2</v>
      </c>
      <c r="CC16" s="127">
        <f>IF(ISBLANK(laps_times[[#This Row],[72]]),"DNF",    rounds_cum_time[[#This Row],[71]]+laps_times[[#This Row],[72]])</f>
        <v>8.4281944444444437E-2</v>
      </c>
      <c r="CD16" s="127">
        <f>IF(ISBLANK(laps_times[[#This Row],[73]]),"DNF",    rounds_cum_time[[#This Row],[72]]+laps_times[[#This Row],[73]])</f>
        <v>8.5540162037037029E-2</v>
      </c>
      <c r="CE16" s="127">
        <f>IF(ISBLANK(laps_times[[#This Row],[74]]),"DNF",    rounds_cum_time[[#This Row],[73]]+laps_times[[#This Row],[74]])</f>
        <v>8.679386574074073E-2</v>
      </c>
      <c r="CF16" s="127">
        <f>IF(ISBLANK(laps_times[[#This Row],[75]]),"DNF",    rounds_cum_time[[#This Row],[74]]+laps_times[[#This Row],[75]])</f>
        <v>8.8061111111111104E-2</v>
      </c>
      <c r="CG16" s="127">
        <f>IF(ISBLANK(laps_times[[#This Row],[76]]),"DNF",    rounds_cum_time[[#This Row],[75]]+laps_times[[#This Row],[76]])</f>
        <v>8.9291087962962951E-2</v>
      </c>
      <c r="CH16" s="127">
        <f>IF(ISBLANK(laps_times[[#This Row],[77]]),"DNF",    rounds_cum_time[[#This Row],[76]]+laps_times[[#This Row],[77]])</f>
        <v>9.052835648148147E-2</v>
      </c>
      <c r="CI16" s="127">
        <f>IF(ISBLANK(laps_times[[#This Row],[78]]),"DNF",    rounds_cum_time[[#This Row],[77]]+laps_times[[#This Row],[78]])</f>
        <v>9.1771874999999989E-2</v>
      </c>
      <c r="CJ16" s="127">
        <f>IF(ISBLANK(laps_times[[#This Row],[79]]),"DNF",    rounds_cum_time[[#This Row],[78]]+laps_times[[#This Row],[79]])</f>
        <v>9.3001620370370353E-2</v>
      </c>
      <c r="CK16" s="127">
        <f>IF(ISBLANK(laps_times[[#This Row],[80]]),"DNF",    rounds_cum_time[[#This Row],[79]]+laps_times[[#This Row],[80]])</f>
        <v>9.4251851851851837E-2</v>
      </c>
      <c r="CL16" s="127">
        <f>IF(ISBLANK(laps_times[[#This Row],[81]]),"DNF",    rounds_cum_time[[#This Row],[80]]+laps_times[[#This Row],[81]])</f>
        <v>9.5517129629629619E-2</v>
      </c>
      <c r="CM16" s="127">
        <f>IF(ISBLANK(laps_times[[#This Row],[82]]),"DNF",    rounds_cum_time[[#This Row],[81]]+laps_times[[#This Row],[82]])</f>
        <v>9.6797800925925909E-2</v>
      </c>
      <c r="CN16" s="127">
        <f>IF(ISBLANK(laps_times[[#This Row],[83]]),"DNF",    rounds_cum_time[[#This Row],[82]]+laps_times[[#This Row],[83]])</f>
        <v>9.8080439814814804E-2</v>
      </c>
      <c r="CO16" s="127">
        <f>IF(ISBLANK(laps_times[[#This Row],[84]]),"DNF",    rounds_cum_time[[#This Row],[83]]+laps_times[[#This Row],[84]])</f>
        <v>9.935416666666666E-2</v>
      </c>
      <c r="CP16" s="127">
        <f>IF(ISBLANK(laps_times[[#This Row],[85]]),"DNF",    rounds_cum_time[[#This Row],[84]]+laps_times[[#This Row],[85]])</f>
        <v>0.100653125</v>
      </c>
      <c r="CQ16" s="127">
        <f>IF(ISBLANK(laps_times[[#This Row],[86]]),"DNF",    rounds_cum_time[[#This Row],[85]]+laps_times[[#This Row],[86]])</f>
        <v>0.10196261574074074</v>
      </c>
      <c r="CR16" s="127">
        <f>IF(ISBLANK(laps_times[[#This Row],[87]]),"DNF",    rounds_cum_time[[#This Row],[86]]+laps_times[[#This Row],[87]])</f>
        <v>0.10326238425925925</v>
      </c>
      <c r="CS16" s="127">
        <f>IF(ISBLANK(laps_times[[#This Row],[88]]),"DNF",    rounds_cum_time[[#This Row],[87]]+laps_times[[#This Row],[88]])</f>
        <v>0.10458993055555554</v>
      </c>
      <c r="CT16" s="127">
        <f>IF(ISBLANK(laps_times[[#This Row],[89]]),"DNF",    rounds_cum_time[[#This Row],[88]]+laps_times[[#This Row],[89]])</f>
        <v>0.10588807870370369</v>
      </c>
      <c r="CU16" s="127">
        <f>IF(ISBLANK(laps_times[[#This Row],[90]]),"DNF",    rounds_cum_time[[#This Row],[89]]+laps_times[[#This Row],[90]])</f>
        <v>0.10721400462962961</v>
      </c>
      <c r="CV16" s="127">
        <f>IF(ISBLANK(laps_times[[#This Row],[91]]),"DNF",    rounds_cum_time[[#This Row],[90]]+laps_times[[#This Row],[91]])</f>
        <v>0.1085310185185185</v>
      </c>
      <c r="CW16" s="127">
        <f>IF(ISBLANK(laps_times[[#This Row],[92]]),"DNF",    rounds_cum_time[[#This Row],[91]]+laps_times[[#This Row],[92]])</f>
        <v>0.10986886574074071</v>
      </c>
      <c r="CX16" s="127">
        <f>IF(ISBLANK(laps_times[[#This Row],[93]]),"DNF",    rounds_cum_time[[#This Row],[92]]+laps_times[[#This Row],[93]])</f>
        <v>0.11133379629629626</v>
      </c>
      <c r="CY16" s="127">
        <f>IF(ISBLANK(laps_times[[#This Row],[94]]),"DNF",    rounds_cum_time[[#This Row],[93]]+laps_times[[#This Row],[94]])</f>
        <v>0.11269050925925923</v>
      </c>
      <c r="CZ16" s="127">
        <f>IF(ISBLANK(laps_times[[#This Row],[95]]),"DNF",    rounds_cum_time[[#This Row],[94]]+laps_times[[#This Row],[95]])</f>
        <v>0.11406909722222219</v>
      </c>
      <c r="DA16" s="127">
        <f>IF(ISBLANK(laps_times[[#This Row],[96]]),"DNF",    rounds_cum_time[[#This Row],[95]]+laps_times[[#This Row],[96]])</f>
        <v>0.11544942129629626</v>
      </c>
      <c r="DB16" s="127">
        <f>IF(ISBLANK(laps_times[[#This Row],[97]]),"DNF",    rounds_cum_time[[#This Row],[96]]+laps_times[[#This Row],[97]])</f>
        <v>0.11682349537037033</v>
      </c>
      <c r="DC16" s="127">
        <f>IF(ISBLANK(laps_times[[#This Row],[98]]),"DNF",    rounds_cum_time[[#This Row],[97]]+laps_times[[#This Row],[98]])</f>
        <v>0.11831539351851848</v>
      </c>
      <c r="DD16" s="127">
        <f>IF(ISBLANK(laps_times[[#This Row],[99]]),"DNF",    rounds_cum_time[[#This Row],[98]]+laps_times[[#This Row],[99]])</f>
        <v>0.11971851851851849</v>
      </c>
      <c r="DE16" s="127">
        <f>IF(ISBLANK(laps_times[[#This Row],[100]]),"DNF",    rounds_cum_time[[#This Row],[99]]+laps_times[[#This Row],[100]])</f>
        <v>0.12111643518518515</v>
      </c>
      <c r="DF16" s="127">
        <f>IF(ISBLANK(laps_times[[#This Row],[101]]),"DNF",    rounds_cum_time[[#This Row],[100]]+laps_times[[#This Row],[101]])</f>
        <v>0.12252581018518516</v>
      </c>
      <c r="DG16" s="127">
        <f>IF(ISBLANK(laps_times[[#This Row],[102]]),"DNF",    rounds_cum_time[[#This Row],[101]]+laps_times[[#This Row],[102]])</f>
        <v>0.12391446759259256</v>
      </c>
      <c r="DH16" s="127">
        <f>IF(ISBLANK(laps_times[[#This Row],[103]]),"DNF",    rounds_cum_time[[#This Row],[102]]+laps_times[[#This Row],[103]])</f>
        <v>0.12532002314814811</v>
      </c>
      <c r="DI16" s="128">
        <f>IF(ISBLANK(laps_times[[#This Row],[104]]),"DNF",    rounds_cum_time[[#This Row],[103]]+laps_times[[#This Row],[104]])</f>
        <v>0.12678993055555551</v>
      </c>
      <c r="DJ16" s="128">
        <f>IF(ISBLANK(laps_times[[#This Row],[105]]),"DNF",    rounds_cum_time[[#This Row],[104]]+laps_times[[#This Row],[105]])</f>
        <v>0.1281640046296296</v>
      </c>
    </row>
    <row r="17" spans="2:114" x14ac:dyDescent="0.2">
      <c r="B17" s="124">
        <f>laps_times[[#This Row],[poř]]</f>
        <v>14</v>
      </c>
      <c r="C17" s="125">
        <f>laps_times[[#This Row],[s.č.]]</f>
        <v>114</v>
      </c>
      <c r="D17" s="125" t="str">
        <f>laps_times[[#This Row],[jméno]]</f>
        <v>Urban Jaroslav</v>
      </c>
      <c r="E17" s="126">
        <f>laps_times[[#This Row],[roč]]</f>
        <v>1984</v>
      </c>
      <c r="F17" s="126" t="str">
        <f>laps_times[[#This Row],[kat]]</f>
        <v>M30</v>
      </c>
      <c r="G17" s="126">
        <f>laps_times[[#This Row],[poř_kat]]</f>
        <v>7</v>
      </c>
      <c r="H17" s="125" t="str">
        <f>IF(ISBLANK(laps_times[[#This Row],[klub]]),"-",laps_times[[#This Row],[klub]])</f>
        <v>KILPI RACING TEAM</v>
      </c>
      <c r="I17" s="138">
        <f>laps_times[[#This Row],[celk. čas]]</f>
        <v>0.12827546296296297</v>
      </c>
      <c r="J17" s="127">
        <f>laps_times[[#This Row],[1]]</f>
        <v>1.7490740740740741E-3</v>
      </c>
      <c r="K17" s="127">
        <f>IF(ISBLANK(laps_times[[#This Row],[2]]),"DNF",    rounds_cum_time[[#This Row],[1]]+laps_times[[#This Row],[2]])</f>
        <v>2.8910879629629629E-3</v>
      </c>
      <c r="L17" s="127">
        <f>IF(ISBLANK(laps_times[[#This Row],[3]]),"DNF",    rounds_cum_time[[#This Row],[2]]+laps_times[[#This Row],[3]])</f>
        <v>4.0310185185185188E-3</v>
      </c>
      <c r="M17" s="127">
        <f>IF(ISBLANK(laps_times[[#This Row],[4]]),"DNF",    rounds_cum_time[[#This Row],[3]]+laps_times[[#This Row],[4]])</f>
        <v>5.1721064814814815E-3</v>
      </c>
      <c r="N17" s="127">
        <f>IF(ISBLANK(laps_times[[#This Row],[5]]),"DNF",    rounds_cum_time[[#This Row],[4]]+laps_times[[#This Row],[5]])</f>
        <v>6.300925925925926E-3</v>
      </c>
      <c r="O17" s="127">
        <f>IF(ISBLANK(laps_times[[#This Row],[6]]),"DNF",    rounds_cum_time[[#This Row],[5]]+laps_times[[#This Row],[6]])</f>
        <v>7.4613425925925923E-3</v>
      </c>
      <c r="P17" s="127">
        <f>IF(ISBLANK(laps_times[[#This Row],[7]]),"DNF",    rounds_cum_time[[#This Row],[6]]+laps_times[[#This Row],[7]])</f>
        <v>8.5883101851851849E-3</v>
      </c>
      <c r="Q17" s="127">
        <f>IF(ISBLANK(laps_times[[#This Row],[8]]),"DNF",    rounds_cum_time[[#This Row],[7]]+laps_times[[#This Row],[8]])</f>
        <v>9.7373842592592581E-3</v>
      </c>
      <c r="R17" s="127">
        <f>IF(ISBLANK(laps_times[[#This Row],[9]]),"DNF",    rounds_cum_time[[#This Row],[8]]+laps_times[[#This Row],[9]])</f>
        <v>1.0886458333333331E-2</v>
      </c>
      <c r="S17" s="127">
        <f>IF(ISBLANK(laps_times[[#This Row],[10]]),"DNF",    rounds_cum_time[[#This Row],[9]]+laps_times[[#This Row],[10]])</f>
        <v>1.2023958333333331E-2</v>
      </c>
      <c r="T17" s="127">
        <f>IF(ISBLANK(laps_times[[#This Row],[11]]),"DNF",    rounds_cum_time[[#This Row],[10]]+laps_times[[#This Row],[11]])</f>
        <v>1.3142245370370368E-2</v>
      </c>
      <c r="U17" s="127">
        <f>IF(ISBLANK(laps_times[[#This Row],[12]]),"DNF",    rounds_cum_time[[#This Row],[11]]+laps_times[[#This Row],[12]])</f>
        <v>1.428634259259259E-2</v>
      </c>
      <c r="V17" s="127">
        <f>IF(ISBLANK(laps_times[[#This Row],[13]]),"DNF",    rounds_cum_time[[#This Row],[12]]+laps_times[[#This Row],[13]])</f>
        <v>1.5424652777777775E-2</v>
      </c>
      <c r="W17" s="127">
        <f>IF(ISBLANK(laps_times[[#This Row],[14]]),"DNF",    rounds_cum_time[[#This Row],[13]]+laps_times[[#This Row],[14]])</f>
        <v>1.6579398148148145E-2</v>
      </c>
      <c r="X17" s="127">
        <f>IF(ISBLANK(laps_times[[#This Row],[15]]),"DNF",    rounds_cum_time[[#This Row],[14]]+laps_times[[#This Row],[15]])</f>
        <v>1.7729976851851847E-2</v>
      </c>
      <c r="Y17" s="127">
        <f>IF(ISBLANK(laps_times[[#This Row],[16]]),"DNF",    rounds_cum_time[[#This Row],[15]]+laps_times[[#This Row],[16]])</f>
        <v>1.888946759259259E-2</v>
      </c>
      <c r="Z17" s="127">
        <f>IF(ISBLANK(laps_times[[#This Row],[17]]),"DNF",    rounds_cum_time[[#This Row],[16]]+laps_times[[#This Row],[17]])</f>
        <v>2.0065277777777776E-2</v>
      </c>
      <c r="AA17" s="127">
        <f>IF(ISBLANK(laps_times[[#This Row],[18]]),"DNF",    rounds_cum_time[[#This Row],[17]]+laps_times[[#This Row],[18]])</f>
        <v>2.1229745370370368E-2</v>
      </c>
      <c r="AB17" s="127">
        <f>IF(ISBLANK(laps_times[[#This Row],[19]]),"DNF",    rounds_cum_time[[#This Row],[18]]+laps_times[[#This Row],[19]])</f>
        <v>2.2397222222222218E-2</v>
      </c>
      <c r="AC17" s="127">
        <f>IF(ISBLANK(laps_times[[#This Row],[20]]),"DNF",    rounds_cum_time[[#This Row],[19]]+laps_times[[#This Row],[20]])</f>
        <v>2.3548726851851848E-2</v>
      </c>
      <c r="AD17" s="127">
        <f>IF(ISBLANK(laps_times[[#This Row],[21]]),"DNF",    rounds_cum_time[[#This Row],[20]]+laps_times[[#This Row],[21]])</f>
        <v>2.4705902777777775E-2</v>
      </c>
      <c r="AE17" s="127">
        <f>IF(ISBLANK(laps_times[[#This Row],[22]]),"DNF",    rounds_cum_time[[#This Row],[21]]+laps_times[[#This Row],[22]])</f>
        <v>2.588483796296296E-2</v>
      </c>
      <c r="AF17" s="127">
        <f>IF(ISBLANK(laps_times[[#This Row],[23]]),"DNF",    rounds_cum_time[[#This Row],[22]]+laps_times[[#This Row],[23]])</f>
        <v>2.7063888888888887E-2</v>
      </c>
      <c r="AG17" s="127">
        <f>IF(ISBLANK(laps_times[[#This Row],[24]]),"DNF",    rounds_cum_time[[#This Row],[23]]+laps_times[[#This Row],[24]])</f>
        <v>2.8237268518518516E-2</v>
      </c>
      <c r="AH17" s="127">
        <f>IF(ISBLANK(laps_times[[#This Row],[25]]),"DNF",    rounds_cum_time[[#This Row],[24]]+laps_times[[#This Row],[25]])</f>
        <v>2.9407870370370369E-2</v>
      </c>
      <c r="AI17" s="127">
        <f>IF(ISBLANK(laps_times[[#This Row],[26]]),"DNF",    rounds_cum_time[[#This Row],[25]]+laps_times[[#This Row],[26]])</f>
        <v>3.0581944444444443E-2</v>
      </c>
      <c r="AJ17" s="127">
        <f>IF(ISBLANK(laps_times[[#This Row],[27]]),"DNF",    rounds_cum_time[[#This Row],[26]]+laps_times[[#This Row],[27]])</f>
        <v>3.1757175925925925E-2</v>
      </c>
      <c r="AK17" s="127">
        <f>IF(ISBLANK(laps_times[[#This Row],[28]]),"DNF",    rounds_cum_time[[#This Row],[27]]+laps_times[[#This Row],[28]])</f>
        <v>3.2928124999999996E-2</v>
      </c>
      <c r="AL17" s="127">
        <f>IF(ISBLANK(laps_times[[#This Row],[29]]),"DNF",    rounds_cum_time[[#This Row],[28]]+laps_times[[#This Row],[29]])</f>
        <v>3.4083796296296293E-2</v>
      </c>
      <c r="AM17" s="127">
        <f>IF(ISBLANK(laps_times[[#This Row],[30]]),"DNF",    rounds_cum_time[[#This Row],[29]]+laps_times[[#This Row],[30]])</f>
        <v>3.5234722222222216E-2</v>
      </c>
      <c r="AN17" s="127">
        <f>IF(ISBLANK(laps_times[[#This Row],[31]]),"DNF",    rounds_cum_time[[#This Row],[30]]+laps_times[[#This Row],[31]])</f>
        <v>3.6393749999999996E-2</v>
      </c>
      <c r="AO17" s="127">
        <f>IF(ISBLANK(laps_times[[#This Row],[32]]),"DNF",    rounds_cum_time[[#This Row],[31]]+laps_times[[#This Row],[32]])</f>
        <v>3.7582291666666663E-2</v>
      </c>
      <c r="AP17" s="127">
        <f>IF(ISBLANK(laps_times[[#This Row],[33]]),"DNF",    rounds_cum_time[[#This Row],[32]]+laps_times[[#This Row],[33]])</f>
        <v>3.8751041666666666E-2</v>
      </c>
      <c r="AQ17" s="127">
        <f>IF(ISBLANK(laps_times[[#This Row],[34]]),"DNF",    rounds_cum_time[[#This Row],[33]]+laps_times[[#This Row],[34]])</f>
        <v>3.9930092592592593E-2</v>
      </c>
      <c r="AR17" s="127">
        <f>IF(ISBLANK(laps_times[[#This Row],[35]]),"DNF",    rounds_cum_time[[#This Row],[34]]+laps_times[[#This Row],[35]])</f>
        <v>4.1140162037037041E-2</v>
      </c>
      <c r="AS17" s="127">
        <f>IF(ISBLANK(laps_times[[#This Row],[36]]),"DNF",    rounds_cum_time[[#This Row],[35]]+laps_times[[#This Row],[36]])</f>
        <v>4.2310879629629636E-2</v>
      </c>
      <c r="AT17" s="127">
        <f>IF(ISBLANK(laps_times[[#This Row],[37]]),"DNF",    rounds_cum_time[[#This Row],[36]]+laps_times[[#This Row],[37]])</f>
        <v>4.350729166666667E-2</v>
      </c>
      <c r="AU17" s="127">
        <f>IF(ISBLANK(laps_times[[#This Row],[38]]),"DNF",    rounds_cum_time[[#This Row],[37]]+laps_times[[#This Row],[38]])</f>
        <v>4.4711689814814819E-2</v>
      </c>
      <c r="AV17" s="127">
        <f>IF(ISBLANK(laps_times[[#This Row],[39]]),"DNF",    rounds_cum_time[[#This Row],[38]]+laps_times[[#This Row],[39]])</f>
        <v>4.5913541666666668E-2</v>
      </c>
      <c r="AW17" s="127">
        <f>IF(ISBLANK(laps_times[[#This Row],[40]]),"DNF",    rounds_cum_time[[#This Row],[39]]+laps_times[[#This Row],[40]])</f>
        <v>4.7074768518518523E-2</v>
      </c>
      <c r="AX17" s="127">
        <f>IF(ISBLANK(laps_times[[#This Row],[41]]),"DNF",    rounds_cum_time[[#This Row],[40]]+laps_times[[#This Row],[41]])</f>
        <v>4.8219097222222229E-2</v>
      </c>
      <c r="AY17" s="127">
        <f>IF(ISBLANK(laps_times[[#This Row],[42]]),"DNF",    rounds_cum_time[[#This Row],[41]]+laps_times[[#This Row],[42]])</f>
        <v>4.9389467592592599E-2</v>
      </c>
      <c r="AZ17" s="127">
        <f>IF(ISBLANK(laps_times[[#This Row],[43]]),"DNF",    rounds_cum_time[[#This Row],[42]]+laps_times[[#This Row],[43]])</f>
        <v>5.0587847222222232E-2</v>
      </c>
      <c r="BA17" s="127">
        <f>IF(ISBLANK(laps_times[[#This Row],[44]]),"DNF",    rounds_cum_time[[#This Row],[43]]+laps_times[[#This Row],[44]])</f>
        <v>5.1773148148148158E-2</v>
      </c>
      <c r="BB17" s="127">
        <f>IF(ISBLANK(laps_times[[#This Row],[45]]),"DNF",    rounds_cum_time[[#This Row],[44]]+laps_times[[#This Row],[45]])</f>
        <v>5.2959953703703717E-2</v>
      </c>
      <c r="BC17" s="127">
        <f>IF(ISBLANK(laps_times[[#This Row],[46]]),"DNF",    rounds_cum_time[[#This Row],[45]]+laps_times[[#This Row],[46]])</f>
        <v>5.4153703703703718E-2</v>
      </c>
      <c r="BD17" s="127">
        <f>IF(ISBLANK(laps_times[[#This Row],[47]]),"DNF",    rounds_cum_time[[#This Row],[46]]+laps_times[[#This Row],[47]])</f>
        <v>5.5384953703703721E-2</v>
      </c>
      <c r="BE17" s="127">
        <f>IF(ISBLANK(laps_times[[#This Row],[48]]),"DNF",    rounds_cum_time[[#This Row],[47]]+laps_times[[#This Row],[48]])</f>
        <v>5.6625925925925941E-2</v>
      </c>
      <c r="BF17" s="127">
        <f>IF(ISBLANK(laps_times[[#This Row],[49]]),"DNF",    rounds_cum_time[[#This Row],[48]]+laps_times[[#This Row],[49]])</f>
        <v>5.7843055555555571E-2</v>
      </c>
      <c r="BG17" s="127">
        <f>IF(ISBLANK(laps_times[[#This Row],[50]]),"DNF",    rounds_cum_time[[#This Row],[49]]+laps_times[[#This Row],[50]])</f>
        <v>5.9046064814814829E-2</v>
      </c>
      <c r="BH17" s="127">
        <f>IF(ISBLANK(laps_times[[#This Row],[51]]),"DNF",    rounds_cum_time[[#This Row],[50]]+laps_times[[#This Row],[51]])</f>
        <v>6.0237037037037054E-2</v>
      </c>
      <c r="BI17" s="127">
        <f>IF(ISBLANK(laps_times[[#This Row],[52]]),"DNF",    rounds_cum_time[[#This Row],[51]]+laps_times[[#This Row],[52]])</f>
        <v>6.1435416666666687E-2</v>
      </c>
      <c r="BJ17" s="127">
        <f>IF(ISBLANK(laps_times[[#This Row],[53]]),"DNF",    rounds_cum_time[[#This Row],[52]]+laps_times[[#This Row],[53]])</f>
        <v>6.2646412037037053E-2</v>
      </c>
      <c r="BK17" s="127">
        <f>IF(ISBLANK(laps_times[[#This Row],[54]]),"DNF",    rounds_cum_time[[#This Row],[53]]+laps_times[[#This Row],[54]])</f>
        <v>6.3831134259259278E-2</v>
      </c>
      <c r="BL17" s="127">
        <f>IF(ISBLANK(laps_times[[#This Row],[55]]),"DNF",    rounds_cum_time[[#This Row],[54]]+laps_times[[#This Row],[55]])</f>
        <v>6.5057754629629649E-2</v>
      </c>
      <c r="BM17" s="127">
        <f>IF(ISBLANK(laps_times[[#This Row],[56]]),"DNF",    rounds_cum_time[[#This Row],[55]]+laps_times[[#This Row],[56]])</f>
        <v>6.6274652777777804E-2</v>
      </c>
      <c r="BN17" s="127">
        <f>IF(ISBLANK(laps_times[[#This Row],[57]]),"DNF",    rounds_cum_time[[#This Row],[56]]+laps_times[[#This Row],[57]])</f>
        <v>6.7495949074074094E-2</v>
      </c>
      <c r="BO17" s="127">
        <f>IF(ISBLANK(laps_times[[#This Row],[58]]),"DNF",    rounds_cum_time[[#This Row],[57]]+laps_times[[#This Row],[58]])</f>
        <v>6.8689120370370393E-2</v>
      </c>
      <c r="BP17" s="127">
        <f>IF(ISBLANK(laps_times[[#This Row],[59]]),"DNF",    rounds_cum_time[[#This Row],[58]]+laps_times[[#This Row],[59]])</f>
        <v>6.9910648148148166E-2</v>
      </c>
      <c r="BQ17" s="127">
        <f>IF(ISBLANK(laps_times[[#This Row],[60]]),"DNF",    rounds_cum_time[[#This Row],[59]]+laps_times[[#This Row],[60]])</f>
        <v>7.1154513888888909E-2</v>
      </c>
      <c r="BR17" s="127">
        <f>IF(ISBLANK(laps_times[[#This Row],[61]]),"DNF",    rounds_cum_time[[#This Row],[60]]+laps_times[[#This Row],[61]])</f>
        <v>7.2369791666666683E-2</v>
      </c>
      <c r="BS17" s="127">
        <f>IF(ISBLANK(laps_times[[#This Row],[62]]),"DNF",    rounds_cum_time[[#This Row],[61]]+laps_times[[#This Row],[62]])</f>
        <v>7.3583912037037055E-2</v>
      </c>
      <c r="BT17" s="127">
        <f>IF(ISBLANK(laps_times[[#This Row],[63]]),"DNF",    rounds_cum_time[[#This Row],[62]]+laps_times[[#This Row],[63]])</f>
        <v>7.4846990740740763E-2</v>
      </c>
      <c r="BU17" s="127">
        <f>IF(ISBLANK(laps_times[[#This Row],[64]]),"DNF",    rounds_cum_time[[#This Row],[63]]+laps_times[[#This Row],[64]])</f>
        <v>7.6077546296296317E-2</v>
      </c>
      <c r="BV17" s="127">
        <f>IF(ISBLANK(laps_times[[#This Row],[65]]),"DNF",    rounds_cum_time[[#This Row],[64]]+laps_times[[#This Row],[65]])</f>
        <v>7.7318287037037053E-2</v>
      </c>
      <c r="BW17" s="127">
        <f>IF(ISBLANK(laps_times[[#This Row],[66]]),"DNF",    rounds_cum_time[[#This Row],[65]]+laps_times[[#This Row],[66]])</f>
        <v>7.8593518518518535E-2</v>
      </c>
      <c r="BX17" s="127">
        <f>IF(ISBLANK(laps_times[[#This Row],[67]]),"DNF",    rounds_cum_time[[#This Row],[66]]+laps_times[[#This Row],[67]])</f>
        <v>7.9828125000000014E-2</v>
      </c>
      <c r="BY17" s="127">
        <f>IF(ISBLANK(laps_times[[#This Row],[68]]),"DNF",    rounds_cum_time[[#This Row],[67]]+laps_times[[#This Row],[68]])</f>
        <v>8.1077314814814824E-2</v>
      </c>
      <c r="BZ17" s="127">
        <f>IF(ISBLANK(laps_times[[#This Row],[69]]),"DNF",    rounds_cum_time[[#This Row],[68]]+laps_times[[#This Row],[69]])</f>
        <v>8.2323032407407418E-2</v>
      </c>
      <c r="CA17" s="127">
        <f>IF(ISBLANK(laps_times[[#This Row],[70]]),"DNF",    rounds_cum_time[[#This Row],[69]]+laps_times[[#This Row],[70]])</f>
        <v>8.3570138888888895E-2</v>
      </c>
      <c r="CB17" s="127">
        <f>IF(ISBLANK(laps_times[[#This Row],[71]]),"DNF",    rounds_cum_time[[#This Row],[70]]+laps_times[[#This Row],[71]])</f>
        <v>8.4823611111111114E-2</v>
      </c>
      <c r="CC17" s="127">
        <f>IF(ISBLANK(laps_times[[#This Row],[72]]),"DNF",    rounds_cum_time[[#This Row],[71]]+laps_times[[#This Row],[72]])</f>
        <v>8.6072222222222231E-2</v>
      </c>
      <c r="CD17" s="127">
        <f>IF(ISBLANK(laps_times[[#This Row],[73]]),"DNF",    rounds_cum_time[[#This Row],[72]]+laps_times[[#This Row],[73]])</f>
        <v>8.7325231481481497E-2</v>
      </c>
      <c r="CE17" s="127">
        <f>IF(ISBLANK(laps_times[[#This Row],[74]]),"DNF",    rounds_cum_time[[#This Row],[73]]+laps_times[[#This Row],[74]])</f>
        <v>8.8602662037037053E-2</v>
      </c>
      <c r="CF17" s="127">
        <f>IF(ISBLANK(laps_times[[#This Row],[75]]),"DNF",    rounds_cum_time[[#This Row],[74]]+laps_times[[#This Row],[75]])</f>
        <v>8.9890509259259274E-2</v>
      </c>
      <c r="CG17" s="127">
        <f>IF(ISBLANK(laps_times[[#This Row],[76]]),"DNF",    rounds_cum_time[[#This Row],[75]]+laps_times[[#This Row],[76]])</f>
        <v>9.1801967592592612E-2</v>
      </c>
      <c r="CH17" s="127">
        <f>IF(ISBLANK(laps_times[[#This Row],[77]]),"DNF",    rounds_cum_time[[#This Row],[76]]+laps_times[[#This Row],[77]])</f>
        <v>9.3060069444444463E-2</v>
      </c>
      <c r="CI17" s="127">
        <f>IF(ISBLANK(laps_times[[#This Row],[78]]),"DNF",    rounds_cum_time[[#This Row],[77]]+laps_times[[#This Row],[78]])</f>
        <v>9.4298726851851866E-2</v>
      </c>
      <c r="CJ17" s="127">
        <f>IF(ISBLANK(laps_times[[#This Row],[79]]),"DNF",    rounds_cum_time[[#This Row],[78]]+laps_times[[#This Row],[79]])</f>
        <v>9.5521527777777795E-2</v>
      </c>
      <c r="CK17" s="127">
        <f>IF(ISBLANK(laps_times[[#This Row],[80]]),"DNF",    rounds_cum_time[[#This Row],[79]]+laps_times[[#This Row],[80]])</f>
        <v>9.6784027777777795E-2</v>
      </c>
      <c r="CL17" s="127">
        <f>IF(ISBLANK(laps_times[[#This Row],[81]]),"DNF",    rounds_cum_time[[#This Row],[80]]+laps_times[[#This Row],[81]])</f>
        <v>9.8038541666666687E-2</v>
      </c>
      <c r="CM17" s="127">
        <f>IF(ISBLANK(laps_times[[#This Row],[82]]),"DNF",    rounds_cum_time[[#This Row],[81]]+laps_times[[#This Row],[82]])</f>
        <v>9.9317476851851869E-2</v>
      </c>
      <c r="CN17" s="127">
        <f>IF(ISBLANK(laps_times[[#This Row],[83]]),"DNF",    rounds_cum_time[[#This Row],[82]]+laps_times[[#This Row],[83]])</f>
        <v>0.10058229166666668</v>
      </c>
      <c r="CO17" s="127">
        <f>IF(ISBLANK(laps_times[[#This Row],[84]]),"DNF",    rounds_cum_time[[#This Row],[83]]+laps_times[[#This Row],[84]])</f>
        <v>0.10185324074074076</v>
      </c>
      <c r="CP17" s="127">
        <f>IF(ISBLANK(laps_times[[#This Row],[85]]),"DNF",    rounds_cum_time[[#This Row],[84]]+laps_times[[#This Row],[85]])</f>
        <v>0.10307789351851854</v>
      </c>
      <c r="CQ17" s="127">
        <f>IF(ISBLANK(laps_times[[#This Row],[86]]),"DNF",    rounds_cum_time[[#This Row],[85]]+laps_times[[#This Row],[86]])</f>
        <v>0.1043471064814815</v>
      </c>
      <c r="CR17" s="127">
        <f>IF(ISBLANK(laps_times[[#This Row],[87]]),"DNF",    rounds_cum_time[[#This Row],[86]]+laps_times[[#This Row],[87]])</f>
        <v>0.10560902777777779</v>
      </c>
      <c r="CS17" s="127">
        <f>IF(ISBLANK(laps_times[[#This Row],[88]]),"DNF",    rounds_cum_time[[#This Row],[87]]+laps_times[[#This Row],[88]])</f>
        <v>0.10684988425925927</v>
      </c>
      <c r="CT17" s="127">
        <f>IF(ISBLANK(laps_times[[#This Row],[89]]),"DNF",    rounds_cum_time[[#This Row],[88]]+laps_times[[#This Row],[89]])</f>
        <v>0.10812511574074075</v>
      </c>
      <c r="CU17" s="127">
        <f>IF(ISBLANK(laps_times[[#This Row],[90]]),"DNF",    rounds_cum_time[[#This Row],[89]]+laps_times[[#This Row],[90]])</f>
        <v>0.10939965277777779</v>
      </c>
      <c r="CV17" s="127">
        <f>IF(ISBLANK(laps_times[[#This Row],[91]]),"DNF",    rounds_cum_time[[#This Row],[90]]+laps_times[[#This Row],[91]])</f>
        <v>0.11068414351851853</v>
      </c>
      <c r="CW17" s="127">
        <f>IF(ISBLANK(laps_times[[#This Row],[92]]),"DNF",    rounds_cum_time[[#This Row],[91]]+laps_times[[#This Row],[92]])</f>
        <v>0.11196134259259261</v>
      </c>
      <c r="CX17" s="127">
        <f>IF(ISBLANK(laps_times[[#This Row],[93]]),"DNF",    rounds_cum_time[[#This Row],[92]]+laps_times[[#This Row],[93]])</f>
        <v>0.11326400462962964</v>
      </c>
      <c r="CY17" s="127">
        <f>IF(ISBLANK(laps_times[[#This Row],[94]]),"DNF",    rounds_cum_time[[#This Row],[93]]+laps_times[[#This Row],[94]])</f>
        <v>0.11456180555555556</v>
      </c>
      <c r="CZ17" s="127">
        <f>IF(ISBLANK(laps_times[[#This Row],[95]]),"DNF",    rounds_cum_time[[#This Row],[94]]+laps_times[[#This Row],[95]])</f>
        <v>0.11587650462962963</v>
      </c>
      <c r="DA17" s="127">
        <f>IF(ISBLANK(laps_times[[#This Row],[96]]),"DNF",    rounds_cum_time[[#This Row],[95]]+laps_times[[#This Row],[96]])</f>
        <v>0.11712511574074075</v>
      </c>
      <c r="DB17" s="127">
        <f>IF(ISBLANK(laps_times[[#This Row],[97]]),"DNF",    rounds_cum_time[[#This Row],[96]]+laps_times[[#This Row],[97]])</f>
        <v>0.1184008101851852</v>
      </c>
      <c r="DC17" s="127">
        <f>IF(ISBLANK(laps_times[[#This Row],[98]]),"DNF",    rounds_cum_time[[#This Row],[97]]+laps_times[[#This Row],[98]])</f>
        <v>0.11966724537037038</v>
      </c>
      <c r="DD17" s="127">
        <f>IF(ISBLANK(laps_times[[#This Row],[99]]),"DNF",    rounds_cum_time[[#This Row],[98]]+laps_times[[#This Row],[99]])</f>
        <v>0.12095960648148149</v>
      </c>
      <c r="DE17" s="127">
        <f>IF(ISBLANK(laps_times[[#This Row],[100]]),"DNF",    rounds_cum_time[[#This Row],[99]]+laps_times[[#This Row],[100]])</f>
        <v>0.12223692129629631</v>
      </c>
      <c r="DF17" s="127">
        <f>IF(ISBLANK(laps_times[[#This Row],[101]]),"DNF",    rounds_cum_time[[#This Row],[100]]+laps_times[[#This Row],[101]])</f>
        <v>0.12349780092592594</v>
      </c>
      <c r="DG17" s="127">
        <f>IF(ISBLANK(laps_times[[#This Row],[102]]),"DNF",    rounds_cum_time[[#This Row],[101]]+laps_times[[#This Row],[102]])</f>
        <v>0.1247582175925926</v>
      </c>
      <c r="DH17" s="127">
        <f>IF(ISBLANK(laps_times[[#This Row],[103]]),"DNF",    rounds_cum_time[[#This Row],[102]]+laps_times[[#This Row],[103]])</f>
        <v>0.12597187500000001</v>
      </c>
      <c r="DI17" s="128">
        <f>IF(ISBLANK(laps_times[[#This Row],[104]]),"DNF",    rounds_cum_time[[#This Row],[103]]+laps_times[[#This Row],[104]])</f>
        <v>0.12716458333333333</v>
      </c>
      <c r="DJ17" s="128">
        <f>IF(ISBLANK(laps_times[[#This Row],[105]]),"DNF",    rounds_cum_time[[#This Row],[104]]+laps_times[[#This Row],[105]])</f>
        <v>0.12828136574074073</v>
      </c>
    </row>
    <row r="18" spans="2:114" x14ac:dyDescent="0.2">
      <c r="B18" s="124">
        <f>laps_times[[#This Row],[poř]]</f>
        <v>15</v>
      </c>
      <c r="C18" s="125">
        <f>laps_times[[#This Row],[s.č.]]</f>
        <v>112</v>
      </c>
      <c r="D18" s="125" t="str">
        <f>laps_times[[#This Row],[jméno]]</f>
        <v>Uhlíř Radek</v>
      </c>
      <c r="E18" s="126">
        <f>laps_times[[#This Row],[roč]]</f>
        <v>1967</v>
      </c>
      <c r="F18" s="126" t="str">
        <f>laps_times[[#This Row],[kat]]</f>
        <v>M50</v>
      </c>
      <c r="G18" s="126">
        <f>laps_times[[#This Row],[poř_kat]]</f>
        <v>1</v>
      </c>
      <c r="H18" s="125" t="str">
        <f>IF(ISBLANK(laps_times[[#This Row],[klub]]),"-",laps_times[[#This Row],[klub]])</f>
        <v>TRISK CB</v>
      </c>
      <c r="I18" s="138">
        <f>laps_times[[#This Row],[celk. čas]]</f>
        <v>0.12915509259259259</v>
      </c>
      <c r="J18" s="127">
        <f>laps_times[[#This Row],[1]]</f>
        <v>1.7510416666666666E-3</v>
      </c>
      <c r="K18" s="127">
        <f>IF(ISBLANK(laps_times[[#This Row],[2]]),"DNF",    rounds_cum_time[[#This Row],[1]]+laps_times[[#This Row],[2]])</f>
        <v>2.893634259259259E-3</v>
      </c>
      <c r="L18" s="127">
        <f>IF(ISBLANK(laps_times[[#This Row],[3]]),"DNF",    rounds_cum_time[[#This Row],[2]]+laps_times[[#This Row],[3]])</f>
        <v>4.0461805555555555E-3</v>
      </c>
      <c r="M18" s="127">
        <f>IF(ISBLANK(laps_times[[#This Row],[4]]),"DNF",    rounds_cum_time[[#This Row],[3]]+laps_times[[#This Row],[4]])</f>
        <v>5.194212962962963E-3</v>
      </c>
      <c r="N18" s="127">
        <f>IF(ISBLANK(laps_times[[#This Row],[5]]),"DNF",    rounds_cum_time[[#This Row],[4]]+laps_times[[#This Row],[5]])</f>
        <v>6.3359953703703703E-3</v>
      </c>
      <c r="O18" s="127">
        <f>IF(ISBLANK(laps_times[[#This Row],[6]]),"DNF",    rounds_cum_time[[#This Row],[5]]+laps_times[[#This Row],[6]])</f>
        <v>7.4901620370370365E-3</v>
      </c>
      <c r="P18" s="127">
        <f>IF(ISBLANK(laps_times[[#This Row],[7]]),"DNF",    rounds_cum_time[[#This Row],[6]]+laps_times[[#This Row],[7]])</f>
        <v>8.6252314814814803E-3</v>
      </c>
      <c r="Q18" s="127">
        <f>IF(ISBLANK(laps_times[[#This Row],[8]]),"DNF",    rounds_cum_time[[#This Row],[7]]+laps_times[[#This Row],[8]])</f>
        <v>9.7605324074074053E-3</v>
      </c>
      <c r="R18" s="127">
        <f>IF(ISBLANK(laps_times[[#This Row],[9]]),"DNF",    rounds_cum_time[[#This Row],[8]]+laps_times[[#This Row],[9]])</f>
        <v>1.0905787037037035E-2</v>
      </c>
      <c r="S18" s="127">
        <f>IF(ISBLANK(laps_times[[#This Row],[10]]),"DNF",    rounds_cum_time[[#This Row],[9]]+laps_times[[#This Row],[10]])</f>
        <v>1.2042708333333331E-2</v>
      </c>
      <c r="T18" s="127">
        <f>IF(ISBLANK(laps_times[[#This Row],[11]]),"DNF",    rounds_cum_time[[#This Row],[10]]+laps_times[[#This Row],[11]])</f>
        <v>1.3196874999999997E-2</v>
      </c>
      <c r="U18" s="127">
        <f>IF(ISBLANK(laps_times[[#This Row],[12]]),"DNF",    rounds_cum_time[[#This Row],[11]]+laps_times[[#This Row],[12]])</f>
        <v>1.4344675925925922E-2</v>
      </c>
      <c r="V18" s="127">
        <f>IF(ISBLANK(laps_times[[#This Row],[13]]),"DNF",    rounds_cum_time[[#This Row],[12]]+laps_times[[#This Row],[13]])</f>
        <v>1.5490393518518514E-2</v>
      </c>
      <c r="W18" s="127">
        <f>IF(ISBLANK(laps_times[[#This Row],[14]]),"DNF",    rounds_cum_time[[#This Row],[13]]+laps_times[[#This Row],[14]])</f>
        <v>1.6641666666666662E-2</v>
      </c>
      <c r="X18" s="127">
        <f>IF(ISBLANK(laps_times[[#This Row],[15]]),"DNF",    rounds_cum_time[[#This Row],[14]]+laps_times[[#This Row],[15]])</f>
        <v>1.7786574074074069E-2</v>
      </c>
      <c r="Y18" s="127">
        <f>IF(ISBLANK(laps_times[[#This Row],[16]]),"DNF",    rounds_cum_time[[#This Row],[15]]+laps_times[[#This Row],[16]])</f>
        <v>1.892604166666666E-2</v>
      </c>
      <c r="Z18" s="127">
        <f>IF(ISBLANK(laps_times[[#This Row],[17]]),"DNF",    rounds_cum_time[[#This Row],[16]]+laps_times[[#This Row],[17]])</f>
        <v>2.0088888888888882E-2</v>
      </c>
      <c r="AA18" s="127">
        <f>IF(ISBLANK(laps_times[[#This Row],[18]]),"DNF",    rounds_cum_time[[#This Row],[17]]+laps_times[[#This Row],[18]])</f>
        <v>2.1232638888888881E-2</v>
      </c>
      <c r="AB18" s="127">
        <f>IF(ISBLANK(laps_times[[#This Row],[19]]),"DNF",    rounds_cum_time[[#This Row],[18]]+laps_times[[#This Row],[19]])</f>
        <v>2.2392245370370361E-2</v>
      </c>
      <c r="AC18" s="127">
        <f>IF(ISBLANK(laps_times[[#This Row],[20]]),"DNF",    rounds_cum_time[[#This Row],[19]]+laps_times[[#This Row],[20]])</f>
        <v>2.3557754629629619E-2</v>
      </c>
      <c r="AD18" s="127">
        <f>IF(ISBLANK(laps_times[[#This Row],[21]]),"DNF",    rounds_cum_time[[#This Row],[20]]+laps_times[[#This Row],[21]])</f>
        <v>2.4724537037037028E-2</v>
      </c>
      <c r="AE18" s="127">
        <f>IF(ISBLANK(laps_times[[#This Row],[22]]),"DNF",    rounds_cum_time[[#This Row],[21]]+laps_times[[#This Row],[22]])</f>
        <v>2.5900115740740731E-2</v>
      </c>
      <c r="AF18" s="127">
        <f>IF(ISBLANK(laps_times[[#This Row],[23]]),"DNF",    rounds_cum_time[[#This Row],[22]]+laps_times[[#This Row],[23]])</f>
        <v>2.7066087962962952E-2</v>
      </c>
      <c r="AG18" s="127">
        <f>IF(ISBLANK(laps_times[[#This Row],[24]]),"DNF",    rounds_cum_time[[#This Row],[23]]+laps_times[[#This Row],[24]])</f>
        <v>2.8228009259259248E-2</v>
      </c>
      <c r="AH18" s="127">
        <f>IF(ISBLANK(laps_times[[#This Row],[25]]),"DNF",    rounds_cum_time[[#This Row],[24]]+laps_times[[#This Row],[25]])</f>
        <v>2.9397453703703693E-2</v>
      </c>
      <c r="AI18" s="127">
        <f>IF(ISBLANK(laps_times[[#This Row],[26]]),"DNF",    rounds_cum_time[[#This Row],[25]]+laps_times[[#This Row],[26]])</f>
        <v>3.0568055555555546E-2</v>
      </c>
      <c r="AJ18" s="127">
        <f>IF(ISBLANK(laps_times[[#This Row],[27]]),"DNF",    rounds_cum_time[[#This Row],[26]]+laps_times[[#This Row],[27]])</f>
        <v>3.1726967592592581E-2</v>
      </c>
      <c r="AK18" s="127">
        <f>IF(ISBLANK(laps_times[[#This Row],[28]]),"DNF",    rounds_cum_time[[#This Row],[27]]+laps_times[[#This Row],[28]])</f>
        <v>3.287569444444443E-2</v>
      </c>
      <c r="AL18" s="127">
        <f>IF(ISBLANK(laps_times[[#This Row],[29]]),"DNF",    rounds_cum_time[[#This Row],[28]]+laps_times[[#This Row],[29]])</f>
        <v>3.4031365740740727E-2</v>
      </c>
      <c r="AM18" s="127">
        <f>IF(ISBLANK(laps_times[[#This Row],[30]]),"DNF",    rounds_cum_time[[#This Row],[29]]+laps_times[[#This Row],[30]])</f>
        <v>3.5205208333333321E-2</v>
      </c>
      <c r="AN18" s="127">
        <f>IF(ISBLANK(laps_times[[#This Row],[31]]),"DNF",    rounds_cum_time[[#This Row],[30]]+laps_times[[#This Row],[31]])</f>
        <v>3.6374768518518508E-2</v>
      </c>
      <c r="AO18" s="127">
        <f>IF(ISBLANK(laps_times[[#This Row],[32]]),"DNF",    rounds_cum_time[[#This Row],[31]]+laps_times[[#This Row],[32]])</f>
        <v>3.7531249999999988E-2</v>
      </c>
      <c r="AP18" s="127">
        <f>IF(ISBLANK(laps_times[[#This Row],[33]]),"DNF",    rounds_cum_time[[#This Row],[32]]+laps_times[[#This Row],[33]])</f>
        <v>3.8701157407407392E-2</v>
      </c>
      <c r="AQ18" s="127">
        <f>IF(ISBLANK(laps_times[[#This Row],[34]]),"DNF",    rounds_cum_time[[#This Row],[33]]+laps_times[[#This Row],[34]])</f>
        <v>3.988206018518517E-2</v>
      </c>
      <c r="AR18" s="127">
        <f>IF(ISBLANK(laps_times[[#This Row],[35]]),"DNF",    rounds_cum_time[[#This Row],[34]]+laps_times[[#This Row],[35]])</f>
        <v>4.1043287037037024E-2</v>
      </c>
      <c r="AS18" s="127">
        <f>IF(ISBLANK(laps_times[[#This Row],[36]]),"DNF",    rounds_cum_time[[#This Row],[35]]+laps_times[[#This Row],[36]])</f>
        <v>4.2199537037037022E-2</v>
      </c>
      <c r="AT18" s="127">
        <f>IF(ISBLANK(laps_times[[#This Row],[37]]),"DNF",    rounds_cum_time[[#This Row],[36]]+laps_times[[#This Row],[37]])</f>
        <v>4.3378240740740724E-2</v>
      </c>
      <c r="AU18" s="127">
        <f>IF(ISBLANK(laps_times[[#This Row],[38]]),"DNF",    rounds_cum_time[[#This Row],[37]]+laps_times[[#This Row],[38]])</f>
        <v>4.4575462962962949E-2</v>
      </c>
      <c r="AV18" s="127">
        <f>IF(ISBLANK(laps_times[[#This Row],[39]]),"DNF",    rounds_cum_time[[#This Row],[38]]+laps_times[[#This Row],[39]])</f>
        <v>4.5743518518518503E-2</v>
      </c>
      <c r="AW18" s="127">
        <f>IF(ISBLANK(laps_times[[#This Row],[40]]),"DNF",    rounds_cum_time[[#This Row],[39]]+laps_times[[#This Row],[40]])</f>
        <v>4.6920949074074056E-2</v>
      </c>
      <c r="AX18" s="127">
        <f>IF(ISBLANK(laps_times[[#This Row],[41]]),"DNF",    rounds_cum_time[[#This Row],[40]]+laps_times[[#This Row],[41]])</f>
        <v>4.8130787037037021E-2</v>
      </c>
      <c r="AY18" s="127">
        <f>IF(ISBLANK(laps_times[[#This Row],[42]]),"DNF",    rounds_cum_time[[#This Row],[41]]+laps_times[[#This Row],[42]])</f>
        <v>4.9338078703703686E-2</v>
      </c>
      <c r="AZ18" s="127">
        <f>IF(ISBLANK(laps_times[[#This Row],[43]]),"DNF",    rounds_cum_time[[#This Row],[42]]+laps_times[[#This Row],[43]])</f>
        <v>5.0523379629629613E-2</v>
      </c>
      <c r="BA18" s="127">
        <f>IF(ISBLANK(laps_times[[#This Row],[44]]),"DNF",    rounds_cum_time[[#This Row],[43]]+laps_times[[#This Row],[44]])</f>
        <v>5.1692361111111092E-2</v>
      </c>
      <c r="BB18" s="127">
        <f>IF(ISBLANK(laps_times[[#This Row],[45]]),"DNF",    rounds_cum_time[[#This Row],[44]]+laps_times[[#This Row],[45]])</f>
        <v>5.2888773148148126E-2</v>
      </c>
      <c r="BC18" s="127">
        <f>IF(ISBLANK(laps_times[[#This Row],[46]]),"DNF",    rounds_cum_time[[#This Row],[45]]+laps_times[[#This Row],[46]])</f>
        <v>5.4098726851851832E-2</v>
      </c>
      <c r="BD18" s="127">
        <f>IF(ISBLANK(laps_times[[#This Row],[47]]),"DNF",    rounds_cum_time[[#This Row],[46]]+laps_times[[#This Row],[47]])</f>
        <v>5.5285185185185166E-2</v>
      </c>
      <c r="BE18" s="127">
        <f>IF(ISBLANK(laps_times[[#This Row],[48]]),"DNF",    rounds_cum_time[[#This Row],[47]]+laps_times[[#This Row],[48]])</f>
        <v>5.6460069444444427E-2</v>
      </c>
      <c r="BF18" s="127">
        <f>IF(ISBLANK(laps_times[[#This Row],[49]]),"DNF",    rounds_cum_time[[#This Row],[48]]+laps_times[[#This Row],[49]])</f>
        <v>5.7668287037037018E-2</v>
      </c>
      <c r="BG18" s="127">
        <f>IF(ISBLANK(laps_times[[#This Row],[50]]),"DNF",    rounds_cum_time[[#This Row],[49]]+laps_times[[#This Row],[50]])</f>
        <v>5.8866435185185167E-2</v>
      </c>
      <c r="BH18" s="127">
        <f>IF(ISBLANK(laps_times[[#This Row],[51]]),"DNF",    rounds_cum_time[[#This Row],[50]]+laps_times[[#This Row],[51]])</f>
        <v>6.0082060185185165E-2</v>
      </c>
      <c r="BI18" s="127">
        <f>IF(ISBLANK(laps_times[[#This Row],[52]]),"DNF",    rounds_cum_time[[#This Row],[51]]+laps_times[[#This Row],[52]])</f>
        <v>6.1307407407407387E-2</v>
      </c>
      <c r="BJ18" s="127">
        <f>IF(ISBLANK(laps_times[[#This Row],[53]]),"DNF",    rounds_cum_time[[#This Row],[52]]+laps_times[[#This Row],[53]])</f>
        <v>6.25310185185185E-2</v>
      </c>
      <c r="BK18" s="127">
        <f>IF(ISBLANK(laps_times[[#This Row],[54]]),"DNF",    rounds_cum_time[[#This Row],[53]]+laps_times[[#This Row],[54]])</f>
        <v>6.3757175925925905E-2</v>
      </c>
      <c r="BL18" s="127">
        <f>IF(ISBLANK(laps_times[[#This Row],[55]]),"DNF",    rounds_cum_time[[#This Row],[54]]+laps_times[[#This Row],[55]])</f>
        <v>6.4980671296296269E-2</v>
      </c>
      <c r="BM18" s="127">
        <f>IF(ISBLANK(laps_times[[#This Row],[56]]),"DNF",    rounds_cum_time[[#This Row],[55]]+laps_times[[#This Row],[56]])</f>
        <v>6.6193402777777757E-2</v>
      </c>
      <c r="BN18" s="127">
        <f>IF(ISBLANK(laps_times[[#This Row],[57]]),"DNF",    rounds_cum_time[[#This Row],[56]]+laps_times[[#This Row],[57]])</f>
        <v>6.7437962962962936E-2</v>
      </c>
      <c r="BO18" s="127">
        <f>IF(ISBLANK(laps_times[[#This Row],[58]]),"DNF",    rounds_cum_time[[#This Row],[57]]+laps_times[[#This Row],[58]])</f>
        <v>6.868298611111108E-2</v>
      </c>
      <c r="BP18" s="127">
        <f>IF(ISBLANK(laps_times[[#This Row],[59]]),"DNF",    rounds_cum_time[[#This Row],[58]]+laps_times[[#This Row],[59]])</f>
        <v>6.99177083333333E-2</v>
      </c>
      <c r="BQ18" s="127">
        <f>IF(ISBLANK(laps_times[[#This Row],[60]]),"DNF",    rounds_cum_time[[#This Row],[59]]+laps_times[[#This Row],[60]])</f>
        <v>7.1148148148148113E-2</v>
      </c>
      <c r="BR18" s="127">
        <f>IF(ISBLANK(laps_times[[#This Row],[61]]),"DNF",    rounds_cum_time[[#This Row],[60]]+laps_times[[#This Row],[61]])</f>
        <v>7.2380787037037E-2</v>
      </c>
      <c r="BS18" s="127">
        <f>IF(ISBLANK(laps_times[[#This Row],[62]]),"DNF",    rounds_cum_time[[#This Row],[61]]+laps_times[[#This Row],[62]])</f>
        <v>7.3616782407407377E-2</v>
      </c>
      <c r="BT18" s="127">
        <f>IF(ISBLANK(laps_times[[#This Row],[63]]),"DNF",    rounds_cum_time[[#This Row],[62]]+laps_times[[#This Row],[63]])</f>
        <v>7.4854629629629604E-2</v>
      </c>
      <c r="BU18" s="127">
        <f>IF(ISBLANK(laps_times[[#This Row],[64]]),"DNF",    rounds_cum_time[[#This Row],[63]]+laps_times[[#This Row],[64]])</f>
        <v>7.6073611111111092E-2</v>
      </c>
      <c r="BV18" s="127">
        <f>IF(ISBLANK(laps_times[[#This Row],[65]]),"DNF",    rounds_cum_time[[#This Row],[64]]+laps_times[[#This Row],[65]])</f>
        <v>7.7299768518518497E-2</v>
      </c>
      <c r="BW18" s="127">
        <f>IF(ISBLANK(laps_times[[#This Row],[66]]),"DNF",    rounds_cum_time[[#This Row],[65]]+laps_times[[#This Row],[66]])</f>
        <v>7.8553703703703681E-2</v>
      </c>
      <c r="BX18" s="127">
        <f>IF(ISBLANK(laps_times[[#This Row],[67]]),"DNF",    rounds_cum_time[[#This Row],[66]]+laps_times[[#This Row],[67]])</f>
        <v>7.9808449074074056E-2</v>
      </c>
      <c r="BY18" s="127">
        <f>IF(ISBLANK(laps_times[[#This Row],[68]]),"DNF",    rounds_cum_time[[#This Row],[67]]+laps_times[[#This Row],[68]])</f>
        <v>8.1051041666666643E-2</v>
      </c>
      <c r="BZ18" s="127">
        <f>IF(ISBLANK(laps_times[[#This Row],[69]]),"DNF",    rounds_cum_time[[#This Row],[68]]+laps_times[[#This Row],[69]])</f>
        <v>8.2313194444444418E-2</v>
      </c>
      <c r="CA18" s="127">
        <f>IF(ISBLANK(laps_times[[#This Row],[70]]),"DNF",    rounds_cum_time[[#This Row],[69]]+laps_times[[#This Row],[70]])</f>
        <v>8.3547685185185155E-2</v>
      </c>
      <c r="CB18" s="127">
        <f>IF(ISBLANK(laps_times[[#This Row],[71]]),"DNF",    rounds_cum_time[[#This Row],[70]]+laps_times[[#This Row],[71]])</f>
        <v>8.4775115740740717E-2</v>
      </c>
      <c r="CC18" s="127">
        <f>IF(ISBLANK(laps_times[[#This Row],[72]]),"DNF",    rounds_cum_time[[#This Row],[71]]+laps_times[[#This Row],[72]])</f>
        <v>8.6054050925925898E-2</v>
      </c>
      <c r="CD18" s="127">
        <f>IF(ISBLANK(laps_times[[#This Row],[73]]),"DNF",    rounds_cum_time[[#This Row],[72]]+laps_times[[#This Row],[73]])</f>
        <v>8.731226851851849E-2</v>
      </c>
      <c r="CE18" s="127">
        <f>IF(ISBLANK(laps_times[[#This Row],[74]]),"DNF",    rounds_cum_time[[#This Row],[73]]+laps_times[[#This Row],[74]])</f>
        <v>8.8585879629629605E-2</v>
      </c>
      <c r="CF18" s="127">
        <f>IF(ISBLANK(laps_times[[#This Row],[75]]),"DNF",    rounds_cum_time[[#This Row],[74]]+laps_times[[#This Row],[75]])</f>
        <v>8.985879629629627E-2</v>
      </c>
      <c r="CG18" s="127">
        <f>IF(ISBLANK(laps_times[[#This Row],[76]]),"DNF",    rounds_cum_time[[#This Row],[75]]+laps_times[[#This Row],[76]])</f>
        <v>9.111423611111108E-2</v>
      </c>
      <c r="CH18" s="127">
        <f>IF(ISBLANK(laps_times[[#This Row],[77]]),"DNF",    rounds_cum_time[[#This Row],[76]]+laps_times[[#This Row],[77]])</f>
        <v>9.2372569444444413E-2</v>
      </c>
      <c r="CI18" s="127">
        <f>IF(ISBLANK(laps_times[[#This Row],[78]]),"DNF",    rounds_cum_time[[#This Row],[77]]+laps_times[[#This Row],[78]])</f>
        <v>9.3616203703703674E-2</v>
      </c>
      <c r="CJ18" s="127">
        <f>IF(ISBLANK(laps_times[[#This Row],[79]]),"DNF",    rounds_cum_time[[#This Row],[78]]+laps_times[[#This Row],[79]])</f>
        <v>9.4901851851851821E-2</v>
      </c>
      <c r="CK18" s="127">
        <f>IF(ISBLANK(laps_times[[#This Row],[80]]),"DNF",    rounds_cum_time[[#This Row],[79]]+laps_times[[#This Row],[80]])</f>
        <v>9.6155555555555522E-2</v>
      </c>
      <c r="CL18" s="127">
        <f>IF(ISBLANK(laps_times[[#This Row],[81]]),"DNF",    rounds_cum_time[[#This Row],[80]]+laps_times[[#This Row],[81]])</f>
        <v>9.7425231481481453E-2</v>
      </c>
      <c r="CM18" s="127">
        <f>IF(ISBLANK(laps_times[[#This Row],[82]]),"DNF",    rounds_cum_time[[#This Row],[81]]+laps_times[[#This Row],[82]])</f>
        <v>9.8682291666666644E-2</v>
      </c>
      <c r="CN18" s="127">
        <f>IF(ISBLANK(laps_times[[#This Row],[83]]),"DNF",    rounds_cum_time[[#This Row],[82]]+laps_times[[#This Row],[83]])</f>
        <v>9.9963541666666642E-2</v>
      </c>
      <c r="CO18" s="127">
        <f>IF(ISBLANK(laps_times[[#This Row],[84]]),"DNF",    rounds_cum_time[[#This Row],[83]]+laps_times[[#This Row],[84]])</f>
        <v>0.1012446759259259</v>
      </c>
      <c r="CP18" s="127">
        <f>IF(ISBLANK(laps_times[[#This Row],[85]]),"DNF",    rounds_cum_time[[#This Row],[84]]+laps_times[[#This Row],[85]])</f>
        <v>0.10254305555555553</v>
      </c>
      <c r="CQ18" s="127">
        <f>IF(ISBLANK(laps_times[[#This Row],[86]]),"DNF",    rounds_cum_time[[#This Row],[85]]+laps_times[[#This Row],[86]])</f>
        <v>0.10385104166666664</v>
      </c>
      <c r="CR18" s="127">
        <f>IF(ISBLANK(laps_times[[#This Row],[87]]),"DNF",    rounds_cum_time[[#This Row],[86]]+laps_times[[#This Row],[87]])</f>
        <v>0.10517303240740739</v>
      </c>
      <c r="CS18" s="127">
        <f>IF(ISBLANK(laps_times[[#This Row],[88]]),"DNF",    rounds_cum_time[[#This Row],[87]]+laps_times[[#This Row],[88]])</f>
        <v>0.10647557870370368</v>
      </c>
      <c r="CT18" s="127">
        <f>IF(ISBLANK(laps_times[[#This Row],[89]]),"DNF",    rounds_cum_time[[#This Row],[88]]+laps_times[[#This Row],[89]])</f>
        <v>0.10778425925925923</v>
      </c>
      <c r="CU18" s="127">
        <f>IF(ISBLANK(laps_times[[#This Row],[90]]),"DNF",    rounds_cum_time[[#This Row],[89]]+laps_times[[#This Row],[90]])</f>
        <v>0.10909930555555553</v>
      </c>
      <c r="CV18" s="127">
        <f>IF(ISBLANK(laps_times[[#This Row],[91]]),"DNF",    rounds_cum_time[[#This Row],[90]]+laps_times[[#This Row],[91]])</f>
        <v>0.11041516203703701</v>
      </c>
      <c r="CW18" s="127">
        <f>IF(ISBLANK(laps_times[[#This Row],[92]]),"DNF",    rounds_cum_time[[#This Row],[91]]+laps_times[[#This Row],[92]])</f>
        <v>0.11170081018518516</v>
      </c>
      <c r="CX18" s="127">
        <f>IF(ISBLANK(laps_times[[#This Row],[93]]),"DNF",    rounds_cum_time[[#This Row],[92]]+laps_times[[#This Row],[93]])</f>
        <v>0.11303101851851849</v>
      </c>
      <c r="CY18" s="127">
        <f>IF(ISBLANK(laps_times[[#This Row],[94]]),"DNF",    rounds_cum_time[[#This Row],[93]]+laps_times[[#This Row],[94]])</f>
        <v>0.11436979166666664</v>
      </c>
      <c r="CZ18" s="127">
        <f>IF(ISBLANK(laps_times[[#This Row],[95]]),"DNF",    rounds_cum_time[[#This Row],[94]]+laps_times[[#This Row],[95]])</f>
        <v>0.11573483796296294</v>
      </c>
      <c r="DA18" s="127">
        <f>IF(ISBLANK(laps_times[[#This Row],[96]]),"DNF",    rounds_cum_time[[#This Row],[95]]+laps_times[[#This Row],[96]])</f>
        <v>0.11707928240740738</v>
      </c>
      <c r="DB18" s="127">
        <f>IF(ISBLANK(laps_times[[#This Row],[97]]),"DNF",    rounds_cum_time[[#This Row],[96]]+laps_times[[#This Row],[97]])</f>
        <v>0.11844212962962961</v>
      </c>
      <c r="DC18" s="127">
        <f>IF(ISBLANK(laps_times[[#This Row],[98]]),"DNF",    rounds_cum_time[[#This Row],[97]]+laps_times[[#This Row],[98]])</f>
        <v>0.11979247685185183</v>
      </c>
      <c r="DD18" s="127">
        <f>IF(ISBLANK(laps_times[[#This Row],[99]]),"DNF",    rounds_cum_time[[#This Row],[98]]+laps_times[[#This Row],[99]])</f>
        <v>0.12112696759259257</v>
      </c>
      <c r="DE18" s="127">
        <f>IF(ISBLANK(laps_times[[#This Row],[100]]),"DNF",    rounds_cum_time[[#This Row],[99]]+laps_times[[#This Row],[100]])</f>
        <v>0.12250277777777777</v>
      </c>
      <c r="DF18" s="127">
        <f>IF(ISBLANK(laps_times[[#This Row],[101]]),"DNF",    rounds_cum_time[[#This Row],[100]]+laps_times[[#This Row],[101]])</f>
        <v>0.12384363425925925</v>
      </c>
      <c r="DG18" s="127">
        <f>IF(ISBLANK(laps_times[[#This Row],[102]]),"DNF",    rounds_cum_time[[#This Row],[101]]+laps_times[[#This Row],[102]])</f>
        <v>0.12522384259259259</v>
      </c>
      <c r="DH18" s="127">
        <f>IF(ISBLANK(laps_times[[#This Row],[103]]),"DNF",    rounds_cum_time[[#This Row],[102]]+laps_times[[#This Row],[103]])</f>
        <v>0.12658912037037037</v>
      </c>
      <c r="DI18" s="128">
        <f>IF(ISBLANK(laps_times[[#This Row],[104]]),"DNF",    rounds_cum_time[[#This Row],[103]]+laps_times[[#This Row],[104]])</f>
        <v>0.12791076388888889</v>
      </c>
      <c r="DJ18" s="128">
        <f>IF(ISBLANK(laps_times[[#This Row],[105]]),"DNF",    rounds_cum_time[[#This Row],[104]]+laps_times[[#This Row],[105]])</f>
        <v>0.12916493055555556</v>
      </c>
    </row>
    <row r="19" spans="2:114" x14ac:dyDescent="0.2">
      <c r="B19" s="124">
        <f>laps_times[[#This Row],[poř]]</f>
        <v>16</v>
      </c>
      <c r="C19" s="125">
        <f>laps_times[[#This Row],[s.č.]]</f>
        <v>107</v>
      </c>
      <c r="D19" s="125" t="str">
        <f>laps_times[[#This Row],[jméno]]</f>
        <v>Teplý Ondřej</v>
      </c>
      <c r="E19" s="126">
        <f>laps_times[[#This Row],[roč]]</f>
        <v>1978</v>
      </c>
      <c r="F19" s="126" t="str">
        <f>laps_times[[#This Row],[kat]]</f>
        <v>M40</v>
      </c>
      <c r="G19" s="126">
        <f>laps_times[[#This Row],[poř_kat]]</f>
        <v>6</v>
      </c>
      <c r="H19" s="125" t="str">
        <f>IF(ISBLANK(laps_times[[#This Row],[klub]]),"-",laps_times[[#This Row],[klub]])</f>
        <v>Hisport Team</v>
      </c>
      <c r="I19" s="138">
        <f>laps_times[[#This Row],[celk. čas]]</f>
        <v>0.13128472222222223</v>
      </c>
      <c r="J19" s="127">
        <f>laps_times[[#This Row],[1]]</f>
        <v>1.7645833333333333E-3</v>
      </c>
      <c r="K19" s="127">
        <f>IF(ISBLANK(laps_times[[#This Row],[2]]),"DNF",    rounds_cum_time[[#This Row],[1]]+laps_times[[#This Row],[2]])</f>
        <v>2.9489583333333329E-3</v>
      </c>
      <c r="L19" s="127">
        <f>IF(ISBLANK(laps_times[[#This Row],[3]]),"DNF",    rounds_cum_time[[#This Row],[2]]+laps_times[[#This Row],[3]])</f>
        <v>4.1511574074074072E-3</v>
      </c>
      <c r="M19" s="127">
        <f>IF(ISBLANK(laps_times[[#This Row],[4]]),"DNF",    rounds_cum_time[[#This Row],[3]]+laps_times[[#This Row],[4]])</f>
        <v>5.379050925925926E-3</v>
      </c>
      <c r="N19" s="127">
        <f>IF(ISBLANK(laps_times[[#This Row],[5]]),"DNF",    rounds_cum_time[[#This Row],[4]]+laps_times[[#This Row],[5]])</f>
        <v>6.5856481481481478E-3</v>
      </c>
      <c r="O19" s="127">
        <f>IF(ISBLANK(laps_times[[#This Row],[6]]),"DNF",    rounds_cum_time[[#This Row],[5]]+laps_times[[#This Row],[6]])</f>
        <v>7.7862268518518515E-3</v>
      </c>
      <c r="P19" s="127">
        <f>IF(ISBLANK(laps_times[[#This Row],[7]]),"DNF",    rounds_cum_time[[#This Row],[6]]+laps_times[[#This Row],[7]])</f>
        <v>8.9820601851851849E-3</v>
      </c>
      <c r="Q19" s="127">
        <f>IF(ISBLANK(laps_times[[#This Row],[8]]),"DNF",    rounds_cum_time[[#This Row],[7]]+laps_times[[#This Row],[8]])</f>
        <v>1.0185763888888888E-2</v>
      </c>
      <c r="R19" s="127">
        <f>IF(ISBLANK(laps_times[[#This Row],[9]]),"DNF",    rounds_cum_time[[#This Row],[8]]+laps_times[[#This Row],[9]])</f>
        <v>1.1396759259259259E-2</v>
      </c>
      <c r="S19" s="127">
        <f>IF(ISBLANK(laps_times[[#This Row],[10]]),"DNF",    rounds_cum_time[[#This Row],[9]]+laps_times[[#This Row],[10]])</f>
        <v>1.2633449074074075E-2</v>
      </c>
      <c r="T19" s="127">
        <f>IF(ISBLANK(laps_times[[#This Row],[11]]),"DNF",    rounds_cum_time[[#This Row],[10]]+laps_times[[#This Row],[11]])</f>
        <v>1.3854976851851853E-2</v>
      </c>
      <c r="U19" s="127">
        <f>IF(ISBLANK(laps_times[[#This Row],[12]]),"DNF",    rounds_cum_time[[#This Row],[11]]+laps_times[[#This Row],[12]])</f>
        <v>1.5065509259259259E-2</v>
      </c>
      <c r="V19" s="127">
        <f>IF(ISBLANK(laps_times[[#This Row],[13]]),"DNF",    rounds_cum_time[[#This Row],[12]]+laps_times[[#This Row],[13]])</f>
        <v>1.6280555555555555E-2</v>
      </c>
      <c r="W19" s="127">
        <f>IF(ISBLANK(laps_times[[#This Row],[14]]),"DNF",    rounds_cum_time[[#This Row],[13]]+laps_times[[#This Row],[14]])</f>
        <v>1.7505324074074072E-2</v>
      </c>
      <c r="X19" s="127">
        <f>IF(ISBLANK(laps_times[[#This Row],[15]]),"DNF",    rounds_cum_time[[#This Row],[14]]+laps_times[[#This Row],[15]])</f>
        <v>1.8722685185185182E-2</v>
      </c>
      <c r="Y19" s="127">
        <f>IF(ISBLANK(laps_times[[#This Row],[16]]),"DNF",    rounds_cum_time[[#This Row],[15]]+laps_times[[#This Row],[16]])</f>
        <v>1.9943402777777775E-2</v>
      </c>
      <c r="Z19" s="127">
        <f>IF(ISBLANK(laps_times[[#This Row],[17]]),"DNF",    rounds_cum_time[[#This Row],[16]]+laps_times[[#This Row],[17]])</f>
        <v>2.1155439814814811E-2</v>
      </c>
      <c r="AA19" s="127">
        <f>IF(ISBLANK(laps_times[[#This Row],[18]]),"DNF",    rounds_cum_time[[#This Row],[17]]+laps_times[[#This Row],[18]])</f>
        <v>2.2389930555555552E-2</v>
      </c>
      <c r="AB19" s="127">
        <f>IF(ISBLANK(laps_times[[#This Row],[19]]),"DNF",    rounds_cum_time[[#This Row],[18]]+laps_times[[#This Row],[19]])</f>
        <v>2.3583796296296294E-2</v>
      </c>
      <c r="AC19" s="127">
        <f>IF(ISBLANK(laps_times[[#This Row],[20]]),"DNF",    rounds_cum_time[[#This Row],[19]]+laps_times[[#This Row],[20]])</f>
        <v>2.4781018518518515E-2</v>
      </c>
      <c r="AD19" s="127">
        <f>IF(ISBLANK(laps_times[[#This Row],[21]]),"DNF",    rounds_cum_time[[#This Row],[20]]+laps_times[[#This Row],[21]])</f>
        <v>2.5985300925925922E-2</v>
      </c>
      <c r="AE19" s="127">
        <f>IF(ISBLANK(laps_times[[#This Row],[22]]),"DNF",    rounds_cum_time[[#This Row],[21]]+laps_times[[#This Row],[22]])</f>
        <v>2.7211111111111106E-2</v>
      </c>
      <c r="AF19" s="127">
        <f>IF(ISBLANK(laps_times[[#This Row],[23]]),"DNF",    rounds_cum_time[[#This Row],[22]]+laps_times[[#This Row],[23]])</f>
        <v>2.8436458333333327E-2</v>
      </c>
      <c r="AG19" s="127">
        <f>IF(ISBLANK(laps_times[[#This Row],[24]]),"DNF",    rounds_cum_time[[#This Row],[23]]+laps_times[[#This Row],[24]])</f>
        <v>2.9674884259259252E-2</v>
      </c>
      <c r="AH19" s="127">
        <f>IF(ISBLANK(laps_times[[#This Row],[25]]),"DNF",    rounds_cum_time[[#This Row],[24]]+laps_times[[#This Row],[25]])</f>
        <v>3.0907407407407401E-2</v>
      </c>
      <c r="AI19" s="127">
        <f>IF(ISBLANK(laps_times[[#This Row],[26]]),"DNF",    rounds_cum_time[[#This Row],[25]]+laps_times[[#This Row],[26]])</f>
        <v>3.2170833333333329E-2</v>
      </c>
      <c r="AJ19" s="127">
        <f>IF(ISBLANK(laps_times[[#This Row],[27]]),"DNF",    rounds_cum_time[[#This Row],[26]]+laps_times[[#This Row],[27]])</f>
        <v>3.3400231481481475E-2</v>
      </c>
      <c r="AK19" s="127">
        <f>IF(ISBLANK(laps_times[[#This Row],[28]]),"DNF",    rounds_cum_time[[#This Row],[27]]+laps_times[[#This Row],[28]])</f>
        <v>3.4637384259259253E-2</v>
      </c>
      <c r="AL19" s="127">
        <f>IF(ISBLANK(laps_times[[#This Row],[29]]),"DNF",    rounds_cum_time[[#This Row],[28]]+laps_times[[#This Row],[29]])</f>
        <v>3.5898958333333328E-2</v>
      </c>
      <c r="AM19" s="127">
        <f>IF(ISBLANK(laps_times[[#This Row],[30]]),"DNF",    rounds_cum_time[[#This Row],[29]]+laps_times[[#This Row],[30]])</f>
        <v>3.7139236111111106E-2</v>
      </c>
      <c r="AN19" s="127">
        <f>IF(ISBLANK(laps_times[[#This Row],[31]]),"DNF",    rounds_cum_time[[#This Row],[30]]+laps_times[[#This Row],[31]])</f>
        <v>3.8384490740740733E-2</v>
      </c>
      <c r="AO19" s="127">
        <f>IF(ISBLANK(laps_times[[#This Row],[32]]),"DNF",    rounds_cum_time[[#This Row],[31]]+laps_times[[#This Row],[32]])</f>
        <v>3.9639120370370359E-2</v>
      </c>
      <c r="AP19" s="127">
        <f>IF(ISBLANK(laps_times[[#This Row],[33]]),"DNF",    rounds_cum_time[[#This Row],[32]]+laps_times[[#This Row],[33]])</f>
        <v>4.0882986111111103E-2</v>
      </c>
      <c r="AQ19" s="127">
        <f>IF(ISBLANK(laps_times[[#This Row],[34]]),"DNF",    rounds_cum_time[[#This Row],[33]]+laps_times[[#This Row],[34]])</f>
        <v>4.2148958333333326E-2</v>
      </c>
      <c r="AR19" s="127">
        <f>IF(ISBLANK(laps_times[[#This Row],[35]]),"DNF",    rounds_cum_time[[#This Row],[34]]+laps_times[[#This Row],[35]])</f>
        <v>4.3385069444444438E-2</v>
      </c>
      <c r="AS19" s="127">
        <f>IF(ISBLANK(laps_times[[#This Row],[36]]),"DNF",    rounds_cum_time[[#This Row],[35]]+laps_times[[#This Row],[36]])</f>
        <v>4.463437499999999E-2</v>
      </c>
      <c r="AT19" s="127">
        <f>IF(ISBLANK(laps_times[[#This Row],[37]]),"DNF",    rounds_cum_time[[#This Row],[36]]+laps_times[[#This Row],[37]])</f>
        <v>4.5883449074074066E-2</v>
      </c>
      <c r="AU19" s="127">
        <f>IF(ISBLANK(laps_times[[#This Row],[38]]),"DNF",    rounds_cum_time[[#This Row],[37]]+laps_times[[#This Row],[38]])</f>
        <v>4.7156597222222214E-2</v>
      </c>
      <c r="AV19" s="127">
        <f>IF(ISBLANK(laps_times[[#This Row],[39]]),"DNF",    rounds_cum_time[[#This Row],[38]]+laps_times[[#This Row],[39]])</f>
        <v>4.8433449074074063E-2</v>
      </c>
      <c r="AW19" s="127">
        <f>IF(ISBLANK(laps_times[[#This Row],[40]]),"DNF",    rounds_cum_time[[#This Row],[39]]+laps_times[[#This Row],[40]])</f>
        <v>4.9685185185185173E-2</v>
      </c>
      <c r="AX19" s="127">
        <f>IF(ISBLANK(laps_times[[#This Row],[41]]),"DNF",    rounds_cum_time[[#This Row],[40]]+laps_times[[#This Row],[41]])</f>
        <v>5.0944560185185173E-2</v>
      </c>
      <c r="AY19" s="127">
        <f>IF(ISBLANK(laps_times[[#This Row],[42]]),"DNF",    rounds_cum_time[[#This Row],[41]]+laps_times[[#This Row],[42]])</f>
        <v>5.2175810185185176E-2</v>
      </c>
      <c r="AZ19" s="127">
        <f>IF(ISBLANK(laps_times[[#This Row],[43]]),"DNF",    rounds_cum_time[[#This Row],[42]]+laps_times[[#This Row],[43]])</f>
        <v>5.3403935185185172E-2</v>
      </c>
      <c r="BA19" s="127">
        <f>IF(ISBLANK(laps_times[[#This Row],[44]]),"DNF",    rounds_cum_time[[#This Row],[43]]+laps_times[[#This Row],[44]])</f>
        <v>5.4637847222222209E-2</v>
      </c>
      <c r="BB19" s="127">
        <f>IF(ISBLANK(laps_times[[#This Row],[45]]),"DNF",    rounds_cum_time[[#This Row],[44]]+laps_times[[#This Row],[45]])</f>
        <v>5.585868055555554E-2</v>
      </c>
      <c r="BC19" s="127">
        <f>IF(ISBLANK(laps_times[[#This Row],[46]]),"DNF",    rounds_cum_time[[#This Row],[45]]+laps_times[[#This Row],[46]])</f>
        <v>5.7140509259259245E-2</v>
      </c>
      <c r="BD19" s="127">
        <f>IF(ISBLANK(laps_times[[#This Row],[47]]),"DNF",    rounds_cum_time[[#This Row],[46]]+laps_times[[#This Row],[47]])</f>
        <v>5.8365393518518507E-2</v>
      </c>
      <c r="BE19" s="127">
        <f>IF(ISBLANK(laps_times[[#This Row],[48]]),"DNF",    rounds_cum_time[[#This Row],[47]]+laps_times[[#This Row],[48]])</f>
        <v>5.9591782407407395E-2</v>
      </c>
      <c r="BF19" s="127">
        <f>IF(ISBLANK(laps_times[[#This Row],[49]]),"DNF",    rounds_cum_time[[#This Row],[48]]+laps_times[[#This Row],[49]])</f>
        <v>6.0824652777777766E-2</v>
      </c>
      <c r="BG19" s="127">
        <f>IF(ISBLANK(laps_times[[#This Row],[50]]),"DNF",    rounds_cum_time[[#This Row],[49]]+laps_times[[#This Row],[50]])</f>
        <v>6.2068518518518509E-2</v>
      </c>
      <c r="BH19" s="127">
        <f>IF(ISBLANK(laps_times[[#This Row],[51]]),"DNF",    rounds_cum_time[[#This Row],[50]]+laps_times[[#This Row],[51]])</f>
        <v>6.3318287037037027E-2</v>
      </c>
      <c r="BI19" s="127">
        <f>IF(ISBLANK(laps_times[[#This Row],[52]]),"DNF",    rounds_cum_time[[#This Row],[51]]+laps_times[[#This Row],[52]])</f>
        <v>6.4586921296296285E-2</v>
      </c>
      <c r="BJ19" s="127">
        <f>IF(ISBLANK(laps_times[[#This Row],[53]]),"DNF",    rounds_cum_time[[#This Row],[52]]+laps_times[[#This Row],[53]])</f>
        <v>6.5835648148148143E-2</v>
      </c>
      <c r="BK19" s="127">
        <f>IF(ISBLANK(laps_times[[#This Row],[54]]),"DNF",    rounds_cum_time[[#This Row],[53]]+laps_times[[#This Row],[54]])</f>
        <v>6.7084490740740729E-2</v>
      </c>
      <c r="BL19" s="127">
        <f>IF(ISBLANK(laps_times[[#This Row],[55]]),"DNF",    rounds_cum_time[[#This Row],[54]]+laps_times[[#This Row],[55]])</f>
        <v>6.8327893518518507E-2</v>
      </c>
      <c r="BM19" s="127">
        <f>IF(ISBLANK(laps_times[[#This Row],[56]]),"DNF",    rounds_cum_time[[#This Row],[55]]+laps_times[[#This Row],[56]])</f>
        <v>6.9541087962962947E-2</v>
      </c>
      <c r="BN19" s="127">
        <f>IF(ISBLANK(laps_times[[#This Row],[57]]),"DNF",    rounds_cum_time[[#This Row],[56]]+laps_times[[#This Row],[57]])</f>
        <v>7.0752546296296279E-2</v>
      </c>
      <c r="BO19" s="127">
        <f>IF(ISBLANK(laps_times[[#This Row],[58]]),"DNF",    rounds_cum_time[[#This Row],[57]]+laps_times[[#This Row],[58]])</f>
        <v>7.1965509259259236E-2</v>
      </c>
      <c r="BP19" s="127">
        <f>IF(ISBLANK(laps_times[[#This Row],[59]]),"DNF",    rounds_cum_time[[#This Row],[58]]+laps_times[[#This Row],[59]])</f>
        <v>7.3181249999999975E-2</v>
      </c>
      <c r="BQ19" s="127">
        <f>IF(ISBLANK(laps_times[[#This Row],[60]]),"DNF",    rounds_cum_time[[#This Row],[59]]+laps_times[[#This Row],[60]])</f>
        <v>7.4433564814814793E-2</v>
      </c>
      <c r="BR19" s="127">
        <f>IF(ISBLANK(laps_times[[#This Row],[61]]),"DNF",    rounds_cum_time[[#This Row],[60]]+laps_times[[#This Row],[61]])</f>
        <v>7.570925925925924E-2</v>
      </c>
      <c r="BS19" s="127">
        <f>IF(ISBLANK(laps_times[[#This Row],[62]]),"DNF",    rounds_cum_time[[#This Row],[61]]+laps_times[[#This Row],[62]])</f>
        <v>7.6961111111111091E-2</v>
      </c>
      <c r="BT19" s="127">
        <f>IF(ISBLANK(laps_times[[#This Row],[63]]),"DNF",    rounds_cum_time[[#This Row],[62]]+laps_times[[#This Row],[63]])</f>
        <v>7.8306365740740722E-2</v>
      </c>
      <c r="BU19" s="127">
        <f>IF(ISBLANK(laps_times[[#This Row],[64]]),"DNF",    rounds_cum_time[[#This Row],[63]]+laps_times[[#This Row],[64]])</f>
        <v>7.957245370370368E-2</v>
      </c>
      <c r="BV19" s="127">
        <f>IF(ISBLANK(laps_times[[#This Row],[65]]),"DNF",    rounds_cum_time[[#This Row],[64]]+laps_times[[#This Row],[65]])</f>
        <v>8.0820833333333314E-2</v>
      </c>
      <c r="BW19" s="127">
        <f>IF(ISBLANK(laps_times[[#This Row],[66]]),"DNF",    rounds_cum_time[[#This Row],[65]]+laps_times[[#This Row],[66]])</f>
        <v>8.2126851851851826E-2</v>
      </c>
      <c r="BX19" s="127">
        <f>IF(ISBLANK(laps_times[[#This Row],[67]]),"DNF",    rounds_cum_time[[#This Row],[66]]+laps_times[[#This Row],[67]])</f>
        <v>8.3432986111111079E-2</v>
      </c>
      <c r="BY19" s="127">
        <f>IF(ISBLANK(laps_times[[#This Row],[68]]),"DNF",    rounds_cum_time[[#This Row],[67]]+laps_times[[#This Row],[68]])</f>
        <v>8.4731712962962932E-2</v>
      </c>
      <c r="BZ19" s="127">
        <f>IF(ISBLANK(laps_times[[#This Row],[69]]),"DNF",    rounds_cum_time[[#This Row],[68]]+laps_times[[#This Row],[69]])</f>
        <v>8.6011805555555529E-2</v>
      </c>
      <c r="CA19" s="127">
        <f>IF(ISBLANK(laps_times[[#This Row],[70]]),"DNF",    rounds_cum_time[[#This Row],[69]]+laps_times[[#This Row],[70]])</f>
        <v>8.7293171296296268E-2</v>
      </c>
      <c r="CB19" s="127">
        <f>IF(ISBLANK(laps_times[[#This Row],[71]]),"DNF",    rounds_cum_time[[#This Row],[70]]+laps_times[[#This Row],[71]])</f>
        <v>8.8580787037037007E-2</v>
      </c>
      <c r="CC19" s="127">
        <f>IF(ISBLANK(laps_times[[#This Row],[72]]),"DNF",    rounds_cum_time[[#This Row],[71]]+laps_times[[#This Row],[72]])</f>
        <v>8.9862847222222195E-2</v>
      </c>
      <c r="CD19" s="127">
        <f>IF(ISBLANK(laps_times[[#This Row],[73]]),"DNF",    rounds_cum_time[[#This Row],[72]]+laps_times[[#This Row],[73]])</f>
        <v>9.1120023148148127E-2</v>
      </c>
      <c r="CE19" s="127">
        <f>IF(ISBLANK(laps_times[[#This Row],[74]]),"DNF",    rounds_cum_time[[#This Row],[73]]+laps_times[[#This Row],[74]])</f>
        <v>9.2379861111111086E-2</v>
      </c>
      <c r="CF19" s="127">
        <f>IF(ISBLANK(laps_times[[#This Row],[75]]),"DNF",    rounds_cum_time[[#This Row],[74]]+laps_times[[#This Row],[75]])</f>
        <v>9.3620833333333306E-2</v>
      </c>
      <c r="CG19" s="127">
        <f>IF(ISBLANK(laps_times[[#This Row],[76]]),"DNF",    rounds_cum_time[[#This Row],[75]]+laps_times[[#This Row],[76]])</f>
        <v>9.4903009259259236E-2</v>
      </c>
      <c r="CH19" s="127">
        <f>IF(ISBLANK(laps_times[[#This Row],[77]]),"DNF",    rounds_cum_time[[#This Row],[76]]+laps_times[[#This Row],[77]])</f>
        <v>9.6164699074074045E-2</v>
      </c>
      <c r="CI19" s="127">
        <f>IF(ISBLANK(laps_times[[#This Row],[78]]),"DNF",    rounds_cum_time[[#This Row],[77]]+laps_times[[#This Row],[78]])</f>
        <v>9.743020833333331E-2</v>
      </c>
      <c r="CJ19" s="127">
        <f>IF(ISBLANK(laps_times[[#This Row],[79]]),"DNF",    rounds_cum_time[[#This Row],[78]]+laps_times[[#This Row],[79]])</f>
        <v>9.8690277777777752E-2</v>
      </c>
      <c r="CK19" s="127">
        <f>IF(ISBLANK(laps_times[[#This Row],[80]]),"DNF",    rounds_cum_time[[#This Row],[79]]+laps_times[[#This Row],[80]])</f>
        <v>9.9979398148148116E-2</v>
      </c>
      <c r="CL19" s="127">
        <f>IF(ISBLANK(laps_times[[#This Row],[81]]),"DNF",    rounds_cum_time[[#This Row],[80]]+laps_times[[#This Row],[81]])</f>
        <v>0.10124189814814812</v>
      </c>
      <c r="CM19" s="127">
        <f>IF(ISBLANK(laps_times[[#This Row],[82]]),"DNF",    rounds_cum_time[[#This Row],[81]]+laps_times[[#This Row],[82]])</f>
        <v>0.10246261574074071</v>
      </c>
      <c r="CN19" s="127">
        <f>IF(ISBLANK(laps_times[[#This Row],[83]]),"DNF",    rounds_cum_time[[#This Row],[82]]+laps_times[[#This Row],[83]])</f>
        <v>0.10368749999999997</v>
      </c>
      <c r="CO19" s="127">
        <f>IF(ISBLANK(laps_times[[#This Row],[84]]),"DNF",    rounds_cum_time[[#This Row],[83]]+laps_times[[#This Row],[84]])</f>
        <v>0.10492696759259257</v>
      </c>
      <c r="CP19" s="127">
        <f>IF(ISBLANK(laps_times[[#This Row],[85]]),"DNF",    rounds_cum_time[[#This Row],[84]]+laps_times[[#This Row],[85]])</f>
        <v>0.10612916666666664</v>
      </c>
      <c r="CQ19" s="127">
        <f>IF(ISBLANK(laps_times[[#This Row],[86]]),"DNF",    rounds_cum_time[[#This Row],[85]]+laps_times[[#This Row],[86]])</f>
        <v>0.10735949074074071</v>
      </c>
      <c r="CR19" s="127">
        <f>IF(ISBLANK(laps_times[[#This Row],[87]]),"DNF",    rounds_cum_time[[#This Row],[86]]+laps_times[[#This Row],[87]])</f>
        <v>0.1085890046296296</v>
      </c>
      <c r="CS19" s="127">
        <f>IF(ISBLANK(laps_times[[#This Row],[88]]),"DNF",    rounds_cum_time[[#This Row],[87]]+laps_times[[#This Row],[88]])</f>
        <v>0.10983368055555552</v>
      </c>
      <c r="CT19" s="127">
        <f>IF(ISBLANK(laps_times[[#This Row],[89]]),"DNF",    rounds_cum_time[[#This Row],[88]]+laps_times[[#This Row],[89]])</f>
        <v>0.11110254629629626</v>
      </c>
      <c r="CU19" s="127">
        <f>IF(ISBLANK(laps_times[[#This Row],[90]]),"DNF",    rounds_cum_time[[#This Row],[89]]+laps_times[[#This Row],[90]])</f>
        <v>0.11243206018518515</v>
      </c>
      <c r="CV19" s="127">
        <f>IF(ISBLANK(laps_times[[#This Row],[91]]),"DNF",    rounds_cum_time[[#This Row],[90]]+laps_times[[#This Row],[91]])</f>
        <v>0.11369826388888885</v>
      </c>
      <c r="CW19" s="127">
        <f>IF(ISBLANK(laps_times[[#This Row],[92]]),"DNF",    rounds_cum_time[[#This Row],[91]]+laps_times[[#This Row],[92]])</f>
        <v>0.11496539351851848</v>
      </c>
      <c r="CX19" s="127">
        <f>IF(ISBLANK(laps_times[[#This Row],[93]]),"DNF",    rounds_cum_time[[#This Row],[92]]+laps_times[[#This Row],[93]])</f>
        <v>0.11619594907407403</v>
      </c>
      <c r="CY19" s="127">
        <f>IF(ISBLANK(laps_times[[#This Row],[94]]),"DNF",    rounds_cum_time[[#This Row],[93]]+laps_times[[#This Row],[94]])</f>
        <v>0.11747048611111106</v>
      </c>
      <c r="CZ19" s="127">
        <f>IF(ISBLANK(laps_times[[#This Row],[95]]),"DNF",    rounds_cum_time[[#This Row],[94]]+laps_times[[#This Row],[95]])</f>
        <v>0.11875034722222218</v>
      </c>
      <c r="DA19" s="127">
        <f>IF(ISBLANK(laps_times[[#This Row],[96]]),"DNF",    rounds_cum_time[[#This Row],[95]]+laps_times[[#This Row],[96]])</f>
        <v>0.12005405092592589</v>
      </c>
      <c r="DB19" s="127">
        <f>IF(ISBLANK(laps_times[[#This Row],[97]]),"DNF",    rounds_cum_time[[#This Row],[96]]+laps_times[[#This Row],[97]])</f>
        <v>0.12130497685185181</v>
      </c>
      <c r="DC19" s="127">
        <f>IF(ISBLANK(laps_times[[#This Row],[98]]),"DNF",    rounds_cum_time[[#This Row],[97]]+laps_times[[#This Row],[98]])</f>
        <v>0.12257152777777773</v>
      </c>
      <c r="DD19" s="127">
        <f>IF(ISBLANK(laps_times[[#This Row],[99]]),"DNF",    rounds_cum_time[[#This Row],[98]]+laps_times[[#This Row],[99]])</f>
        <v>0.12383645833333329</v>
      </c>
      <c r="DE19" s="127">
        <f>IF(ISBLANK(laps_times[[#This Row],[100]]),"DNF",    rounds_cum_time[[#This Row],[99]]+laps_times[[#This Row],[100]])</f>
        <v>0.12509351851851847</v>
      </c>
      <c r="DF19" s="127">
        <f>IF(ISBLANK(laps_times[[#This Row],[101]]),"DNF",    rounds_cum_time[[#This Row],[100]]+laps_times[[#This Row],[101]])</f>
        <v>0.12636192129629625</v>
      </c>
      <c r="DG19" s="127">
        <f>IF(ISBLANK(laps_times[[#This Row],[102]]),"DNF",    rounds_cum_time[[#This Row],[101]]+laps_times[[#This Row],[102]])</f>
        <v>0.12757974537037034</v>
      </c>
      <c r="DH19" s="127">
        <f>IF(ISBLANK(laps_times[[#This Row],[103]]),"DNF",    rounds_cum_time[[#This Row],[102]]+laps_times[[#This Row],[103]])</f>
        <v>0.12884756944444442</v>
      </c>
      <c r="DI19" s="128">
        <f>IF(ISBLANK(laps_times[[#This Row],[104]]),"DNF",    rounds_cum_time[[#This Row],[103]]+laps_times[[#This Row],[104]])</f>
        <v>0.13011365740740738</v>
      </c>
      <c r="DJ19" s="128">
        <f>IF(ISBLANK(laps_times[[#This Row],[105]]),"DNF",    rounds_cum_time[[#This Row],[104]]+laps_times[[#This Row],[105]])</f>
        <v>0.1312915509259259</v>
      </c>
    </row>
    <row r="20" spans="2:114" x14ac:dyDescent="0.2">
      <c r="B20" s="124">
        <f>laps_times[[#This Row],[poř]]</f>
        <v>17</v>
      </c>
      <c r="C20" s="125">
        <f>laps_times[[#This Row],[s.č.]]</f>
        <v>74</v>
      </c>
      <c r="D20" s="125" t="str">
        <f>laps_times[[#This Row],[jméno]]</f>
        <v>Pirkl Pavel</v>
      </c>
      <c r="E20" s="126">
        <f>laps_times[[#This Row],[roč]]</f>
        <v>1979</v>
      </c>
      <c r="F20" s="126" t="str">
        <f>laps_times[[#This Row],[kat]]</f>
        <v>M30</v>
      </c>
      <c r="G20" s="126">
        <f>laps_times[[#This Row],[poř_kat]]</f>
        <v>8</v>
      </c>
      <c r="H20" s="125" t="str">
        <f>IF(ISBLANK(laps_times[[#This Row],[klub]]),"-",laps_times[[#This Row],[klub]])</f>
        <v>Liberec</v>
      </c>
      <c r="I20" s="138">
        <f>laps_times[[#This Row],[celk. čas]]</f>
        <v>0.13164351851851852</v>
      </c>
      <c r="J20" s="127">
        <f>laps_times[[#This Row],[1]]</f>
        <v>1.6896990740740742E-3</v>
      </c>
      <c r="K20" s="127">
        <f>IF(ISBLANK(laps_times[[#This Row],[2]]),"DNF",    rounds_cum_time[[#This Row],[1]]+laps_times[[#This Row],[2]])</f>
        <v>2.8290509259259258E-3</v>
      </c>
      <c r="L20" s="127">
        <f>IF(ISBLANK(laps_times[[#This Row],[3]]),"DNF",    rounds_cum_time[[#This Row],[2]]+laps_times[[#This Row],[3]])</f>
        <v>3.9494212962962964E-3</v>
      </c>
      <c r="M20" s="127">
        <f>IF(ISBLANK(laps_times[[#This Row],[4]]),"DNF",    rounds_cum_time[[#This Row],[3]]+laps_times[[#This Row],[4]])</f>
        <v>5.092013888888889E-3</v>
      </c>
      <c r="N20" s="127">
        <f>IF(ISBLANK(laps_times[[#This Row],[5]]),"DNF",    rounds_cum_time[[#This Row],[4]]+laps_times[[#This Row],[5]])</f>
        <v>6.2059027777777781E-3</v>
      </c>
      <c r="O20" s="127">
        <f>IF(ISBLANK(laps_times[[#This Row],[6]]),"DNF",    rounds_cum_time[[#This Row],[5]]+laps_times[[#This Row],[6]])</f>
        <v>7.3309027777777782E-3</v>
      </c>
      <c r="P20" s="127">
        <f>IF(ISBLANK(laps_times[[#This Row],[7]]),"DNF",    rounds_cum_time[[#This Row],[6]]+laps_times[[#This Row],[7]])</f>
        <v>8.4395833333333337E-3</v>
      </c>
      <c r="Q20" s="127">
        <f>IF(ISBLANK(laps_times[[#This Row],[8]]),"DNF",    rounds_cum_time[[#This Row],[7]]+laps_times[[#This Row],[8]])</f>
        <v>9.5437500000000001E-3</v>
      </c>
      <c r="R20" s="127">
        <f>IF(ISBLANK(laps_times[[#This Row],[9]]),"DNF",    rounds_cum_time[[#This Row],[8]]+laps_times[[#This Row],[9]])</f>
        <v>1.0640740740740741E-2</v>
      </c>
      <c r="S20" s="127">
        <f>IF(ISBLANK(laps_times[[#This Row],[10]]),"DNF",    rounds_cum_time[[#This Row],[9]]+laps_times[[#This Row],[10]])</f>
        <v>1.1764120370370369E-2</v>
      </c>
      <c r="T20" s="127">
        <f>IF(ISBLANK(laps_times[[#This Row],[11]]),"DNF",    rounds_cum_time[[#This Row],[10]]+laps_times[[#This Row],[11]])</f>
        <v>1.2865162037037036E-2</v>
      </c>
      <c r="U20" s="127">
        <f>IF(ISBLANK(laps_times[[#This Row],[12]]),"DNF",    rounds_cum_time[[#This Row],[11]]+laps_times[[#This Row],[12]])</f>
        <v>1.3974537037037035E-2</v>
      </c>
      <c r="V20" s="127">
        <f>IF(ISBLANK(laps_times[[#This Row],[13]]),"DNF",    rounds_cum_time[[#This Row],[12]]+laps_times[[#This Row],[13]])</f>
        <v>1.5097337962962962E-2</v>
      </c>
      <c r="W20" s="127">
        <f>IF(ISBLANK(laps_times[[#This Row],[14]]),"DNF",    rounds_cum_time[[#This Row],[13]]+laps_times[[#This Row],[14]])</f>
        <v>1.6204398148148148E-2</v>
      </c>
      <c r="X20" s="127">
        <f>IF(ISBLANK(laps_times[[#This Row],[15]]),"DNF",    rounds_cum_time[[#This Row],[14]]+laps_times[[#This Row],[15]])</f>
        <v>1.7304282407407407E-2</v>
      </c>
      <c r="Y20" s="127">
        <f>IF(ISBLANK(laps_times[[#This Row],[16]]),"DNF",    rounds_cum_time[[#This Row],[15]]+laps_times[[#This Row],[16]])</f>
        <v>1.8411226851851852E-2</v>
      </c>
      <c r="Z20" s="127">
        <f>IF(ISBLANK(laps_times[[#This Row],[17]]),"DNF",    rounds_cum_time[[#This Row],[16]]+laps_times[[#This Row],[17]])</f>
        <v>1.9512037037037036E-2</v>
      </c>
      <c r="AA20" s="127">
        <f>IF(ISBLANK(laps_times[[#This Row],[18]]),"DNF",    rounds_cum_time[[#This Row],[17]]+laps_times[[#This Row],[18]])</f>
        <v>2.0608449074074074E-2</v>
      </c>
      <c r="AB20" s="127">
        <f>IF(ISBLANK(laps_times[[#This Row],[19]]),"DNF",    rounds_cum_time[[#This Row],[18]]+laps_times[[#This Row],[19]])</f>
        <v>2.1717592592592594E-2</v>
      </c>
      <c r="AC20" s="127">
        <f>IF(ISBLANK(laps_times[[#This Row],[20]]),"DNF",    rounds_cum_time[[#This Row],[19]]+laps_times[[#This Row],[20]])</f>
        <v>2.2833564814814817E-2</v>
      </c>
      <c r="AD20" s="127">
        <f>IF(ISBLANK(laps_times[[#This Row],[21]]),"DNF",    rounds_cum_time[[#This Row],[20]]+laps_times[[#This Row],[21]])</f>
        <v>2.3971412037037038E-2</v>
      </c>
      <c r="AE20" s="127">
        <f>IF(ISBLANK(laps_times[[#This Row],[22]]),"DNF",    rounds_cum_time[[#This Row],[21]]+laps_times[[#This Row],[22]])</f>
        <v>2.5071990740740742E-2</v>
      </c>
      <c r="AF20" s="127">
        <f>IF(ISBLANK(laps_times[[#This Row],[23]]),"DNF",    rounds_cum_time[[#This Row],[22]]+laps_times[[#This Row],[23]])</f>
        <v>2.618125E-2</v>
      </c>
      <c r="AG20" s="127">
        <f>IF(ISBLANK(laps_times[[#This Row],[24]]),"DNF",    rounds_cum_time[[#This Row],[23]]+laps_times[[#This Row],[24]])</f>
        <v>2.7291087962962961E-2</v>
      </c>
      <c r="AH20" s="127">
        <f>IF(ISBLANK(laps_times[[#This Row],[25]]),"DNF",    rounds_cum_time[[#This Row],[24]]+laps_times[[#This Row],[25]])</f>
        <v>2.8395486111111111E-2</v>
      </c>
      <c r="AI20" s="127">
        <f>IF(ISBLANK(laps_times[[#This Row],[26]]),"DNF",    rounds_cum_time[[#This Row],[25]]+laps_times[[#This Row],[26]])</f>
        <v>2.9507291666666668E-2</v>
      </c>
      <c r="AJ20" s="127">
        <f>IF(ISBLANK(laps_times[[#This Row],[27]]),"DNF",    rounds_cum_time[[#This Row],[26]]+laps_times[[#This Row],[27]])</f>
        <v>3.0610185185185185E-2</v>
      </c>
      <c r="AK20" s="127">
        <f>IF(ISBLANK(laps_times[[#This Row],[28]]),"DNF",    rounds_cum_time[[#This Row],[27]]+laps_times[[#This Row],[28]])</f>
        <v>3.1725347222222221E-2</v>
      </c>
      <c r="AL20" s="127">
        <f>IF(ISBLANK(laps_times[[#This Row],[29]]),"DNF",    rounds_cum_time[[#This Row],[28]]+laps_times[[#This Row],[29]])</f>
        <v>3.2852199074074072E-2</v>
      </c>
      <c r="AM20" s="127">
        <f>IF(ISBLANK(laps_times[[#This Row],[30]]),"DNF",    rounds_cum_time[[#This Row],[29]]+laps_times[[#This Row],[30]])</f>
        <v>3.3966898148148149E-2</v>
      </c>
      <c r="AN20" s="127">
        <f>IF(ISBLANK(laps_times[[#This Row],[31]]),"DNF",    rounds_cum_time[[#This Row],[30]]+laps_times[[#This Row],[31]])</f>
        <v>3.5083564814814817E-2</v>
      </c>
      <c r="AO20" s="127">
        <f>IF(ISBLANK(laps_times[[#This Row],[32]]),"DNF",    rounds_cum_time[[#This Row],[31]]+laps_times[[#This Row],[32]])</f>
        <v>3.6204166666666669E-2</v>
      </c>
      <c r="AP20" s="127">
        <f>IF(ISBLANK(laps_times[[#This Row],[33]]),"DNF",    rounds_cum_time[[#This Row],[32]]+laps_times[[#This Row],[33]])</f>
        <v>3.733726851851852E-2</v>
      </c>
      <c r="AQ20" s="127">
        <f>IF(ISBLANK(laps_times[[#This Row],[34]]),"DNF",    rounds_cum_time[[#This Row],[33]]+laps_times[[#This Row],[34]])</f>
        <v>3.8468171296296295E-2</v>
      </c>
      <c r="AR20" s="127">
        <f>IF(ISBLANK(laps_times[[#This Row],[35]]),"DNF",    rounds_cum_time[[#This Row],[34]]+laps_times[[#This Row],[35]])</f>
        <v>3.9609606481481478E-2</v>
      </c>
      <c r="AS20" s="127">
        <f>IF(ISBLANK(laps_times[[#This Row],[36]]),"DNF",    rounds_cum_time[[#This Row],[35]]+laps_times[[#This Row],[36]])</f>
        <v>4.0758217592592592E-2</v>
      </c>
      <c r="AT20" s="127">
        <f>IF(ISBLANK(laps_times[[#This Row],[37]]),"DNF",    rounds_cum_time[[#This Row],[36]]+laps_times[[#This Row],[37]])</f>
        <v>4.1891203703703701E-2</v>
      </c>
      <c r="AU20" s="127">
        <f>IF(ISBLANK(laps_times[[#This Row],[38]]),"DNF",    rounds_cum_time[[#This Row],[37]]+laps_times[[#This Row],[38]])</f>
        <v>4.3010416666666662E-2</v>
      </c>
      <c r="AV20" s="127">
        <f>IF(ISBLANK(laps_times[[#This Row],[39]]),"DNF",    rounds_cum_time[[#This Row],[38]]+laps_times[[#This Row],[39]])</f>
        <v>4.4145254629629628E-2</v>
      </c>
      <c r="AW20" s="127">
        <f>IF(ISBLANK(laps_times[[#This Row],[40]]),"DNF",    rounds_cum_time[[#This Row],[39]]+laps_times[[#This Row],[40]])</f>
        <v>4.5266087962962963E-2</v>
      </c>
      <c r="AX20" s="127">
        <f>IF(ISBLANK(laps_times[[#This Row],[41]]),"DNF",    rounds_cum_time[[#This Row],[40]]+laps_times[[#This Row],[41]])</f>
        <v>4.639895833333333E-2</v>
      </c>
      <c r="AY20" s="127">
        <f>IF(ISBLANK(laps_times[[#This Row],[42]]),"DNF",    rounds_cum_time[[#This Row],[41]]+laps_times[[#This Row],[42]])</f>
        <v>4.7530092592592589E-2</v>
      </c>
      <c r="AZ20" s="127">
        <f>IF(ISBLANK(laps_times[[#This Row],[43]]),"DNF",    rounds_cum_time[[#This Row],[42]]+laps_times[[#This Row],[43]])</f>
        <v>4.8657638888888882E-2</v>
      </c>
      <c r="BA20" s="127">
        <f>IF(ISBLANK(laps_times[[#This Row],[44]]),"DNF",    rounds_cum_time[[#This Row],[43]]+laps_times[[#This Row],[44]])</f>
        <v>4.9786342592592583E-2</v>
      </c>
      <c r="BB20" s="127">
        <f>IF(ISBLANK(laps_times[[#This Row],[45]]),"DNF",    rounds_cum_time[[#This Row],[44]]+laps_times[[#This Row],[45]])</f>
        <v>5.0916666666666659E-2</v>
      </c>
      <c r="BC20" s="127">
        <f>IF(ISBLANK(laps_times[[#This Row],[46]]),"DNF",    rounds_cum_time[[#This Row],[45]]+laps_times[[#This Row],[46]])</f>
        <v>5.2054629629629624E-2</v>
      </c>
      <c r="BD20" s="127">
        <f>IF(ISBLANK(laps_times[[#This Row],[47]]),"DNF",    rounds_cum_time[[#This Row],[46]]+laps_times[[#This Row],[47]])</f>
        <v>5.3188078703703699E-2</v>
      </c>
      <c r="BE20" s="127">
        <f>IF(ISBLANK(laps_times[[#This Row],[48]]),"DNF",    rounds_cum_time[[#This Row],[47]]+laps_times[[#This Row],[48]])</f>
        <v>5.4322916666666665E-2</v>
      </c>
      <c r="BF20" s="127">
        <f>IF(ISBLANK(laps_times[[#This Row],[49]]),"DNF",    rounds_cum_time[[#This Row],[48]]+laps_times[[#This Row],[49]])</f>
        <v>5.5465162037037039E-2</v>
      </c>
      <c r="BG20" s="127">
        <f>IF(ISBLANK(laps_times[[#This Row],[50]]),"DNF",    rounds_cum_time[[#This Row],[49]]+laps_times[[#This Row],[50]])</f>
        <v>5.6593287037037039E-2</v>
      </c>
      <c r="BH20" s="127">
        <f>IF(ISBLANK(laps_times[[#This Row],[51]]),"DNF",    rounds_cum_time[[#This Row],[50]]+laps_times[[#This Row],[51]])</f>
        <v>5.7746875000000003E-2</v>
      </c>
      <c r="BI20" s="127">
        <f>IF(ISBLANK(laps_times[[#This Row],[52]]),"DNF",    rounds_cum_time[[#This Row],[51]]+laps_times[[#This Row],[52]])</f>
        <v>5.8920370370370373E-2</v>
      </c>
      <c r="BJ20" s="127">
        <f>IF(ISBLANK(laps_times[[#This Row],[53]]),"DNF",    rounds_cum_time[[#This Row],[52]]+laps_times[[#This Row],[53]])</f>
        <v>6.0097106481481484E-2</v>
      </c>
      <c r="BK20" s="127">
        <f>IF(ISBLANK(laps_times[[#This Row],[54]]),"DNF",    rounds_cum_time[[#This Row],[53]]+laps_times[[#This Row],[54]])</f>
        <v>6.1291898148148151E-2</v>
      </c>
      <c r="BL20" s="127">
        <f>IF(ISBLANK(laps_times[[#This Row],[55]]),"DNF",    rounds_cum_time[[#This Row],[54]]+laps_times[[#This Row],[55]])</f>
        <v>6.2455671296296297E-2</v>
      </c>
      <c r="BM20" s="127">
        <f>IF(ISBLANK(laps_times[[#This Row],[56]]),"DNF",    rounds_cum_time[[#This Row],[55]]+laps_times[[#This Row],[56]])</f>
        <v>6.3635416666666667E-2</v>
      </c>
      <c r="BN20" s="127">
        <f>IF(ISBLANK(laps_times[[#This Row],[57]]),"DNF",    rounds_cum_time[[#This Row],[56]]+laps_times[[#This Row],[57]])</f>
        <v>6.4816435185185178E-2</v>
      </c>
      <c r="BO20" s="127">
        <f>IF(ISBLANK(laps_times[[#This Row],[58]]),"DNF",    rounds_cum_time[[#This Row],[57]]+laps_times[[#This Row],[58]])</f>
        <v>6.5999305555555554E-2</v>
      </c>
      <c r="BP20" s="127">
        <f>IF(ISBLANK(laps_times[[#This Row],[59]]),"DNF",    rounds_cum_time[[#This Row],[58]]+laps_times[[#This Row],[59]])</f>
        <v>6.7199884259259254E-2</v>
      </c>
      <c r="BQ20" s="127">
        <f>IF(ISBLANK(laps_times[[#This Row],[60]]),"DNF",    rounds_cum_time[[#This Row],[59]]+laps_times[[#This Row],[60]])</f>
        <v>6.8417708333333327E-2</v>
      </c>
      <c r="BR20" s="127">
        <f>IF(ISBLANK(laps_times[[#This Row],[61]]),"DNF",    rounds_cum_time[[#This Row],[60]]+laps_times[[#This Row],[61]])</f>
        <v>6.9623379629629625E-2</v>
      </c>
      <c r="BS20" s="127">
        <f>IF(ISBLANK(laps_times[[#This Row],[62]]),"DNF",    rounds_cum_time[[#This Row],[61]]+laps_times[[#This Row],[62]])</f>
        <v>7.0839583333333331E-2</v>
      </c>
      <c r="BT20" s="127">
        <f>IF(ISBLANK(laps_times[[#This Row],[63]]),"DNF",    rounds_cum_time[[#This Row],[62]]+laps_times[[#This Row],[63]])</f>
        <v>7.2064351851851852E-2</v>
      </c>
      <c r="BU20" s="127">
        <f>IF(ISBLANK(laps_times[[#This Row],[64]]),"DNF",    rounds_cum_time[[#This Row],[63]]+laps_times[[#This Row],[64]])</f>
        <v>7.331493055555556E-2</v>
      </c>
      <c r="BV20" s="127">
        <f>IF(ISBLANK(laps_times[[#This Row],[65]]),"DNF",    rounds_cum_time[[#This Row],[64]]+laps_times[[#This Row],[65]])</f>
        <v>7.4536921296296299E-2</v>
      </c>
      <c r="BW20" s="127">
        <f>IF(ISBLANK(laps_times[[#This Row],[66]]),"DNF",    rounds_cum_time[[#This Row],[65]]+laps_times[[#This Row],[66]])</f>
        <v>7.5873379629629631E-2</v>
      </c>
      <c r="BX20" s="127">
        <f>IF(ISBLANK(laps_times[[#This Row],[67]]),"DNF",    rounds_cum_time[[#This Row],[66]]+laps_times[[#This Row],[67]])</f>
        <v>7.7119907407407415E-2</v>
      </c>
      <c r="BY20" s="127">
        <f>IF(ISBLANK(laps_times[[#This Row],[68]]),"DNF",    rounds_cum_time[[#This Row],[67]]+laps_times[[#This Row],[68]])</f>
        <v>7.8391087962962971E-2</v>
      </c>
      <c r="BZ20" s="127">
        <f>IF(ISBLANK(laps_times[[#This Row],[69]]),"DNF",    rounds_cum_time[[#This Row],[68]]+laps_times[[#This Row],[69]])</f>
        <v>7.9686226851851866E-2</v>
      </c>
      <c r="CA20" s="127">
        <f>IF(ISBLANK(laps_times[[#This Row],[70]]),"DNF",    rounds_cum_time[[#This Row],[69]]+laps_times[[#This Row],[70]])</f>
        <v>8.1010069444444457E-2</v>
      </c>
      <c r="CB20" s="127">
        <f>IF(ISBLANK(laps_times[[#This Row],[71]]),"DNF",    rounds_cum_time[[#This Row],[70]]+laps_times[[#This Row],[71]])</f>
        <v>8.2368171296296311E-2</v>
      </c>
      <c r="CC20" s="127">
        <f>IF(ISBLANK(laps_times[[#This Row],[72]]),"DNF",    rounds_cum_time[[#This Row],[71]]+laps_times[[#This Row],[72]])</f>
        <v>8.3708680555555567E-2</v>
      </c>
      <c r="CD20" s="127">
        <f>IF(ISBLANK(laps_times[[#This Row],[73]]),"DNF",    rounds_cum_time[[#This Row],[72]]+laps_times[[#This Row],[73]])</f>
        <v>8.5056828703703721E-2</v>
      </c>
      <c r="CE20" s="127">
        <f>IF(ISBLANK(laps_times[[#This Row],[74]]),"DNF",    rounds_cum_time[[#This Row],[73]]+laps_times[[#This Row],[74]])</f>
        <v>8.640381944444446E-2</v>
      </c>
      <c r="CF20" s="127">
        <f>IF(ISBLANK(laps_times[[#This Row],[75]]),"DNF",    rounds_cum_time[[#This Row],[74]]+laps_times[[#This Row],[75]])</f>
        <v>8.7809375000000009E-2</v>
      </c>
      <c r="CG20" s="127">
        <f>IF(ISBLANK(laps_times[[#This Row],[76]]),"DNF",    rounds_cum_time[[#This Row],[75]]+laps_times[[#This Row],[76]])</f>
        <v>8.9404398148148156E-2</v>
      </c>
      <c r="CH20" s="127">
        <f>IF(ISBLANK(laps_times[[#This Row],[77]]),"DNF",    rounds_cum_time[[#This Row],[76]]+laps_times[[#This Row],[77]])</f>
        <v>9.0809143518518529E-2</v>
      </c>
      <c r="CI20" s="127">
        <f>IF(ISBLANK(laps_times[[#This Row],[78]]),"DNF",    rounds_cum_time[[#This Row],[77]]+laps_times[[#This Row],[78]])</f>
        <v>9.2217708333333342E-2</v>
      </c>
      <c r="CJ20" s="127">
        <f>IF(ISBLANK(laps_times[[#This Row],[79]]),"DNF",    rounds_cum_time[[#This Row],[78]]+laps_times[[#This Row],[79]])</f>
        <v>9.3594907407407418E-2</v>
      </c>
      <c r="CK20" s="127">
        <f>IF(ISBLANK(laps_times[[#This Row],[80]]),"DNF",    rounds_cum_time[[#This Row],[79]]+laps_times[[#This Row],[80]])</f>
        <v>9.4999305555555566E-2</v>
      </c>
      <c r="CL20" s="127">
        <f>IF(ISBLANK(laps_times[[#This Row],[81]]),"DNF",    rounds_cum_time[[#This Row],[80]]+laps_times[[#This Row],[81]])</f>
        <v>9.6416203703703712E-2</v>
      </c>
      <c r="CM20" s="127">
        <f>IF(ISBLANK(laps_times[[#This Row],[82]]),"DNF",    rounds_cum_time[[#This Row],[81]]+laps_times[[#This Row],[82]])</f>
        <v>9.7788657407407414E-2</v>
      </c>
      <c r="CN20" s="127">
        <f>IF(ISBLANK(laps_times[[#This Row],[83]]),"DNF",    rounds_cum_time[[#This Row],[82]]+laps_times[[#This Row],[83]])</f>
        <v>9.9176967592592605E-2</v>
      </c>
      <c r="CO20" s="127">
        <f>IF(ISBLANK(laps_times[[#This Row],[84]]),"DNF",    rounds_cum_time[[#This Row],[83]]+laps_times[[#This Row],[84]])</f>
        <v>0.10066030092592594</v>
      </c>
      <c r="CP20" s="127">
        <f>IF(ISBLANK(laps_times[[#This Row],[85]]),"DNF",    rounds_cum_time[[#This Row],[84]]+laps_times[[#This Row],[85]])</f>
        <v>0.10203692129629631</v>
      </c>
      <c r="CQ20" s="127">
        <f>IF(ISBLANK(laps_times[[#This Row],[86]]),"DNF",    rounds_cum_time[[#This Row],[85]]+laps_times[[#This Row],[86]])</f>
        <v>0.10343796296296298</v>
      </c>
      <c r="CR20" s="127">
        <f>IF(ISBLANK(laps_times[[#This Row],[87]]),"DNF",    rounds_cum_time[[#This Row],[86]]+laps_times[[#This Row],[87]])</f>
        <v>0.10481400462962964</v>
      </c>
      <c r="CS20" s="127">
        <f>IF(ISBLANK(laps_times[[#This Row],[88]]),"DNF",    rounds_cum_time[[#This Row],[87]]+laps_times[[#This Row],[88]])</f>
        <v>0.10621817129629631</v>
      </c>
      <c r="CT20" s="127">
        <f>IF(ISBLANK(laps_times[[#This Row],[89]]),"DNF",    rounds_cum_time[[#This Row],[88]]+laps_times[[#This Row],[89]])</f>
        <v>0.10766168981481483</v>
      </c>
      <c r="CU20" s="127">
        <f>IF(ISBLANK(laps_times[[#This Row],[90]]),"DNF",    rounds_cum_time[[#This Row],[89]]+laps_times[[#This Row],[90]])</f>
        <v>0.10912372685185187</v>
      </c>
      <c r="CV20" s="127">
        <f>IF(ISBLANK(laps_times[[#This Row],[91]]),"DNF",    rounds_cum_time[[#This Row],[90]]+laps_times[[#This Row],[91]])</f>
        <v>0.11060150462962964</v>
      </c>
      <c r="CW20" s="127">
        <f>IF(ISBLANK(laps_times[[#This Row],[92]]),"DNF",    rounds_cum_time[[#This Row],[91]]+laps_times[[#This Row],[92]])</f>
        <v>0.1121832175925926</v>
      </c>
      <c r="CX20" s="127">
        <f>IF(ISBLANK(laps_times[[#This Row],[93]]),"DNF",    rounds_cum_time[[#This Row],[92]]+laps_times[[#This Row],[93]])</f>
        <v>0.11377488425925927</v>
      </c>
      <c r="CY20" s="127">
        <f>IF(ISBLANK(laps_times[[#This Row],[94]]),"DNF",    rounds_cum_time[[#This Row],[93]]+laps_times[[#This Row],[94]])</f>
        <v>0.11526099537037038</v>
      </c>
      <c r="CZ20" s="127">
        <f>IF(ISBLANK(laps_times[[#This Row],[95]]),"DNF",    rounds_cum_time[[#This Row],[94]]+laps_times[[#This Row],[95]])</f>
        <v>0.1167494212962963</v>
      </c>
      <c r="DA20" s="127">
        <f>IF(ISBLANK(laps_times[[#This Row],[96]]),"DNF",    rounds_cum_time[[#This Row],[95]]+laps_times[[#This Row],[96]])</f>
        <v>0.11828043981481481</v>
      </c>
      <c r="DB20" s="127">
        <f>IF(ISBLANK(laps_times[[#This Row],[97]]),"DNF",    rounds_cum_time[[#This Row],[96]]+laps_times[[#This Row],[97]])</f>
        <v>0.11978148148148147</v>
      </c>
      <c r="DC20" s="127">
        <f>IF(ISBLANK(laps_times[[#This Row],[98]]),"DNF",    rounds_cum_time[[#This Row],[97]]+laps_times[[#This Row],[98]])</f>
        <v>0.12126655092592592</v>
      </c>
      <c r="DD20" s="127">
        <f>IF(ISBLANK(laps_times[[#This Row],[99]]),"DNF",    rounds_cum_time[[#This Row],[98]]+laps_times[[#This Row],[99]])</f>
        <v>0.12280925925925926</v>
      </c>
      <c r="DE20" s="127">
        <f>IF(ISBLANK(laps_times[[#This Row],[100]]),"DNF",    rounds_cum_time[[#This Row],[99]]+laps_times[[#This Row],[100]])</f>
        <v>0.12426076388888889</v>
      </c>
      <c r="DF20" s="127">
        <f>IF(ISBLANK(laps_times[[#This Row],[101]]),"DNF",    rounds_cum_time[[#This Row],[100]]+laps_times[[#This Row],[101]])</f>
        <v>0.1257523148148148</v>
      </c>
      <c r="DG20" s="127">
        <f>IF(ISBLANK(laps_times[[#This Row],[102]]),"DNF",    rounds_cum_time[[#This Row],[101]]+laps_times[[#This Row],[102]])</f>
        <v>0.12723622685185185</v>
      </c>
      <c r="DH20" s="127">
        <f>IF(ISBLANK(laps_times[[#This Row],[103]]),"DNF",    rounds_cum_time[[#This Row],[102]]+laps_times[[#This Row],[103]])</f>
        <v>0.12872581018518517</v>
      </c>
      <c r="DI20" s="128">
        <f>IF(ISBLANK(laps_times[[#This Row],[104]]),"DNF",    rounds_cum_time[[#This Row],[103]]+laps_times[[#This Row],[104]])</f>
        <v>0.13020659722222219</v>
      </c>
      <c r="DJ20" s="128">
        <f>IF(ISBLANK(laps_times[[#This Row],[105]]),"DNF",    rounds_cum_time[[#This Row],[104]]+laps_times[[#This Row],[105]])</f>
        <v>0.13165219907407405</v>
      </c>
    </row>
    <row r="21" spans="2:114" x14ac:dyDescent="0.2">
      <c r="B21" s="124">
        <f>laps_times[[#This Row],[poř]]</f>
        <v>18</v>
      </c>
      <c r="C21" s="125">
        <f>laps_times[[#This Row],[s.č.]]</f>
        <v>110</v>
      </c>
      <c r="D21" s="125" t="str">
        <f>laps_times[[#This Row],[jméno]]</f>
        <v>Tománek Roman</v>
      </c>
      <c r="E21" s="126">
        <f>laps_times[[#This Row],[roč]]</f>
        <v>1960</v>
      </c>
      <c r="F21" s="126" t="str">
        <f>laps_times[[#This Row],[kat]]</f>
        <v>M50</v>
      </c>
      <c r="G21" s="126">
        <f>laps_times[[#This Row],[poř_kat]]</f>
        <v>2</v>
      </c>
      <c r="H21" s="125" t="str">
        <f>IF(ISBLANK(laps_times[[#This Row],[klub]]),"-",laps_times[[#This Row],[klub]])</f>
        <v>Gallak Slavičín</v>
      </c>
      <c r="I21" s="138">
        <f>laps_times[[#This Row],[celk. čas]]</f>
        <v>0.13428240740740741</v>
      </c>
      <c r="J21" s="127">
        <f>laps_times[[#This Row],[1]]</f>
        <v>1.9392361111111112E-3</v>
      </c>
      <c r="K21" s="127">
        <f>IF(ISBLANK(laps_times[[#This Row],[2]]),"DNF",    rounds_cum_time[[#This Row],[1]]+laps_times[[#This Row],[2]])</f>
        <v>3.1538194444444443E-3</v>
      </c>
      <c r="L21" s="127">
        <f>IF(ISBLANK(laps_times[[#This Row],[3]]),"DNF",    rounds_cum_time[[#This Row],[2]]+laps_times[[#This Row],[3]])</f>
        <v>4.3730324074074071E-3</v>
      </c>
      <c r="M21" s="127">
        <f>IF(ISBLANK(laps_times[[#This Row],[4]]),"DNF",    rounds_cum_time[[#This Row],[3]]+laps_times[[#This Row],[4]])</f>
        <v>5.5827546296296294E-3</v>
      </c>
      <c r="N21" s="127">
        <f>IF(ISBLANK(laps_times[[#This Row],[5]]),"DNF",    rounds_cum_time[[#This Row],[4]]+laps_times[[#This Row],[5]])</f>
        <v>6.8314814814814809E-3</v>
      </c>
      <c r="O21" s="127">
        <f>IF(ISBLANK(laps_times[[#This Row],[6]]),"DNF",    rounds_cum_time[[#This Row],[5]]+laps_times[[#This Row],[6]])</f>
        <v>8.0697916666666661E-3</v>
      </c>
      <c r="P21" s="127">
        <f>IF(ISBLANK(laps_times[[#This Row],[7]]),"DNF",    rounds_cum_time[[#This Row],[6]]+laps_times[[#This Row],[7]])</f>
        <v>9.3136574074074076E-3</v>
      </c>
      <c r="Q21" s="127">
        <f>IF(ISBLANK(laps_times[[#This Row],[8]]),"DNF",    rounds_cum_time[[#This Row],[7]]+laps_times[[#This Row],[8]])</f>
        <v>1.0588078703703704E-2</v>
      </c>
      <c r="R21" s="127">
        <f>IF(ISBLANK(laps_times[[#This Row],[9]]),"DNF",    rounds_cum_time[[#This Row],[8]]+laps_times[[#This Row],[9]])</f>
        <v>1.1832754629629631E-2</v>
      </c>
      <c r="S21" s="127">
        <f>IF(ISBLANK(laps_times[[#This Row],[10]]),"DNF",    rounds_cum_time[[#This Row],[9]]+laps_times[[#This Row],[10]])</f>
        <v>1.3070254629629631E-2</v>
      </c>
      <c r="T21" s="127">
        <f>IF(ISBLANK(laps_times[[#This Row],[11]]),"DNF",    rounds_cum_time[[#This Row],[10]]+laps_times[[#This Row],[11]])</f>
        <v>1.4331944444444446E-2</v>
      </c>
      <c r="U21" s="127">
        <f>IF(ISBLANK(laps_times[[#This Row],[12]]),"DNF",    rounds_cum_time[[#This Row],[11]]+laps_times[[#This Row],[12]])</f>
        <v>1.5596180555555558E-2</v>
      </c>
      <c r="V21" s="127">
        <f>IF(ISBLANK(laps_times[[#This Row],[13]]),"DNF",    rounds_cum_time[[#This Row],[12]]+laps_times[[#This Row],[13]])</f>
        <v>1.6872337962962964E-2</v>
      </c>
      <c r="W21" s="127">
        <f>IF(ISBLANK(laps_times[[#This Row],[14]]),"DNF",    rounds_cum_time[[#This Row],[13]]+laps_times[[#This Row],[14]])</f>
        <v>1.8136458333333334E-2</v>
      </c>
      <c r="X21" s="127">
        <f>IF(ISBLANK(laps_times[[#This Row],[15]]),"DNF",    rounds_cum_time[[#This Row],[14]]+laps_times[[#This Row],[15]])</f>
        <v>1.9372916666666667E-2</v>
      </c>
      <c r="Y21" s="127">
        <f>IF(ISBLANK(laps_times[[#This Row],[16]]),"DNF",    rounds_cum_time[[#This Row],[15]]+laps_times[[#This Row],[16]])</f>
        <v>2.064039351851852E-2</v>
      </c>
      <c r="Z21" s="127">
        <f>IF(ISBLANK(laps_times[[#This Row],[17]]),"DNF",    rounds_cum_time[[#This Row],[16]]+laps_times[[#This Row],[17]])</f>
        <v>2.1896990740740741E-2</v>
      </c>
      <c r="AA21" s="127">
        <f>IF(ISBLANK(laps_times[[#This Row],[18]]),"DNF",    rounds_cum_time[[#This Row],[17]]+laps_times[[#This Row],[18]])</f>
        <v>2.3153472222222221E-2</v>
      </c>
      <c r="AB21" s="127">
        <f>IF(ISBLANK(laps_times[[#This Row],[19]]),"DNF",    rounds_cum_time[[#This Row],[18]]+laps_times[[#This Row],[19]])</f>
        <v>2.4431249999999998E-2</v>
      </c>
      <c r="AC21" s="127">
        <f>IF(ISBLANK(laps_times[[#This Row],[20]]),"DNF",    rounds_cum_time[[#This Row],[19]]+laps_times[[#This Row],[20]])</f>
        <v>2.5703587962962959E-2</v>
      </c>
      <c r="AD21" s="127">
        <f>IF(ISBLANK(laps_times[[#This Row],[21]]),"DNF",    rounds_cum_time[[#This Row],[20]]+laps_times[[#This Row],[21]])</f>
        <v>2.6975810185185183E-2</v>
      </c>
      <c r="AE21" s="127">
        <f>IF(ISBLANK(laps_times[[#This Row],[22]]),"DNF",    rounds_cum_time[[#This Row],[21]]+laps_times[[#This Row],[22]])</f>
        <v>2.8250578703703701E-2</v>
      </c>
      <c r="AF21" s="127">
        <f>IF(ISBLANK(laps_times[[#This Row],[23]]),"DNF",    rounds_cum_time[[#This Row],[22]]+laps_times[[#This Row],[23]])</f>
        <v>2.9519907407407404E-2</v>
      </c>
      <c r="AG21" s="127">
        <f>IF(ISBLANK(laps_times[[#This Row],[24]]),"DNF",    rounds_cum_time[[#This Row],[23]]+laps_times[[#This Row],[24]])</f>
        <v>3.0792939814814811E-2</v>
      </c>
      <c r="AH21" s="127">
        <f>IF(ISBLANK(laps_times[[#This Row],[25]]),"DNF",    rounds_cum_time[[#This Row],[24]]+laps_times[[#This Row],[25]])</f>
        <v>3.2079050925925924E-2</v>
      </c>
      <c r="AI21" s="127">
        <f>IF(ISBLANK(laps_times[[#This Row],[26]]),"DNF",    rounds_cum_time[[#This Row],[25]]+laps_times[[#This Row],[26]])</f>
        <v>3.3346759259259257E-2</v>
      </c>
      <c r="AJ21" s="127">
        <f>IF(ISBLANK(laps_times[[#This Row],[27]]),"DNF",    rounds_cum_time[[#This Row],[26]]+laps_times[[#This Row],[27]])</f>
        <v>3.4611226851851848E-2</v>
      </c>
      <c r="AK21" s="127">
        <f>IF(ISBLANK(laps_times[[#This Row],[28]]),"DNF",    rounds_cum_time[[#This Row],[27]]+laps_times[[#This Row],[28]])</f>
        <v>3.5869560185185181E-2</v>
      </c>
      <c r="AL21" s="127">
        <f>IF(ISBLANK(laps_times[[#This Row],[29]]),"DNF",    rounds_cum_time[[#This Row],[28]]+laps_times[[#This Row],[29]])</f>
        <v>3.7138078703703697E-2</v>
      </c>
      <c r="AM21" s="127">
        <f>IF(ISBLANK(laps_times[[#This Row],[30]]),"DNF",    rounds_cum_time[[#This Row],[29]]+laps_times[[#This Row],[30]])</f>
        <v>3.8408564814814805E-2</v>
      </c>
      <c r="AN21" s="127">
        <f>IF(ISBLANK(laps_times[[#This Row],[31]]),"DNF",    rounds_cum_time[[#This Row],[30]]+laps_times[[#This Row],[31]])</f>
        <v>3.9679861111111103E-2</v>
      </c>
      <c r="AO21" s="127">
        <f>IF(ISBLANK(laps_times[[#This Row],[32]]),"DNF",    rounds_cum_time[[#This Row],[31]]+laps_times[[#This Row],[32]])</f>
        <v>4.095474537037036E-2</v>
      </c>
      <c r="AP21" s="127">
        <f>IF(ISBLANK(laps_times[[#This Row],[33]]),"DNF",    rounds_cum_time[[#This Row],[32]]+laps_times[[#This Row],[33]])</f>
        <v>4.2217129629629618E-2</v>
      </c>
      <c r="AQ21" s="127">
        <f>IF(ISBLANK(laps_times[[#This Row],[34]]),"DNF",    rounds_cum_time[[#This Row],[33]]+laps_times[[#This Row],[34]])</f>
        <v>4.348344907407406E-2</v>
      </c>
      <c r="AR21" s="127">
        <f>IF(ISBLANK(laps_times[[#This Row],[35]]),"DNF",    rounds_cum_time[[#This Row],[34]]+laps_times[[#This Row],[35]])</f>
        <v>4.4749305555555542E-2</v>
      </c>
      <c r="AS21" s="127">
        <f>IF(ISBLANK(laps_times[[#This Row],[36]]),"DNF",    rounds_cum_time[[#This Row],[35]]+laps_times[[#This Row],[36]])</f>
        <v>4.6023495370370357E-2</v>
      </c>
      <c r="AT21" s="127">
        <f>IF(ISBLANK(laps_times[[#This Row],[37]]),"DNF",    rounds_cum_time[[#This Row],[36]]+laps_times[[#This Row],[37]])</f>
        <v>4.7306249999999987E-2</v>
      </c>
      <c r="AU21" s="127">
        <f>IF(ISBLANK(laps_times[[#This Row],[38]]),"DNF",    rounds_cum_time[[#This Row],[37]]+laps_times[[#This Row],[38]])</f>
        <v>4.8546643518518506E-2</v>
      </c>
      <c r="AV21" s="127">
        <f>IF(ISBLANK(laps_times[[#This Row],[39]]),"DNF",    rounds_cum_time[[#This Row],[38]]+laps_times[[#This Row],[39]])</f>
        <v>4.9821990740740729E-2</v>
      </c>
      <c r="AW21" s="127">
        <f>IF(ISBLANK(laps_times[[#This Row],[40]]),"DNF",    rounds_cum_time[[#This Row],[39]]+laps_times[[#This Row],[40]])</f>
        <v>5.107881944444443E-2</v>
      </c>
      <c r="AX21" s="127">
        <f>IF(ISBLANK(laps_times[[#This Row],[41]]),"DNF",    rounds_cum_time[[#This Row],[40]]+laps_times[[#This Row],[41]])</f>
        <v>5.2379513888888875E-2</v>
      </c>
      <c r="AY21" s="127">
        <f>IF(ISBLANK(laps_times[[#This Row],[42]]),"DNF",    rounds_cum_time[[#This Row],[41]]+laps_times[[#This Row],[42]])</f>
        <v>5.3655902777777764E-2</v>
      </c>
      <c r="AZ21" s="127">
        <f>IF(ISBLANK(laps_times[[#This Row],[43]]),"DNF",    rounds_cum_time[[#This Row],[42]]+laps_times[[#This Row],[43]])</f>
        <v>5.4922800925925913E-2</v>
      </c>
      <c r="BA21" s="127">
        <f>IF(ISBLANK(laps_times[[#This Row],[44]]),"DNF",    rounds_cum_time[[#This Row],[43]]+laps_times[[#This Row],[44]])</f>
        <v>5.6212152777777767E-2</v>
      </c>
      <c r="BB21" s="127">
        <f>IF(ISBLANK(laps_times[[#This Row],[45]]),"DNF",    rounds_cum_time[[#This Row],[44]]+laps_times[[#This Row],[45]])</f>
        <v>5.7510995370370362E-2</v>
      </c>
      <c r="BC21" s="127">
        <f>IF(ISBLANK(laps_times[[#This Row],[46]]),"DNF",    rounds_cum_time[[#This Row],[45]]+laps_times[[#This Row],[46]])</f>
        <v>5.8807175925925916E-2</v>
      </c>
      <c r="BD21" s="127">
        <f>IF(ISBLANK(laps_times[[#This Row],[47]]),"DNF",    rounds_cum_time[[#This Row],[46]]+laps_times[[#This Row],[47]])</f>
        <v>6.0084374999999988E-2</v>
      </c>
      <c r="BE21" s="127">
        <f>IF(ISBLANK(laps_times[[#This Row],[48]]),"DNF",    rounds_cum_time[[#This Row],[47]]+laps_times[[#This Row],[48]])</f>
        <v>6.1375462962962951E-2</v>
      </c>
      <c r="BF21" s="127">
        <f>IF(ISBLANK(laps_times[[#This Row],[49]]),"DNF",    rounds_cum_time[[#This Row],[48]]+laps_times[[#This Row],[49]])</f>
        <v>6.2655671296296289E-2</v>
      </c>
      <c r="BG21" s="127">
        <f>IF(ISBLANK(laps_times[[#This Row],[50]]),"DNF",    rounds_cum_time[[#This Row],[49]]+laps_times[[#This Row],[50]])</f>
        <v>6.3945717592592585E-2</v>
      </c>
      <c r="BH21" s="127">
        <f>IF(ISBLANK(laps_times[[#This Row],[51]]),"DNF",    rounds_cum_time[[#This Row],[50]]+laps_times[[#This Row],[51]])</f>
        <v>6.5247685185185172E-2</v>
      </c>
      <c r="BI21" s="127">
        <f>IF(ISBLANK(laps_times[[#This Row],[52]]),"DNF",    rounds_cum_time[[#This Row],[51]]+laps_times[[#This Row],[52]])</f>
        <v>6.6531018518518503E-2</v>
      </c>
      <c r="BJ21" s="127">
        <f>IF(ISBLANK(laps_times[[#This Row],[53]]),"DNF",    rounds_cum_time[[#This Row],[52]]+laps_times[[#This Row],[53]])</f>
        <v>6.7818981481481466E-2</v>
      </c>
      <c r="BK21" s="127">
        <f>IF(ISBLANK(laps_times[[#This Row],[54]]),"DNF",    rounds_cum_time[[#This Row],[53]]+laps_times[[#This Row],[54]])</f>
        <v>6.9076157407407399E-2</v>
      </c>
      <c r="BL21" s="127">
        <f>IF(ISBLANK(laps_times[[#This Row],[55]]),"DNF",    rounds_cum_time[[#This Row],[54]]+laps_times[[#This Row],[55]])</f>
        <v>7.0337384259259256E-2</v>
      </c>
      <c r="BM21" s="127">
        <f>IF(ISBLANK(laps_times[[#This Row],[56]]),"DNF",    rounds_cum_time[[#This Row],[55]]+laps_times[[#This Row],[56]])</f>
        <v>7.1618171296296287E-2</v>
      </c>
      <c r="BN21" s="127">
        <f>IF(ISBLANK(laps_times[[#This Row],[57]]),"DNF",    rounds_cum_time[[#This Row],[56]]+laps_times[[#This Row],[57]])</f>
        <v>7.2917245370370365E-2</v>
      </c>
      <c r="BO21" s="127">
        <f>IF(ISBLANK(laps_times[[#This Row],[58]]),"DNF",    rounds_cum_time[[#This Row],[57]]+laps_times[[#This Row],[58]])</f>
        <v>7.4195601851851853E-2</v>
      </c>
      <c r="BP21" s="127">
        <f>IF(ISBLANK(laps_times[[#This Row],[59]]),"DNF",    rounds_cum_time[[#This Row],[58]]+laps_times[[#This Row],[59]])</f>
        <v>7.5452199074074078E-2</v>
      </c>
      <c r="BQ21" s="127">
        <f>IF(ISBLANK(laps_times[[#This Row],[60]]),"DNF",    rounds_cum_time[[#This Row],[59]]+laps_times[[#This Row],[60]])</f>
        <v>7.672673611111111E-2</v>
      </c>
      <c r="BR21" s="127">
        <f>IF(ISBLANK(laps_times[[#This Row],[61]]),"DNF",    rounds_cum_time[[#This Row],[60]]+laps_times[[#This Row],[61]])</f>
        <v>7.7997685185185184E-2</v>
      </c>
      <c r="BS21" s="127">
        <f>IF(ISBLANK(laps_times[[#This Row],[62]]),"DNF",    rounds_cum_time[[#This Row],[61]]+laps_times[[#This Row],[62]])</f>
        <v>7.9271990740740733E-2</v>
      </c>
      <c r="BT21" s="127">
        <f>IF(ISBLANK(laps_times[[#This Row],[63]]),"DNF",    rounds_cum_time[[#This Row],[62]]+laps_times[[#This Row],[63]])</f>
        <v>8.0530902777777774E-2</v>
      </c>
      <c r="BU21" s="127">
        <f>IF(ISBLANK(laps_times[[#This Row],[64]]),"DNF",    rounds_cum_time[[#This Row],[63]]+laps_times[[#This Row],[64]])</f>
        <v>8.1810879629629629E-2</v>
      </c>
      <c r="BV21" s="127">
        <f>IF(ISBLANK(laps_times[[#This Row],[65]]),"DNF",    rounds_cum_time[[#This Row],[64]]+laps_times[[#This Row],[65]])</f>
        <v>8.3081134259259254E-2</v>
      </c>
      <c r="BW21" s="127">
        <f>IF(ISBLANK(laps_times[[#This Row],[66]]),"DNF",    rounds_cum_time[[#This Row],[65]]+laps_times[[#This Row],[66]])</f>
        <v>8.4368865740740734E-2</v>
      </c>
      <c r="BX21" s="127">
        <f>IF(ISBLANK(laps_times[[#This Row],[67]]),"DNF",    rounds_cum_time[[#This Row],[66]]+laps_times[[#This Row],[67]])</f>
        <v>8.5622569444444435E-2</v>
      </c>
      <c r="BY21" s="127">
        <f>IF(ISBLANK(laps_times[[#This Row],[68]]),"DNF",    rounds_cum_time[[#This Row],[67]]+laps_times[[#This Row],[68]])</f>
        <v>8.6859837962962955E-2</v>
      </c>
      <c r="BZ21" s="127">
        <f>IF(ISBLANK(laps_times[[#This Row],[69]]),"DNF",    rounds_cum_time[[#This Row],[68]]+laps_times[[#This Row],[69]])</f>
        <v>8.8120833333333329E-2</v>
      </c>
      <c r="CA21" s="127">
        <f>IF(ISBLANK(laps_times[[#This Row],[70]]),"DNF",    rounds_cum_time[[#This Row],[69]]+laps_times[[#This Row],[70]])</f>
        <v>8.9377777777777778E-2</v>
      </c>
      <c r="CB21" s="127">
        <f>IF(ISBLANK(laps_times[[#This Row],[71]]),"DNF",    rounds_cum_time[[#This Row],[70]]+laps_times[[#This Row],[71]])</f>
        <v>9.0686574074074072E-2</v>
      </c>
      <c r="CC21" s="127">
        <f>IF(ISBLANK(laps_times[[#This Row],[72]]),"DNF",    rounds_cum_time[[#This Row],[71]]+laps_times[[#This Row],[72]])</f>
        <v>9.1966435185185186E-2</v>
      </c>
      <c r="CD21" s="127">
        <f>IF(ISBLANK(laps_times[[#This Row],[73]]),"DNF",    rounds_cum_time[[#This Row],[72]]+laps_times[[#This Row],[73]])</f>
        <v>9.3210879629629637E-2</v>
      </c>
      <c r="CE21" s="127">
        <f>IF(ISBLANK(laps_times[[#This Row],[74]]),"DNF",    rounds_cum_time[[#This Row],[73]]+laps_times[[#This Row],[74]])</f>
        <v>9.4462847222222229E-2</v>
      </c>
      <c r="CF21" s="127">
        <f>IF(ISBLANK(laps_times[[#This Row],[75]]),"DNF",    rounds_cum_time[[#This Row],[74]]+laps_times[[#This Row],[75]])</f>
        <v>9.5736574074074085E-2</v>
      </c>
      <c r="CG21" s="127">
        <f>IF(ISBLANK(laps_times[[#This Row],[76]]),"DNF",    rounds_cum_time[[#This Row],[75]]+laps_times[[#This Row],[76]])</f>
        <v>9.6992939814814827E-2</v>
      </c>
      <c r="CH21" s="127">
        <f>IF(ISBLANK(laps_times[[#This Row],[77]]),"DNF",    rounds_cum_time[[#This Row],[76]]+laps_times[[#This Row],[77]])</f>
        <v>9.8254282407407426E-2</v>
      </c>
      <c r="CI21" s="127">
        <f>IF(ISBLANK(laps_times[[#This Row],[78]]),"DNF",    rounds_cum_time[[#This Row],[77]]+laps_times[[#This Row],[78]])</f>
        <v>9.9512384259259276E-2</v>
      </c>
      <c r="CJ21" s="127">
        <f>IF(ISBLANK(laps_times[[#This Row],[79]]),"DNF",    rounds_cum_time[[#This Row],[78]]+laps_times[[#This Row],[79]])</f>
        <v>0.10078622685185187</v>
      </c>
      <c r="CK21" s="127">
        <f>IF(ISBLANK(laps_times[[#This Row],[80]]),"DNF",    rounds_cum_time[[#This Row],[79]]+laps_times[[#This Row],[80]])</f>
        <v>0.10204432870370372</v>
      </c>
      <c r="CL21" s="127">
        <f>IF(ISBLANK(laps_times[[#This Row],[81]]),"DNF",    rounds_cum_time[[#This Row],[80]]+laps_times[[#This Row],[81]])</f>
        <v>0.10330555555555558</v>
      </c>
      <c r="CM21" s="127">
        <f>IF(ISBLANK(laps_times[[#This Row],[82]]),"DNF",    rounds_cum_time[[#This Row],[81]]+laps_times[[#This Row],[82]])</f>
        <v>0.10459108796296299</v>
      </c>
      <c r="CN21" s="127">
        <f>IF(ISBLANK(laps_times[[#This Row],[83]]),"DNF",    rounds_cum_time[[#This Row],[82]]+laps_times[[#This Row],[83]])</f>
        <v>0.10589305555555557</v>
      </c>
      <c r="CO21" s="127">
        <f>IF(ISBLANK(laps_times[[#This Row],[84]]),"DNF",    rounds_cum_time[[#This Row],[83]]+laps_times[[#This Row],[84]])</f>
        <v>0.1071752314814815</v>
      </c>
      <c r="CP21" s="127">
        <f>IF(ISBLANK(laps_times[[#This Row],[85]]),"DNF",    rounds_cum_time[[#This Row],[84]]+laps_times[[#This Row],[85]])</f>
        <v>0.1084939814814815</v>
      </c>
      <c r="CQ21" s="127">
        <f>IF(ISBLANK(laps_times[[#This Row],[86]]),"DNF",    rounds_cum_time[[#This Row],[85]]+laps_times[[#This Row],[86]])</f>
        <v>0.1097527777777778</v>
      </c>
      <c r="CR21" s="127">
        <f>IF(ISBLANK(laps_times[[#This Row],[87]]),"DNF",    rounds_cum_time[[#This Row],[86]]+laps_times[[#This Row],[87]])</f>
        <v>0.11102280092592594</v>
      </c>
      <c r="CS21" s="127">
        <f>IF(ISBLANK(laps_times[[#This Row],[88]]),"DNF",    rounds_cum_time[[#This Row],[87]]+laps_times[[#This Row],[88]])</f>
        <v>0.11228750000000001</v>
      </c>
      <c r="CT21" s="127">
        <f>IF(ISBLANK(laps_times[[#This Row],[89]]),"DNF",    rounds_cum_time[[#This Row],[88]]+laps_times[[#This Row],[89]])</f>
        <v>0.11356041666666668</v>
      </c>
      <c r="CU21" s="127">
        <f>IF(ISBLANK(laps_times[[#This Row],[90]]),"DNF",    rounds_cum_time[[#This Row],[89]]+laps_times[[#This Row],[90]])</f>
        <v>0.11479074074074075</v>
      </c>
      <c r="CV21" s="127">
        <f>IF(ISBLANK(laps_times[[#This Row],[91]]),"DNF",    rounds_cum_time[[#This Row],[90]]+laps_times[[#This Row],[91]])</f>
        <v>0.11602141203703704</v>
      </c>
      <c r="CW21" s="127">
        <f>IF(ISBLANK(laps_times[[#This Row],[92]]),"DNF",    rounds_cum_time[[#This Row],[91]]+laps_times[[#This Row],[92]])</f>
        <v>0.11728032407407409</v>
      </c>
      <c r="CX21" s="127">
        <f>IF(ISBLANK(laps_times[[#This Row],[93]]),"DNF",    rounds_cum_time[[#This Row],[92]]+laps_times[[#This Row],[93]])</f>
        <v>0.1185763888888889</v>
      </c>
      <c r="CY21" s="127">
        <f>IF(ISBLANK(laps_times[[#This Row],[94]]),"DNF",    rounds_cum_time[[#This Row],[93]]+laps_times[[#This Row],[94]])</f>
        <v>0.11988159722222223</v>
      </c>
      <c r="CZ21" s="127">
        <f>IF(ISBLANK(laps_times[[#This Row],[95]]),"DNF",    rounds_cum_time[[#This Row],[94]]+laps_times[[#This Row],[95]])</f>
        <v>0.12121435185185186</v>
      </c>
      <c r="DA21" s="127">
        <f>IF(ISBLANK(laps_times[[#This Row],[96]]),"DNF",    rounds_cum_time[[#This Row],[95]]+laps_times[[#This Row],[96]])</f>
        <v>0.12251875000000001</v>
      </c>
      <c r="DB21" s="127">
        <f>IF(ISBLANK(laps_times[[#This Row],[97]]),"DNF",    rounds_cum_time[[#This Row],[96]]+laps_times[[#This Row],[97]])</f>
        <v>0.12378275462962963</v>
      </c>
      <c r="DC21" s="127">
        <f>IF(ISBLANK(laps_times[[#This Row],[98]]),"DNF",    rounds_cum_time[[#This Row],[97]]+laps_times[[#This Row],[98]])</f>
        <v>0.12510625</v>
      </c>
      <c r="DD21" s="127">
        <f>IF(ISBLANK(laps_times[[#This Row],[99]]),"DNF",    rounds_cum_time[[#This Row],[98]]+laps_times[[#This Row],[99]])</f>
        <v>0.1264150462962963</v>
      </c>
      <c r="DE21" s="127">
        <f>IF(ISBLANK(laps_times[[#This Row],[100]]),"DNF",    rounds_cum_time[[#This Row],[99]]+laps_times[[#This Row],[100]])</f>
        <v>0.12774942129629629</v>
      </c>
      <c r="DF21" s="127">
        <f>IF(ISBLANK(laps_times[[#This Row],[101]]),"DNF",    rounds_cum_time[[#This Row],[100]]+laps_times[[#This Row],[101]])</f>
        <v>0.129059375</v>
      </c>
      <c r="DG21" s="127">
        <f>IF(ISBLANK(laps_times[[#This Row],[102]]),"DNF",    rounds_cum_time[[#This Row],[101]]+laps_times[[#This Row],[102]])</f>
        <v>0.13037268518518519</v>
      </c>
      <c r="DH21" s="127">
        <f>IF(ISBLANK(laps_times[[#This Row],[103]]),"DNF",    rounds_cum_time[[#This Row],[102]]+laps_times[[#This Row],[103]])</f>
        <v>0.13169965277777779</v>
      </c>
      <c r="DI21" s="128">
        <f>IF(ISBLANK(laps_times[[#This Row],[104]]),"DNF",    rounds_cum_time[[#This Row],[103]]+laps_times[[#This Row],[104]])</f>
        <v>0.13301064814814817</v>
      </c>
      <c r="DJ21" s="128">
        <f>IF(ISBLANK(laps_times[[#This Row],[105]]),"DNF",    rounds_cum_time[[#This Row],[104]]+laps_times[[#This Row],[105]])</f>
        <v>0.13428703703703707</v>
      </c>
    </row>
    <row r="22" spans="2:114" x14ac:dyDescent="0.2">
      <c r="B22" s="124">
        <f>laps_times[[#This Row],[poř]]</f>
        <v>19</v>
      </c>
      <c r="C22" s="125">
        <f>laps_times[[#This Row],[s.č.]]</f>
        <v>89</v>
      </c>
      <c r="D22" s="125" t="str">
        <f>laps_times[[#This Row],[jméno]]</f>
        <v>Sedlák Aleš</v>
      </c>
      <c r="E22" s="126">
        <f>laps_times[[#This Row],[roč]]</f>
        <v>1988</v>
      </c>
      <c r="F22" s="126" t="str">
        <f>laps_times[[#This Row],[kat]]</f>
        <v>M30</v>
      </c>
      <c r="G22" s="126">
        <f>laps_times[[#This Row],[poř_kat]]</f>
        <v>9</v>
      </c>
      <c r="H22" s="125" t="str">
        <f>IF(ISBLANK(laps_times[[#This Row],[klub]]),"-",laps_times[[#This Row],[klub]])</f>
        <v>TJ Magla</v>
      </c>
      <c r="I22" s="138">
        <f>laps_times[[#This Row],[celk. čas]]</f>
        <v>0.13552083333333334</v>
      </c>
      <c r="J22" s="127">
        <f>laps_times[[#This Row],[1]]</f>
        <v>1.7083333333333334E-3</v>
      </c>
      <c r="K22" s="127">
        <f>IF(ISBLANK(laps_times[[#This Row],[2]]),"DNF",    rounds_cum_time[[#This Row],[1]]+laps_times[[#This Row],[2]])</f>
        <v>2.8384259259259257E-3</v>
      </c>
      <c r="L22" s="127">
        <f>IF(ISBLANK(laps_times[[#This Row],[3]]),"DNF",    rounds_cum_time[[#This Row],[2]]+laps_times[[#This Row],[3]])</f>
        <v>4.0048611111111109E-3</v>
      </c>
      <c r="M22" s="127">
        <f>IF(ISBLANK(laps_times[[#This Row],[4]]),"DNF",    rounds_cum_time[[#This Row],[3]]+laps_times[[#This Row],[4]])</f>
        <v>5.1603009259259258E-3</v>
      </c>
      <c r="N22" s="127">
        <f>IF(ISBLANK(laps_times[[#This Row],[5]]),"DNF",    rounds_cum_time[[#This Row],[4]]+laps_times[[#This Row],[5]])</f>
        <v>6.298842592592592E-3</v>
      </c>
      <c r="O22" s="127">
        <f>IF(ISBLANK(laps_times[[#This Row],[6]]),"DNF",    rounds_cum_time[[#This Row],[5]]+laps_times[[#This Row],[6]])</f>
        <v>7.4393518518518515E-3</v>
      </c>
      <c r="P22" s="127">
        <f>IF(ISBLANK(laps_times[[#This Row],[7]]),"DNF",    rounds_cum_time[[#This Row],[6]]+laps_times[[#This Row],[7]])</f>
        <v>8.5828703703703692E-3</v>
      </c>
      <c r="Q22" s="127">
        <f>IF(ISBLANK(laps_times[[#This Row],[8]]),"DNF",    rounds_cum_time[[#This Row],[7]]+laps_times[[#This Row],[8]])</f>
        <v>9.7180555555555544E-3</v>
      </c>
      <c r="R22" s="127">
        <f>IF(ISBLANK(laps_times[[#This Row],[9]]),"DNF",    rounds_cum_time[[#This Row],[8]]+laps_times[[#This Row],[9]])</f>
        <v>1.085023148148148E-2</v>
      </c>
      <c r="S22" s="127">
        <f>IF(ISBLANK(laps_times[[#This Row],[10]]),"DNF",    rounds_cum_time[[#This Row],[9]]+laps_times[[#This Row],[10]])</f>
        <v>1.201111111111111E-2</v>
      </c>
      <c r="T22" s="127">
        <f>IF(ISBLANK(laps_times[[#This Row],[11]]),"DNF",    rounds_cum_time[[#This Row],[10]]+laps_times[[#This Row],[11]])</f>
        <v>1.3117476851851851E-2</v>
      </c>
      <c r="U22" s="127">
        <f>IF(ISBLANK(laps_times[[#This Row],[12]]),"DNF",    rounds_cum_time[[#This Row],[11]]+laps_times[[#This Row],[12]])</f>
        <v>1.4284259259259259E-2</v>
      </c>
      <c r="V22" s="127">
        <f>IF(ISBLANK(laps_times[[#This Row],[13]]),"DNF",    rounds_cum_time[[#This Row],[12]]+laps_times[[#This Row],[13]])</f>
        <v>1.5494097222222222E-2</v>
      </c>
      <c r="W22" s="127">
        <f>IF(ISBLANK(laps_times[[#This Row],[14]]),"DNF",    rounds_cum_time[[#This Row],[13]]+laps_times[[#This Row],[14]])</f>
        <v>1.6649421296296294E-2</v>
      </c>
      <c r="X22" s="127">
        <f>IF(ISBLANK(laps_times[[#This Row],[15]]),"DNF",    rounds_cum_time[[#This Row],[14]]+laps_times[[#This Row],[15]])</f>
        <v>1.7782523148148145E-2</v>
      </c>
      <c r="Y22" s="127">
        <f>IF(ISBLANK(laps_times[[#This Row],[16]]),"DNF",    rounds_cum_time[[#This Row],[15]]+laps_times[[#This Row],[16]])</f>
        <v>1.8926273148148143E-2</v>
      </c>
      <c r="Z22" s="127">
        <f>IF(ISBLANK(laps_times[[#This Row],[17]]),"DNF",    rounds_cum_time[[#This Row],[16]]+laps_times[[#This Row],[17]])</f>
        <v>2.008032407407407E-2</v>
      </c>
      <c r="AA22" s="127">
        <f>IF(ISBLANK(laps_times[[#This Row],[18]]),"DNF",    rounds_cum_time[[#This Row],[17]]+laps_times[[#This Row],[18]])</f>
        <v>2.1243634259259254E-2</v>
      </c>
      <c r="AB22" s="127">
        <f>IF(ISBLANK(laps_times[[#This Row],[19]]),"DNF",    rounds_cum_time[[#This Row],[18]]+laps_times[[#This Row],[19]])</f>
        <v>2.241469907407407E-2</v>
      </c>
      <c r="AC22" s="127">
        <f>IF(ISBLANK(laps_times[[#This Row],[20]]),"DNF",    rounds_cum_time[[#This Row],[19]]+laps_times[[#This Row],[20]])</f>
        <v>2.3576388888888883E-2</v>
      </c>
      <c r="AD22" s="127">
        <f>IF(ISBLANK(laps_times[[#This Row],[21]]),"DNF",    rounds_cum_time[[#This Row],[20]]+laps_times[[#This Row],[21]])</f>
        <v>2.4730208333333326E-2</v>
      </c>
      <c r="AE22" s="127">
        <f>IF(ISBLANK(laps_times[[#This Row],[22]]),"DNF",    rounds_cum_time[[#This Row],[21]]+laps_times[[#This Row],[22]])</f>
        <v>2.5895486111111105E-2</v>
      </c>
      <c r="AF22" s="127">
        <f>IF(ISBLANK(laps_times[[#This Row],[23]]),"DNF",    rounds_cum_time[[#This Row],[22]]+laps_times[[#This Row],[23]])</f>
        <v>2.7047916666666661E-2</v>
      </c>
      <c r="AG22" s="127">
        <f>IF(ISBLANK(laps_times[[#This Row],[24]]),"DNF",    rounds_cum_time[[#This Row],[23]]+laps_times[[#This Row],[24]])</f>
        <v>2.8209722222222216E-2</v>
      </c>
      <c r="AH22" s="127">
        <f>IF(ISBLANK(laps_times[[#This Row],[25]]),"DNF",    rounds_cum_time[[#This Row],[24]]+laps_times[[#This Row],[25]])</f>
        <v>2.9392824074074068E-2</v>
      </c>
      <c r="AI22" s="127">
        <f>IF(ISBLANK(laps_times[[#This Row],[26]]),"DNF",    rounds_cum_time[[#This Row],[25]]+laps_times[[#This Row],[26]])</f>
        <v>3.055706018518518E-2</v>
      </c>
      <c r="AJ22" s="127">
        <f>IF(ISBLANK(laps_times[[#This Row],[27]]),"DNF",    rounds_cum_time[[#This Row],[26]]+laps_times[[#This Row],[27]])</f>
        <v>3.1690856481481476E-2</v>
      </c>
      <c r="AK22" s="127">
        <f>IF(ISBLANK(laps_times[[#This Row],[28]]),"DNF",    rounds_cum_time[[#This Row],[27]]+laps_times[[#This Row],[28]])</f>
        <v>3.2852893518518514E-2</v>
      </c>
      <c r="AL22" s="127">
        <f>IF(ISBLANK(laps_times[[#This Row],[29]]),"DNF",    rounds_cum_time[[#This Row],[28]]+laps_times[[#This Row],[29]])</f>
        <v>3.3975925925925923E-2</v>
      </c>
      <c r="AM22" s="127">
        <f>IF(ISBLANK(laps_times[[#This Row],[30]]),"DNF",    rounds_cum_time[[#This Row],[29]]+laps_times[[#This Row],[30]])</f>
        <v>3.5134374999999995E-2</v>
      </c>
      <c r="AN22" s="127">
        <f>IF(ISBLANK(laps_times[[#This Row],[31]]),"DNF",    rounds_cum_time[[#This Row],[30]]+laps_times[[#This Row],[31]])</f>
        <v>3.6282870370370368E-2</v>
      </c>
      <c r="AO22" s="127">
        <f>IF(ISBLANK(laps_times[[#This Row],[32]]),"DNF",    rounds_cum_time[[#This Row],[31]]+laps_times[[#This Row],[32]])</f>
        <v>3.7448842592592589E-2</v>
      </c>
      <c r="AP22" s="127">
        <f>IF(ISBLANK(laps_times[[#This Row],[33]]),"DNF",    rounds_cum_time[[#This Row],[32]]+laps_times[[#This Row],[33]])</f>
        <v>3.8613541666666661E-2</v>
      </c>
      <c r="AQ22" s="127">
        <f>IF(ISBLANK(laps_times[[#This Row],[34]]),"DNF",    rounds_cum_time[[#This Row],[33]]+laps_times[[#This Row],[34]])</f>
        <v>3.977881944444444E-2</v>
      </c>
      <c r="AR22" s="127">
        <f>IF(ISBLANK(laps_times[[#This Row],[35]]),"DNF",    rounds_cum_time[[#This Row],[34]]+laps_times[[#This Row],[35]])</f>
        <v>4.0952893518518517E-2</v>
      </c>
      <c r="AS22" s="127">
        <f>IF(ISBLANK(laps_times[[#This Row],[36]]),"DNF",    rounds_cum_time[[#This Row],[35]]+laps_times[[#This Row],[36]])</f>
        <v>4.220856481481481E-2</v>
      </c>
      <c r="AT22" s="127">
        <f>IF(ISBLANK(laps_times[[#This Row],[37]]),"DNF",    rounds_cum_time[[#This Row],[36]]+laps_times[[#This Row],[37]])</f>
        <v>4.3358101851851849E-2</v>
      </c>
      <c r="AU22" s="127">
        <f>IF(ISBLANK(laps_times[[#This Row],[38]]),"DNF",    rounds_cum_time[[#This Row],[37]]+laps_times[[#This Row],[38]])</f>
        <v>4.4518518518518513E-2</v>
      </c>
      <c r="AV22" s="127">
        <f>IF(ISBLANK(laps_times[[#This Row],[39]]),"DNF",    rounds_cum_time[[#This Row],[38]]+laps_times[[#This Row],[39]])</f>
        <v>4.5692824074074066E-2</v>
      </c>
      <c r="AW22" s="127">
        <f>IF(ISBLANK(laps_times[[#This Row],[40]]),"DNF",    rounds_cum_time[[#This Row],[39]]+laps_times[[#This Row],[40]])</f>
        <v>4.6872685185185177E-2</v>
      </c>
      <c r="AX22" s="127">
        <f>IF(ISBLANK(laps_times[[#This Row],[41]]),"DNF",    rounds_cum_time[[#This Row],[40]]+laps_times[[#This Row],[41]])</f>
        <v>4.8074884259259251E-2</v>
      </c>
      <c r="AY22" s="127">
        <f>IF(ISBLANK(laps_times[[#This Row],[42]]),"DNF",    rounds_cum_time[[#This Row],[41]]+laps_times[[#This Row],[42]])</f>
        <v>4.9291087962962957E-2</v>
      </c>
      <c r="AZ22" s="127">
        <f>IF(ISBLANK(laps_times[[#This Row],[43]]),"DNF",    rounds_cum_time[[#This Row],[42]]+laps_times[[#This Row],[43]])</f>
        <v>5.0420254629629624E-2</v>
      </c>
      <c r="BA22" s="127">
        <f>IF(ISBLANK(laps_times[[#This Row],[44]]),"DNF",    rounds_cum_time[[#This Row],[43]]+laps_times[[#This Row],[44]])</f>
        <v>5.1614120370370366E-2</v>
      </c>
      <c r="BB22" s="127">
        <f>IF(ISBLANK(laps_times[[#This Row],[45]]),"DNF",    rounds_cum_time[[#This Row],[44]]+laps_times[[#This Row],[45]])</f>
        <v>5.2935995370370366E-2</v>
      </c>
      <c r="BC22" s="127">
        <f>IF(ISBLANK(laps_times[[#This Row],[46]]),"DNF",    rounds_cum_time[[#This Row],[45]]+laps_times[[#This Row],[46]])</f>
        <v>5.4188541666666659E-2</v>
      </c>
      <c r="BD22" s="127">
        <f>IF(ISBLANK(laps_times[[#This Row],[47]]),"DNF",    rounds_cum_time[[#This Row],[46]]+laps_times[[#This Row],[47]])</f>
        <v>5.5401504629629623E-2</v>
      </c>
      <c r="BE22" s="127">
        <f>IF(ISBLANK(laps_times[[#This Row],[48]]),"DNF",    rounds_cum_time[[#This Row],[47]]+laps_times[[#This Row],[48]])</f>
        <v>5.6638194444444435E-2</v>
      </c>
      <c r="BF22" s="127">
        <f>IF(ISBLANK(laps_times[[#This Row],[49]]),"DNF",    rounds_cum_time[[#This Row],[48]]+laps_times[[#This Row],[49]])</f>
        <v>5.7817245370370363E-2</v>
      </c>
      <c r="BG22" s="127">
        <f>IF(ISBLANK(laps_times[[#This Row],[50]]),"DNF",    rounds_cum_time[[#This Row],[49]]+laps_times[[#This Row],[50]])</f>
        <v>5.9035300925925918E-2</v>
      </c>
      <c r="BH22" s="127">
        <f>IF(ISBLANK(laps_times[[#This Row],[51]]),"DNF",    rounds_cum_time[[#This Row],[50]]+laps_times[[#This Row],[51]])</f>
        <v>6.0214120370370362E-2</v>
      </c>
      <c r="BI22" s="127">
        <f>IF(ISBLANK(laps_times[[#This Row],[52]]),"DNF",    rounds_cum_time[[#This Row],[51]]+laps_times[[#This Row],[52]])</f>
        <v>6.140081018518518E-2</v>
      </c>
      <c r="BJ22" s="127">
        <f>IF(ISBLANK(laps_times[[#This Row],[53]]),"DNF",    rounds_cum_time[[#This Row],[52]]+laps_times[[#This Row],[53]])</f>
        <v>6.2634027777777768E-2</v>
      </c>
      <c r="BK22" s="127">
        <f>IF(ISBLANK(laps_times[[#This Row],[54]]),"DNF",    rounds_cum_time[[#This Row],[53]]+laps_times[[#This Row],[54]])</f>
        <v>6.3836574074074059E-2</v>
      </c>
      <c r="BL22" s="127">
        <f>IF(ISBLANK(laps_times[[#This Row],[55]]),"DNF",    rounds_cum_time[[#This Row],[54]]+laps_times[[#This Row],[55]])</f>
        <v>6.5036226851851842E-2</v>
      </c>
      <c r="BM22" s="127">
        <f>IF(ISBLANK(laps_times[[#This Row],[56]]),"DNF",    rounds_cum_time[[#This Row],[55]]+laps_times[[#This Row],[56]])</f>
        <v>6.6242592592592589E-2</v>
      </c>
      <c r="BN22" s="127">
        <f>IF(ISBLANK(laps_times[[#This Row],[57]]),"DNF",    rounds_cum_time[[#This Row],[56]]+laps_times[[#This Row],[57]])</f>
        <v>6.7448611111111112E-2</v>
      </c>
      <c r="BO22" s="127">
        <f>IF(ISBLANK(laps_times[[#This Row],[58]]),"DNF",    rounds_cum_time[[#This Row],[57]]+laps_times[[#This Row],[58]])</f>
        <v>6.8670138888888885E-2</v>
      </c>
      <c r="BP22" s="127">
        <f>IF(ISBLANK(laps_times[[#This Row],[59]]),"DNF",    rounds_cum_time[[#This Row],[58]]+laps_times[[#This Row],[59]])</f>
        <v>6.9882986111111101E-2</v>
      </c>
      <c r="BQ22" s="127">
        <f>IF(ISBLANK(laps_times[[#This Row],[60]]),"DNF",    rounds_cum_time[[#This Row],[59]]+laps_times[[#This Row],[60]])</f>
        <v>7.1113078703703689E-2</v>
      </c>
      <c r="BR22" s="127">
        <f>IF(ISBLANK(laps_times[[#This Row],[61]]),"DNF",    rounds_cum_time[[#This Row],[60]]+laps_times[[#This Row],[61]])</f>
        <v>7.2445949074074062E-2</v>
      </c>
      <c r="BS22" s="127">
        <f>IF(ISBLANK(laps_times[[#This Row],[62]]),"DNF",    rounds_cum_time[[#This Row],[61]]+laps_times[[#This Row],[62]])</f>
        <v>7.3723379629629618E-2</v>
      </c>
      <c r="BT22" s="127">
        <f>IF(ISBLANK(laps_times[[#This Row],[63]]),"DNF",    rounds_cum_time[[#This Row],[62]]+laps_times[[#This Row],[63]])</f>
        <v>7.4985763888888876E-2</v>
      </c>
      <c r="BU22" s="127">
        <f>IF(ISBLANK(laps_times[[#This Row],[64]]),"DNF",    rounds_cum_time[[#This Row],[63]]+laps_times[[#This Row],[64]])</f>
        <v>7.6279513888888872E-2</v>
      </c>
      <c r="BV22" s="127">
        <f>IF(ISBLANK(laps_times[[#This Row],[65]]),"DNF",    rounds_cum_time[[#This Row],[64]]+laps_times[[#This Row],[65]])</f>
        <v>7.7562268518518496E-2</v>
      </c>
      <c r="BW22" s="127">
        <f>IF(ISBLANK(laps_times[[#This Row],[66]]),"DNF",    rounds_cum_time[[#This Row],[65]]+laps_times[[#This Row],[66]])</f>
        <v>7.8846412037037017E-2</v>
      </c>
      <c r="BX22" s="127">
        <f>IF(ISBLANK(laps_times[[#This Row],[67]]),"DNF",    rounds_cum_time[[#This Row],[66]]+laps_times[[#This Row],[67]])</f>
        <v>8.012361111111109E-2</v>
      </c>
      <c r="BY22" s="127">
        <f>IF(ISBLANK(laps_times[[#This Row],[68]]),"DNF",    rounds_cum_time[[#This Row],[67]]+laps_times[[#This Row],[68]])</f>
        <v>8.1417824074074052E-2</v>
      </c>
      <c r="BZ22" s="127">
        <f>IF(ISBLANK(laps_times[[#This Row],[69]]),"DNF",    rounds_cum_time[[#This Row],[68]]+laps_times[[#This Row],[69]])</f>
        <v>8.2736226851851835E-2</v>
      </c>
      <c r="CA22" s="127">
        <f>IF(ISBLANK(laps_times[[#This Row],[70]]),"DNF",    rounds_cum_time[[#This Row],[69]]+laps_times[[#This Row],[70]])</f>
        <v>8.4059837962962944E-2</v>
      </c>
      <c r="CB22" s="127">
        <f>IF(ISBLANK(laps_times[[#This Row],[71]]),"DNF",    rounds_cum_time[[#This Row],[70]]+laps_times[[#This Row],[71]])</f>
        <v>8.5474999999999982E-2</v>
      </c>
      <c r="CC22" s="127">
        <f>IF(ISBLANK(laps_times[[#This Row],[72]]),"DNF",    rounds_cum_time[[#This Row],[71]]+laps_times[[#This Row],[72]])</f>
        <v>8.6816550925925912E-2</v>
      </c>
      <c r="CD22" s="127">
        <f>IF(ISBLANK(laps_times[[#This Row],[73]]),"DNF",    rounds_cum_time[[#This Row],[72]]+laps_times[[#This Row],[73]])</f>
        <v>8.820023148148147E-2</v>
      </c>
      <c r="CE22" s="127">
        <f>IF(ISBLANK(laps_times[[#This Row],[74]]),"DNF",    rounds_cum_time[[#This Row],[73]]+laps_times[[#This Row],[74]])</f>
        <v>8.9548263888888882E-2</v>
      </c>
      <c r="CF22" s="127">
        <f>IF(ISBLANK(laps_times[[#This Row],[75]]),"DNF",    rounds_cum_time[[#This Row],[74]]+laps_times[[#This Row],[75]])</f>
        <v>9.0960300925925913E-2</v>
      </c>
      <c r="CG22" s="127">
        <f>IF(ISBLANK(laps_times[[#This Row],[76]]),"DNF",    rounds_cum_time[[#This Row],[75]]+laps_times[[#This Row],[76]])</f>
        <v>9.2317824074074059E-2</v>
      </c>
      <c r="CH22" s="127">
        <f>IF(ISBLANK(laps_times[[#This Row],[77]]),"DNF",    rounds_cum_time[[#This Row],[76]]+laps_times[[#This Row],[77]])</f>
        <v>9.3684837962962952E-2</v>
      </c>
      <c r="CI22" s="127">
        <f>IF(ISBLANK(laps_times[[#This Row],[78]]),"DNF",    rounds_cum_time[[#This Row],[77]]+laps_times[[#This Row],[78]])</f>
        <v>9.5119907407407403E-2</v>
      </c>
      <c r="CJ22" s="127">
        <f>IF(ISBLANK(laps_times[[#This Row],[79]]),"DNF",    rounds_cum_time[[#This Row],[78]]+laps_times[[#This Row],[79]])</f>
        <v>9.6513888888888885E-2</v>
      </c>
      <c r="CK22" s="127">
        <f>IF(ISBLANK(laps_times[[#This Row],[80]]),"DNF",    rounds_cum_time[[#This Row],[79]]+laps_times[[#This Row],[80]])</f>
        <v>9.7930324074074065E-2</v>
      </c>
      <c r="CL22" s="127">
        <f>IF(ISBLANK(laps_times[[#This Row],[81]]),"DNF",    rounds_cum_time[[#This Row],[80]]+laps_times[[#This Row],[81]])</f>
        <v>9.934525462962962E-2</v>
      </c>
      <c r="CM22" s="127">
        <f>IF(ISBLANK(laps_times[[#This Row],[82]]),"DNF",    rounds_cum_time[[#This Row],[81]]+laps_times[[#This Row],[82]])</f>
        <v>0.10082199074074073</v>
      </c>
      <c r="CN22" s="127">
        <f>IF(ISBLANK(laps_times[[#This Row],[83]]),"DNF",    rounds_cum_time[[#This Row],[82]]+laps_times[[#This Row],[83]])</f>
        <v>0.10227152777777777</v>
      </c>
      <c r="CO22" s="127">
        <f>IF(ISBLANK(laps_times[[#This Row],[84]]),"DNF",    rounds_cum_time[[#This Row],[83]]+laps_times[[#This Row],[84]])</f>
        <v>0.10375891203703703</v>
      </c>
      <c r="CP22" s="127">
        <f>IF(ISBLANK(laps_times[[#This Row],[85]]),"DNF",    rounds_cum_time[[#This Row],[84]]+laps_times[[#This Row],[85]])</f>
        <v>0.10525324074074074</v>
      </c>
      <c r="CQ22" s="127">
        <f>IF(ISBLANK(laps_times[[#This Row],[86]]),"DNF",    rounds_cum_time[[#This Row],[85]]+laps_times[[#This Row],[86]])</f>
        <v>0.10680902777777779</v>
      </c>
      <c r="CR22" s="127">
        <f>IF(ISBLANK(laps_times[[#This Row],[87]]),"DNF",    rounds_cum_time[[#This Row],[86]]+laps_times[[#This Row],[87]])</f>
        <v>0.10830949074074075</v>
      </c>
      <c r="CS22" s="127">
        <f>IF(ISBLANK(laps_times[[#This Row],[88]]),"DNF",    rounds_cum_time[[#This Row],[87]]+laps_times[[#This Row],[88]])</f>
        <v>0.1097363425925926</v>
      </c>
      <c r="CT22" s="127">
        <f>IF(ISBLANK(laps_times[[#This Row],[89]]),"DNF",    rounds_cum_time[[#This Row],[88]]+laps_times[[#This Row],[89]])</f>
        <v>0.11120995370370371</v>
      </c>
      <c r="CU22" s="127">
        <f>IF(ISBLANK(laps_times[[#This Row],[90]]),"DNF",    rounds_cum_time[[#This Row],[89]]+laps_times[[#This Row],[90]])</f>
        <v>0.11267592592592593</v>
      </c>
      <c r="CV22" s="127">
        <f>IF(ISBLANK(laps_times[[#This Row],[91]]),"DNF",    rounds_cum_time[[#This Row],[90]]+laps_times[[#This Row],[91]])</f>
        <v>0.11416666666666667</v>
      </c>
      <c r="CW22" s="127">
        <f>IF(ISBLANK(laps_times[[#This Row],[92]]),"DNF",    rounds_cum_time[[#This Row],[91]]+laps_times[[#This Row],[92]])</f>
        <v>0.11567986111111112</v>
      </c>
      <c r="CX22" s="127">
        <f>IF(ISBLANK(laps_times[[#This Row],[93]]),"DNF",    rounds_cum_time[[#This Row],[92]]+laps_times[[#This Row],[93]])</f>
        <v>0.11725706018518518</v>
      </c>
      <c r="CY22" s="127">
        <f>IF(ISBLANK(laps_times[[#This Row],[94]]),"DNF",    rounds_cum_time[[#This Row],[93]]+laps_times[[#This Row],[94]])</f>
        <v>0.11876793981481482</v>
      </c>
      <c r="CZ22" s="127">
        <f>IF(ISBLANK(laps_times[[#This Row],[95]]),"DNF",    rounds_cum_time[[#This Row],[94]]+laps_times[[#This Row],[95]])</f>
        <v>0.12029189814814815</v>
      </c>
      <c r="DA22" s="127">
        <f>IF(ISBLANK(laps_times[[#This Row],[96]]),"DNF",    rounds_cum_time[[#This Row],[95]]+laps_times[[#This Row],[96]])</f>
        <v>0.12184606481481482</v>
      </c>
      <c r="DB22" s="127">
        <f>IF(ISBLANK(laps_times[[#This Row],[97]]),"DNF",    rounds_cum_time[[#This Row],[96]]+laps_times[[#This Row],[97]])</f>
        <v>0.12344814814814815</v>
      </c>
      <c r="DC22" s="127">
        <f>IF(ISBLANK(laps_times[[#This Row],[98]]),"DNF",    rounds_cum_time[[#This Row],[97]]+laps_times[[#This Row],[98]])</f>
        <v>0.12503726851851851</v>
      </c>
      <c r="DD22" s="127">
        <f>IF(ISBLANK(laps_times[[#This Row],[99]]),"DNF",    rounds_cum_time[[#This Row],[98]]+laps_times[[#This Row],[99]])</f>
        <v>0.12662430555555554</v>
      </c>
      <c r="DE22" s="127">
        <f>IF(ISBLANK(laps_times[[#This Row],[100]]),"DNF",    rounds_cum_time[[#This Row],[99]]+laps_times[[#This Row],[100]])</f>
        <v>0.12814942129629628</v>
      </c>
      <c r="DF22" s="127">
        <f>IF(ISBLANK(laps_times[[#This Row],[101]]),"DNF",    rounds_cum_time[[#This Row],[100]]+laps_times[[#This Row],[101]])</f>
        <v>0.12966134259259257</v>
      </c>
      <c r="DG22" s="127">
        <f>IF(ISBLANK(laps_times[[#This Row],[102]]),"DNF",    rounds_cum_time[[#This Row],[101]]+laps_times[[#This Row],[102]])</f>
        <v>0.13117314814814812</v>
      </c>
      <c r="DH22" s="127">
        <f>IF(ISBLANK(laps_times[[#This Row],[103]]),"DNF",    rounds_cum_time[[#This Row],[102]]+laps_times[[#This Row],[103]])</f>
        <v>0.13271111111111109</v>
      </c>
      <c r="DI22" s="128">
        <f>IF(ISBLANK(laps_times[[#This Row],[104]]),"DNF",    rounds_cum_time[[#This Row],[103]]+laps_times[[#This Row],[104]])</f>
        <v>0.13418368055555552</v>
      </c>
      <c r="DJ22" s="128">
        <f>IF(ISBLANK(laps_times[[#This Row],[105]]),"DNF",    rounds_cum_time[[#This Row],[104]]+laps_times[[#This Row],[105]])</f>
        <v>0.1355270833333333</v>
      </c>
    </row>
    <row r="23" spans="2:114" x14ac:dyDescent="0.2">
      <c r="B23" s="124">
        <f>laps_times[[#This Row],[poř]]</f>
        <v>20</v>
      </c>
      <c r="C23" s="125">
        <f>laps_times[[#This Row],[s.č.]]</f>
        <v>116</v>
      </c>
      <c r="D23" s="125" t="str">
        <f>laps_times[[#This Row],[jméno]]</f>
        <v>Válek Petr</v>
      </c>
      <c r="E23" s="126">
        <f>laps_times[[#This Row],[roč]]</f>
        <v>1974</v>
      </c>
      <c r="F23" s="126" t="str">
        <f>laps_times[[#This Row],[kat]]</f>
        <v>M40</v>
      </c>
      <c r="G23" s="126">
        <f>laps_times[[#This Row],[poř_kat]]</f>
        <v>7</v>
      </c>
      <c r="H23" s="125" t="str">
        <f>IF(ISBLANK(laps_times[[#This Row],[klub]]),"-",laps_times[[#This Row],[klub]])</f>
        <v>iThinkBeer.com</v>
      </c>
      <c r="I23" s="138">
        <f>laps_times[[#This Row],[celk. čas]]</f>
        <v>0.13553240740740741</v>
      </c>
      <c r="J23" s="127">
        <f>laps_times[[#This Row],[1]]</f>
        <v>1.936226851851852E-3</v>
      </c>
      <c r="K23" s="127">
        <f>IF(ISBLANK(laps_times[[#This Row],[2]]),"DNF",    rounds_cum_time[[#This Row],[1]]+laps_times[[#This Row],[2]])</f>
        <v>3.1644675925925929E-3</v>
      </c>
      <c r="L23" s="127">
        <f>IF(ISBLANK(laps_times[[#This Row],[3]]),"DNF",    rounds_cum_time[[#This Row],[2]]+laps_times[[#This Row],[3]])</f>
        <v>4.4358796296296299E-3</v>
      </c>
      <c r="M23" s="127">
        <f>IF(ISBLANK(laps_times[[#This Row],[4]]),"DNF",    rounds_cum_time[[#This Row],[3]]+laps_times[[#This Row],[4]])</f>
        <v>5.6990740740740743E-3</v>
      </c>
      <c r="N23" s="127">
        <f>IF(ISBLANK(laps_times[[#This Row],[5]]),"DNF",    rounds_cum_time[[#This Row],[4]]+laps_times[[#This Row],[5]])</f>
        <v>6.9261574074074078E-3</v>
      </c>
      <c r="O23" s="127">
        <f>IF(ISBLANK(laps_times[[#This Row],[6]]),"DNF",    rounds_cum_time[[#This Row],[5]]+laps_times[[#This Row],[6]])</f>
        <v>8.1822916666666676E-3</v>
      </c>
      <c r="P23" s="127">
        <f>IF(ISBLANK(laps_times[[#This Row],[7]]),"DNF",    rounds_cum_time[[#This Row],[6]]+laps_times[[#This Row],[7]])</f>
        <v>9.4041666666666683E-3</v>
      </c>
      <c r="Q23" s="127">
        <f>IF(ISBLANK(laps_times[[#This Row],[8]]),"DNF",    rounds_cum_time[[#This Row],[7]]+laps_times[[#This Row],[8]])</f>
        <v>1.0640856481481484E-2</v>
      </c>
      <c r="R23" s="127">
        <f>IF(ISBLANK(laps_times[[#This Row],[9]]),"DNF",    rounds_cum_time[[#This Row],[8]]+laps_times[[#This Row],[9]])</f>
        <v>1.1861689814814818E-2</v>
      </c>
      <c r="S23" s="127">
        <f>IF(ISBLANK(laps_times[[#This Row],[10]]),"DNF",    rounds_cum_time[[#This Row],[9]]+laps_times[[#This Row],[10]])</f>
        <v>1.3102662037037039E-2</v>
      </c>
      <c r="T23" s="127">
        <f>IF(ISBLANK(laps_times[[#This Row],[11]]),"DNF",    rounds_cum_time[[#This Row],[10]]+laps_times[[#This Row],[11]])</f>
        <v>1.4343518518518521E-2</v>
      </c>
      <c r="U23" s="127">
        <f>IF(ISBLANK(laps_times[[#This Row],[12]]),"DNF",    rounds_cum_time[[#This Row],[11]]+laps_times[[#This Row],[12]])</f>
        <v>1.5608101851851854E-2</v>
      </c>
      <c r="V23" s="127">
        <f>IF(ISBLANK(laps_times[[#This Row],[13]]),"DNF",    rounds_cum_time[[#This Row],[12]]+laps_times[[#This Row],[13]])</f>
        <v>1.6873958333333335E-2</v>
      </c>
      <c r="W23" s="127">
        <f>IF(ISBLANK(laps_times[[#This Row],[14]]),"DNF",    rounds_cum_time[[#This Row],[13]]+laps_times[[#This Row],[14]])</f>
        <v>1.8134722222222222E-2</v>
      </c>
      <c r="X23" s="127">
        <f>IF(ISBLANK(laps_times[[#This Row],[15]]),"DNF",    rounds_cum_time[[#This Row],[14]]+laps_times[[#This Row],[15]])</f>
        <v>1.9357754629629631E-2</v>
      </c>
      <c r="Y23" s="127">
        <f>IF(ISBLANK(laps_times[[#This Row],[16]]),"DNF",    rounds_cum_time[[#This Row],[15]]+laps_times[[#This Row],[16]])</f>
        <v>2.0551851851851852E-2</v>
      </c>
      <c r="Z23" s="127">
        <f>IF(ISBLANK(laps_times[[#This Row],[17]]),"DNF",    rounds_cum_time[[#This Row],[16]]+laps_times[[#This Row],[17]])</f>
        <v>2.1721875000000002E-2</v>
      </c>
      <c r="AA23" s="127">
        <f>IF(ISBLANK(laps_times[[#This Row],[18]]),"DNF",    rounds_cum_time[[#This Row],[17]]+laps_times[[#This Row],[18]])</f>
        <v>2.2923958333333334E-2</v>
      </c>
      <c r="AB23" s="127">
        <f>IF(ISBLANK(laps_times[[#This Row],[19]]),"DNF",    rounds_cum_time[[#This Row],[18]]+laps_times[[#This Row],[19]])</f>
        <v>2.4130555555555558E-2</v>
      </c>
      <c r="AC23" s="127">
        <f>IF(ISBLANK(laps_times[[#This Row],[20]]),"DNF",    rounds_cum_time[[#This Row],[19]]+laps_times[[#This Row],[20]])</f>
        <v>2.5342476851851856E-2</v>
      </c>
      <c r="AD23" s="127">
        <f>IF(ISBLANK(laps_times[[#This Row],[21]]),"DNF",    rounds_cum_time[[#This Row],[20]]+laps_times[[#This Row],[21]])</f>
        <v>2.6576273148148151E-2</v>
      </c>
      <c r="AE23" s="127">
        <f>IF(ISBLANK(laps_times[[#This Row],[22]]),"DNF",    rounds_cum_time[[#This Row],[21]]+laps_times[[#This Row],[22]])</f>
        <v>2.7795486111111115E-2</v>
      </c>
      <c r="AF23" s="127">
        <f>IF(ISBLANK(laps_times[[#This Row],[23]]),"DNF",    rounds_cum_time[[#This Row],[22]]+laps_times[[#This Row],[23]])</f>
        <v>2.9029629629629634E-2</v>
      </c>
      <c r="AG23" s="127">
        <f>IF(ISBLANK(laps_times[[#This Row],[24]]),"DNF",    rounds_cum_time[[#This Row],[23]]+laps_times[[#This Row],[24]])</f>
        <v>3.0257291666666672E-2</v>
      </c>
      <c r="AH23" s="127">
        <f>IF(ISBLANK(laps_times[[#This Row],[25]]),"DNF",    rounds_cum_time[[#This Row],[24]]+laps_times[[#This Row],[25]])</f>
        <v>3.1478240740740744E-2</v>
      </c>
      <c r="AI23" s="127">
        <f>IF(ISBLANK(laps_times[[#This Row],[26]]),"DNF",    rounds_cum_time[[#This Row],[25]]+laps_times[[#This Row],[26]])</f>
        <v>3.2721180555555562E-2</v>
      </c>
      <c r="AJ23" s="127">
        <f>IF(ISBLANK(laps_times[[#This Row],[27]]),"DNF",    rounds_cum_time[[#This Row],[26]]+laps_times[[#This Row],[27]])</f>
        <v>3.3961805555555565E-2</v>
      </c>
      <c r="AK23" s="127">
        <f>IF(ISBLANK(laps_times[[#This Row],[28]]),"DNF",    rounds_cum_time[[#This Row],[27]]+laps_times[[#This Row],[28]])</f>
        <v>3.5249652777777786E-2</v>
      </c>
      <c r="AL23" s="127">
        <f>IF(ISBLANK(laps_times[[#This Row],[29]]),"DNF",    rounds_cum_time[[#This Row],[28]]+laps_times[[#This Row],[29]])</f>
        <v>3.6458912037037043E-2</v>
      </c>
      <c r="AM23" s="127">
        <f>IF(ISBLANK(laps_times[[#This Row],[30]]),"DNF",    rounds_cum_time[[#This Row],[29]]+laps_times[[#This Row],[30]])</f>
        <v>3.7652083333333343E-2</v>
      </c>
      <c r="AN23" s="127">
        <f>IF(ISBLANK(laps_times[[#This Row],[31]]),"DNF",    rounds_cum_time[[#This Row],[30]]+laps_times[[#This Row],[31]])</f>
        <v>3.8845833333333343E-2</v>
      </c>
      <c r="AO23" s="127">
        <f>IF(ISBLANK(laps_times[[#This Row],[32]]),"DNF",    rounds_cum_time[[#This Row],[31]]+laps_times[[#This Row],[32]])</f>
        <v>4.0026273148148162E-2</v>
      </c>
      <c r="AP23" s="127">
        <f>IF(ISBLANK(laps_times[[#This Row],[33]]),"DNF",    rounds_cum_time[[#This Row],[32]]+laps_times[[#This Row],[33]])</f>
        <v>4.1241898148148159E-2</v>
      </c>
      <c r="AQ23" s="127">
        <f>IF(ISBLANK(laps_times[[#This Row],[34]]),"DNF",    rounds_cum_time[[#This Row],[33]]+laps_times[[#This Row],[34]])</f>
        <v>4.24482638888889E-2</v>
      </c>
      <c r="AR23" s="127">
        <f>IF(ISBLANK(laps_times[[#This Row],[35]]),"DNF",    rounds_cum_time[[#This Row],[34]]+laps_times[[#This Row],[35]])</f>
        <v>4.3730902777777789E-2</v>
      </c>
      <c r="AS23" s="127">
        <f>IF(ISBLANK(laps_times[[#This Row],[36]]),"DNF",    rounds_cum_time[[#This Row],[35]]+laps_times[[#This Row],[36]])</f>
        <v>4.4944791666666678E-2</v>
      </c>
      <c r="AT23" s="127">
        <f>IF(ISBLANK(laps_times[[#This Row],[37]]),"DNF",    rounds_cum_time[[#This Row],[36]]+laps_times[[#This Row],[37]])</f>
        <v>4.6168287037037049E-2</v>
      </c>
      <c r="AU23" s="127">
        <f>IF(ISBLANK(laps_times[[#This Row],[38]]),"DNF",    rounds_cum_time[[#This Row],[37]]+laps_times[[#This Row],[38]])</f>
        <v>4.7366666666666682E-2</v>
      </c>
      <c r="AV23" s="127">
        <f>IF(ISBLANK(laps_times[[#This Row],[39]]),"DNF",    rounds_cum_time[[#This Row],[38]]+laps_times[[#This Row],[39]])</f>
        <v>4.8575694444444463E-2</v>
      </c>
      <c r="AW23" s="127">
        <f>IF(ISBLANK(laps_times[[#This Row],[40]]),"DNF",    rounds_cum_time[[#This Row],[39]]+laps_times[[#This Row],[40]])</f>
        <v>4.9809375000000017E-2</v>
      </c>
      <c r="AX23" s="127">
        <f>IF(ISBLANK(laps_times[[#This Row],[41]]),"DNF",    rounds_cum_time[[#This Row],[40]]+laps_times[[#This Row],[41]])</f>
        <v>5.1098032407407422E-2</v>
      </c>
      <c r="AY23" s="127">
        <f>IF(ISBLANK(laps_times[[#This Row],[42]]),"DNF",    rounds_cum_time[[#This Row],[41]]+laps_times[[#This Row],[42]])</f>
        <v>5.2307291666666679E-2</v>
      </c>
      <c r="AZ23" s="127">
        <f>IF(ISBLANK(laps_times[[#This Row],[43]]),"DNF",    rounds_cum_time[[#This Row],[42]]+laps_times[[#This Row],[43]])</f>
        <v>5.3526157407407418E-2</v>
      </c>
      <c r="BA23" s="127">
        <f>IF(ISBLANK(laps_times[[#This Row],[44]]),"DNF",    rounds_cum_time[[#This Row],[43]]+laps_times[[#This Row],[44]])</f>
        <v>5.4746759259259273E-2</v>
      </c>
      <c r="BB23" s="127">
        <f>IF(ISBLANK(laps_times[[#This Row],[45]]),"DNF",    rounds_cum_time[[#This Row],[44]]+laps_times[[#This Row],[45]])</f>
        <v>5.5957407407407421E-2</v>
      </c>
      <c r="BC23" s="127">
        <f>IF(ISBLANK(laps_times[[#This Row],[46]]),"DNF",    rounds_cum_time[[#This Row],[45]]+laps_times[[#This Row],[46]])</f>
        <v>5.7205671296296307E-2</v>
      </c>
      <c r="BD23" s="127">
        <f>IF(ISBLANK(laps_times[[#This Row],[47]]),"DNF",    rounds_cum_time[[#This Row],[46]]+laps_times[[#This Row],[47]])</f>
        <v>5.8412037037037047E-2</v>
      </c>
      <c r="BE23" s="127">
        <f>IF(ISBLANK(laps_times[[#This Row],[48]]),"DNF",    rounds_cum_time[[#This Row],[47]]+laps_times[[#This Row],[48]])</f>
        <v>5.9620833333333345E-2</v>
      </c>
      <c r="BF23" s="127">
        <f>IF(ISBLANK(laps_times[[#This Row],[49]]),"DNF",    rounds_cum_time[[#This Row],[48]]+laps_times[[#This Row],[49]])</f>
        <v>6.085277777777779E-2</v>
      </c>
      <c r="BG23" s="127">
        <f>IF(ISBLANK(laps_times[[#This Row],[50]]),"DNF",    rounds_cum_time[[#This Row],[49]]+laps_times[[#This Row],[50]])</f>
        <v>6.209502314814816E-2</v>
      </c>
      <c r="BH23" s="127">
        <f>IF(ISBLANK(laps_times[[#This Row],[51]]),"DNF",    rounds_cum_time[[#This Row],[50]]+laps_times[[#This Row],[51]])</f>
        <v>6.3306597222222233E-2</v>
      </c>
      <c r="BI23" s="127">
        <f>IF(ISBLANK(laps_times[[#This Row],[52]]),"DNF",    rounds_cum_time[[#This Row],[51]]+laps_times[[#This Row],[52]])</f>
        <v>6.4523495370370387E-2</v>
      </c>
      <c r="BJ23" s="127">
        <f>IF(ISBLANK(laps_times[[#This Row],[53]]),"DNF",    rounds_cum_time[[#This Row],[52]]+laps_times[[#This Row],[53]])</f>
        <v>6.591678240740742E-2</v>
      </c>
      <c r="BK23" s="127">
        <f>IF(ISBLANK(laps_times[[#This Row],[54]]),"DNF",    rounds_cum_time[[#This Row],[53]]+laps_times[[#This Row],[54]])</f>
        <v>6.7151504629629641E-2</v>
      </c>
      <c r="BL23" s="127">
        <f>IF(ISBLANK(laps_times[[#This Row],[55]]),"DNF",    rounds_cum_time[[#This Row],[54]]+laps_times[[#This Row],[55]])</f>
        <v>6.837430555555557E-2</v>
      </c>
      <c r="BM23" s="127">
        <f>IF(ISBLANK(laps_times[[#This Row],[56]]),"DNF",    rounds_cum_time[[#This Row],[55]]+laps_times[[#This Row],[56]])</f>
        <v>6.9603009259259274E-2</v>
      </c>
      <c r="BN23" s="127">
        <f>IF(ISBLANK(laps_times[[#This Row],[57]]),"DNF",    rounds_cum_time[[#This Row],[56]]+laps_times[[#This Row],[57]])</f>
        <v>7.0834259259259277E-2</v>
      </c>
      <c r="BO23" s="127">
        <f>IF(ISBLANK(laps_times[[#This Row],[58]]),"DNF",    rounds_cum_time[[#This Row],[57]]+laps_times[[#This Row],[58]])</f>
        <v>7.422106481481483E-2</v>
      </c>
      <c r="BP23" s="127">
        <f>IF(ISBLANK(laps_times[[#This Row],[59]]),"DNF",    rounds_cum_time[[#This Row],[58]]+laps_times[[#This Row],[59]])</f>
        <v>7.5480671296296306E-2</v>
      </c>
      <c r="BQ23" s="127">
        <f>IF(ISBLANK(laps_times[[#This Row],[60]]),"DNF",    rounds_cum_time[[#This Row],[59]]+laps_times[[#This Row],[60]])</f>
        <v>7.6723495370370376E-2</v>
      </c>
      <c r="BR23" s="127">
        <f>IF(ISBLANK(laps_times[[#This Row],[61]]),"DNF",    rounds_cum_time[[#This Row],[60]]+laps_times[[#This Row],[61]])</f>
        <v>7.7974305555555568E-2</v>
      </c>
      <c r="BS23" s="127">
        <f>IF(ISBLANK(laps_times[[#This Row],[62]]),"DNF",    rounds_cum_time[[#This Row],[61]]+laps_times[[#This Row],[62]])</f>
        <v>7.9225578703703711E-2</v>
      </c>
      <c r="BT23" s="127">
        <f>IF(ISBLANK(laps_times[[#This Row],[63]]),"DNF",    rounds_cum_time[[#This Row],[62]]+laps_times[[#This Row],[63]])</f>
        <v>8.0523842592592598E-2</v>
      </c>
      <c r="BU23" s="127">
        <f>IF(ISBLANK(laps_times[[#This Row],[64]]),"DNF",    rounds_cum_time[[#This Row],[63]]+laps_times[[#This Row],[64]])</f>
        <v>8.1768055555555566E-2</v>
      </c>
      <c r="BV23" s="127">
        <f>IF(ISBLANK(laps_times[[#This Row],[65]]),"DNF",    rounds_cum_time[[#This Row],[64]]+laps_times[[#This Row],[65]])</f>
        <v>8.3047800925925938E-2</v>
      </c>
      <c r="BW23" s="127">
        <f>IF(ISBLANK(laps_times[[#This Row],[66]]),"DNF",    rounds_cum_time[[#This Row],[65]]+laps_times[[#This Row],[66]])</f>
        <v>8.4304282407407422E-2</v>
      </c>
      <c r="BX23" s="127">
        <f>IF(ISBLANK(laps_times[[#This Row],[67]]),"DNF",    rounds_cum_time[[#This Row],[66]]+laps_times[[#This Row],[67]])</f>
        <v>8.57158564814815E-2</v>
      </c>
      <c r="BY23" s="127">
        <f>IF(ISBLANK(laps_times[[#This Row],[68]]),"DNF",    rounds_cum_time[[#This Row],[67]]+laps_times[[#This Row],[68]])</f>
        <v>8.6989467592592615E-2</v>
      </c>
      <c r="BZ23" s="127">
        <f>IF(ISBLANK(laps_times[[#This Row],[69]]),"DNF",    rounds_cum_time[[#This Row],[68]]+laps_times[[#This Row],[69]])</f>
        <v>8.823900462962965E-2</v>
      </c>
      <c r="CA23" s="127">
        <f>IF(ISBLANK(laps_times[[#This Row],[70]]),"DNF",    rounds_cum_time[[#This Row],[69]]+laps_times[[#This Row],[70]])</f>
        <v>8.9521643518518546E-2</v>
      </c>
      <c r="CB23" s="127">
        <f>IF(ISBLANK(laps_times[[#This Row],[71]]),"DNF",    rounds_cum_time[[#This Row],[70]]+laps_times[[#This Row],[71]])</f>
        <v>9.0798263888888911E-2</v>
      </c>
      <c r="CC23" s="127">
        <f>IF(ISBLANK(laps_times[[#This Row],[72]]),"DNF",    rounds_cum_time[[#This Row],[71]]+laps_times[[#This Row],[72]])</f>
        <v>9.218645833333336E-2</v>
      </c>
      <c r="CD23" s="127">
        <f>IF(ISBLANK(laps_times[[#This Row],[73]]),"DNF",    rounds_cum_time[[#This Row],[72]]+laps_times[[#This Row],[73]])</f>
        <v>9.3453819444444475E-2</v>
      </c>
      <c r="CE23" s="127">
        <f>IF(ISBLANK(laps_times[[#This Row],[74]]),"DNF",    rounds_cum_time[[#This Row],[73]]+laps_times[[#This Row],[74]])</f>
        <v>9.4725578703703739E-2</v>
      </c>
      <c r="CF23" s="127">
        <f>IF(ISBLANK(laps_times[[#This Row],[75]]),"DNF",    rounds_cum_time[[#This Row],[74]]+laps_times[[#This Row],[75]])</f>
        <v>9.5999652777777819E-2</v>
      </c>
      <c r="CG23" s="127">
        <f>IF(ISBLANK(laps_times[[#This Row],[76]]),"DNF",    rounds_cum_time[[#This Row],[75]]+laps_times[[#This Row],[76]])</f>
        <v>9.7280324074074109E-2</v>
      </c>
      <c r="CH23" s="127">
        <f>IF(ISBLANK(laps_times[[#This Row],[77]]),"DNF",    rounds_cum_time[[#This Row],[76]]+laps_times[[#This Row],[77]])</f>
        <v>9.877060185185188E-2</v>
      </c>
      <c r="CI23" s="127">
        <f>IF(ISBLANK(laps_times[[#This Row],[78]]),"DNF",    rounds_cum_time[[#This Row],[77]]+laps_times[[#This Row],[78]])</f>
        <v>0.1000822916666667</v>
      </c>
      <c r="CJ23" s="127">
        <f>IF(ISBLANK(laps_times[[#This Row],[79]]),"DNF",    rounds_cum_time[[#This Row],[78]]+laps_times[[#This Row],[79]])</f>
        <v>0.10137719907407411</v>
      </c>
      <c r="CK23" s="127">
        <f>IF(ISBLANK(laps_times[[#This Row],[80]]),"DNF",    rounds_cum_time[[#This Row],[79]]+laps_times[[#This Row],[80]])</f>
        <v>0.10268796296296299</v>
      </c>
      <c r="CL23" s="127">
        <f>IF(ISBLANK(laps_times[[#This Row],[81]]),"DNF",    rounds_cum_time[[#This Row],[80]]+laps_times[[#This Row],[81]])</f>
        <v>0.10397569444444447</v>
      </c>
      <c r="CM23" s="127">
        <f>IF(ISBLANK(laps_times[[#This Row],[82]]),"DNF",    rounds_cum_time[[#This Row],[81]]+laps_times[[#This Row],[82]])</f>
        <v>0.10526006944444448</v>
      </c>
      <c r="CN23" s="127">
        <f>IF(ISBLANK(laps_times[[#This Row],[83]]),"DNF",    rounds_cum_time[[#This Row],[82]]+laps_times[[#This Row],[83]])</f>
        <v>0.10656643518518522</v>
      </c>
      <c r="CO23" s="127">
        <f>IF(ISBLANK(laps_times[[#This Row],[84]]),"DNF",    rounds_cum_time[[#This Row],[83]]+laps_times[[#This Row],[84]])</f>
        <v>0.10790127314814818</v>
      </c>
      <c r="CP23" s="127">
        <f>IF(ISBLANK(laps_times[[#This Row],[85]]),"DNF",    rounds_cum_time[[#This Row],[84]]+laps_times[[#This Row],[85]])</f>
        <v>0.10919733796296299</v>
      </c>
      <c r="CQ23" s="127">
        <f>IF(ISBLANK(laps_times[[#This Row],[86]]),"DNF",    rounds_cum_time[[#This Row],[85]]+laps_times[[#This Row],[86]])</f>
        <v>0.11053020833333337</v>
      </c>
      <c r="CR23" s="127">
        <f>IF(ISBLANK(laps_times[[#This Row],[87]]),"DNF",    rounds_cum_time[[#This Row],[86]]+laps_times[[#This Row],[87]])</f>
        <v>0.11183206018518521</v>
      </c>
      <c r="CS23" s="127">
        <f>IF(ISBLANK(laps_times[[#This Row],[88]]),"DNF",    rounds_cum_time[[#This Row],[87]]+laps_times[[#This Row],[88]])</f>
        <v>0.11314513888888891</v>
      </c>
      <c r="CT23" s="127">
        <f>IF(ISBLANK(laps_times[[#This Row],[89]]),"DNF",    rounds_cum_time[[#This Row],[88]]+laps_times[[#This Row],[89]])</f>
        <v>0.11445567129629632</v>
      </c>
      <c r="CU23" s="127">
        <f>IF(ISBLANK(laps_times[[#This Row],[90]]),"DNF",    rounds_cum_time[[#This Row],[89]]+laps_times[[#This Row],[90]])</f>
        <v>0.11576793981481484</v>
      </c>
      <c r="CV23" s="127">
        <f>IF(ISBLANK(laps_times[[#This Row],[91]]),"DNF",    rounds_cum_time[[#This Row],[90]]+laps_times[[#This Row],[91]])</f>
        <v>0.11709189814814817</v>
      </c>
      <c r="CW23" s="127">
        <f>IF(ISBLANK(laps_times[[#This Row],[92]]),"DNF",    rounds_cum_time[[#This Row],[91]]+laps_times[[#This Row],[92]])</f>
        <v>0.11840856481481483</v>
      </c>
      <c r="CX23" s="127">
        <f>IF(ISBLANK(laps_times[[#This Row],[93]]),"DNF",    rounds_cum_time[[#This Row],[92]]+laps_times[[#This Row],[93]])</f>
        <v>0.11972627314814817</v>
      </c>
      <c r="CY23" s="127">
        <f>IF(ISBLANK(laps_times[[#This Row],[94]]),"DNF",    rounds_cum_time[[#This Row],[93]]+laps_times[[#This Row],[94]])</f>
        <v>0.12116655092592594</v>
      </c>
      <c r="CZ23" s="127">
        <f>IF(ISBLANK(laps_times[[#This Row],[95]]),"DNF",    rounds_cum_time[[#This Row],[94]]+laps_times[[#This Row],[95]])</f>
        <v>0.1225045138888889</v>
      </c>
      <c r="DA23" s="127">
        <f>IF(ISBLANK(laps_times[[#This Row],[96]]),"DNF",    rounds_cum_time[[#This Row],[95]]+laps_times[[#This Row],[96]])</f>
        <v>0.12381053240740741</v>
      </c>
      <c r="DB23" s="127">
        <f>IF(ISBLANK(laps_times[[#This Row],[97]]),"DNF",    rounds_cum_time[[#This Row],[96]]+laps_times[[#This Row],[97]])</f>
        <v>0.12511307870370372</v>
      </c>
      <c r="DC23" s="127">
        <f>IF(ISBLANK(laps_times[[#This Row],[98]]),"DNF",    rounds_cum_time[[#This Row],[97]]+laps_times[[#This Row],[98]])</f>
        <v>0.12644363425925928</v>
      </c>
      <c r="DD23" s="127">
        <f>IF(ISBLANK(laps_times[[#This Row],[99]]),"DNF",    rounds_cum_time[[#This Row],[98]]+laps_times[[#This Row],[99]])</f>
        <v>0.1277513888888889</v>
      </c>
      <c r="DE23" s="127">
        <f>IF(ISBLANK(laps_times[[#This Row],[100]]),"DNF",    rounds_cum_time[[#This Row],[99]]+laps_times[[#This Row],[100]])</f>
        <v>0.1290533564814815</v>
      </c>
      <c r="DF23" s="127">
        <f>IF(ISBLANK(laps_times[[#This Row],[101]]),"DNF",    rounds_cum_time[[#This Row],[100]]+laps_times[[#This Row],[101]])</f>
        <v>0.13033125000000001</v>
      </c>
      <c r="DG23" s="127">
        <f>IF(ISBLANK(laps_times[[#This Row],[102]]),"DNF",    rounds_cum_time[[#This Row],[101]]+laps_times[[#This Row],[102]])</f>
        <v>0.13162303240740741</v>
      </c>
      <c r="DH23" s="127">
        <f>IF(ISBLANK(laps_times[[#This Row],[103]]),"DNF",    rounds_cum_time[[#This Row],[102]]+laps_times[[#This Row],[103]])</f>
        <v>0.1329474537037037</v>
      </c>
      <c r="DI23" s="128">
        <f>IF(ISBLANK(laps_times[[#This Row],[104]]),"DNF",    rounds_cum_time[[#This Row],[103]]+laps_times[[#This Row],[104]])</f>
        <v>0.13423437499999999</v>
      </c>
      <c r="DJ23" s="128">
        <f>IF(ISBLANK(laps_times[[#This Row],[105]]),"DNF",    rounds_cum_time[[#This Row],[104]]+laps_times[[#This Row],[105]])</f>
        <v>0.13554328703703702</v>
      </c>
    </row>
    <row r="24" spans="2:114" x14ac:dyDescent="0.2">
      <c r="B24" s="124">
        <f>laps_times[[#This Row],[poř]]</f>
        <v>21</v>
      </c>
      <c r="C24" s="125">
        <f>laps_times[[#This Row],[s.č.]]</f>
        <v>87</v>
      </c>
      <c r="D24" s="125" t="str">
        <f>laps_times[[#This Row],[jméno]]</f>
        <v>Rokos Lukáš</v>
      </c>
      <c r="E24" s="126">
        <f>laps_times[[#This Row],[roč]]</f>
        <v>1987</v>
      </c>
      <c r="F24" s="126" t="str">
        <f>laps_times[[#This Row],[kat]]</f>
        <v>M30</v>
      </c>
      <c r="G24" s="126">
        <f>laps_times[[#This Row],[poř_kat]]</f>
        <v>10</v>
      </c>
      <c r="H24" s="125" t="str">
        <f>IF(ISBLANK(laps_times[[#This Row],[klub]]),"-",laps_times[[#This Row],[klub]])</f>
        <v>Jiskra Třeboň</v>
      </c>
      <c r="I24" s="138">
        <f>laps_times[[#This Row],[celk. čas]]</f>
        <v>0.13596064814814815</v>
      </c>
      <c r="J24" s="127">
        <f>laps_times[[#This Row],[1]]</f>
        <v>1.7586805555555552E-3</v>
      </c>
      <c r="K24" s="127">
        <f>IF(ISBLANK(laps_times[[#This Row],[2]]),"DNF",    rounds_cum_time[[#This Row],[1]]+laps_times[[#This Row],[2]])</f>
        <v>2.9034722222222218E-3</v>
      </c>
      <c r="L24" s="127">
        <f>IF(ISBLANK(laps_times[[#This Row],[3]]),"DNF",    rounds_cum_time[[#This Row],[2]]+laps_times[[#This Row],[3]])</f>
        <v>4.0620370370370367E-3</v>
      </c>
      <c r="M24" s="127">
        <f>IF(ISBLANK(laps_times[[#This Row],[4]]),"DNF",    rounds_cum_time[[#This Row],[3]]+laps_times[[#This Row],[4]])</f>
        <v>5.2023148148148141E-3</v>
      </c>
      <c r="N24" s="127">
        <f>IF(ISBLANK(laps_times[[#This Row],[5]]),"DNF",    rounds_cum_time[[#This Row],[4]]+laps_times[[#This Row],[5]])</f>
        <v>6.3489583333333323E-3</v>
      </c>
      <c r="O24" s="127">
        <f>IF(ISBLANK(laps_times[[#This Row],[6]]),"DNF",    rounds_cum_time[[#This Row],[5]]+laps_times[[#This Row],[6]])</f>
        <v>7.5038194444444432E-3</v>
      </c>
      <c r="P24" s="127">
        <f>IF(ISBLANK(laps_times[[#This Row],[7]]),"DNF",    rounds_cum_time[[#This Row],[6]]+laps_times[[#This Row],[7]])</f>
        <v>8.6432870370370361E-3</v>
      </c>
      <c r="Q24" s="127">
        <f>IF(ISBLANK(laps_times[[#This Row],[8]]),"DNF",    rounds_cum_time[[#This Row],[7]]+laps_times[[#This Row],[8]])</f>
        <v>9.7934027777777759E-3</v>
      </c>
      <c r="R24" s="127">
        <f>IF(ISBLANK(laps_times[[#This Row],[9]]),"DNF",    rounds_cum_time[[#This Row],[8]]+laps_times[[#This Row],[9]])</f>
        <v>1.0945254629629628E-2</v>
      </c>
      <c r="S24" s="127">
        <f>IF(ISBLANK(laps_times[[#This Row],[10]]),"DNF",    rounds_cum_time[[#This Row],[9]]+laps_times[[#This Row],[10]])</f>
        <v>1.2079282407407405E-2</v>
      </c>
      <c r="T24" s="127">
        <f>IF(ISBLANK(laps_times[[#This Row],[11]]),"DNF",    rounds_cum_time[[#This Row],[10]]+laps_times[[#This Row],[11]])</f>
        <v>1.3231481481481479E-2</v>
      </c>
      <c r="U24" s="127">
        <f>IF(ISBLANK(laps_times[[#This Row],[12]]),"DNF",    rounds_cum_time[[#This Row],[11]]+laps_times[[#This Row],[12]])</f>
        <v>1.4387384259259258E-2</v>
      </c>
      <c r="V24" s="127">
        <f>IF(ISBLANK(laps_times[[#This Row],[13]]),"DNF",    rounds_cum_time[[#This Row],[12]]+laps_times[[#This Row],[13]])</f>
        <v>1.5503356481481479E-2</v>
      </c>
      <c r="W24" s="127">
        <f>IF(ISBLANK(laps_times[[#This Row],[14]]),"DNF",    rounds_cum_time[[#This Row],[13]]+laps_times[[#This Row],[14]])</f>
        <v>1.6664467592592592E-2</v>
      </c>
      <c r="X24" s="127">
        <f>IF(ISBLANK(laps_times[[#This Row],[15]]),"DNF",    rounds_cum_time[[#This Row],[14]]+laps_times[[#This Row],[15]])</f>
        <v>1.7814699074074073E-2</v>
      </c>
      <c r="Y24" s="127">
        <f>IF(ISBLANK(laps_times[[#This Row],[16]]),"DNF",    rounds_cum_time[[#This Row],[15]]+laps_times[[#This Row],[16]])</f>
        <v>1.8961226851851851E-2</v>
      </c>
      <c r="Z24" s="127">
        <f>IF(ISBLANK(laps_times[[#This Row],[17]]),"DNF",    rounds_cum_time[[#This Row],[16]]+laps_times[[#This Row],[17]])</f>
        <v>2.0107291666666666E-2</v>
      </c>
      <c r="AA24" s="127">
        <f>IF(ISBLANK(laps_times[[#This Row],[18]]),"DNF",    rounds_cum_time[[#This Row],[17]]+laps_times[[#This Row],[18]])</f>
        <v>2.1262384259259259E-2</v>
      </c>
      <c r="AB24" s="127">
        <f>IF(ISBLANK(laps_times[[#This Row],[19]]),"DNF",    rounds_cum_time[[#This Row],[18]]+laps_times[[#This Row],[19]])</f>
        <v>2.2442361111111111E-2</v>
      </c>
      <c r="AC24" s="127">
        <f>IF(ISBLANK(laps_times[[#This Row],[20]]),"DNF",    rounds_cum_time[[#This Row],[19]]+laps_times[[#This Row],[20]])</f>
        <v>2.3615972222222222E-2</v>
      </c>
      <c r="AD24" s="127">
        <f>IF(ISBLANK(laps_times[[#This Row],[21]]),"DNF",    rounds_cum_time[[#This Row],[20]]+laps_times[[#This Row],[21]])</f>
        <v>2.4794560185185187E-2</v>
      </c>
      <c r="AE24" s="127">
        <f>IF(ISBLANK(laps_times[[#This Row],[22]]),"DNF",    rounds_cum_time[[#This Row],[21]]+laps_times[[#This Row],[22]])</f>
        <v>2.5943055555555556E-2</v>
      </c>
      <c r="AF24" s="127">
        <f>IF(ISBLANK(laps_times[[#This Row],[23]]),"DNF",    rounds_cum_time[[#This Row],[22]]+laps_times[[#This Row],[23]])</f>
        <v>2.7121643518518521E-2</v>
      </c>
      <c r="AG24" s="127">
        <f>IF(ISBLANK(laps_times[[#This Row],[24]]),"DNF",    rounds_cum_time[[#This Row],[23]]+laps_times[[#This Row],[24]])</f>
        <v>2.8289467592592595E-2</v>
      </c>
      <c r="AH24" s="127">
        <f>IF(ISBLANK(laps_times[[#This Row],[25]]),"DNF",    rounds_cum_time[[#This Row],[24]]+laps_times[[#This Row],[25]])</f>
        <v>2.9482060185185188E-2</v>
      </c>
      <c r="AI24" s="127">
        <f>IF(ISBLANK(laps_times[[#This Row],[26]]),"DNF",    rounds_cum_time[[#This Row],[25]]+laps_times[[#This Row],[26]])</f>
        <v>3.0639236111111114E-2</v>
      </c>
      <c r="AJ24" s="127">
        <f>IF(ISBLANK(laps_times[[#This Row],[27]]),"DNF",    rounds_cum_time[[#This Row],[26]]+laps_times[[#This Row],[27]])</f>
        <v>3.1812615740740742E-2</v>
      </c>
      <c r="AK24" s="127">
        <f>IF(ISBLANK(laps_times[[#This Row],[28]]),"DNF",    rounds_cum_time[[#This Row],[27]]+laps_times[[#This Row],[28]])</f>
        <v>3.2975925925925929E-2</v>
      </c>
      <c r="AL24" s="127">
        <f>IF(ISBLANK(laps_times[[#This Row],[29]]),"DNF",    rounds_cum_time[[#This Row],[28]]+laps_times[[#This Row],[29]])</f>
        <v>3.4140740740740742E-2</v>
      </c>
      <c r="AM24" s="127">
        <f>IF(ISBLANK(laps_times[[#This Row],[30]]),"DNF",    rounds_cum_time[[#This Row],[29]]+laps_times[[#This Row],[30]])</f>
        <v>3.5329166666666668E-2</v>
      </c>
      <c r="AN24" s="127">
        <f>IF(ISBLANK(laps_times[[#This Row],[31]]),"DNF",    rounds_cum_time[[#This Row],[30]]+laps_times[[#This Row],[31]])</f>
        <v>3.6493749999999998E-2</v>
      </c>
      <c r="AO24" s="127">
        <f>IF(ISBLANK(laps_times[[#This Row],[32]]),"DNF",    rounds_cum_time[[#This Row],[31]]+laps_times[[#This Row],[32]])</f>
        <v>3.767997685185185E-2</v>
      </c>
      <c r="AP24" s="127">
        <f>IF(ISBLANK(laps_times[[#This Row],[33]]),"DNF",    rounds_cum_time[[#This Row],[32]]+laps_times[[#This Row],[33]])</f>
        <v>3.8864004629629627E-2</v>
      </c>
      <c r="AQ24" s="127">
        <f>IF(ISBLANK(laps_times[[#This Row],[34]]),"DNF",    rounds_cum_time[[#This Row],[33]]+laps_times[[#This Row],[34]])</f>
        <v>4.0065046296296293E-2</v>
      </c>
      <c r="AR24" s="127">
        <f>IF(ISBLANK(laps_times[[#This Row],[35]]),"DNF",    rounds_cum_time[[#This Row],[34]]+laps_times[[#This Row],[35]])</f>
        <v>4.1247106481481478E-2</v>
      </c>
      <c r="AS24" s="127">
        <f>IF(ISBLANK(laps_times[[#This Row],[36]]),"DNF",    rounds_cum_time[[#This Row],[35]]+laps_times[[#This Row],[36]])</f>
        <v>4.2451273148148144E-2</v>
      </c>
      <c r="AT24" s="127">
        <f>IF(ISBLANK(laps_times[[#This Row],[37]]),"DNF",    rounds_cum_time[[#This Row],[36]]+laps_times[[#This Row],[37]])</f>
        <v>4.3634490740740738E-2</v>
      </c>
      <c r="AU24" s="127">
        <f>IF(ISBLANK(laps_times[[#This Row],[38]]),"DNF",    rounds_cum_time[[#This Row],[37]]+laps_times[[#This Row],[38]])</f>
        <v>4.4823726851851847E-2</v>
      </c>
      <c r="AV24" s="127">
        <f>IF(ISBLANK(laps_times[[#This Row],[39]]),"DNF",    rounds_cum_time[[#This Row],[38]]+laps_times[[#This Row],[39]])</f>
        <v>4.6023842592592588E-2</v>
      </c>
      <c r="AW24" s="127">
        <f>IF(ISBLANK(laps_times[[#This Row],[40]]),"DNF",    rounds_cum_time[[#This Row],[39]]+laps_times[[#This Row],[40]])</f>
        <v>4.7222106481481479E-2</v>
      </c>
      <c r="AX24" s="127">
        <f>IF(ISBLANK(laps_times[[#This Row],[41]]),"DNF",    rounds_cum_time[[#This Row],[40]]+laps_times[[#This Row],[41]])</f>
        <v>4.8437268518518518E-2</v>
      </c>
      <c r="AY24" s="127">
        <f>IF(ISBLANK(laps_times[[#This Row],[42]]),"DNF",    rounds_cum_time[[#This Row],[41]]+laps_times[[#This Row],[42]])</f>
        <v>4.9676041666666663E-2</v>
      </c>
      <c r="AZ24" s="127">
        <f>IF(ISBLANK(laps_times[[#This Row],[43]]),"DNF",    rounds_cum_time[[#This Row],[42]]+laps_times[[#This Row],[43]])</f>
        <v>5.0897106481481477E-2</v>
      </c>
      <c r="BA24" s="127">
        <f>IF(ISBLANK(laps_times[[#This Row],[44]]),"DNF",    rounds_cum_time[[#This Row],[43]]+laps_times[[#This Row],[44]])</f>
        <v>5.213148148148148E-2</v>
      </c>
      <c r="BB24" s="127">
        <f>IF(ISBLANK(laps_times[[#This Row],[45]]),"DNF",    rounds_cum_time[[#This Row],[44]]+laps_times[[#This Row],[45]])</f>
        <v>5.3348958333333335E-2</v>
      </c>
      <c r="BC24" s="127">
        <f>IF(ISBLANK(laps_times[[#This Row],[46]]),"DNF",    rounds_cum_time[[#This Row],[45]]+laps_times[[#This Row],[46]])</f>
        <v>5.4568402777777782E-2</v>
      </c>
      <c r="BD24" s="127">
        <f>IF(ISBLANK(laps_times[[#This Row],[47]]),"DNF",    rounds_cum_time[[#This Row],[46]]+laps_times[[#This Row],[47]])</f>
        <v>5.5823842592592599E-2</v>
      </c>
      <c r="BE24" s="127">
        <f>IF(ISBLANK(laps_times[[#This Row],[48]]),"DNF",    rounds_cum_time[[#This Row],[47]]+laps_times[[#This Row],[48]])</f>
        <v>5.7053587962962969E-2</v>
      </c>
      <c r="BF24" s="127">
        <f>IF(ISBLANK(laps_times[[#This Row],[49]]),"DNF",    rounds_cum_time[[#This Row],[48]]+laps_times[[#This Row],[49]])</f>
        <v>5.8251736111111119E-2</v>
      </c>
      <c r="BG24" s="127">
        <f>IF(ISBLANK(laps_times[[#This Row],[50]]),"DNF",    rounds_cum_time[[#This Row],[49]]+laps_times[[#This Row],[50]])</f>
        <v>5.9471296296296307E-2</v>
      </c>
      <c r="BH24" s="127">
        <f>IF(ISBLANK(laps_times[[#This Row],[51]]),"DNF",    rounds_cum_time[[#This Row],[50]]+laps_times[[#This Row],[51]])</f>
        <v>6.0713194444444452E-2</v>
      </c>
      <c r="BI24" s="127">
        <f>IF(ISBLANK(laps_times[[#This Row],[52]]),"DNF",    rounds_cum_time[[#This Row],[51]]+laps_times[[#This Row],[52]])</f>
        <v>6.1976736111111118E-2</v>
      </c>
      <c r="BJ24" s="127">
        <f>IF(ISBLANK(laps_times[[#This Row],[53]]),"DNF",    rounds_cum_time[[#This Row],[52]]+laps_times[[#This Row],[53]])</f>
        <v>6.3247685185185198E-2</v>
      </c>
      <c r="BK24" s="127">
        <f>IF(ISBLANK(laps_times[[#This Row],[54]]),"DNF",    rounds_cum_time[[#This Row],[53]]+laps_times[[#This Row],[54]])</f>
        <v>6.4520138888888898E-2</v>
      </c>
      <c r="BL24" s="127">
        <f>IF(ISBLANK(laps_times[[#This Row],[55]]),"DNF",    rounds_cum_time[[#This Row],[54]]+laps_times[[#This Row],[55]])</f>
        <v>6.5776157407407415E-2</v>
      </c>
      <c r="BM24" s="127">
        <f>IF(ISBLANK(laps_times[[#This Row],[56]]),"DNF",    rounds_cum_time[[#This Row],[55]]+laps_times[[#This Row],[56]])</f>
        <v>6.7086226851851866E-2</v>
      </c>
      <c r="BN24" s="127">
        <f>IF(ISBLANK(laps_times[[#This Row],[57]]),"DNF",    rounds_cum_time[[#This Row],[56]]+laps_times[[#This Row],[57]])</f>
        <v>6.8340277777777791E-2</v>
      </c>
      <c r="BO24" s="127">
        <f>IF(ISBLANK(laps_times[[#This Row],[58]]),"DNF",    rounds_cum_time[[#This Row],[57]]+laps_times[[#This Row],[58]])</f>
        <v>6.9597685185185193E-2</v>
      </c>
      <c r="BP24" s="127">
        <f>IF(ISBLANK(laps_times[[#This Row],[59]]),"DNF",    rounds_cum_time[[#This Row],[58]]+laps_times[[#This Row],[59]])</f>
        <v>7.0881134259259265E-2</v>
      </c>
      <c r="BQ24" s="127">
        <f>IF(ISBLANK(laps_times[[#This Row],[60]]),"DNF",    rounds_cum_time[[#This Row],[59]]+laps_times[[#This Row],[60]])</f>
        <v>7.2179629629629635E-2</v>
      </c>
      <c r="BR24" s="127">
        <f>IF(ISBLANK(laps_times[[#This Row],[61]]),"DNF",    rounds_cum_time[[#This Row],[60]]+laps_times[[#This Row],[61]])</f>
        <v>7.3495833333333344E-2</v>
      </c>
      <c r="BS24" s="127">
        <f>IF(ISBLANK(laps_times[[#This Row],[62]]),"DNF",    rounds_cum_time[[#This Row],[61]]+laps_times[[#This Row],[62]])</f>
        <v>7.4781944444444456E-2</v>
      </c>
      <c r="BT24" s="127">
        <f>IF(ISBLANK(laps_times[[#This Row],[63]]),"DNF",    rounds_cum_time[[#This Row],[62]]+laps_times[[#This Row],[63]])</f>
        <v>7.6068402777777794E-2</v>
      </c>
      <c r="BU24" s="127">
        <f>IF(ISBLANK(laps_times[[#This Row],[64]]),"DNF",    rounds_cum_time[[#This Row],[63]]+laps_times[[#This Row],[64]])</f>
        <v>7.7389120370370393E-2</v>
      </c>
      <c r="BV24" s="127">
        <f>IF(ISBLANK(laps_times[[#This Row],[65]]),"DNF",    rounds_cum_time[[#This Row],[64]]+laps_times[[#This Row],[65]])</f>
        <v>7.8680787037037056E-2</v>
      </c>
      <c r="BW24" s="127">
        <f>IF(ISBLANK(laps_times[[#This Row],[66]]),"DNF",    rounds_cum_time[[#This Row],[65]]+laps_times[[#This Row],[66]])</f>
        <v>8.0008796296296314E-2</v>
      </c>
      <c r="BX24" s="127">
        <f>IF(ISBLANK(laps_times[[#This Row],[67]]),"DNF",    rounds_cum_time[[#This Row],[66]]+laps_times[[#This Row],[67]])</f>
        <v>8.1329398148148171E-2</v>
      </c>
      <c r="BY24" s="127">
        <f>IF(ISBLANK(laps_times[[#This Row],[68]]),"DNF",    rounds_cum_time[[#This Row],[67]]+laps_times[[#This Row],[68]])</f>
        <v>8.2614699074074094E-2</v>
      </c>
      <c r="BZ24" s="127">
        <f>IF(ISBLANK(laps_times[[#This Row],[69]]),"DNF",    rounds_cum_time[[#This Row],[68]]+laps_times[[#This Row],[69]])</f>
        <v>8.3927083333333347E-2</v>
      </c>
      <c r="CA24" s="127">
        <f>IF(ISBLANK(laps_times[[#This Row],[70]]),"DNF",    rounds_cum_time[[#This Row],[69]]+laps_times[[#This Row],[70]])</f>
        <v>8.5271875000000011E-2</v>
      </c>
      <c r="CB24" s="127">
        <f>IF(ISBLANK(laps_times[[#This Row],[71]]),"DNF",    rounds_cum_time[[#This Row],[70]]+laps_times[[#This Row],[71]])</f>
        <v>8.6596990740740745E-2</v>
      </c>
      <c r="CC24" s="127">
        <f>IF(ISBLANK(laps_times[[#This Row],[72]]),"DNF",    rounds_cum_time[[#This Row],[71]]+laps_times[[#This Row],[72]])</f>
        <v>8.7938425925925934E-2</v>
      </c>
      <c r="CD24" s="127">
        <f>IF(ISBLANK(laps_times[[#This Row],[73]]),"DNF",    rounds_cum_time[[#This Row],[72]]+laps_times[[#This Row],[73]])</f>
        <v>8.9322916666666669E-2</v>
      </c>
      <c r="CE24" s="127">
        <f>IF(ISBLANK(laps_times[[#This Row],[74]]),"DNF",    rounds_cum_time[[#This Row],[73]]+laps_times[[#This Row],[74]])</f>
        <v>9.0714583333333335E-2</v>
      </c>
      <c r="CF24" s="127">
        <f>IF(ISBLANK(laps_times[[#This Row],[75]]),"DNF",    rounds_cum_time[[#This Row],[74]]+laps_times[[#This Row],[75]])</f>
        <v>9.2098148148148151E-2</v>
      </c>
      <c r="CG24" s="127">
        <f>IF(ISBLANK(laps_times[[#This Row],[76]]),"DNF",    rounds_cum_time[[#This Row],[75]]+laps_times[[#This Row],[76]])</f>
        <v>9.3461574074074072E-2</v>
      </c>
      <c r="CH24" s="127">
        <f>IF(ISBLANK(laps_times[[#This Row],[77]]),"DNF",    rounds_cum_time[[#This Row],[76]]+laps_times[[#This Row],[77]])</f>
        <v>9.4878819444444443E-2</v>
      </c>
      <c r="CI24" s="127">
        <f>IF(ISBLANK(laps_times[[#This Row],[78]]),"DNF",    rounds_cum_time[[#This Row],[77]]+laps_times[[#This Row],[78]])</f>
        <v>9.6397800925925925E-2</v>
      </c>
      <c r="CJ24" s="127">
        <f>IF(ISBLANK(laps_times[[#This Row],[79]]),"DNF",    rounds_cum_time[[#This Row],[78]]+laps_times[[#This Row],[79]])</f>
        <v>9.7762731481481485E-2</v>
      </c>
      <c r="CK24" s="127">
        <f>IF(ISBLANK(laps_times[[#This Row],[80]]),"DNF",    rounds_cum_time[[#This Row],[79]]+laps_times[[#This Row],[80]])</f>
        <v>9.9163541666666674E-2</v>
      </c>
      <c r="CL24" s="127">
        <f>IF(ISBLANK(laps_times[[#This Row],[81]]),"DNF",    rounds_cum_time[[#This Row],[80]]+laps_times[[#This Row],[81]])</f>
        <v>0.10058252314814815</v>
      </c>
      <c r="CM24" s="127">
        <f>IF(ISBLANK(laps_times[[#This Row],[82]]),"DNF",    rounds_cum_time[[#This Row],[81]]+laps_times[[#This Row],[82]])</f>
        <v>0.10199375000000001</v>
      </c>
      <c r="CN24" s="127">
        <f>IF(ISBLANK(laps_times[[#This Row],[83]]),"DNF",    rounds_cum_time[[#This Row],[82]]+laps_times[[#This Row],[83]])</f>
        <v>0.10338136574074075</v>
      </c>
      <c r="CO24" s="127">
        <f>IF(ISBLANK(laps_times[[#This Row],[84]]),"DNF",    rounds_cum_time[[#This Row],[83]]+laps_times[[#This Row],[84]])</f>
        <v>0.10482870370370372</v>
      </c>
      <c r="CP24" s="127">
        <f>IF(ISBLANK(laps_times[[#This Row],[85]]),"DNF",    rounds_cum_time[[#This Row],[84]]+laps_times[[#This Row],[85]])</f>
        <v>0.10625208333333334</v>
      </c>
      <c r="CQ24" s="127">
        <f>IF(ISBLANK(laps_times[[#This Row],[86]]),"DNF",    rounds_cum_time[[#This Row],[85]]+laps_times[[#This Row],[86]])</f>
        <v>0.10771736111111112</v>
      </c>
      <c r="CR24" s="127">
        <f>IF(ISBLANK(laps_times[[#This Row],[87]]),"DNF",    rounds_cum_time[[#This Row],[86]]+laps_times[[#This Row],[87]])</f>
        <v>0.10916296296296298</v>
      </c>
      <c r="CS24" s="127">
        <f>IF(ISBLANK(laps_times[[#This Row],[88]]),"DNF",    rounds_cum_time[[#This Row],[87]]+laps_times[[#This Row],[88]])</f>
        <v>0.11061180555555557</v>
      </c>
      <c r="CT24" s="127">
        <f>IF(ISBLANK(laps_times[[#This Row],[89]]),"DNF",    rounds_cum_time[[#This Row],[88]]+laps_times[[#This Row],[89]])</f>
        <v>0.11210034722222223</v>
      </c>
      <c r="CU24" s="127">
        <f>IF(ISBLANK(laps_times[[#This Row],[90]]),"DNF",    rounds_cum_time[[#This Row],[89]]+laps_times[[#This Row],[90]])</f>
        <v>0.11359120370370371</v>
      </c>
      <c r="CV24" s="127">
        <f>IF(ISBLANK(laps_times[[#This Row],[91]]),"DNF",    rounds_cum_time[[#This Row],[90]]+laps_times[[#This Row],[91]])</f>
        <v>0.11508622685185185</v>
      </c>
      <c r="CW24" s="127">
        <f>IF(ISBLANK(laps_times[[#This Row],[92]]),"DNF",    rounds_cum_time[[#This Row],[91]]+laps_times[[#This Row],[92]])</f>
        <v>0.11665034722222223</v>
      </c>
      <c r="CX24" s="127">
        <f>IF(ISBLANK(laps_times[[#This Row],[93]]),"DNF",    rounds_cum_time[[#This Row],[92]]+laps_times[[#This Row],[93]])</f>
        <v>0.11809826388888889</v>
      </c>
      <c r="CY24" s="127">
        <f>IF(ISBLANK(laps_times[[#This Row],[94]]),"DNF",    rounds_cum_time[[#This Row],[93]]+laps_times[[#This Row],[94]])</f>
        <v>0.11956145833333333</v>
      </c>
      <c r="CZ24" s="127">
        <f>IF(ISBLANK(laps_times[[#This Row],[95]]),"DNF",    rounds_cum_time[[#This Row],[94]]+laps_times[[#This Row],[95]])</f>
        <v>0.12106273148148147</v>
      </c>
      <c r="DA24" s="127">
        <f>IF(ISBLANK(laps_times[[#This Row],[96]]),"DNF",    rounds_cum_time[[#This Row],[95]]+laps_times[[#This Row],[96]])</f>
        <v>0.12257349537037036</v>
      </c>
      <c r="DB24" s="127">
        <f>IF(ISBLANK(laps_times[[#This Row],[97]]),"DNF",    rounds_cum_time[[#This Row],[96]]+laps_times[[#This Row],[97]])</f>
        <v>0.12407939814814814</v>
      </c>
      <c r="DC24" s="127">
        <f>IF(ISBLANK(laps_times[[#This Row],[98]]),"DNF",    rounds_cum_time[[#This Row],[97]]+laps_times[[#This Row],[98]])</f>
        <v>0.12559641203703703</v>
      </c>
      <c r="DD24" s="127">
        <f>IF(ISBLANK(laps_times[[#This Row],[99]]),"DNF",    rounds_cum_time[[#This Row],[98]]+laps_times[[#This Row],[99]])</f>
        <v>0.12712673611111111</v>
      </c>
      <c r="DE24" s="127">
        <f>IF(ISBLANK(laps_times[[#This Row],[100]]),"DNF",    rounds_cum_time[[#This Row],[99]]+laps_times[[#This Row],[100]])</f>
        <v>0.12863414351851851</v>
      </c>
      <c r="DF24" s="127">
        <f>IF(ISBLANK(laps_times[[#This Row],[101]]),"DNF",    rounds_cum_time[[#This Row],[100]]+laps_times[[#This Row],[101]])</f>
        <v>0.13013888888888889</v>
      </c>
      <c r="DG24" s="127">
        <f>IF(ISBLANK(laps_times[[#This Row],[102]]),"DNF",    rounds_cum_time[[#This Row],[101]]+laps_times[[#This Row],[102]])</f>
        <v>0.13168425925925925</v>
      </c>
      <c r="DH24" s="127">
        <f>IF(ISBLANK(laps_times[[#This Row],[103]]),"DNF",    rounds_cum_time[[#This Row],[102]]+laps_times[[#This Row],[103]])</f>
        <v>0.13315671296296294</v>
      </c>
      <c r="DI24" s="128">
        <f>IF(ISBLANK(laps_times[[#This Row],[104]]),"DNF",    rounds_cum_time[[#This Row],[103]]+laps_times[[#This Row],[104]])</f>
        <v>0.13464131944444444</v>
      </c>
      <c r="DJ24" s="128">
        <f>IF(ISBLANK(laps_times[[#This Row],[105]]),"DNF",    rounds_cum_time[[#This Row],[104]]+laps_times[[#This Row],[105]])</f>
        <v>0.13596284722222221</v>
      </c>
    </row>
    <row r="25" spans="2:114" x14ac:dyDescent="0.2">
      <c r="B25" s="124">
        <f>laps_times[[#This Row],[poř]]</f>
        <v>22</v>
      </c>
      <c r="C25" s="125">
        <f>laps_times[[#This Row],[s.č.]]</f>
        <v>25</v>
      </c>
      <c r="D25" s="125" t="str">
        <f>laps_times[[#This Row],[jméno]]</f>
        <v>Doucha Jiří</v>
      </c>
      <c r="E25" s="126">
        <f>laps_times[[#This Row],[roč]]</f>
        <v>1971</v>
      </c>
      <c r="F25" s="126" t="str">
        <f>laps_times[[#This Row],[kat]]</f>
        <v>M40</v>
      </c>
      <c r="G25" s="126">
        <f>laps_times[[#This Row],[poř_kat]]</f>
        <v>8</v>
      </c>
      <c r="H25" s="125" t="str">
        <f>IF(ISBLANK(laps_times[[#This Row],[klub]]),"-",laps_times[[#This Row],[klub]])</f>
        <v>Hvězda Pardubice</v>
      </c>
      <c r="I25" s="138">
        <f>laps_times[[#This Row],[celk. čas]]</f>
        <v>0.13607638888888887</v>
      </c>
      <c r="J25" s="127">
        <f>laps_times[[#This Row],[1]]</f>
        <v>1.7497685185185186E-3</v>
      </c>
      <c r="K25" s="127">
        <f>IF(ISBLANK(laps_times[[#This Row],[2]]),"DNF",    rounds_cum_time[[#This Row],[1]]+laps_times[[#This Row],[2]])</f>
        <v>2.9196759259259263E-3</v>
      </c>
      <c r="L25" s="127">
        <f>IF(ISBLANK(laps_times[[#This Row],[3]]),"DNF",    rounds_cum_time[[#This Row],[2]]+laps_times[[#This Row],[3]])</f>
        <v>4.0857638888888888E-3</v>
      </c>
      <c r="M25" s="127">
        <f>IF(ISBLANK(laps_times[[#This Row],[4]]),"DNF",    rounds_cum_time[[#This Row],[3]]+laps_times[[#This Row],[4]])</f>
        <v>5.2608796296296292E-3</v>
      </c>
      <c r="N25" s="127">
        <f>IF(ISBLANK(laps_times[[#This Row],[5]]),"DNF",    rounds_cum_time[[#This Row],[4]]+laps_times[[#This Row],[5]])</f>
        <v>6.4351851851851844E-3</v>
      </c>
      <c r="O25" s="127">
        <f>IF(ISBLANK(laps_times[[#This Row],[6]]),"DNF",    rounds_cum_time[[#This Row],[5]]+laps_times[[#This Row],[6]])</f>
        <v>7.6528935185185181E-3</v>
      </c>
      <c r="P25" s="127">
        <f>IF(ISBLANK(laps_times[[#This Row],[7]]),"DNF",    rounds_cum_time[[#This Row],[6]]+laps_times[[#This Row],[7]])</f>
        <v>8.8545138888888892E-3</v>
      </c>
      <c r="Q25" s="127">
        <f>IF(ISBLANK(laps_times[[#This Row],[8]]),"DNF",    rounds_cum_time[[#This Row],[7]]+laps_times[[#This Row],[8]])</f>
        <v>1.0059722222222223E-2</v>
      </c>
      <c r="R25" s="127">
        <f>IF(ISBLANK(laps_times[[#This Row],[9]]),"DNF",    rounds_cum_time[[#This Row],[8]]+laps_times[[#This Row],[9]])</f>
        <v>1.1253819444444445E-2</v>
      </c>
      <c r="S25" s="127">
        <f>IF(ISBLANK(laps_times[[#This Row],[10]]),"DNF",    rounds_cum_time[[#This Row],[9]]+laps_times[[#This Row],[10]])</f>
        <v>1.2460879629629631E-2</v>
      </c>
      <c r="T25" s="127">
        <f>IF(ISBLANK(laps_times[[#This Row],[11]]),"DNF",    rounds_cum_time[[#This Row],[10]]+laps_times[[#This Row],[11]])</f>
        <v>1.3635416666666667E-2</v>
      </c>
      <c r="U25" s="127">
        <f>IF(ISBLANK(laps_times[[#This Row],[12]]),"DNF",    rounds_cum_time[[#This Row],[11]]+laps_times[[#This Row],[12]])</f>
        <v>1.4804629629629629E-2</v>
      </c>
      <c r="V25" s="127">
        <f>IF(ISBLANK(laps_times[[#This Row],[13]]),"DNF",    rounds_cum_time[[#This Row],[12]]+laps_times[[#This Row],[13]])</f>
        <v>1.6052893518518518E-2</v>
      </c>
      <c r="W25" s="127">
        <f>IF(ISBLANK(laps_times[[#This Row],[14]]),"DNF",    rounds_cum_time[[#This Row],[13]]+laps_times[[#This Row],[14]])</f>
        <v>1.7275925925925927E-2</v>
      </c>
      <c r="X25" s="127">
        <f>IF(ISBLANK(laps_times[[#This Row],[15]]),"DNF",    rounds_cum_time[[#This Row],[14]]+laps_times[[#This Row],[15]])</f>
        <v>1.8490972222222225E-2</v>
      </c>
      <c r="Y25" s="127">
        <f>IF(ISBLANK(laps_times[[#This Row],[16]]),"DNF",    rounds_cum_time[[#This Row],[15]]+laps_times[[#This Row],[16]])</f>
        <v>1.9721759259259262E-2</v>
      </c>
      <c r="Z25" s="127">
        <f>IF(ISBLANK(laps_times[[#This Row],[17]]),"DNF",    rounds_cum_time[[#This Row],[16]]+laps_times[[#This Row],[17]])</f>
        <v>2.0949652777777779E-2</v>
      </c>
      <c r="AA25" s="127">
        <f>IF(ISBLANK(laps_times[[#This Row],[18]]),"DNF",    rounds_cum_time[[#This Row],[17]]+laps_times[[#This Row],[18]])</f>
        <v>2.216365740740741E-2</v>
      </c>
      <c r="AB25" s="127">
        <f>IF(ISBLANK(laps_times[[#This Row],[19]]),"DNF",    rounds_cum_time[[#This Row],[18]]+laps_times[[#This Row],[19]])</f>
        <v>2.341041666666667E-2</v>
      </c>
      <c r="AC25" s="127">
        <f>IF(ISBLANK(laps_times[[#This Row],[20]]),"DNF",    rounds_cum_time[[#This Row],[19]]+laps_times[[#This Row],[20]])</f>
        <v>2.4664930555555558E-2</v>
      </c>
      <c r="AD25" s="127">
        <f>IF(ISBLANK(laps_times[[#This Row],[21]]),"DNF",    rounds_cum_time[[#This Row],[20]]+laps_times[[#This Row],[21]])</f>
        <v>2.5911574074074076E-2</v>
      </c>
      <c r="AE25" s="127">
        <f>IF(ISBLANK(laps_times[[#This Row],[22]]),"DNF",    rounds_cum_time[[#This Row],[21]]+laps_times[[#This Row],[22]])</f>
        <v>2.7113194444444447E-2</v>
      </c>
      <c r="AF25" s="127">
        <f>IF(ISBLANK(laps_times[[#This Row],[23]]),"DNF",    rounds_cum_time[[#This Row],[22]]+laps_times[[#This Row],[23]])</f>
        <v>2.8319444444444446E-2</v>
      </c>
      <c r="AG25" s="127">
        <f>IF(ISBLANK(laps_times[[#This Row],[24]]),"DNF",    rounds_cum_time[[#This Row],[23]]+laps_times[[#This Row],[24]])</f>
        <v>2.9566087962962964E-2</v>
      </c>
      <c r="AH25" s="127">
        <f>IF(ISBLANK(laps_times[[#This Row],[25]]),"DNF",    rounds_cum_time[[#This Row],[24]]+laps_times[[#This Row],[25]])</f>
        <v>3.0846064814814816E-2</v>
      </c>
      <c r="AI25" s="127">
        <f>IF(ISBLANK(laps_times[[#This Row],[26]]),"DNF",    rounds_cum_time[[#This Row],[25]]+laps_times[[#This Row],[26]])</f>
        <v>3.2125578703703701E-2</v>
      </c>
      <c r="AJ25" s="127">
        <f>IF(ISBLANK(laps_times[[#This Row],[27]]),"DNF",    rounds_cum_time[[#This Row],[26]]+laps_times[[#This Row],[27]])</f>
        <v>3.3366898148148146E-2</v>
      </c>
      <c r="AK25" s="127">
        <f>IF(ISBLANK(laps_times[[#This Row],[28]]),"DNF",    rounds_cum_time[[#This Row],[27]]+laps_times[[#This Row],[28]])</f>
        <v>3.4556597222222221E-2</v>
      </c>
      <c r="AL25" s="127">
        <f>IF(ISBLANK(laps_times[[#This Row],[29]]),"DNF",    rounds_cum_time[[#This Row],[28]]+laps_times[[#This Row],[29]])</f>
        <v>3.573576388888889E-2</v>
      </c>
      <c r="AM25" s="127">
        <f>IF(ISBLANK(laps_times[[#This Row],[30]]),"DNF",    rounds_cum_time[[#This Row],[29]]+laps_times[[#This Row],[30]])</f>
        <v>3.6924999999999999E-2</v>
      </c>
      <c r="AN25" s="127">
        <f>IF(ISBLANK(laps_times[[#This Row],[31]]),"DNF",    rounds_cum_time[[#This Row],[30]]+laps_times[[#This Row],[31]])</f>
        <v>3.8116203703703701E-2</v>
      </c>
      <c r="AO25" s="127">
        <f>IF(ISBLANK(laps_times[[#This Row],[32]]),"DNF",    rounds_cum_time[[#This Row],[31]]+laps_times[[#This Row],[32]])</f>
        <v>3.9396643518518515E-2</v>
      </c>
      <c r="AP25" s="127">
        <f>IF(ISBLANK(laps_times[[#This Row],[33]]),"DNF",    rounds_cum_time[[#This Row],[32]]+laps_times[[#This Row],[33]])</f>
        <v>4.0670949074074071E-2</v>
      </c>
      <c r="AQ25" s="127">
        <f>IF(ISBLANK(laps_times[[#This Row],[34]]),"DNF",    rounds_cum_time[[#This Row],[33]]+laps_times[[#This Row],[34]])</f>
        <v>4.190949074074074E-2</v>
      </c>
      <c r="AR25" s="127">
        <f>IF(ISBLANK(laps_times[[#This Row],[35]]),"DNF",    rounds_cum_time[[#This Row],[34]]+laps_times[[#This Row],[35]])</f>
        <v>4.3169675925925924E-2</v>
      </c>
      <c r="AS25" s="127">
        <f>IF(ISBLANK(laps_times[[#This Row],[36]]),"DNF",    rounds_cum_time[[#This Row],[35]]+laps_times[[#This Row],[36]])</f>
        <v>4.4456249999999996E-2</v>
      </c>
      <c r="AT25" s="127">
        <f>IF(ISBLANK(laps_times[[#This Row],[37]]),"DNF",    rounds_cum_time[[#This Row],[36]]+laps_times[[#This Row],[37]])</f>
        <v>4.5716319444444438E-2</v>
      </c>
      <c r="AU25" s="127">
        <f>IF(ISBLANK(laps_times[[#This Row],[38]]),"DNF",    rounds_cum_time[[#This Row],[37]]+laps_times[[#This Row],[38]])</f>
        <v>4.6947916666666659E-2</v>
      </c>
      <c r="AV25" s="127">
        <f>IF(ISBLANK(laps_times[[#This Row],[39]]),"DNF",    rounds_cum_time[[#This Row],[38]]+laps_times[[#This Row],[39]])</f>
        <v>4.8164236111111106E-2</v>
      </c>
      <c r="AW25" s="127">
        <f>IF(ISBLANK(laps_times[[#This Row],[40]]),"DNF",    rounds_cum_time[[#This Row],[39]]+laps_times[[#This Row],[40]])</f>
        <v>4.94667824074074E-2</v>
      </c>
      <c r="AX25" s="127">
        <f>IF(ISBLANK(laps_times[[#This Row],[41]]),"DNF",    rounds_cum_time[[#This Row],[40]]+laps_times[[#This Row],[41]])</f>
        <v>5.0653587962962959E-2</v>
      </c>
      <c r="AY25" s="127">
        <f>IF(ISBLANK(laps_times[[#This Row],[42]]),"DNF",    rounds_cum_time[[#This Row],[41]]+laps_times[[#This Row],[42]])</f>
        <v>5.188206018518518E-2</v>
      </c>
      <c r="AZ25" s="127">
        <f>IF(ISBLANK(laps_times[[#This Row],[43]]),"DNF",    rounds_cum_time[[#This Row],[42]]+laps_times[[#This Row],[43]])</f>
        <v>5.3094328703703696E-2</v>
      </c>
      <c r="BA25" s="127">
        <f>IF(ISBLANK(laps_times[[#This Row],[44]]),"DNF",    rounds_cum_time[[#This Row],[43]]+laps_times[[#This Row],[44]])</f>
        <v>5.4327314814814807E-2</v>
      </c>
      <c r="BB25" s="127">
        <f>IF(ISBLANK(laps_times[[#This Row],[45]]),"DNF",    rounds_cum_time[[#This Row],[44]]+laps_times[[#This Row],[45]])</f>
        <v>5.5609259259259254E-2</v>
      </c>
      <c r="BC25" s="127">
        <f>IF(ISBLANK(laps_times[[#This Row],[46]]),"DNF",    rounds_cum_time[[#This Row],[45]]+laps_times[[#This Row],[46]])</f>
        <v>5.6906712962962958E-2</v>
      </c>
      <c r="BD25" s="127">
        <f>IF(ISBLANK(laps_times[[#This Row],[47]]),"DNF",    rounds_cum_time[[#This Row],[46]]+laps_times[[#This Row],[47]])</f>
        <v>5.8201273148148144E-2</v>
      </c>
      <c r="BE25" s="127">
        <f>IF(ISBLANK(laps_times[[#This Row],[48]]),"DNF",    rounds_cum_time[[#This Row],[47]]+laps_times[[#This Row],[48]])</f>
        <v>5.9495370370370365E-2</v>
      </c>
      <c r="BF25" s="127">
        <f>IF(ISBLANK(laps_times[[#This Row],[49]]),"DNF",    rounds_cum_time[[#This Row],[48]]+laps_times[[#This Row],[49]])</f>
        <v>6.0814351851851849E-2</v>
      </c>
      <c r="BG25" s="127">
        <f>IF(ISBLANK(laps_times[[#This Row],[50]]),"DNF",    rounds_cum_time[[#This Row],[49]]+laps_times[[#This Row],[50]])</f>
        <v>6.2096759259259254E-2</v>
      </c>
      <c r="BH25" s="127">
        <f>IF(ISBLANK(laps_times[[#This Row],[51]]),"DNF",    rounds_cum_time[[#This Row],[50]]+laps_times[[#This Row],[51]])</f>
        <v>6.3372453703703702E-2</v>
      </c>
      <c r="BI25" s="127">
        <f>IF(ISBLANK(laps_times[[#This Row],[52]]),"DNF",    rounds_cum_time[[#This Row],[51]]+laps_times[[#This Row],[52]])</f>
        <v>6.4685995370370369E-2</v>
      </c>
      <c r="BJ25" s="127">
        <f>IF(ISBLANK(laps_times[[#This Row],[53]]),"DNF",    rounds_cum_time[[#This Row],[52]]+laps_times[[#This Row],[53]])</f>
        <v>6.6001273148148146E-2</v>
      </c>
      <c r="BK25" s="127">
        <f>IF(ISBLANK(laps_times[[#This Row],[54]]),"DNF",    rounds_cum_time[[#This Row],[53]]+laps_times[[#This Row],[54]])</f>
        <v>6.735868055555555E-2</v>
      </c>
      <c r="BL25" s="127">
        <f>IF(ISBLANK(laps_times[[#This Row],[55]]),"DNF",    rounds_cum_time[[#This Row],[54]]+laps_times[[#This Row],[55]])</f>
        <v>6.8656018518518519E-2</v>
      </c>
      <c r="BM25" s="127">
        <f>IF(ISBLANK(laps_times[[#This Row],[56]]),"DNF",    rounds_cum_time[[#This Row],[55]]+laps_times[[#This Row],[56]])</f>
        <v>6.9948726851851856E-2</v>
      </c>
      <c r="BN25" s="127">
        <f>IF(ISBLANK(laps_times[[#This Row],[57]]),"DNF",    rounds_cum_time[[#This Row],[56]]+laps_times[[#This Row],[57]])</f>
        <v>7.1296296296296302E-2</v>
      </c>
      <c r="BO25" s="127">
        <f>IF(ISBLANK(laps_times[[#This Row],[58]]),"DNF",    rounds_cum_time[[#This Row],[57]]+laps_times[[#This Row],[58]])</f>
        <v>7.261724537037037E-2</v>
      </c>
      <c r="BP25" s="127">
        <f>IF(ISBLANK(laps_times[[#This Row],[59]]),"DNF",    rounds_cum_time[[#This Row],[58]]+laps_times[[#This Row],[59]])</f>
        <v>7.3953472222222219E-2</v>
      </c>
      <c r="BQ25" s="127">
        <f>IF(ISBLANK(laps_times[[#This Row],[60]]),"DNF",    rounds_cum_time[[#This Row],[59]]+laps_times[[#This Row],[60]])</f>
        <v>7.5270601851851845E-2</v>
      </c>
      <c r="BR25" s="127">
        <f>IF(ISBLANK(laps_times[[#This Row],[61]]),"DNF",    rounds_cum_time[[#This Row],[60]]+laps_times[[#This Row],[61]])</f>
        <v>7.6610300925925925E-2</v>
      </c>
      <c r="BS25" s="127">
        <f>IF(ISBLANK(laps_times[[#This Row],[62]]),"DNF",    rounds_cum_time[[#This Row],[61]]+laps_times[[#This Row],[62]])</f>
        <v>7.7935879629629626E-2</v>
      </c>
      <c r="BT25" s="127">
        <f>IF(ISBLANK(laps_times[[#This Row],[63]]),"DNF",    rounds_cum_time[[#This Row],[62]]+laps_times[[#This Row],[63]])</f>
        <v>7.9252777777777769E-2</v>
      </c>
      <c r="BU25" s="127">
        <f>IF(ISBLANK(laps_times[[#This Row],[64]]),"DNF",    rounds_cum_time[[#This Row],[63]]+laps_times[[#This Row],[64]])</f>
        <v>8.0552546296296282E-2</v>
      </c>
      <c r="BV25" s="127">
        <f>IF(ISBLANK(laps_times[[#This Row],[65]]),"DNF",    rounds_cum_time[[#This Row],[64]]+laps_times[[#This Row],[65]])</f>
        <v>8.1936689814814806E-2</v>
      </c>
      <c r="BW25" s="127">
        <f>IF(ISBLANK(laps_times[[#This Row],[66]]),"DNF",    rounds_cum_time[[#This Row],[65]]+laps_times[[#This Row],[66]])</f>
        <v>8.3291203703703701E-2</v>
      </c>
      <c r="BX25" s="127">
        <f>IF(ISBLANK(laps_times[[#This Row],[67]]),"DNF",    rounds_cum_time[[#This Row],[66]]+laps_times[[#This Row],[67]])</f>
        <v>8.467685185185185E-2</v>
      </c>
      <c r="BY25" s="127">
        <f>IF(ISBLANK(laps_times[[#This Row],[68]]),"DNF",    rounds_cum_time[[#This Row],[67]]+laps_times[[#This Row],[68]])</f>
        <v>8.6012384259259264E-2</v>
      </c>
      <c r="BZ25" s="127">
        <f>IF(ISBLANK(laps_times[[#This Row],[69]]),"DNF",    rounds_cum_time[[#This Row],[68]]+laps_times[[#This Row],[69]])</f>
        <v>8.7319097222222225E-2</v>
      </c>
      <c r="CA25" s="127">
        <f>IF(ISBLANK(laps_times[[#This Row],[70]]),"DNF",    rounds_cum_time[[#This Row],[69]]+laps_times[[#This Row],[70]])</f>
        <v>8.867025462962963E-2</v>
      </c>
      <c r="CB25" s="127">
        <f>IF(ISBLANK(laps_times[[#This Row],[71]]),"DNF",    rounds_cum_time[[#This Row],[70]]+laps_times[[#This Row],[71]])</f>
        <v>9.0018171296296301E-2</v>
      </c>
      <c r="CC25" s="127">
        <f>IF(ISBLANK(laps_times[[#This Row],[72]]),"DNF",    rounds_cum_time[[#This Row],[71]]+laps_times[[#This Row],[72]])</f>
        <v>9.1429976851851863E-2</v>
      </c>
      <c r="CD25" s="127">
        <f>IF(ISBLANK(laps_times[[#This Row],[73]]),"DNF",    rounds_cum_time[[#This Row],[72]]+laps_times[[#This Row],[73]])</f>
        <v>9.282280092592593E-2</v>
      </c>
      <c r="CE25" s="127">
        <f>IF(ISBLANK(laps_times[[#This Row],[74]]),"DNF",    rounds_cum_time[[#This Row],[73]]+laps_times[[#This Row],[74]])</f>
        <v>9.422476851851852E-2</v>
      </c>
      <c r="CF25" s="127">
        <f>IF(ISBLANK(laps_times[[#This Row],[75]]),"DNF",    rounds_cum_time[[#This Row],[74]]+laps_times[[#This Row],[75]])</f>
        <v>9.5547800925925921E-2</v>
      </c>
      <c r="CG25" s="127">
        <f>IF(ISBLANK(laps_times[[#This Row],[76]]),"DNF",    rounds_cum_time[[#This Row],[75]]+laps_times[[#This Row],[76]])</f>
        <v>9.6918287037037032E-2</v>
      </c>
      <c r="CH25" s="127">
        <f>IF(ISBLANK(laps_times[[#This Row],[77]]),"DNF",    rounds_cum_time[[#This Row],[76]]+laps_times[[#This Row],[77]])</f>
        <v>9.8297685185185182E-2</v>
      </c>
      <c r="CI25" s="127">
        <f>IF(ISBLANK(laps_times[[#This Row],[78]]),"DNF",    rounds_cum_time[[#This Row],[77]]+laps_times[[#This Row],[78]])</f>
        <v>9.9669097222222225E-2</v>
      </c>
      <c r="CJ25" s="127">
        <f>IF(ISBLANK(laps_times[[#This Row],[79]]),"DNF",    rounds_cum_time[[#This Row],[78]]+laps_times[[#This Row],[79]])</f>
        <v>0.1009880787037037</v>
      </c>
      <c r="CK25" s="127">
        <f>IF(ISBLANK(laps_times[[#This Row],[80]]),"DNF",    rounds_cum_time[[#This Row],[79]]+laps_times[[#This Row],[80]])</f>
        <v>0.10225520833333333</v>
      </c>
      <c r="CL25" s="127">
        <f>IF(ISBLANK(laps_times[[#This Row],[81]]),"DNF",    rounds_cum_time[[#This Row],[80]]+laps_times[[#This Row],[81]])</f>
        <v>0.10361365740740741</v>
      </c>
      <c r="CM25" s="127">
        <f>IF(ISBLANK(laps_times[[#This Row],[82]]),"DNF",    rounds_cum_time[[#This Row],[81]]+laps_times[[#This Row],[82]])</f>
        <v>0.10509456018518519</v>
      </c>
      <c r="CN25" s="127">
        <f>IF(ISBLANK(laps_times[[#This Row],[83]]),"DNF",    rounds_cum_time[[#This Row],[82]]+laps_times[[#This Row],[83]])</f>
        <v>0.10646446759259259</v>
      </c>
      <c r="CO25" s="127">
        <f>IF(ISBLANK(laps_times[[#This Row],[84]]),"DNF",    rounds_cum_time[[#This Row],[83]]+laps_times[[#This Row],[84]])</f>
        <v>0.1077019675925926</v>
      </c>
      <c r="CP25" s="127">
        <f>IF(ISBLANK(laps_times[[#This Row],[85]]),"DNF",    rounds_cum_time[[#This Row],[84]]+laps_times[[#This Row],[85]])</f>
        <v>0.10904814814814816</v>
      </c>
      <c r="CQ25" s="127">
        <f>IF(ISBLANK(laps_times[[#This Row],[86]]),"DNF",    rounds_cum_time[[#This Row],[85]]+laps_times[[#This Row],[86]])</f>
        <v>0.11031689814814816</v>
      </c>
      <c r="CR25" s="127">
        <f>IF(ISBLANK(laps_times[[#This Row],[87]]),"DNF",    rounds_cum_time[[#This Row],[86]]+laps_times[[#This Row],[87]])</f>
        <v>0.11162777777777778</v>
      </c>
      <c r="CS25" s="127">
        <f>IF(ISBLANK(laps_times[[#This Row],[88]]),"DNF",    rounds_cum_time[[#This Row],[87]]+laps_times[[#This Row],[88]])</f>
        <v>0.11298344907407408</v>
      </c>
      <c r="CT25" s="127">
        <f>IF(ISBLANK(laps_times[[#This Row],[89]]),"DNF",    rounds_cum_time[[#This Row],[88]]+laps_times[[#This Row],[89]])</f>
        <v>0.11437766203703705</v>
      </c>
      <c r="CU25" s="127">
        <f>IF(ISBLANK(laps_times[[#This Row],[90]]),"DNF",    rounds_cum_time[[#This Row],[89]]+laps_times[[#This Row],[90]])</f>
        <v>0.11569155092592594</v>
      </c>
      <c r="CV25" s="127">
        <f>IF(ISBLANK(laps_times[[#This Row],[91]]),"DNF",    rounds_cum_time[[#This Row],[90]]+laps_times[[#This Row],[91]])</f>
        <v>0.11712025462962965</v>
      </c>
      <c r="CW25" s="127">
        <f>IF(ISBLANK(laps_times[[#This Row],[92]]),"DNF",    rounds_cum_time[[#This Row],[91]]+laps_times[[#This Row],[92]])</f>
        <v>0.11839780092592594</v>
      </c>
      <c r="CX25" s="127">
        <f>IF(ISBLANK(laps_times[[#This Row],[93]]),"DNF",    rounds_cum_time[[#This Row],[92]]+laps_times[[#This Row],[93]])</f>
        <v>0.11971875000000001</v>
      </c>
      <c r="CY25" s="127">
        <f>IF(ISBLANK(laps_times[[#This Row],[94]]),"DNF",    rounds_cum_time[[#This Row],[93]]+laps_times[[#This Row],[94]])</f>
        <v>0.12104317129629631</v>
      </c>
      <c r="CZ25" s="127">
        <f>IF(ISBLANK(laps_times[[#This Row],[95]]),"DNF",    rounds_cum_time[[#This Row],[94]]+laps_times[[#This Row],[95]])</f>
        <v>0.1224414351851852</v>
      </c>
      <c r="DA25" s="127">
        <f>IF(ISBLANK(laps_times[[#This Row],[96]]),"DNF",    rounds_cum_time[[#This Row],[95]]+laps_times[[#This Row],[96]])</f>
        <v>0.12382175925925927</v>
      </c>
      <c r="DB25" s="127">
        <f>IF(ISBLANK(laps_times[[#This Row],[97]]),"DNF",    rounds_cum_time[[#This Row],[96]]+laps_times[[#This Row],[97]])</f>
        <v>0.12517858796296297</v>
      </c>
      <c r="DC25" s="127">
        <f>IF(ISBLANK(laps_times[[#This Row],[98]]),"DNF",    rounds_cum_time[[#This Row],[97]]+laps_times[[#This Row],[98]])</f>
        <v>0.12661319444444444</v>
      </c>
      <c r="DD25" s="127">
        <f>IF(ISBLANK(laps_times[[#This Row],[99]]),"DNF",    rounds_cum_time[[#This Row],[98]]+laps_times[[#This Row],[99]])</f>
        <v>0.12801168981481481</v>
      </c>
      <c r="DE25" s="127">
        <f>IF(ISBLANK(laps_times[[#This Row],[100]]),"DNF",    rounds_cum_time[[#This Row],[99]]+laps_times[[#This Row],[100]])</f>
        <v>0.12937719907407408</v>
      </c>
      <c r="DF25" s="127">
        <f>IF(ISBLANK(laps_times[[#This Row],[101]]),"DNF",    rounds_cum_time[[#This Row],[100]]+laps_times[[#This Row],[101]])</f>
        <v>0.13078159722222224</v>
      </c>
      <c r="DG25" s="127">
        <f>IF(ISBLANK(laps_times[[#This Row],[102]]),"DNF",    rounds_cum_time[[#This Row],[101]]+laps_times[[#This Row],[102]])</f>
        <v>0.13217488425925927</v>
      </c>
      <c r="DH25" s="127">
        <f>IF(ISBLANK(laps_times[[#This Row],[103]]),"DNF",    rounds_cum_time[[#This Row],[102]]+laps_times[[#This Row],[103]])</f>
        <v>0.1335258101851852</v>
      </c>
      <c r="DI25" s="128">
        <f>IF(ISBLANK(laps_times[[#This Row],[104]]),"DNF",    rounds_cum_time[[#This Row],[103]]+laps_times[[#This Row],[104]])</f>
        <v>0.13483194444444446</v>
      </c>
      <c r="DJ25" s="128">
        <f>IF(ISBLANK(laps_times[[#This Row],[105]]),"DNF",    rounds_cum_time[[#This Row],[104]]+laps_times[[#This Row],[105]])</f>
        <v>0.1360791666666667</v>
      </c>
    </row>
    <row r="26" spans="2:114" x14ac:dyDescent="0.2">
      <c r="B26" s="124">
        <f>laps_times[[#This Row],[poř]]</f>
        <v>23</v>
      </c>
      <c r="C26" s="125">
        <f>laps_times[[#This Row],[s.č.]]</f>
        <v>67</v>
      </c>
      <c r="D26" s="125" t="str">
        <f>laps_times[[#This Row],[jméno]]</f>
        <v>Mikolášek Arnošt</v>
      </c>
      <c r="E26" s="126">
        <f>laps_times[[#This Row],[roč]]</f>
        <v>1965</v>
      </c>
      <c r="F26" s="126" t="str">
        <f>laps_times[[#This Row],[kat]]</f>
        <v>M50</v>
      </c>
      <c r="G26" s="126">
        <f>laps_times[[#This Row],[poř_kat]]</f>
        <v>3</v>
      </c>
      <c r="H26" s="125" t="str">
        <f>IF(ISBLANK(laps_times[[#This Row],[klub]]),"-",laps_times[[#This Row],[klub]])</f>
        <v>-</v>
      </c>
      <c r="I26" s="138">
        <f>laps_times[[#This Row],[celk. čas]]</f>
        <v>0.13730324074074074</v>
      </c>
      <c r="J26" s="127">
        <f>laps_times[[#This Row],[1]]</f>
        <v>1.8456018518518517E-3</v>
      </c>
      <c r="K26" s="127">
        <f>IF(ISBLANK(laps_times[[#This Row],[2]]),"DNF",    rounds_cum_time[[#This Row],[1]]+laps_times[[#This Row],[2]])</f>
        <v>3.0613425925925925E-3</v>
      </c>
      <c r="L26" s="127">
        <f>IF(ISBLANK(laps_times[[#This Row],[3]]),"DNF",    rounds_cum_time[[#This Row],[2]]+laps_times[[#This Row],[3]])</f>
        <v>4.312037037037037E-3</v>
      </c>
      <c r="M26" s="127">
        <f>IF(ISBLANK(laps_times[[#This Row],[4]]),"DNF",    rounds_cum_time[[#This Row],[3]]+laps_times[[#This Row],[4]])</f>
        <v>5.5673611111111106E-3</v>
      </c>
      <c r="N26" s="127">
        <f>IF(ISBLANK(laps_times[[#This Row],[5]]),"DNF",    rounds_cum_time[[#This Row],[4]]+laps_times[[#This Row],[5]])</f>
        <v>6.820949074074073E-3</v>
      </c>
      <c r="O26" s="127">
        <f>IF(ISBLANK(laps_times[[#This Row],[6]]),"DNF",    rounds_cum_time[[#This Row],[5]]+laps_times[[#This Row],[6]])</f>
        <v>8.0593749999999988E-3</v>
      </c>
      <c r="P26" s="127">
        <f>IF(ISBLANK(laps_times[[#This Row],[7]]),"DNF",    rounds_cum_time[[#This Row],[6]]+laps_times[[#This Row],[7]])</f>
        <v>9.3092592592592584E-3</v>
      </c>
      <c r="Q26" s="127">
        <f>IF(ISBLANK(laps_times[[#This Row],[8]]),"DNF",    rounds_cum_time[[#This Row],[7]]+laps_times[[#This Row],[8]])</f>
        <v>1.0579861111111111E-2</v>
      </c>
      <c r="R26" s="127">
        <f>IF(ISBLANK(laps_times[[#This Row],[9]]),"DNF",    rounds_cum_time[[#This Row],[8]]+laps_times[[#This Row],[9]])</f>
        <v>1.1826157407407407E-2</v>
      </c>
      <c r="S26" s="127">
        <f>IF(ISBLANK(laps_times[[#This Row],[10]]),"DNF",    rounds_cum_time[[#This Row],[9]]+laps_times[[#This Row],[10]])</f>
        <v>1.3066203703703703E-2</v>
      </c>
      <c r="T26" s="127">
        <f>IF(ISBLANK(laps_times[[#This Row],[11]]),"DNF",    rounds_cum_time[[#This Row],[10]]+laps_times[[#This Row],[11]])</f>
        <v>1.432835648148148E-2</v>
      </c>
      <c r="U26" s="127">
        <f>IF(ISBLANK(laps_times[[#This Row],[12]]),"DNF",    rounds_cum_time[[#This Row],[11]]+laps_times[[#This Row],[12]])</f>
        <v>1.5598032407407406E-2</v>
      </c>
      <c r="V26" s="127">
        <f>IF(ISBLANK(laps_times[[#This Row],[13]]),"DNF",    rounds_cum_time[[#This Row],[12]]+laps_times[[#This Row],[13]])</f>
        <v>1.6873263888888889E-2</v>
      </c>
      <c r="W26" s="127">
        <f>IF(ISBLANK(laps_times[[#This Row],[14]]),"DNF",    rounds_cum_time[[#This Row],[13]]+laps_times[[#This Row],[14]])</f>
        <v>1.8130208333333335E-2</v>
      </c>
      <c r="X26" s="127">
        <f>IF(ISBLANK(laps_times[[#This Row],[15]]),"DNF",    rounds_cum_time[[#This Row],[14]]+laps_times[[#This Row],[15]])</f>
        <v>1.9357986111111114E-2</v>
      </c>
      <c r="Y26" s="127">
        <f>IF(ISBLANK(laps_times[[#This Row],[16]]),"DNF",    rounds_cum_time[[#This Row],[15]]+laps_times[[#This Row],[16]])</f>
        <v>2.0636689814814816E-2</v>
      </c>
      <c r="Z26" s="127">
        <f>IF(ISBLANK(laps_times[[#This Row],[17]]),"DNF",    rounds_cum_time[[#This Row],[16]]+laps_times[[#This Row],[17]])</f>
        <v>2.1896180555555558E-2</v>
      </c>
      <c r="AA26" s="127">
        <f>IF(ISBLANK(laps_times[[#This Row],[18]]),"DNF",    rounds_cum_time[[#This Row],[17]]+laps_times[[#This Row],[18]])</f>
        <v>2.3146064814814817E-2</v>
      </c>
      <c r="AB26" s="127">
        <f>IF(ISBLANK(laps_times[[#This Row],[19]]),"DNF",    rounds_cum_time[[#This Row],[18]]+laps_times[[#This Row],[19]])</f>
        <v>2.4426851851851852E-2</v>
      </c>
      <c r="AC26" s="127">
        <f>IF(ISBLANK(laps_times[[#This Row],[20]]),"DNF",    rounds_cum_time[[#This Row],[19]]+laps_times[[#This Row],[20]])</f>
        <v>2.5700000000000001E-2</v>
      </c>
      <c r="AD26" s="127">
        <f>IF(ISBLANK(laps_times[[#This Row],[21]]),"DNF",    rounds_cum_time[[#This Row],[20]]+laps_times[[#This Row],[21]])</f>
        <v>2.6970601851851853E-2</v>
      </c>
      <c r="AE26" s="127">
        <f>IF(ISBLANK(laps_times[[#This Row],[22]]),"DNF",    rounds_cum_time[[#This Row],[21]]+laps_times[[#This Row],[22]])</f>
        <v>2.8244212962962964E-2</v>
      </c>
      <c r="AF26" s="127">
        <f>IF(ISBLANK(laps_times[[#This Row],[23]]),"DNF",    rounds_cum_time[[#This Row],[22]]+laps_times[[#This Row],[23]])</f>
        <v>2.9522222222222224E-2</v>
      </c>
      <c r="AG26" s="127">
        <f>IF(ISBLANK(laps_times[[#This Row],[24]]),"DNF",    rounds_cum_time[[#This Row],[23]]+laps_times[[#This Row],[24]])</f>
        <v>3.0790162037037039E-2</v>
      </c>
      <c r="AH26" s="127">
        <f>IF(ISBLANK(laps_times[[#This Row],[25]]),"DNF",    rounds_cum_time[[#This Row],[24]]+laps_times[[#This Row],[25]])</f>
        <v>3.2073148148148149E-2</v>
      </c>
      <c r="AI26" s="127">
        <f>IF(ISBLANK(laps_times[[#This Row],[26]]),"DNF",    rounds_cum_time[[#This Row],[25]]+laps_times[[#This Row],[26]])</f>
        <v>3.3339236111111115E-2</v>
      </c>
      <c r="AJ26" s="127">
        <f>IF(ISBLANK(laps_times[[#This Row],[27]]),"DNF",    rounds_cum_time[[#This Row],[26]]+laps_times[[#This Row],[27]])</f>
        <v>3.4610763888888896E-2</v>
      </c>
      <c r="AK26" s="127">
        <f>IF(ISBLANK(laps_times[[#This Row],[28]]),"DNF",    rounds_cum_time[[#This Row],[27]]+laps_times[[#This Row],[28]])</f>
        <v>3.5878356481481487E-2</v>
      </c>
      <c r="AL26" s="127">
        <f>IF(ISBLANK(laps_times[[#This Row],[29]]),"DNF",    rounds_cum_time[[#This Row],[28]]+laps_times[[#This Row],[29]])</f>
        <v>3.7135648148148154E-2</v>
      </c>
      <c r="AM26" s="127">
        <f>IF(ISBLANK(laps_times[[#This Row],[30]]),"DNF",    rounds_cum_time[[#This Row],[29]]+laps_times[[#This Row],[30]])</f>
        <v>3.8406712962962969E-2</v>
      </c>
      <c r="AN26" s="127">
        <f>IF(ISBLANK(laps_times[[#This Row],[31]]),"DNF",    rounds_cum_time[[#This Row],[30]]+laps_times[[#This Row],[31]])</f>
        <v>3.970717592592593E-2</v>
      </c>
      <c r="AO26" s="127">
        <f>IF(ISBLANK(laps_times[[#This Row],[32]]),"DNF",    rounds_cum_time[[#This Row],[31]]+laps_times[[#This Row],[32]])</f>
        <v>4.0963078703703706E-2</v>
      </c>
      <c r="AP26" s="127">
        <f>IF(ISBLANK(laps_times[[#This Row],[33]]),"DNF",    rounds_cum_time[[#This Row],[32]]+laps_times[[#This Row],[33]])</f>
        <v>4.2236458333333338E-2</v>
      </c>
      <c r="AQ26" s="127">
        <f>IF(ISBLANK(laps_times[[#This Row],[34]]),"DNF",    rounds_cum_time[[#This Row],[33]]+laps_times[[#This Row],[34]])</f>
        <v>4.3516550925925927E-2</v>
      </c>
      <c r="AR26" s="127">
        <f>IF(ISBLANK(laps_times[[#This Row],[35]]),"DNF",    rounds_cum_time[[#This Row],[34]]+laps_times[[#This Row],[35]])</f>
        <v>4.4778125000000002E-2</v>
      </c>
      <c r="AS26" s="127">
        <f>IF(ISBLANK(laps_times[[#This Row],[36]]),"DNF",    rounds_cum_time[[#This Row],[35]]+laps_times[[#This Row],[36]])</f>
        <v>4.6034027777777778E-2</v>
      </c>
      <c r="AT26" s="127">
        <f>IF(ISBLANK(laps_times[[#This Row],[37]]),"DNF",    rounds_cum_time[[#This Row],[36]]+laps_times[[#This Row],[37]])</f>
        <v>4.7296990740740744E-2</v>
      </c>
      <c r="AU26" s="127">
        <f>IF(ISBLANK(laps_times[[#This Row],[38]]),"DNF",    rounds_cum_time[[#This Row],[37]]+laps_times[[#This Row],[38]])</f>
        <v>4.8538194444444446E-2</v>
      </c>
      <c r="AV26" s="127">
        <f>IF(ISBLANK(laps_times[[#This Row],[39]]),"DNF",    rounds_cum_time[[#This Row],[38]]+laps_times[[#This Row],[39]])</f>
        <v>4.988113425925926E-2</v>
      </c>
      <c r="AW26" s="127">
        <f>IF(ISBLANK(laps_times[[#This Row],[40]]),"DNF",    rounds_cum_time[[#This Row],[39]]+laps_times[[#This Row],[40]])</f>
        <v>5.1177546296296297E-2</v>
      </c>
      <c r="AX26" s="127">
        <f>IF(ISBLANK(laps_times[[#This Row],[41]]),"DNF",    rounds_cum_time[[#This Row],[40]]+laps_times[[#This Row],[41]])</f>
        <v>5.2439004629629631E-2</v>
      </c>
      <c r="AY26" s="127">
        <f>IF(ISBLANK(laps_times[[#This Row],[42]]),"DNF",    rounds_cum_time[[#This Row],[41]]+laps_times[[#This Row],[42]])</f>
        <v>5.3736805555555558E-2</v>
      </c>
      <c r="AZ26" s="127">
        <f>IF(ISBLANK(laps_times[[#This Row],[43]]),"DNF",    rounds_cum_time[[#This Row],[42]]+laps_times[[#This Row],[43]])</f>
        <v>5.502592592592593E-2</v>
      </c>
      <c r="BA26" s="127">
        <f>IF(ISBLANK(laps_times[[#This Row],[44]]),"DNF",    rounds_cum_time[[#This Row],[43]]+laps_times[[#This Row],[44]])</f>
        <v>5.6296875000000003E-2</v>
      </c>
      <c r="BB26" s="127">
        <f>IF(ISBLANK(laps_times[[#This Row],[45]]),"DNF",    rounds_cum_time[[#This Row],[44]]+laps_times[[#This Row],[45]])</f>
        <v>5.7584490740740742E-2</v>
      </c>
      <c r="BC26" s="127">
        <f>IF(ISBLANK(laps_times[[#This Row],[46]]),"DNF",    rounds_cum_time[[#This Row],[45]]+laps_times[[#This Row],[46]])</f>
        <v>5.8876967592592595E-2</v>
      </c>
      <c r="BD26" s="127">
        <f>IF(ISBLANK(laps_times[[#This Row],[47]]),"DNF",    rounds_cum_time[[#This Row],[46]]+laps_times[[#This Row],[47]])</f>
        <v>6.0145601851851853E-2</v>
      </c>
      <c r="BE26" s="127">
        <f>IF(ISBLANK(laps_times[[#This Row],[48]]),"DNF",    rounds_cum_time[[#This Row],[47]]+laps_times[[#This Row],[48]])</f>
        <v>6.1417939814814818E-2</v>
      </c>
      <c r="BF26" s="127">
        <f>IF(ISBLANK(laps_times[[#This Row],[49]]),"DNF",    rounds_cum_time[[#This Row],[48]]+laps_times[[#This Row],[49]])</f>
        <v>6.2690277777777775E-2</v>
      </c>
      <c r="BG26" s="127">
        <f>IF(ISBLANK(laps_times[[#This Row],[50]]),"DNF",    rounds_cum_time[[#This Row],[49]]+laps_times[[#This Row],[50]])</f>
        <v>6.3975578703703698E-2</v>
      </c>
      <c r="BH26" s="127">
        <f>IF(ISBLANK(laps_times[[#This Row],[51]]),"DNF",    rounds_cum_time[[#This Row],[50]]+laps_times[[#This Row],[51]])</f>
        <v>6.5252199074074063E-2</v>
      </c>
      <c r="BI26" s="127">
        <f>IF(ISBLANK(laps_times[[#This Row],[52]]),"DNF",    rounds_cum_time[[#This Row],[51]]+laps_times[[#This Row],[52]])</f>
        <v>6.6536342592592584E-2</v>
      </c>
      <c r="BJ26" s="127">
        <f>IF(ISBLANK(laps_times[[#This Row],[53]]),"DNF",    rounds_cum_time[[#This Row],[52]]+laps_times[[#This Row],[53]])</f>
        <v>6.7810185185185182E-2</v>
      </c>
      <c r="BK26" s="127">
        <f>IF(ISBLANK(laps_times[[#This Row],[54]]),"DNF",    rounds_cum_time[[#This Row],[53]]+laps_times[[#This Row],[54]])</f>
        <v>6.907071759259259E-2</v>
      </c>
      <c r="BL26" s="127">
        <f>IF(ISBLANK(laps_times[[#This Row],[55]]),"DNF",    rounds_cum_time[[#This Row],[54]]+laps_times[[#This Row],[55]])</f>
        <v>7.0333101851851848E-2</v>
      </c>
      <c r="BM26" s="127">
        <f>IF(ISBLANK(laps_times[[#This Row],[56]]),"DNF",    rounds_cum_time[[#This Row],[55]]+laps_times[[#This Row],[56]])</f>
        <v>7.1615393518518519E-2</v>
      </c>
      <c r="BN26" s="127">
        <f>IF(ISBLANK(laps_times[[#This Row],[57]]),"DNF",    rounds_cum_time[[#This Row],[56]]+laps_times[[#This Row],[57]])</f>
        <v>7.2912731481481488E-2</v>
      </c>
      <c r="BO26" s="127">
        <f>IF(ISBLANK(laps_times[[#This Row],[58]]),"DNF",    rounds_cum_time[[#This Row],[57]]+laps_times[[#This Row],[58]])</f>
        <v>7.4180555555555569E-2</v>
      </c>
      <c r="BP26" s="127">
        <f>IF(ISBLANK(laps_times[[#This Row],[59]]),"DNF",    rounds_cum_time[[#This Row],[58]]+laps_times[[#This Row],[59]])</f>
        <v>7.5448263888888908E-2</v>
      </c>
      <c r="BQ26" s="127">
        <f>IF(ISBLANK(laps_times[[#This Row],[60]]),"DNF",    rounds_cum_time[[#This Row],[59]]+laps_times[[#This Row],[60]])</f>
        <v>7.6720833333333349E-2</v>
      </c>
      <c r="BR26" s="127">
        <f>IF(ISBLANK(laps_times[[#This Row],[61]]),"DNF",    rounds_cum_time[[#This Row],[60]]+laps_times[[#This Row],[61]])</f>
        <v>7.799675925925928E-2</v>
      </c>
      <c r="BS26" s="127">
        <f>IF(ISBLANK(laps_times[[#This Row],[62]]),"DNF",    rounds_cum_time[[#This Row],[61]]+laps_times[[#This Row],[62]])</f>
        <v>7.9258101851851878E-2</v>
      </c>
      <c r="BT26" s="127">
        <f>IF(ISBLANK(laps_times[[#This Row],[63]]),"DNF",    rounds_cum_time[[#This Row],[62]]+laps_times[[#This Row],[63]])</f>
        <v>8.0525925925925959E-2</v>
      </c>
      <c r="BU26" s="127">
        <f>IF(ISBLANK(laps_times[[#This Row],[64]]),"DNF",    rounds_cum_time[[#This Row],[63]]+laps_times[[#This Row],[64]])</f>
        <v>8.1805092592592624E-2</v>
      </c>
      <c r="BV26" s="127">
        <f>IF(ISBLANK(laps_times[[#This Row],[65]]),"DNF",    rounds_cum_time[[#This Row],[64]]+laps_times[[#This Row],[65]])</f>
        <v>8.3077893518518547E-2</v>
      </c>
      <c r="BW26" s="127">
        <f>IF(ISBLANK(laps_times[[#This Row],[66]]),"DNF",    rounds_cum_time[[#This Row],[65]]+laps_times[[#This Row],[66]])</f>
        <v>8.4374652777777809E-2</v>
      </c>
      <c r="BX26" s="127">
        <f>IF(ISBLANK(laps_times[[#This Row],[67]]),"DNF",    rounds_cum_time[[#This Row],[66]]+laps_times[[#This Row],[67]])</f>
        <v>8.5679166666666695E-2</v>
      </c>
      <c r="BY26" s="127">
        <f>IF(ISBLANK(laps_times[[#This Row],[68]]),"DNF",    rounds_cum_time[[#This Row],[67]]+laps_times[[#This Row],[68]])</f>
        <v>8.6993750000000022E-2</v>
      </c>
      <c r="BZ26" s="127">
        <f>IF(ISBLANK(laps_times[[#This Row],[69]]),"DNF",    rounds_cum_time[[#This Row],[68]]+laps_times[[#This Row],[69]])</f>
        <v>8.8324768518518545E-2</v>
      </c>
      <c r="CA26" s="127">
        <f>IF(ISBLANK(laps_times[[#This Row],[70]]),"DNF",    rounds_cum_time[[#This Row],[69]]+laps_times[[#This Row],[70]])</f>
        <v>8.9618287037037059E-2</v>
      </c>
      <c r="CB26" s="127">
        <f>IF(ISBLANK(laps_times[[#This Row],[71]]),"DNF",    rounds_cum_time[[#This Row],[70]]+laps_times[[#This Row],[71]])</f>
        <v>9.0931597222222244E-2</v>
      </c>
      <c r="CC26" s="127">
        <f>IF(ISBLANK(laps_times[[#This Row],[72]]),"DNF",    rounds_cum_time[[#This Row],[71]]+laps_times[[#This Row],[72]])</f>
        <v>9.2238425925925946E-2</v>
      </c>
      <c r="CD26" s="127">
        <f>IF(ISBLANK(laps_times[[#This Row],[73]]),"DNF",    rounds_cum_time[[#This Row],[72]]+laps_times[[#This Row],[73]])</f>
        <v>9.3550810185185199E-2</v>
      </c>
      <c r="CE26" s="127">
        <f>IF(ISBLANK(laps_times[[#This Row],[74]]),"DNF",    rounds_cum_time[[#This Row],[73]]+laps_times[[#This Row],[74]])</f>
        <v>9.4866319444444458E-2</v>
      </c>
      <c r="CF26" s="127">
        <f>IF(ISBLANK(laps_times[[#This Row],[75]]),"DNF",    rounds_cum_time[[#This Row],[74]]+laps_times[[#This Row],[75]])</f>
        <v>9.6180902777777785E-2</v>
      </c>
      <c r="CG26" s="127">
        <f>IF(ISBLANK(laps_times[[#This Row],[76]]),"DNF",    rounds_cum_time[[#This Row],[75]]+laps_times[[#This Row],[76]])</f>
        <v>9.751053240740741E-2</v>
      </c>
      <c r="CH26" s="127">
        <f>IF(ISBLANK(laps_times[[#This Row],[77]]),"DNF",    rounds_cum_time[[#This Row],[76]]+laps_times[[#This Row],[77]])</f>
        <v>9.8843981481481491E-2</v>
      </c>
      <c r="CI26" s="127">
        <f>IF(ISBLANK(laps_times[[#This Row],[78]]),"DNF",    rounds_cum_time[[#This Row],[77]]+laps_times[[#This Row],[78]])</f>
        <v>0.10020717592592593</v>
      </c>
      <c r="CJ26" s="127">
        <f>IF(ISBLANK(laps_times[[#This Row],[79]]),"DNF",    rounds_cum_time[[#This Row],[78]]+laps_times[[#This Row],[79]])</f>
        <v>0.10149988425925927</v>
      </c>
      <c r="CK26" s="127">
        <f>IF(ISBLANK(laps_times[[#This Row],[80]]),"DNF",    rounds_cum_time[[#This Row],[79]]+laps_times[[#This Row],[80]])</f>
        <v>0.10280543981481483</v>
      </c>
      <c r="CL26" s="127">
        <f>IF(ISBLANK(laps_times[[#This Row],[81]]),"DNF",    rounds_cum_time[[#This Row],[80]]+laps_times[[#This Row],[81]])</f>
        <v>0.10413310185185186</v>
      </c>
      <c r="CM26" s="127">
        <f>IF(ISBLANK(laps_times[[#This Row],[82]]),"DNF",    rounds_cum_time[[#This Row],[81]]+laps_times[[#This Row],[82]])</f>
        <v>0.10545393518518519</v>
      </c>
      <c r="CN26" s="127">
        <f>IF(ISBLANK(laps_times[[#This Row],[83]]),"DNF",    rounds_cum_time[[#This Row],[82]]+laps_times[[#This Row],[83]])</f>
        <v>0.10680613425925926</v>
      </c>
      <c r="CO26" s="127">
        <f>IF(ISBLANK(laps_times[[#This Row],[84]]),"DNF",    rounds_cum_time[[#This Row],[83]]+laps_times[[#This Row],[84]])</f>
        <v>0.10815416666666668</v>
      </c>
      <c r="CP26" s="127">
        <f>IF(ISBLANK(laps_times[[#This Row],[85]]),"DNF",    rounds_cum_time[[#This Row],[84]]+laps_times[[#This Row],[85]])</f>
        <v>0.10947569444444445</v>
      </c>
      <c r="CQ26" s="127">
        <f>IF(ISBLANK(laps_times[[#This Row],[86]]),"DNF",    rounds_cum_time[[#This Row],[85]]+laps_times[[#This Row],[86]])</f>
        <v>0.11085023148148149</v>
      </c>
      <c r="CR26" s="127">
        <f>IF(ISBLANK(laps_times[[#This Row],[87]]),"DNF",    rounds_cum_time[[#This Row],[86]]+laps_times[[#This Row],[87]])</f>
        <v>0.11221550925925927</v>
      </c>
      <c r="CS26" s="127">
        <f>IF(ISBLANK(laps_times[[#This Row],[88]]),"DNF",    rounds_cum_time[[#This Row],[87]]+laps_times[[#This Row],[88]])</f>
        <v>0.11358217592592594</v>
      </c>
      <c r="CT26" s="127">
        <f>IF(ISBLANK(laps_times[[#This Row],[89]]),"DNF",    rounds_cum_time[[#This Row],[88]]+laps_times[[#This Row],[89]])</f>
        <v>0.11499317129629631</v>
      </c>
      <c r="CU26" s="127">
        <f>IF(ISBLANK(laps_times[[#This Row],[90]]),"DNF",    rounds_cum_time[[#This Row],[89]]+laps_times[[#This Row],[90]])</f>
        <v>0.11637314814814817</v>
      </c>
      <c r="CV26" s="127">
        <f>IF(ISBLANK(laps_times[[#This Row],[91]]),"DNF",    rounds_cum_time[[#This Row],[90]]+laps_times[[#This Row],[91]])</f>
        <v>0.11774166666666669</v>
      </c>
      <c r="CW26" s="127">
        <f>IF(ISBLANK(laps_times[[#This Row],[92]]),"DNF",    rounds_cum_time[[#This Row],[91]]+laps_times[[#This Row],[92]])</f>
        <v>0.11912187500000002</v>
      </c>
      <c r="CX26" s="127">
        <f>IF(ISBLANK(laps_times[[#This Row],[93]]),"DNF",    rounds_cum_time[[#This Row],[92]]+laps_times[[#This Row],[93]])</f>
        <v>0.12054108796296298</v>
      </c>
      <c r="CY26" s="127">
        <f>IF(ISBLANK(laps_times[[#This Row],[94]]),"DNF",    rounds_cum_time[[#This Row],[93]]+laps_times[[#This Row],[94]])</f>
        <v>0.12197083333333335</v>
      </c>
      <c r="CZ26" s="127">
        <f>IF(ISBLANK(laps_times[[#This Row],[95]]),"DNF",    rounds_cum_time[[#This Row],[94]]+laps_times[[#This Row],[95]])</f>
        <v>0.12341203703703706</v>
      </c>
      <c r="DA26" s="127">
        <f>IF(ISBLANK(laps_times[[#This Row],[96]]),"DNF",    rounds_cum_time[[#This Row],[95]]+laps_times[[#This Row],[96]])</f>
        <v>0.12479143518518521</v>
      </c>
      <c r="DB26" s="127">
        <f>IF(ISBLANK(laps_times[[#This Row],[97]]),"DNF",    rounds_cum_time[[#This Row],[96]]+laps_times[[#This Row],[97]])</f>
        <v>0.12615509259259261</v>
      </c>
      <c r="DC26" s="127">
        <f>IF(ISBLANK(laps_times[[#This Row],[98]]),"DNF",    rounds_cum_time[[#This Row],[97]]+laps_times[[#This Row],[98]])</f>
        <v>0.1275246527777778</v>
      </c>
      <c r="DD26" s="127">
        <f>IF(ISBLANK(laps_times[[#This Row],[99]]),"DNF",    rounds_cum_time[[#This Row],[98]]+laps_times[[#This Row],[99]])</f>
        <v>0.12890706018518522</v>
      </c>
      <c r="DE26" s="127">
        <f>IF(ISBLANK(laps_times[[#This Row],[100]]),"DNF",    rounds_cum_time[[#This Row],[99]]+laps_times[[#This Row],[100]])</f>
        <v>0.13031469907407411</v>
      </c>
      <c r="DF26" s="127">
        <f>IF(ISBLANK(laps_times[[#This Row],[101]]),"DNF",    rounds_cum_time[[#This Row],[100]]+laps_times[[#This Row],[101]])</f>
        <v>0.13172939814814819</v>
      </c>
      <c r="DG26" s="127">
        <f>IF(ISBLANK(laps_times[[#This Row],[102]]),"DNF",    rounds_cum_time[[#This Row],[101]]+laps_times[[#This Row],[102]])</f>
        <v>0.13313252314814819</v>
      </c>
      <c r="DH26" s="127">
        <f>IF(ISBLANK(laps_times[[#This Row],[103]]),"DNF",    rounds_cum_time[[#This Row],[102]]+laps_times[[#This Row],[103]])</f>
        <v>0.13453032407407411</v>
      </c>
      <c r="DI26" s="128">
        <f>IF(ISBLANK(laps_times[[#This Row],[104]]),"DNF",    rounds_cum_time[[#This Row],[103]]+laps_times[[#This Row],[104]])</f>
        <v>0.13595150462962968</v>
      </c>
      <c r="DJ26" s="128">
        <f>IF(ISBLANK(laps_times[[#This Row],[105]]),"DNF",    rounds_cum_time[[#This Row],[104]]+laps_times[[#This Row],[105]])</f>
        <v>0.13731250000000006</v>
      </c>
    </row>
    <row r="27" spans="2:114" x14ac:dyDescent="0.2">
      <c r="B27" s="124">
        <f>laps_times[[#This Row],[poř]]</f>
        <v>24</v>
      </c>
      <c r="C27" s="125">
        <f>laps_times[[#This Row],[s.č.]]</f>
        <v>9</v>
      </c>
      <c r="D27" s="125" t="str">
        <f>laps_times[[#This Row],[jméno]]</f>
        <v>Bělaška Přemysl</v>
      </c>
      <c r="E27" s="126">
        <f>laps_times[[#This Row],[roč]]</f>
        <v>1974</v>
      </c>
      <c r="F27" s="126" t="str">
        <f>laps_times[[#This Row],[kat]]</f>
        <v>M40</v>
      </c>
      <c r="G27" s="126">
        <f>laps_times[[#This Row],[poř_kat]]</f>
        <v>9</v>
      </c>
      <c r="H27" s="125" t="str">
        <f>IF(ISBLANK(laps_times[[#This Row],[klub]]),"-",laps_times[[#This Row],[klub]])</f>
        <v>ComAp runtime error</v>
      </c>
      <c r="I27" s="138">
        <f>laps_times[[#This Row],[celk. čas]]</f>
        <v>0.13773148148148148</v>
      </c>
      <c r="J27" s="127">
        <f>laps_times[[#This Row],[1]]</f>
        <v>1.9819444444444446E-3</v>
      </c>
      <c r="K27" s="127">
        <f>IF(ISBLANK(laps_times[[#This Row],[2]]),"DNF",    rounds_cum_time[[#This Row],[1]]+laps_times[[#This Row],[2]])</f>
        <v>3.2122685185185188E-3</v>
      </c>
      <c r="L27" s="127">
        <f>IF(ISBLANK(laps_times[[#This Row],[3]]),"DNF",    rounds_cum_time[[#This Row],[2]]+laps_times[[#This Row],[3]])</f>
        <v>4.4636574074074075E-3</v>
      </c>
      <c r="M27" s="127">
        <f>IF(ISBLANK(laps_times[[#This Row],[4]]),"DNF",    rounds_cum_time[[#This Row],[3]]+laps_times[[#This Row],[4]])</f>
        <v>5.7305555555555556E-3</v>
      </c>
      <c r="N27" s="127">
        <f>IF(ISBLANK(laps_times[[#This Row],[5]]),"DNF",    rounds_cum_time[[#This Row],[4]]+laps_times[[#This Row],[5]])</f>
        <v>6.9728009259259257E-3</v>
      </c>
      <c r="O27" s="127">
        <f>IF(ISBLANK(laps_times[[#This Row],[6]]),"DNF",    rounds_cum_time[[#This Row],[5]]+laps_times[[#This Row],[6]])</f>
        <v>8.2528935185185188E-3</v>
      </c>
      <c r="P27" s="127">
        <f>IF(ISBLANK(laps_times[[#This Row],[7]]),"DNF",    rounds_cum_time[[#This Row],[6]]+laps_times[[#This Row],[7]])</f>
        <v>9.4975694444444439E-3</v>
      </c>
      <c r="Q27" s="127">
        <f>IF(ISBLANK(laps_times[[#This Row],[8]]),"DNF",    rounds_cum_time[[#This Row],[7]]+laps_times[[#This Row],[8]])</f>
        <v>1.0763773148148147E-2</v>
      </c>
      <c r="R27" s="127">
        <f>IF(ISBLANK(laps_times[[#This Row],[9]]),"DNF",    rounds_cum_time[[#This Row],[8]]+laps_times[[#This Row],[9]])</f>
        <v>1.2066666666666667E-2</v>
      </c>
      <c r="S27" s="127">
        <f>IF(ISBLANK(laps_times[[#This Row],[10]]),"DNF",    rounds_cum_time[[#This Row],[9]]+laps_times[[#This Row],[10]])</f>
        <v>1.3339583333333334E-2</v>
      </c>
      <c r="T27" s="127">
        <f>IF(ISBLANK(laps_times[[#This Row],[11]]),"DNF",    rounds_cum_time[[#This Row],[10]]+laps_times[[#This Row],[11]])</f>
        <v>1.460787037037037E-2</v>
      </c>
      <c r="U27" s="127">
        <f>IF(ISBLANK(laps_times[[#This Row],[12]]),"DNF",    rounds_cum_time[[#This Row],[11]]+laps_times[[#This Row],[12]])</f>
        <v>1.5970833333333333E-2</v>
      </c>
      <c r="V27" s="127">
        <f>IF(ISBLANK(laps_times[[#This Row],[13]]),"DNF",    rounds_cum_time[[#This Row],[12]]+laps_times[[#This Row],[13]])</f>
        <v>1.7263194444444446E-2</v>
      </c>
      <c r="W27" s="127">
        <f>IF(ISBLANK(laps_times[[#This Row],[14]]),"DNF",    rounds_cum_time[[#This Row],[13]]+laps_times[[#This Row],[14]])</f>
        <v>1.8529050925925928E-2</v>
      </c>
      <c r="X27" s="127">
        <f>IF(ISBLANK(laps_times[[#This Row],[15]]),"DNF",    rounds_cum_time[[#This Row],[14]]+laps_times[[#This Row],[15]])</f>
        <v>1.9813425925925929E-2</v>
      </c>
      <c r="Y27" s="127">
        <f>IF(ISBLANK(laps_times[[#This Row],[16]]),"DNF",    rounds_cum_time[[#This Row],[15]]+laps_times[[#This Row],[16]])</f>
        <v>2.108680555555556E-2</v>
      </c>
      <c r="Z27" s="127">
        <f>IF(ISBLANK(laps_times[[#This Row],[17]]),"DNF",    rounds_cum_time[[#This Row],[16]]+laps_times[[#This Row],[17]])</f>
        <v>2.2359027777777783E-2</v>
      </c>
      <c r="AA27" s="127">
        <f>IF(ISBLANK(laps_times[[#This Row],[18]]),"DNF",    rounds_cum_time[[#This Row],[17]]+laps_times[[#This Row],[18]])</f>
        <v>2.3631365740740748E-2</v>
      </c>
      <c r="AB27" s="127">
        <f>IF(ISBLANK(laps_times[[#This Row],[19]]),"DNF",    rounds_cum_time[[#This Row],[18]]+laps_times[[#This Row],[19]])</f>
        <v>2.488298611111112E-2</v>
      </c>
      <c r="AC27" s="127">
        <f>IF(ISBLANK(laps_times[[#This Row],[20]]),"DNF",    rounds_cum_time[[#This Row],[19]]+laps_times[[#This Row],[20]])</f>
        <v>2.6200578703703712E-2</v>
      </c>
      <c r="AD27" s="127">
        <f>IF(ISBLANK(laps_times[[#This Row],[21]]),"DNF",    rounds_cum_time[[#This Row],[20]]+laps_times[[#This Row],[21]])</f>
        <v>2.7476041666666676E-2</v>
      </c>
      <c r="AE27" s="127">
        <f>IF(ISBLANK(laps_times[[#This Row],[22]]),"DNF",    rounds_cum_time[[#This Row],[21]]+laps_times[[#This Row],[22]])</f>
        <v>2.8758912037037048E-2</v>
      </c>
      <c r="AF27" s="127">
        <f>IF(ISBLANK(laps_times[[#This Row],[23]]),"DNF",    rounds_cum_time[[#This Row],[22]]+laps_times[[#This Row],[23]])</f>
        <v>3.0037384259259271E-2</v>
      </c>
      <c r="AG27" s="127">
        <f>IF(ISBLANK(laps_times[[#This Row],[24]]),"DNF",    rounds_cum_time[[#This Row],[23]]+laps_times[[#This Row],[24]])</f>
        <v>3.1317824074074088E-2</v>
      </c>
      <c r="AH27" s="127">
        <f>IF(ISBLANK(laps_times[[#This Row],[25]]),"DNF",    rounds_cum_time[[#This Row],[24]]+laps_times[[#This Row],[25]])</f>
        <v>3.2595601851851869E-2</v>
      </c>
      <c r="AI27" s="127">
        <f>IF(ISBLANK(laps_times[[#This Row],[26]]),"DNF",    rounds_cum_time[[#This Row],[25]]+laps_times[[#This Row],[26]])</f>
        <v>3.3940856481481499E-2</v>
      </c>
      <c r="AJ27" s="127">
        <f>IF(ISBLANK(laps_times[[#This Row],[27]]),"DNF",    rounds_cum_time[[#This Row],[26]]+laps_times[[#This Row],[27]])</f>
        <v>3.5233796296296312E-2</v>
      </c>
      <c r="AK27" s="127">
        <f>IF(ISBLANK(laps_times[[#This Row],[28]]),"DNF",    rounds_cum_time[[#This Row],[27]]+laps_times[[#This Row],[28]])</f>
        <v>3.6491319444444462E-2</v>
      </c>
      <c r="AL27" s="127">
        <f>IF(ISBLANK(laps_times[[#This Row],[29]]),"DNF",    rounds_cum_time[[#This Row],[28]]+laps_times[[#This Row],[29]])</f>
        <v>3.774687500000002E-2</v>
      </c>
      <c r="AM27" s="127">
        <f>IF(ISBLANK(laps_times[[#This Row],[30]]),"DNF",    rounds_cum_time[[#This Row],[29]]+laps_times[[#This Row],[30]])</f>
        <v>3.9036342592592616E-2</v>
      </c>
      <c r="AN27" s="127">
        <f>IF(ISBLANK(laps_times[[#This Row],[31]]),"DNF",    rounds_cum_time[[#This Row],[30]]+laps_times[[#This Row],[31]])</f>
        <v>4.031863425925928E-2</v>
      </c>
      <c r="AO27" s="127">
        <f>IF(ISBLANK(laps_times[[#This Row],[32]]),"DNF",    rounds_cum_time[[#This Row],[31]]+laps_times[[#This Row],[32]])</f>
        <v>4.1660300925925944E-2</v>
      </c>
      <c r="AP27" s="127">
        <f>IF(ISBLANK(laps_times[[#This Row],[33]]),"DNF",    rounds_cum_time[[#This Row],[32]]+laps_times[[#This Row],[33]])</f>
        <v>4.2947685185185207E-2</v>
      </c>
      <c r="AQ27" s="127">
        <f>IF(ISBLANK(laps_times[[#This Row],[34]]),"DNF",    rounds_cum_time[[#This Row],[33]]+laps_times[[#This Row],[34]])</f>
        <v>4.4254513888888909E-2</v>
      </c>
      <c r="AR27" s="127">
        <f>IF(ISBLANK(laps_times[[#This Row],[35]]),"DNF",    rounds_cum_time[[#This Row],[34]]+laps_times[[#This Row],[35]])</f>
        <v>4.5550925925925946E-2</v>
      </c>
      <c r="AS27" s="127">
        <f>IF(ISBLANK(laps_times[[#This Row],[36]]),"DNF",    rounds_cum_time[[#This Row],[35]]+laps_times[[#This Row],[36]])</f>
        <v>4.6827083333333352E-2</v>
      </c>
      <c r="AT27" s="127">
        <f>IF(ISBLANK(laps_times[[#This Row],[37]]),"DNF",    rounds_cum_time[[#This Row],[36]]+laps_times[[#This Row],[37]])</f>
        <v>4.8184606481481498E-2</v>
      </c>
      <c r="AU27" s="127">
        <f>IF(ISBLANK(laps_times[[#This Row],[38]]),"DNF",    rounds_cum_time[[#This Row],[37]]+laps_times[[#This Row],[38]])</f>
        <v>4.9478356481481502E-2</v>
      </c>
      <c r="AV27" s="127">
        <f>IF(ISBLANK(laps_times[[#This Row],[39]]),"DNF",    rounds_cum_time[[#This Row],[38]]+laps_times[[#This Row],[39]])</f>
        <v>5.0763657407407431E-2</v>
      </c>
      <c r="AW27" s="127">
        <f>IF(ISBLANK(laps_times[[#This Row],[40]]),"DNF",    rounds_cum_time[[#This Row],[39]]+laps_times[[#This Row],[40]])</f>
        <v>5.2048726851851877E-2</v>
      </c>
      <c r="AX27" s="127">
        <f>IF(ISBLANK(laps_times[[#This Row],[41]]),"DNF",    rounds_cum_time[[#This Row],[40]]+laps_times[[#This Row],[41]])</f>
        <v>5.344641203703706E-2</v>
      </c>
      <c r="AY27" s="127">
        <f>IF(ISBLANK(laps_times[[#This Row],[42]]),"DNF",    rounds_cum_time[[#This Row],[41]]+laps_times[[#This Row],[42]])</f>
        <v>5.4750810185185211E-2</v>
      </c>
      <c r="AZ27" s="127">
        <f>IF(ISBLANK(laps_times[[#This Row],[43]]),"DNF",    rounds_cum_time[[#This Row],[42]]+laps_times[[#This Row],[43]])</f>
        <v>5.6059722222222247E-2</v>
      </c>
      <c r="BA27" s="127">
        <f>IF(ISBLANK(laps_times[[#This Row],[44]]),"DNF",    rounds_cum_time[[#This Row],[43]]+laps_times[[#This Row],[44]])</f>
        <v>5.7360763888888916E-2</v>
      </c>
      <c r="BB27" s="127">
        <f>IF(ISBLANK(laps_times[[#This Row],[45]]),"DNF",    rounds_cum_time[[#This Row],[44]]+laps_times[[#This Row],[45]])</f>
        <v>5.8709953703703729E-2</v>
      </c>
      <c r="BC27" s="127">
        <f>IF(ISBLANK(laps_times[[#This Row],[46]]),"DNF",    rounds_cum_time[[#This Row],[45]]+laps_times[[#This Row],[46]])</f>
        <v>5.9986689814814843E-2</v>
      </c>
      <c r="BD27" s="127">
        <f>IF(ISBLANK(laps_times[[#This Row],[47]]),"DNF",    rounds_cum_time[[#This Row],[46]]+laps_times[[#This Row],[47]])</f>
        <v>6.1288194444444472E-2</v>
      </c>
      <c r="BE27" s="127">
        <f>IF(ISBLANK(laps_times[[#This Row],[48]]),"DNF",    rounds_cum_time[[#This Row],[47]]+laps_times[[#This Row],[48]])</f>
        <v>6.2582638888888917E-2</v>
      </c>
      <c r="BF27" s="127">
        <f>IF(ISBLANK(laps_times[[#This Row],[49]]),"DNF",    rounds_cum_time[[#This Row],[48]]+laps_times[[#This Row],[49]])</f>
        <v>6.3870138888888914E-2</v>
      </c>
      <c r="BG27" s="127">
        <f>IF(ISBLANK(laps_times[[#This Row],[50]]),"DNF",    rounds_cum_time[[#This Row],[49]]+laps_times[[#This Row],[50]])</f>
        <v>6.5179629629629657E-2</v>
      </c>
      <c r="BH27" s="127">
        <f>IF(ISBLANK(laps_times[[#This Row],[51]]),"DNF",    rounds_cum_time[[#This Row],[50]]+laps_times[[#This Row],[51]])</f>
        <v>6.650358796296299E-2</v>
      </c>
      <c r="BI27" s="127">
        <f>IF(ISBLANK(laps_times[[#This Row],[52]]),"DNF",    rounds_cum_time[[#This Row],[51]]+laps_times[[#This Row],[52]])</f>
        <v>6.7790625000000021E-2</v>
      </c>
      <c r="BJ27" s="127">
        <f>IF(ISBLANK(laps_times[[#This Row],[53]]),"DNF",    rounds_cum_time[[#This Row],[52]]+laps_times[[#This Row],[53]])</f>
        <v>6.9102777777777805E-2</v>
      </c>
      <c r="BK27" s="127">
        <f>IF(ISBLANK(laps_times[[#This Row],[54]]),"DNF",    rounds_cum_time[[#This Row],[53]]+laps_times[[#This Row],[54]])</f>
        <v>7.0465277777777807E-2</v>
      </c>
      <c r="BL27" s="127">
        <f>IF(ISBLANK(laps_times[[#This Row],[55]]),"DNF",    rounds_cum_time[[#This Row],[54]]+laps_times[[#This Row],[55]])</f>
        <v>7.1754976851851879E-2</v>
      </c>
      <c r="BM27" s="127">
        <f>IF(ISBLANK(laps_times[[#This Row],[56]]),"DNF",    rounds_cum_time[[#This Row],[55]]+laps_times[[#This Row],[56]])</f>
        <v>7.3074768518518546E-2</v>
      </c>
      <c r="BN27" s="127">
        <f>IF(ISBLANK(laps_times[[#This Row],[57]]),"DNF",    rounds_cum_time[[#This Row],[56]]+laps_times[[#This Row],[57]])</f>
        <v>7.4366087962962985E-2</v>
      </c>
      <c r="BO27" s="127">
        <f>IF(ISBLANK(laps_times[[#This Row],[58]]),"DNF",    rounds_cum_time[[#This Row],[57]]+laps_times[[#This Row],[58]])</f>
        <v>7.5656712962962988E-2</v>
      </c>
      <c r="BP27" s="127">
        <f>IF(ISBLANK(laps_times[[#This Row],[59]]),"DNF",    rounds_cum_time[[#This Row],[58]]+laps_times[[#This Row],[59]])</f>
        <v>7.6972337962962989E-2</v>
      </c>
      <c r="BQ27" s="127">
        <f>IF(ISBLANK(laps_times[[#This Row],[60]]),"DNF",    rounds_cum_time[[#This Row],[59]]+laps_times[[#This Row],[60]])</f>
        <v>7.8295949074074098E-2</v>
      </c>
      <c r="BR27" s="127">
        <f>IF(ISBLANK(laps_times[[#This Row],[61]]),"DNF",    rounds_cum_time[[#This Row],[60]]+laps_times[[#This Row],[61]])</f>
        <v>7.9602314814814834E-2</v>
      </c>
      <c r="BS27" s="127">
        <f>IF(ISBLANK(laps_times[[#This Row],[62]]),"DNF",    rounds_cum_time[[#This Row],[61]]+laps_times[[#This Row],[62]])</f>
        <v>8.0901388888888912E-2</v>
      </c>
      <c r="BT27" s="127">
        <f>IF(ISBLANK(laps_times[[#This Row],[63]]),"DNF",    rounds_cum_time[[#This Row],[62]]+laps_times[[#This Row],[63]])</f>
        <v>8.2192939814814833E-2</v>
      </c>
      <c r="BU27" s="127">
        <f>IF(ISBLANK(laps_times[[#This Row],[64]]),"DNF",    rounds_cum_time[[#This Row],[63]]+laps_times[[#This Row],[64]])</f>
        <v>8.3476388888888906E-2</v>
      </c>
      <c r="BV27" s="127">
        <f>IF(ISBLANK(laps_times[[#This Row],[65]]),"DNF",    rounds_cum_time[[#This Row],[64]]+laps_times[[#This Row],[65]])</f>
        <v>8.4743634259259279E-2</v>
      </c>
      <c r="BW27" s="127">
        <f>IF(ISBLANK(laps_times[[#This Row],[66]]),"DNF",    rounds_cum_time[[#This Row],[65]]+laps_times[[#This Row],[66]])</f>
        <v>8.6024652777777794E-2</v>
      </c>
      <c r="BX27" s="127">
        <f>IF(ISBLANK(laps_times[[#This Row],[67]]),"DNF",    rounds_cum_time[[#This Row],[66]]+laps_times[[#This Row],[67]])</f>
        <v>8.7300462962962982E-2</v>
      </c>
      <c r="BY27" s="127">
        <f>IF(ISBLANK(laps_times[[#This Row],[68]]),"DNF",    rounds_cum_time[[#This Row],[67]]+laps_times[[#This Row],[68]])</f>
        <v>8.8637500000000022E-2</v>
      </c>
      <c r="BZ27" s="127">
        <f>IF(ISBLANK(laps_times[[#This Row],[69]]),"DNF",    rounds_cum_time[[#This Row],[68]]+laps_times[[#This Row],[69]])</f>
        <v>8.9955439814814839E-2</v>
      </c>
      <c r="CA27" s="127">
        <f>IF(ISBLANK(laps_times[[#This Row],[70]]),"DNF",    rounds_cum_time[[#This Row],[69]]+laps_times[[#This Row],[70]])</f>
        <v>9.1261805555555575E-2</v>
      </c>
      <c r="CB27" s="127">
        <f>IF(ISBLANK(laps_times[[#This Row],[71]]),"DNF",    rounds_cum_time[[#This Row],[70]]+laps_times[[#This Row],[71]])</f>
        <v>9.2622337962962986E-2</v>
      </c>
      <c r="CC27" s="127">
        <f>IF(ISBLANK(laps_times[[#This Row],[72]]),"DNF",    rounds_cum_time[[#This Row],[71]]+laps_times[[#This Row],[72]])</f>
        <v>9.3920601851851873E-2</v>
      </c>
      <c r="CD27" s="127">
        <f>IF(ISBLANK(laps_times[[#This Row],[73]]),"DNF",    rounds_cum_time[[#This Row],[72]]+laps_times[[#This Row],[73]])</f>
        <v>9.5187384259259281E-2</v>
      </c>
      <c r="CE27" s="127">
        <f>IF(ISBLANK(laps_times[[#This Row],[74]]),"DNF",    rounds_cum_time[[#This Row],[73]]+laps_times[[#This Row],[74]])</f>
        <v>9.649583333333335E-2</v>
      </c>
      <c r="CF27" s="127">
        <f>IF(ISBLANK(laps_times[[#This Row],[75]]),"DNF",    rounds_cum_time[[#This Row],[74]]+laps_times[[#This Row],[75]])</f>
        <v>9.7760763888888907E-2</v>
      </c>
      <c r="CG27" s="127">
        <f>IF(ISBLANK(laps_times[[#This Row],[76]]),"DNF",    rounds_cum_time[[#This Row],[75]]+laps_times[[#This Row],[76]])</f>
        <v>9.9035879629629647E-2</v>
      </c>
      <c r="CH27" s="127">
        <f>IF(ISBLANK(laps_times[[#This Row],[77]]),"DNF",    rounds_cum_time[[#This Row],[76]]+laps_times[[#This Row],[77]])</f>
        <v>0.1003420138888889</v>
      </c>
      <c r="CI27" s="127">
        <f>IF(ISBLANK(laps_times[[#This Row],[78]]),"DNF",    rounds_cum_time[[#This Row],[77]]+laps_times[[#This Row],[78]])</f>
        <v>0.10163923611111113</v>
      </c>
      <c r="CJ27" s="127">
        <f>IF(ISBLANK(laps_times[[#This Row],[79]]),"DNF",    rounds_cum_time[[#This Row],[78]]+laps_times[[#This Row],[79]])</f>
        <v>0.10304467592592595</v>
      </c>
      <c r="CK27" s="127">
        <f>IF(ISBLANK(laps_times[[#This Row],[80]]),"DNF",    rounds_cum_time[[#This Row],[79]]+laps_times[[#This Row],[80]])</f>
        <v>0.10432800925925928</v>
      </c>
      <c r="CL27" s="127">
        <f>IF(ISBLANK(laps_times[[#This Row],[81]]),"DNF",    rounds_cum_time[[#This Row],[80]]+laps_times[[#This Row],[81]])</f>
        <v>0.10561030092592595</v>
      </c>
      <c r="CM27" s="127">
        <f>IF(ISBLANK(laps_times[[#This Row],[82]]),"DNF",    rounds_cum_time[[#This Row],[81]]+laps_times[[#This Row],[82]])</f>
        <v>0.10704930555555559</v>
      </c>
      <c r="CN27" s="127">
        <f>IF(ISBLANK(laps_times[[#This Row],[83]]),"DNF",    rounds_cum_time[[#This Row],[82]]+laps_times[[#This Row],[83]])</f>
        <v>0.10837118055555559</v>
      </c>
      <c r="CO27" s="127">
        <f>IF(ISBLANK(laps_times[[#This Row],[84]]),"DNF",    rounds_cum_time[[#This Row],[83]]+laps_times[[#This Row],[84]])</f>
        <v>0.10978148148148151</v>
      </c>
      <c r="CP27" s="127">
        <f>IF(ISBLANK(laps_times[[#This Row],[85]]),"DNF",    rounds_cum_time[[#This Row],[84]]+laps_times[[#This Row],[85]])</f>
        <v>0.11117951388888891</v>
      </c>
      <c r="CQ27" s="127">
        <f>IF(ISBLANK(laps_times[[#This Row],[86]]),"DNF",    rounds_cum_time[[#This Row],[85]]+laps_times[[#This Row],[86]])</f>
        <v>0.11249606481481485</v>
      </c>
      <c r="CR27" s="127">
        <f>IF(ISBLANK(laps_times[[#This Row],[87]]),"DNF",    rounds_cum_time[[#This Row],[86]]+laps_times[[#This Row],[87]])</f>
        <v>0.11382569444444447</v>
      </c>
      <c r="CS27" s="127">
        <f>IF(ISBLANK(laps_times[[#This Row],[88]]),"DNF",    rounds_cum_time[[#This Row],[87]]+laps_times[[#This Row],[88]])</f>
        <v>0.11513865740740743</v>
      </c>
      <c r="CT27" s="127">
        <f>IF(ISBLANK(laps_times[[#This Row],[89]]),"DNF",    rounds_cum_time[[#This Row],[88]]+laps_times[[#This Row],[89]])</f>
        <v>0.11647430555555557</v>
      </c>
      <c r="CU27" s="127">
        <f>IF(ISBLANK(laps_times[[#This Row],[90]]),"DNF",    rounds_cum_time[[#This Row],[89]]+laps_times[[#This Row],[90]])</f>
        <v>0.1177865740740741</v>
      </c>
      <c r="CV27" s="127">
        <f>IF(ISBLANK(laps_times[[#This Row],[91]]),"DNF",    rounds_cum_time[[#This Row],[90]]+laps_times[[#This Row],[91]])</f>
        <v>0.11914965277777781</v>
      </c>
      <c r="CW27" s="127">
        <f>IF(ISBLANK(laps_times[[#This Row],[92]]),"DNF",    rounds_cum_time[[#This Row],[91]]+laps_times[[#This Row],[92]])</f>
        <v>0.12048391203703707</v>
      </c>
      <c r="CX27" s="127">
        <f>IF(ISBLANK(laps_times[[#This Row],[93]]),"DNF",    rounds_cum_time[[#This Row],[92]]+laps_times[[#This Row],[93]])</f>
        <v>0.1218229166666667</v>
      </c>
      <c r="CY27" s="127">
        <f>IF(ISBLANK(laps_times[[#This Row],[94]]),"DNF",    rounds_cum_time[[#This Row],[93]]+laps_times[[#This Row],[94]])</f>
        <v>0.12315844907407411</v>
      </c>
      <c r="CZ27" s="127">
        <f>IF(ISBLANK(laps_times[[#This Row],[95]]),"DNF",    rounds_cum_time[[#This Row],[94]]+laps_times[[#This Row],[95]])</f>
        <v>0.12450555555555559</v>
      </c>
      <c r="DA27" s="127">
        <f>IF(ISBLANK(laps_times[[#This Row],[96]]),"DNF",    rounds_cum_time[[#This Row],[95]]+laps_times[[#This Row],[96]])</f>
        <v>0.12584212962962968</v>
      </c>
      <c r="DB27" s="127">
        <f>IF(ISBLANK(laps_times[[#This Row],[97]]),"DNF",    rounds_cum_time[[#This Row],[96]]+laps_times[[#This Row],[97]])</f>
        <v>0.12718252314814821</v>
      </c>
      <c r="DC27" s="127">
        <f>IF(ISBLANK(laps_times[[#This Row],[98]]),"DNF",    rounds_cum_time[[#This Row],[97]]+laps_times[[#This Row],[98]])</f>
        <v>0.12851076388888893</v>
      </c>
      <c r="DD27" s="127">
        <f>IF(ISBLANK(laps_times[[#This Row],[99]]),"DNF",    rounds_cum_time[[#This Row],[98]]+laps_times[[#This Row],[99]])</f>
        <v>0.12987500000000005</v>
      </c>
      <c r="DE27" s="127">
        <f>IF(ISBLANK(laps_times[[#This Row],[100]]),"DNF",    rounds_cum_time[[#This Row],[99]]+laps_times[[#This Row],[100]])</f>
        <v>0.13121562500000006</v>
      </c>
      <c r="DF27" s="127">
        <f>IF(ISBLANK(laps_times[[#This Row],[101]]),"DNF",    rounds_cum_time[[#This Row],[100]]+laps_times[[#This Row],[101]])</f>
        <v>0.13253148148148153</v>
      </c>
      <c r="DG27" s="127">
        <f>IF(ISBLANK(laps_times[[#This Row],[102]]),"DNF",    rounds_cum_time[[#This Row],[101]]+laps_times[[#This Row],[102]])</f>
        <v>0.13386886574074078</v>
      </c>
      <c r="DH27" s="127">
        <f>IF(ISBLANK(laps_times[[#This Row],[103]]),"DNF",    rounds_cum_time[[#This Row],[102]]+laps_times[[#This Row],[103]])</f>
        <v>0.13520115740740746</v>
      </c>
      <c r="DI27" s="128">
        <f>IF(ISBLANK(laps_times[[#This Row],[104]]),"DNF",    rounds_cum_time[[#This Row],[103]]+laps_times[[#This Row],[104]])</f>
        <v>0.13653368055555559</v>
      </c>
      <c r="DJ27" s="128">
        <f>IF(ISBLANK(laps_times[[#This Row],[105]]),"DNF",    rounds_cum_time[[#This Row],[104]]+laps_times[[#This Row],[105]])</f>
        <v>0.13773634259259263</v>
      </c>
    </row>
    <row r="28" spans="2:114" x14ac:dyDescent="0.2">
      <c r="B28" s="124">
        <f>laps_times[[#This Row],[poř]]</f>
        <v>25</v>
      </c>
      <c r="C28" s="125">
        <f>laps_times[[#This Row],[s.č.]]</f>
        <v>38</v>
      </c>
      <c r="D28" s="125" t="str">
        <f>laps_times[[#This Row],[jméno]]</f>
        <v>Horakova Lenka</v>
      </c>
      <c r="E28" s="126">
        <f>laps_times[[#This Row],[roč]]</f>
        <v>1982</v>
      </c>
      <c r="F28" s="126" t="str">
        <f>laps_times[[#This Row],[kat]]</f>
        <v>Z1</v>
      </c>
      <c r="G28" s="126">
        <f>laps_times[[#This Row],[poř_kat]]</f>
        <v>1</v>
      </c>
      <c r="H28" s="125" t="str">
        <f>IF(ISBLANK(laps_times[[#This Row],[klub]]),"-",laps_times[[#This Row],[klub]])</f>
        <v>-</v>
      </c>
      <c r="I28" s="138">
        <f>laps_times[[#This Row],[celk. čas]]</f>
        <v>0.13875000000000001</v>
      </c>
      <c r="J28" s="127">
        <f>laps_times[[#This Row],[1]]</f>
        <v>1.809837962962963E-3</v>
      </c>
      <c r="K28" s="127">
        <f>IF(ISBLANK(laps_times[[#This Row],[2]]),"DNF",    rounds_cum_time[[#This Row],[1]]+laps_times[[#This Row],[2]])</f>
        <v>2.9747685185185185E-3</v>
      </c>
      <c r="L28" s="127">
        <f>IF(ISBLANK(laps_times[[#This Row],[3]]),"DNF",    rounds_cum_time[[#This Row],[2]]+laps_times[[#This Row],[3]])</f>
        <v>4.156944444444444E-3</v>
      </c>
      <c r="M28" s="127">
        <f>IF(ISBLANK(laps_times[[#This Row],[4]]),"DNF",    rounds_cum_time[[#This Row],[3]]+laps_times[[#This Row],[4]])</f>
        <v>5.3578703703703705E-3</v>
      </c>
      <c r="N28" s="127">
        <f>IF(ISBLANK(laps_times[[#This Row],[5]]),"DNF",    rounds_cum_time[[#This Row],[4]]+laps_times[[#This Row],[5]])</f>
        <v>6.5409722222222223E-3</v>
      </c>
      <c r="O28" s="127">
        <f>IF(ISBLANK(laps_times[[#This Row],[6]]),"DNF",    rounds_cum_time[[#This Row],[5]]+laps_times[[#This Row],[6]])</f>
        <v>7.7478009259259262E-3</v>
      </c>
      <c r="P28" s="127">
        <f>IF(ISBLANK(laps_times[[#This Row],[7]]),"DNF",    rounds_cum_time[[#This Row],[6]]+laps_times[[#This Row],[7]])</f>
        <v>8.9780092592592602E-3</v>
      </c>
      <c r="Q28" s="127">
        <f>IF(ISBLANK(laps_times[[#This Row],[8]]),"DNF",    rounds_cum_time[[#This Row],[7]]+laps_times[[#This Row],[8]])</f>
        <v>1.0205671296296298E-2</v>
      </c>
      <c r="R28" s="127">
        <f>IF(ISBLANK(laps_times[[#This Row],[9]]),"DNF",    rounds_cum_time[[#This Row],[8]]+laps_times[[#This Row],[9]])</f>
        <v>1.1455439814814816E-2</v>
      </c>
      <c r="S28" s="127">
        <f>IF(ISBLANK(laps_times[[#This Row],[10]]),"DNF",    rounds_cum_time[[#This Row],[9]]+laps_times[[#This Row],[10]])</f>
        <v>1.2694328703703704E-2</v>
      </c>
      <c r="T28" s="127">
        <f>IF(ISBLANK(laps_times[[#This Row],[11]]),"DNF",    rounds_cum_time[[#This Row],[10]]+laps_times[[#This Row],[11]])</f>
        <v>1.3939004629629631E-2</v>
      </c>
      <c r="U28" s="127">
        <f>IF(ISBLANK(laps_times[[#This Row],[12]]),"DNF",    rounds_cum_time[[#This Row],[11]]+laps_times[[#This Row],[12]])</f>
        <v>1.5196875000000002E-2</v>
      </c>
      <c r="V28" s="127">
        <f>IF(ISBLANK(laps_times[[#This Row],[13]]),"DNF",    rounds_cum_time[[#This Row],[12]]+laps_times[[#This Row],[13]])</f>
        <v>1.6454050925925928E-2</v>
      </c>
      <c r="W28" s="127">
        <f>IF(ISBLANK(laps_times[[#This Row],[14]]),"DNF",    rounds_cum_time[[#This Row],[13]]+laps_times[[#This Row],[14]])</f>
        <v>1.7715277777777781E-2</v>
      </c>
      <c r="X28" s="127">
        <f>IF(ISBLANK(laps_times[[#This Row],[15]]),"DNF",    rounds_cum_time[[#This Row],[14]]+laps_times[[#This Row],[15]])</f>
        <v>1.899606481481482E-2</v>
      </c>
      <c r="Y28" s="127">
        <f>IF(ISBLANK(laps_times[[#This Row],[16]]),"DNF",    rounds_cum_time[[#This Row],[15]]+laps_times[[#This Row],[16]])</f>
        <v>2.0255555555555561E-2</v>
      </c>
      <c r="Z28" s="127">
        <f>IF(ISBLANK(laps_times[[#This Row],[17]]),"DNF",    rounds_cum_time[[#This Row],[16]]+laps_times[[#This Row],[17]])</f>
        <v>2.1519791666666673E-2</v>
      </c>
      <c r="AA28" s="127">
        <f>IF(ISBLANK(laps_times[[#This Row],[18]]),"DNF",    rounds_cum_time[[#This Row],[17]]+laps_times[[#This Row],[18]])</f>
        <v>2.2768865740740746E-2</v>
      </c>
      <c r="AB28" s="127">
        <f>IF(ISBLANK(laps_times[[#This Row],[19]]),"DNF",    rounds_cum_time[[#This Row],[18]]+laps_times[[#This Row],[19]])</f>
        <v>2.4037037037037041E-2</v>
      </c>
      <c r="AC28" s="127">
        <f>IF(ISBLANK(laps_times[[#This Row],[20]]),"DNF",    rounds_cum_time[[#This Row],[19]]+laps_times[[#This Row],[20]])</f>
        <v>2.5276273148148152E-2</v>
      </c>
      <c r="AD28" s="127">
        <f>IF(ISBLANK(laps_times[[#This Row],[21]]),"DNF",    rounds_cum_time[[#This Row],[20]]+laps_times[[#This Row],[21]])</f>
        <v>2.6532870370370373E-2</v>
      </c>
      <c r="AE28" s="127">
        <f>IF(ISBLANK(laps_times[[#This Row],[22]]),"DNF",    rounds_cum_time[[#This Row],[21]]+laps_times[[#This Row],[22]])</f>
        <v>2.7768865740740743E-2</v>
      </c>
      <c r="AF28" s="127">
        <f>IF(ISBLANK(laps_times[[#This Row],[23]]),"DNF",    rounds_cum_time[[#This Row],[22]]+laps_times[[#This Row],[23]])</f>
        <v>2.9023148148148152E-2</v>
      </c>
      <c r="AG28" s="127">
        <f>IF(ISBLANK(laps_times[[#This Row],[24]]),"DNF",    rounds_cum_time[[#This Row],[23]]+laps_times[[#This Row],[24]])</f>
        <v>3.0275347222222228E-2</v>
      </c>
      <c r="AH28" s="127">
        <f>IF(ISBLANK(laps_times[[#This Row],[25]]),"DNF",    rounds_cum_time[[#This Row],[24]]+laps_times[[#This Row],[25]])</f>
        <v>3.1524884259259263E-2</v>
      </c>
      <c r="AI28" s="127">
        <f>IF(ISBLANK(laps_times[[#This Row],[26]]),"DNF",    rounds_cum_time[[#This Row],[25]]+laps_times[[#This Row],[26]])</f>
        <v>3.2775231481481489E-2</v>
      </c>
      <c r="AJ28" s="127">
        <f>IF(ISBLANK(laps_times[[#This Row],[27]]),"DNF",    rounds_cum_time[[#This Row],[26]]+laps_times[[#This Row],[27]])</f>
        <v>3.4057523148148153E-2</v>
      </c>
      <c r="AK28" s="127">
        <f>IF(ISBLANK(laps_times[[#This Row],[28]]),"DNF",    rounds_cum_time[[#This Row],[27]]+laps_times[[#This Row],[28]])</f>
        <v>3.5362037037037039E-2</v>
      </c>
      <c r="AL28" s="127">
        <f>IF(ISBLANK(laps_times[[#This Row],[29]]),"DNF",    rounds_cum_time[[#This Row],[28]]+laps_times[[#This Row],[29]])</f>
        <v>3.6620486111111114E-2</v>
      </c>
      <c r="AM28" s="127">
        <f>IF(ISBLANK(laps_times[[#This Row],[30]]),"DNF",    rounds_cum_time[[#This Row],[29]]+laps_times[[#This Row],[30]])</f>
        <v>3.7883912037037039E-2</v>
      </c>
      <c r="AN28" s="127">
        <f>IF(ISBLANK(laps_times[[#This Row],[31]]),"DNF",    rounds_cum_time[[#This Row],[30]]+laps_times[[#This Row],[31]])</f>
        <v>3.9146643518518522E-2</v>
      </c>
      <c r="AO28" s="127">
        <f>IF(ISBLANK(laps_times[[#This Row],[32]]),"DNF",    rounds_cum_time[[#This Row],[31]]+laps_times[[#This Row],[32]])</f>
        <v>4.0435416666666668E-2</v>
      </c>
      <c r="AP28" s="127">
        <f>IF(ISBLANK(laps_times[[#This Row],[33]]),"DNF",    rounds_cum_time[[#This Row],[32]]+laps_times[[#This Row],[33]])</f>
        <v>4.1711458333333333E-2</v>
      </c>
      <c r="AQ28" s="127">
        <f>IF(ISBLANK(laps_times[[#This Row],[34]]),"DNF",    rounds_cum_time[[#This Row],[33]]+laps_times[[#This Row],[34]])</f>
        <v>4.2998495370370371E-2</v>
      </c>
      <c r="AR28" s="127">
        <f>IF(ISBLANK(laps_times[[#This Row],[35]]),"DNF",    rounds_cum_time[[#This Row],[34]]+laps_times[[#This Row],[35]])</f>
        <v>4.4300810185185183E-2</v>
      </c>
      <c r="AS28" s="127">
        <f>IF(ISBLANK(laps_times[[#This Row],[36]]),"DNF",    rounds_cum_time[[#This Row],[35]]+laps_times[[#This Row],[36]])</f>
        <v>4.5580902777777772E-2</v>
      </c>
      <c r="AT28" s="127">
        <f>IF(ISBLANK(laps_times[[#This Row],[37]]),"DNF",    rounds_cum_time[[#This Row],[36]]+laps_times[[#This Row],[37]])</f>
        <v>4.6862384259259253E-2</v>
      </c>
      <c r="AU28" s="127">
        <f>IF(ISBLANK(laps_times[[#This Row],[38]]),"DNF",    rounds_cum_time[[#This Row],[37]]+laps_times[[#This Row],[38]])</f>
        <v>4.8158564814814807E-2</v>
      </c>
      <c r="AV28" s="127">
        <f>IF(ISBLANK(laps_times[[#This Row],[39]]),"DNF",    rounds_cum_time[[#This Row],[38]]+laps_times[[#This Row],[39]])</f>
        <v>4.9463541666666659E-2</v>
      </c>
      <c r="AW28" s="127">
        <f>IF(ISBLANK(laps_times[[#This Row],[40]]),"DNF",    rounds_cum_time[[#This Row],[39]]+laps_times[[#This Row],[40]])</f>
        <v>5.0812847222222214E-2</v>
      </c>
      <c r="AX28" s="127">
        <f>IF(ISBLANK(laps_times[[#This Row],[41]]),"DNF",    rounds_cum_time[[#This Row],[40]]+laps_times[[#This Row],[41]])</f>
        <v>5.2114467592592584E-2</v>
      </c>
      <c r="AY28" s="127">
        <f>IF(ISBLANK(laps_times[[#This Row],[42]]),"DNF",    rounds_cum_time[[#This Row],[41]]+laps_times[[#This Row],[42]])</f>
        <v>5.3406597222222213E-2</v>
      </c>
      <c r="AZ28" s="127">
        <f>IF(ISBLANK(laps_times[[#This Row],[43]]),"DNF",    rounds_cum_time[[#This Row],[42]]+laps_times[[#This Row],[43]])</f>
        <v>5.4720138888888881E-2</v>
      </c>
      <c r="BA28" s="127">
        <f>IF(ISBLANK(laps_times[[#This Row],[44]]),"DNF",    rounds_cum_time[[#This Row],[43]]+laps_times[[#This Row],[44]])</f>
        <v>5.6012847222222217E-2</v>
      </c>
      <c r="BB28" s="127">
        <f>IF(ISBLANK(laps_times[[#This Row],[45]]),"DNF",    rounds_cum_time[[#This Row],[44]]+laps_times[[#This Row],[45]])</f>
        <v>5.7343634259259257E-2</v>
      </c>
      <c r="BC28" s="127">
        <f>IF(ISBLANK(laps_times[[#This Row],[46]]),"DNF",    rounds_cum_time[[#This Row],[45]]+laps_times[[#This Row],[46]])</f>
        <v>5.865046296296296E-2</v>
      </c>
      <c r="BD28" s="127">
        <f>IF(ISBLANK(laps_times[[#This Row],[47]]),"DNF",    rounds_cum_time[[#This Row],[46]]+laps_times[[#This Row],[47]])</f>
        <v>5.9951967592592588E-2</v>
      </c>
      <c r="BE28" s="127">
        <f>IF(ISBLANK(laps_times[[#This Row],[48]]),"DNF",    rounds_cum_time[[#This Row],[47]]+laps_times[[#This Row],[48]])</f>
        <v>6.1277777777777771E-2</v>
      </c>
      <c r="BF28" s="127">
        <f>IF(ISBLANK(laps_times[[#This Row],[49]]),"DNF",    rounds_cum_time[[#This Row],[48]]+laps_times[[#This Row],[49]])</f>
        <v>6.2594791666666663E-2</v>
      </c>
      <c r="BG28" s="127">
        <f>IF(ISBLANK(laps_times[[#This Row],[50]]),"DNF",    rounds_cum_time[[#This Row],[49]]+laps_times[[#This Row],[50]])</f>
        <v>6.3907060185185188E-2</v>
      </c>
      <c r="BH28" s="127">
        <f>IF(ISBLANK(laps_times[[#This Row],[51]]),"DNF",    rounds_cum_time[[#This Row],[50]]+laps_times[[#This Row],[51]])</f>
        <v>6.5214467592592598E-2</v>
      </c>
      <c r="BI28" s="127">
        <f>IF(ISBLANK(laps_times[[#This Row],[52]]),"DNF",    rounds_cum_time[[#This Row],[51]]+laps_times[[#This Row],[52]])</f>
        <v>6.6521064814814818E-2</v>
      </c>
      <c r="BJ28" s="127">
        <f>IF(ISBLANK(laps_times[[#This Row],[53]]),"DNF",    rounds_cum_time[[#This Row],[52]]+laps_times[[#This Row],[53]])</f>
        <v>6.7822569444444453E-2</v>
      </c>
      <c r="BK28" s="127">
        <f>IF(ISBLANK(laps_times[[#This Row],[54]]),"DNF",    rounds_cum_time[[#This Row],[53]]+laps_times[[#This Row],[54]])</f>
        <v>6.9135648148148154E-2</v>
      </c>
      <c r="BL28" s="127">
        <f>IF(ISBLANK(laps_times[[#This Row],[55]]),"DNF",    rounds_cum_time[[#This Row],[54]]+laps_times[[#This Row],[55]])</f>
        <v>7.0443634259259272E-2</v>
      </c>
      <c r="BM28" s="127">
        <f>IF(ISBLANK(laps_times[[#This Row],[56]]),"DNF",    rounds_cum_time[[#This Row],[55]]+laps_times[[#This Row],[56]])</f>
        <v>7.1727314814814827E-2</v>
      </c>
      <c r="BN28" s="127">
        <f>IF(ISBLANK(laps_times[[#This Row],[57]]),"DNF",    rounds_cum_time[[#This Row],[56]]+laps_times[[#This Row],[57]])</f>
        <v>7.306909722222224E-2</v>
      </c>
      <c r="BO28" s="127">
        <f>IF(ISBLANK(laps_times[[#This Row],[58]]),"DNF",    rounds_cum_time[[#This Row],[57]]+laps_times[[#This Row],[58]])</f>
        <v>7.4381365740740765E-2</v>
      </c>
      <c r="BP28" s="127">
        <f>IF(ISBLANK(laps_times[[#This Row],[59]]),"DNF",    rounds_cum_time[[#This Row],[58]]+laps_times[[#This Row],[59]])</f>
        <v>7.5668518518518538E-2</v>
      </c>
      <c r="BQ28" s="127">
        <f>IF(ISBLANK(laps_times[[#This Row],[60]]),"DNF",    rounds_cum_time[[#This Row],[59]]+laps_times[[#This Row],[60]])</f>
        <v>7.7027662037037051E-2</v>
      </c>
      <c r="BR28" s="127">
        <f>IF(ISBLANK(laps_times[[#This Row],[61]]),"DNF",    rounds_cum_time[[#This Row],[60]]+laps_times[[#This Row],[61]])</f>
        <v>7.833055555555557E-2</v>
      </c>
      <c r="BS28" s="127">
        <f>IF(ISBLANK(laps_times[[#This Row],[62]]),"DNF",    rounds_cum_time[[#This Row],[61]]+laps_times[[#This Row],[62]])</f>
        <v>7.9624074074074083E-2</v>
      </c>
      <c r="BT28" s="127">
        <f>IF(ISBLANK(laps_times[[#This Row],[63]]),"DNF",    rounds_cum_time[[#This Row],[62]]+laps_times[[#This Row],[63]])</f>
        <v>8.0936111111111125E-2</v>
      </c>
      <c r="BU28" s="127">
        <f>IF(ISBLANK(laps_times[[#This Row],[64]]),"DNF",    rounds_cum_time[[#This Row],[63]]+laps_times[[#This Row],[64]])</f>
        <v>8.2234837962962978E-2</v>
      </c>
      <c r="BV28" s="127">
        <f>IF(ISBLANK(laps_times[[#This Row],[65]]),"DNF",    rounds_cum_time[[#This Row],[64]]+laps_times[[#This Row],[65]])</f>
        <v>8.356238425925927E-2</v>
      </c>
      <c r="BW28" s="127">
        <f>IF(ISBLANK(laps_times[[#This Row],[66]]),"DNF",    rounds_cum_time[[#This Row],[65]]+laps_times[[#This Row],[66]])</f>
        <v>8.4889930555555562E-2</v>
      </c>
      <c r="BX28" s="127">
        <f>IF(ISBLANK(laps_times[[#This Row],[67]]),"DNF",    rounds_cum_time[[#This Row],[66]]+laps_times[[#This Row],[67]])</f>
        <v>8.6275347222222229E-2</v>
      </c>
      <c r="BY28" s="127">
        <f>IF(ISBLANK(laps_times[[#This Row],[68]]),"DNF",    rounds_cum_time[[#This Row],[67]]+laps_times[[#This Row],[68]])</f>
        <v>8.7659606481481495E-2</v>
      </c>
      <c r="BZ28" s="127">
        <f>IF(ISBLANK(laps_times[[#This Row],[69]]),"DNF",    rounds_cum_time[[#This Row],[68]]+laps_times[[#This Row],[69]])</f>
        <v>8.8951967592592607E-2</v>
      </c>
      <c r="CA28" s="127">
        <f>IF(ISBLANK(laps_times[[#This Row],[70]]),"DNF",    rounds_cum_time[[#This Row],[69]]+laps_times[[#This Row],[70]])</f>
        <v>9.0274537037037056E-2</v>
      </c>
      <c r="CB28" s="127">
        <f>IF(ISBLANK(laps_times[[#This Row],[71]]),"DNF",    rounds_cum_time[[#This Row],[70]]+laps_times[[#This Row],[71]])</f>
        <v>9.1592361111111131E-2</v>
      </c>
      <c r="CC28" s="127">
        <f>IF(ISBLANK(laps_times[[#This Row],[72]]),"DNF",    rounds_cum_time[[#This Row],[71]]+laps_times[[#This Row],[72]])</f>
        <v>9.292592592592594E-2</v>
      </c>
      <c r="CD28" s="127">
        <f>IF(ISBLANK(laps_times[[#This Row],[73]]),"DNF",    rounds_cum_time[[#This Row],[72]]+laps_times[[#This Row],[73]])</f>
        <v>9.4253819444444456E-2</v>
      </c>
      <c r="CE28" s="127">
        <f>IF(ISBLANK(laps_times[[#This Row],[74]]),"DNF",    rounds_cum_time[[#This Row],[73]]+laps_times[[#This Row],[74]])</f>
        <v>9.5630324074074083E-2</v>
      </c>
      <c r="CF28" s="127">
        <f>IF(ISBLANK(laps_times[[#This Row],[75]]),"DNF",    rounds_cum_time[[#This Row],[74]]+laps_times[[#This Row],[75]])</f>
        <v>9.6966087962962966E-2</v>
      </c>
      <c r="CG28" s="127">
        <f>IF(ISBLANK(laps_times[[#This Row],[76]]),"DNF",    rounds_cum_time[[#This Row],[75]]+laps_times[[#This Row],[76]])</f>
        <v>9.8350694444444442E-2</v>
      </c>
      <c r="CH28" s="127">
        <f>IF(ISBLANK(laps_times[[#This Row],[77]]),"DNF",    rounds_cum_time[[#This Row],[76]]+laps_times[[#This Row],[77]])</f>
        <v>9.9657870370370369E-2</v>
      </c>
      <c r="CI28" s="127">
        <f>IF(ISBLANK(laps_times[[#This Row],[78]]),"DNF",    rounds_cum_time[[#This Row],[77]]+laps_times[[#This Row],[78]])</f>
        <v>0.10101458333333334</v>
      </c>
      <c r="CJ28" s="127">
        <f>IF(ISBLANK(laps_times[[#This Row],[79]]),"DNF",    rounds_cum_time[[#This Row],[78]]+laps_times[[#This Row],[79]])</f>
        <v>0.1023732638888889</v>
      </c>
      <c r="CK28" s="127">
        <f>IF(ISBLANK(laps_times[[#This Row],[80]]),"DNF",    rounds_cum_time[[#This Row],[79]]+laps_times[[#This Row],[80]])</f>
        <v>0.10372777777777779</v>
      </c>
      <c r="CL28" s="127">
        <f>IF(ISBLANK(laps_times[[#This Row],[81]]),"DNF",    rounds_cum_time[[#This Row],[80]]+laps_times[[#This Row],[81]])</f>
        <v>0.10512569444444446</v>
      </c>
      <c r="CM28" s="127">
        <f>IF(ISBLANK(laps_times[[#This Row],[82]]),"DNF",    rounds_cum_time[[#This Row],[81]]+laps_times[[#This Row],[82]])</f>
        <v>0.10650243055555557</v>
      </c>
      <c r="CN28" s="127">
        <f>IF(ISBLANK(laps_times[[#This Row],[83]]),"DNF",    rounds_cum_time[[#This Row],[82]]+laps_times[[#This Row],[83]])</f>
        <v>0.10789560185185186</v>
      </c>
      <c r="CO28" s="127">
        <f>IF(ISBLANK(laps_times[[#This Row],[84]]),"DNF",    rounds_cum_time[[#This Row],[83]]+laps_times[[#This Row],[84]])</f>
        <v>0.10928449074074074</v>
      </c>
      <c r="CP28" s="127">
        <f>IF(ISBLANK(laps_times[[#This Row],[85]]),"DNF",    rounds_cum_time[[#This Row],[84]]+laps_times[[#This Row],[85]])</f>
        <v>0.11069120370370371</v>
      </c>
      <c r="CQ28" s="127">
        <f>IF(ISBLANK(laps_times[[#This Row],[86]]),"DNF",    rounds_cum_time[[#This Row],[85]]+laps_times[[#This Row],[86]])</f>
        <v>0.11220243055555557</v>
      </c>
      <c r="CR28" s="127">
        <f>IF(ISBLANK(laps_times[[#This Row],[87]]),"DNF",    rounds_cum_time[[#This Row],[86]]+laps_times[[#This Row],[87]])</f>
        <v>0.11358402777777779</v>
      </c>
      <c r="CS28" s="127">
        <f>IF(ISBLANK(laps_times[[#This Row],[88]]),"DNF",    rounds_cum_time[[#This Row],[87]]+laps_times[[#This Row],[88]])</f>
        <v>0.11497314814814816</v>
      </c>
      <c r="CT28" s="127">
        <f>IF(ISBLANK(laps_times[[#This Row],[89]]),"DNF",    rounds_cum_time[[#This Row],[88]]+laps_times[[#This Row],[89]])</f>
        <v>0.11632685185185186</v>
      </c>
      <c r="CU28" s="127">
        <f>IF(ISBLANK(laps_times[[#This Row],[90]]),"DNF",    rounds_cum_time[[#This Row],[89]]+laps_times[[#This Row],[90]])</f>
        <v>0.11772037037037038</v>
      </c>
      <c r="CV28" s="127">
        <f>IF(ISBLANK(laps_times[[#This Row],[91]]),"DNF",    rounds_cum_time[[#This Row],[90]]+laps_times[[#This Row],[91]])</f>
        <v>0.11909861111111111</v>
      </c>
      <c r="CW28" s="127">
        <f>IF(ISBLANK(laps_times[[#This Row],[92]]),"DNF",    rounds_cum_time[[#This Row],[91]]+laps_times[[#This Row],[92]])</f>
        <v>0.1204931712962963</v>
      </c>
      <c r="CX28" s="127">
        <f>IF(ISBLANK(laps_times[[#This Row],[93]]),"DNF",    rounds_cum_time[[#This Row],[92]]+laps_times[[#This Row],[93]])</f>
        <v>0.12189548611111112</v>
      </c>
      <c r="CY28" s="127">
        <f>IF(ISBLANK(laps_times[[#This Row],[94]]),"DNF",    rounds_cum_time[[#This Row],[93]]+laps_times[[#This Row],[94]])</f>
        <v>0.12331863425925926</v>
      </c>
      <c r="CZ28" s="127">
        <f>IF(ISBLANK(laps_times[[#This Row],[95]]),"DNF",    rounds_cum_time[[#This Row],[94]]+laps_times[[#This Row],[95]])</f>
        <v>0.12470972222222222</v>
      </c>
      <c r="DA28" s="127">
        <f>IF(ISBLANK(laps_times[[#This Row],[96]]),"DNF",    rounds_cum_time[[#This Row],[95]]+laps_times[[#This Row],[96]])</f>
        <v>0.12611238425925925</v>
      </c>
      <c r="DB28" s="127">
        <f>IF(ISBLANK(laps_times[[#This Row],[97]]),"DNF",    rounds_cum_time[[#This Row],[96]]+laps_times[[#This Row],[97]])</f>
        <v>0.1275037037037037</v>
      </c>
      <c r="DC28" s="127">
        <f>IF(ISBLANK(laps_times[[#This Row],[98]]),"DNF",    rounds_cum_time[[#This Row],[97]]+laps_times[[#This Row],[98]])</f>
        <v>0.12890312500000001</v>
      </c>
      <c r="DD28" s="127">
        <f>IF(ISBLANK(laps_times[[#This Row],[99]]),"DNF",    rounds_cum_time[[#This Row],[98]]+laps_times[[#This Row],[99]])</f>
        <v>0.13031168981481484</v>
      </c>
      <c r="DE28" s="127">
        <f>IF(ISBLANK(laps_times[[#This Row],[100]]),"DNF",    rounds_cum_time[[#This Row],[99]]+laps_times[[#This Row],[100]])</f>
        <v>0.13174178240740742</v>
      </c>
      <c r="DF28" s="127">
        <f>IF(ISBLANK(laps_times[[#This Row],[101]]),"DNF",    rounds_cum_time[[#This Row],[100]]+laps_times[[#This Row],[101]])</f>
        <v>0.13315914351851851</v>
      </c>
      <c r="DG28" s="127">
        <f>IF(ISBLANK(laps_times[[#This Row],[102]]),"DNF",    rounds_cum_time[[#This Row],[101]]+laps_times[[#This Row],[102]])</f>
        <v>0.13458460648148149</v>
      </c>
      <c r="DH28" s="127">
        <f>IF(ISBLANK(laps_times[[#This Row],[103]]),"DNF",    rounds_cum_time[[#This Row],[102]]+laps_times[[#This Row],[103]])</f>
        <v>0.13600405092592593</v>
      </c>
      <c r="DI28" s="128">
        <f>IF(ISBLANK(laps_times[[#This Row],[104]]),"DNF",    rounds_cum_time[[#This Row],[103]]+laps_times[[#This Row],[104]])</f>
        <v>0.13738553240740742</v>
      </c>
      <c r="DJ28" s="128">
        <f>IF(ISBLANK(laps_times[[#This Row],[105]]),"DNF",    rounds_cum_time[[#This Row],[104]]+laps_times[[#This Row],[105]])</f>
        <v>0.13875150462962965</v>
      </c>
    </row>
    <row r="29" spans="2:114" x14ac:dyDescent="0.2">
      <c r="B29" s="124">
        <f>laps_times[[#This Row],[poř]]</f>
        <v>26</v>
      </c>
      <c r="C29" s="125">
        <f>laps_times[[#This Row],[s.č.]]</f>
        <v>45</v>
      </c>
      <c r="D29" s="125" t="str">
        <f>laps_times[[#This Row],[jméno]]</f>
        <v>Jokl Rosta</v>
      </c>
      <c r="E29" s="126">
        <f>laps_times[[#This Row],[roč]]</f>
        <v>1975</v>
      </c>
      <c r="F29" s="126" t="str">
        <f>laps_times[[#This Row],[kat]]</f>
        <v>M40</v>
      </c>
      <c r="G29" s="126">
        <f>laps_times[[#This Row],[poř_kat]]</f>
        <v>10</v>
      </c>
      <c r="H29" s="125" t="str">
        <f>IF(ISBLANK(laps_times[[#This Row],[klub]]),"-",laps_times[[#This Row],[klub]])</f>
        <v>WRC</v>
      </c>
      <c r="I29" s="138">
        <f>laps_times[[#This Row],[celk. čas]]</f>
        <v>0.13981481481481481</v>
      </c>
      <c r="J29" s="127">
        <f>laps_times[[#This Row],[1]]</f>
        <v>1.9854166666666666E-3</v>
      </c>
      <c r="K29" s="127">
        <f>IF(ISBLANK(laps_times[[#This Row],[2]]),"DNF",    rounds_cum_time[[#This Row],[1]]+laps_times[[#This Row],[2]])</f>
        <v>3.1621527777777776E-3</v>
      </c>
      <c r="L29" s="127">
        <f>IF(ISBLANK(laps_times[[#This Row],[3]]),"DNF",    rounds_cum_time[[#This Row],[2]]+laps_times[[#This Row],[3]])</f>
        <v>4.335185185185185E-3</v>
      </c>
      <c r="M29" s="127">
        <f>IF(ISBLANK(laps_times[[#This Row],[4]]),"DNF",    rounds_cum_time[[#This Row],[3]]+laps_times[[#This Row],[4]])</f>
        <v>5.5660879629629628E-3</v>
      </c>
      <c r="N29" s="127">
        <f>IF(ISBLANK(laps_times[[#This Row],[5]]),"DNF",    rounds_cum_time[[#This Row],[4]]+laps_times[[#This Row],[5]])</f>
        <v>6.8300925925925925E-3</v>
      </c>
      <c r="O29" s="127">
        <f>IF(ISBLANK(laps_times[[#This Row],[6]]),"DNF",    rounds_cum_time[[#This Row],[5]]+laps_times[[#This Row],[6]])</f>
        <v>8.0701388888888888E-3</v>
      </c>
      <c r="P29" s="127">
        <f>IF(ISBLANK(laps_times[[#This Row],[7]]),"DNF",    rounds_cum_time[[#This Row],[6]]+laps_times[[#This Row],[7]])</f>
        <v>9.3212962962962963E-3</v>
      </c>
      <c r="Q29" s="127">
        <f>IF(ISBLANK(laps_times[[#This Row],[8]]),"DNF",    rounds_cum_time[[#This Row],[7]]+laps_times[[#This Row],[8]])</f>
        <v>1.0582175925925925E-2</v>
      </c>
      <c r="R29" s="127">
        <f>IF(ISBLANK(laps_times[[#This Row],[9]]),"DNF",    rounds_cum_time[[#This Row],[8]]+laps_times[[#This Row],[9]])</f>
        <v>1.1862037037037037E-2</v>
      </c>
      <c r="S29" s="127">
        <f>IF(ISBLANK(laps_times[[#This Row],[10]]),"DNF",    rounds_cum_time[[#This Row],[9]]+laps_times[[#This Row],[10]])</f>
        <v>1.3072916666666667E-2</v>
      </c>
      <c r="T29" s="127">
        <f>IF(ISBLANK(laps_times[[#This Row],[11]]),"DNF",    rounds_cum_time[[#This Row],[10]]+laps_times[[#This Row],[11]])</f>
        <v>1.433125E-2</v>
      </c>
      <c r="U29" s="127">
        <f>IF(ISBLANK(laps_times[[#This Row],[12]]),"DNF",    rounds_cum_time[[#This Row],[11]]+laps_times[[#This Row],[12]])</f>
        <v>1.5602546296296297E-2</v>
      </c>
      <c r="V29" s="127">
        <f>IF(ISBLANK(laps_times[[#This Row],[13]]),"DNF",    rounds_cum_time[[#This Row],[12]]+laps_times[[#This Row],[13]])</f>
        <v>1.6895023148148149E-2</v>
      </c>
      <c r="W29" s="127">
        <f>IF(ISBLANK(laps_times[[#This Row],[14]]),"DNF",    rounds_cum_time[[#This Row],[13]]+laps_times[[#This Row],[14]])</f>
        <v>1.8139814814814817E-2</v>
      </c>
      <c r="X29" s="127">
        <f>IF(ISBLANK(laps_times[[#This Row],[15]]),"DNF",    rounds_cum_time[[#This Row],[14]]+laps_times[[#This Row],[15]])</f>
        <v>1.9378240740740744E-2</v>
      </c>
      <c r="Y29" s="127">
        <f>IF(ISBLANK(laps_times[[#This Row],[16]]),"DNF",    rounds_cum_time[[#This Row],[15]]+laps_times[[#This Row],[16]])</f>
        <v>2.061018518518519E-2</v>
      </c>
      <c r="Z29" s="127">
        <f>IF(ISBLANK(laps_times[[#This Row],[17]]),"DNF",    rounds_cum_time[[#This Row],[16]]+laps_times[[#This Row],[17]])</f>
        <v>2.1835648148148153E-2</v>
      </c>
      <c r="AA29" s="127">
        <f>IF(ISBLANK(laps_times[[#This Row],[18]]),"DNF",    rounds_cum_time[[#This Row],[17]]+laps_times[[#This Row],[18]])</f>
        <v>2.3060763888888895E-2</v>
      </c>
      <c r="AB29" s="127">
        <f>IF(ISBLANK(laps_times[[#This Row],[19]]),"DNF",    rounds_cum_time[[#This Row],[18]]+laps_times[[#This Row],[19]])</f>
        <v>2.4275462962962967E-2</v>
      </c>
      <c r="AC29" s="127">
        <f>IF(ISBLANK(laps_times[[#This Row],[20]]),"DNF",    rounds_cum_time[[#This Row],[19]]+laps_times[[#This Row],[20]])</f>
        <v>2.5489699074074078E-2</v>
      </c>
      <c r="AD29" s="127">
        <f>IF(ISBLANK(laps_times[[#This Row],[21]]),"DNF",    rounds_cum_time[[#This Row],[20]]+laps_times[[#This Row],[21]])</f>
        <v>2.6723842592592598E-2</v>
      </c>
      <c r="AE29" s="127">
        <f>IF(ISBLANK(laps_times[[#This Row],[22]]),"DNF",    rounds_cum_time[[#This Row],[21]]+laps_times[[#This Row],[22]])</f>
        <v>2.7966550925925929E-2</v>
      </c>
      <c r="AF29" s="127">
        <f>IF(ISBLANK(laps_times[[#This Row],[23]]),"DNF",    rounds_cum_time[[#This Row],[22]]+laps_times[[#This Row],[23]])</f>
        <v>2.9206944444444449E-2</v>
      </c>
      <c r="AG29" s="127">
        <f>IF(ISBLANK(laps_times[[#This Row],[24]]),"DNF",    rounds_cum_time[[#This Row],[23]]+laps_times[[#This Row],[24]])</f>
        <v>3.0484953703703709E-2</v>
      </c>
      <c r="AH29" s="127">
        <f>IF(ISBLANK(laps_times[[#This Row],[25]]),"DNF",    rounds_cum_time[[#This Row],[24]]+laps_times[[#This Row],[25]])</f>
        <v>3.1772337962962971E-2</v>
      </c>
      <c r="AI29" s="127">
        <f>IF(ISBLANK(laps_times[[#This Row],[26]]),"DNF",    rounds_cum_time[[#This Row],[25]]+laps_times[[#This Row],[26]])</f>
        <v>3.3030902777777787E-2</v>
      </c>
      <c r="AJ29" s="127">
        <f>IF(ISBLANK(laps_times[[#This Row],[27]]),"DNF",    rounds_cum_time[[#This Row],[26]]+laps_times[[#This Row],[27]])</f>
        <v>3.4371527777777786E-2</v>
      </c>
      <c r="AK29" s="127">
        <f>IF(ISBLANK(laps_times[[#This Row],[28]]),"DNF",    rounds_cum_time[[#This Row],[27]]+laps_times[[#This Row],[28]])</f>
        <v>3.5587962962962974E-2</v>
      </c>
      <c r="AL29" s="127">
        <f>IF(ISBLANK(laps_times[[#This Row],[29]]),"DNF",    rounds_cum_time[[#This Row],[28]]+laps_times[[#This Row],[29]])</f>
        <v>3.6831365740740751E-2</v>
      </c>
      <c r="AM29" s="127">
        <f>IF(ISBLANK(laps_times[[#This Row],[30]]),"DNF",    rounds_cum_time[[#This Row],[29]]+laps_times[[#This Row],[30]])</f>
        <v>3.8095833333333343E-2</v>
      </c>
      <c r="AN29" s="127">
        <f>IF(ISBLANK(laps_times[[#This Row],[31]]),"DNF",    rounds_cum_time[[#This Row],[30]]+laps_times[[#This Row],[31]])</f>
        <v>3.9333912037037046E-2</v>
      </c>
      <c r="AO29" s="127">
        <f>IF(ISBLANK(laps_times[[#This Row],[32]]),"DNF",    rounds_cum_time[[#This Row],[31]]+laps_times[[#This Row],[32]])</f>
        <v>4.0635069444444456E-2</v>
      </c>
      <c r="AP29" s="127">
        <f>IF(ISBLANK(laps_times[[#This Row],[33]]),"DNF",    rounds_cum_time[[#This Row],[32]]+laps_times[[#This Row],[33]])</f>
        <v>4.1923379629629644E-2</v>
      </c>
      <c r="AQ29" s="127">
        <f>IF(ISBLANK(laps_times[[#This Row],[34]]),"DNF",    rounds_cum_time[[#This Row],[33]]+laps_times[[#This Row],[34]])</f>
        <v>4.318379629629631E-2</v>
      </c>
      <c r="AR29" s="127">
        <f>IF(ISBLANK(laps_times[[#This Row],[35]]),"DNF",    rounds_cum_time[[#This Row],[34]]+laps_times[[#This Row],[35]])</f>
        <v>4.4484490740740755E-2</v>
      </c>
      <c r="AS29" s="127">
        <f>IF(ISBLANK(laps_times[[#This Row],[36]]),"DNF",    rounds_cum_time[[#This Row],[35]]+laps_times[[#This Row],[36]])</f>
        <v>4.575740740740742E-2</v>
      </c>
      <c r="AT29" s="127">
        <f>IF(ISBLANK(laps_times[[#This Row],[37]]),"DNF",    rounds_cum_time[[#This Row],[36]]+laps_times[[#This Row],[37]])</f>
        <v>4.7113657407407417E-2</v>
      </c>
      <c r="AU29" s="127">
        <f>IF(ISBLANK(laps_times[[#This Row],[38]]),"DNF",    rounds_cum_time[[#This Row],[37]]+laps_times[[#This Row],[38]])</f>
        <v>4.835625000000001E-2</v>
      </c>
      <c r="AV29" s="127">
        <f>IF(ISBLANK(laps_times[[#This Row],[39]]),"DNF",    rounds_cum_time[[#This Row],[38]]+laps_times[[#This Row],[39]])</f>
        <v>4.9596412037037046E-2</v>
      </c>
      <c r="AW29" s="127">
        <f>IF(ISBLANK(laps_times[[#This Row],[40]]),"DNF",    rounds_cum_time[[#This Row],[39]]+laps_times[[#This Row],[40]])</f>
        <v>5.0847337962962973E-2</v>
      </c>
      <c r="AX29" s="127">
        <f>IF(ISBLANK(laps_times[[#This Row],[41]]),"DNF",    rounds_cum_time[[#This Row],[40]]+laps_times[[#This Row],[41]])</f>
        <v>5.2139004629629636E-2</v>
      </c>
      <c r="AY29" s="127">
        <f>IF(ISBLANK(laps_times[[#This Row],[42]]),"DNF",    rounds_cum_time[[#This Row],[41]]+laps_times[[#This Row],[42]])</f>
        <v>5.343206018518519E-2</v>
      </c>
      <c r="AZ29" s="127">
        <f>IF(ISBLANK(laps_times[[#This Row],[43]]),"DNF",    rounds_cum_time[[#This Row],[42]]+laps_times[[#This Row],[43]])</f>
        <v>5.4737615740740743E-2</v>
      </c>
      <c r="BA29" s="127">
        <f>IF(ISBLANK(laps_times[[#This Row],[44]]),"DNF",    rounds_cum_time[[#This Row],[43]]+laps_times[[#This Row],[44]])</f>
        <v>5.6014814814814816E-2</v>
      </c>
      <c r="BB29" s="127">
        <f>IF(ISBLANK(laps_times[[#This Row],[45]]),"DNF",    rounds_cum_time[[#This Row],[44]]+laps_times[[#This Row],[45]])</f>
        <v>5.7293287037037038E-2</v>
      </c>
      <c r="BC29" s="127">
        <f>IF(ISBLANK(laps_times[[#This Row],[46]]),"DNF",    rounds_cum_time[[#This Row],[45]]+laps_times[[#This Row],[46]])</f>
        <v>5.8555555555555555E-2</v>
      </c>
      <c r="BD29" s="127">
        <f>IF(ISBLANK(laps_times[[#This Row],[47]]),"DNF",    rounds_cum_time[[#This Row],[46]]+laps_times[[#This Row],[47]])</f>
        <v>5.9798958333333332E-2</v>
      </c>
      <c r="BE29" s="127">
        <f>IF(ISBLANK(laps_times[[#This Row],[48]]),"DNF",    rounds_cum_time[[#This Row],[47]]+laps_times[[#This Row],[48]])</f>
        <v>6.1126273148148148E-2</v>
      </c>
      <c r="BF29" s="127">
        <f>IF(ISBLANK(laps_times[[#This Row],[49]]),"DNF",    rounds_cum_time[[#This Row],[48]]+laps_times[[#This Row],[49]])</f>
        <v>6.2382523148148149E-2</v>
      </c>
      <c r="BG29" s="127">
        <f>IF(ISBLANK(laps_times[[#This Row],[50]]),"DNF",    rounds_cum_time[[#This Row],[49]]+laps_times[[#This Row],[50]])</f>
        <v>6.3698148148148143E-2</v>
      </c>
      <c r="BH29" s="127">
        <f>IF(ISBLANK(laps_times[[#This Row],[51]]),"DNF",    rounds_cum_time[[#This Row],[50]]+laps_times[[#This Row],[51]])</f>
        <v>6.5045601851851848E-2</v>
      </c>
      <c r="BI29" s="127">
        <f>IF(ISBLANK(laps_times[[#This Row],[52]]),"DNF",    rounds_cum_time[[#This Row],[51]]+laps_times[[#This Row],[52]])</f>
        <v>6.6358680555555549E-2</v>
      </c>
      <c r="BJ29" s="127">
        <f>IF(ISBLANK(laps_times[[#This Row],[53]]),"DNF",    rounds_cum_time[[#This Row],[52]]+laps_times[[#This Row],[53]])</f>
        <v>6.7622453703703692E-2</v>
      </c>
      <c r="BK29" s="127">
        <f>IF(ISBLANK(laps_times[[#This Row],[54]]),"DNF",    rounds_cum_time[[#This Row],[53]]+laps_times[[#This Row],[54]])</f>
        <v>6.8929050925925911E-2</v>
      </c>
      <c r="BL29" s="127">
        <f>IF(ISBLANK(laps_times[[#This Row],[55]]),"DNF",    rounds_cum_time[[#This Row],[54]]+laps_times[[#This Row],[55]])</f>
        <v>7.0169675925925906E-2</v>
      </c>
      <c r="BM29" s="127">
        <f>IF(ISBLANK(laps_times[[#This Row],[56]]),"DNF",    rounds_cum_time[[#This Row],[55]]+laps_times[[#This Row],[56]])</f>
        <v>7.1544328703703683E-2</v>
      </c>
      <c r="BN29" s="127">
        <f>IF(ISBLANK(laps_times[[#This Row],[57]]),"DNF",    rounds_cum_time[[#This Row],[56]]+laps_times[[#This Row],[57]])</f>
        <v>7.279953703703701E-2</v>
      </c>
      <c r="BO29" s="127">
        <f>IF(ISBLANK(laps_times[[#This Row],[58]]),"DNF",    rounds_cum_time[[#This Row],[57]]+laps_times[[#This Row],[58]])</f>
        <v>7.4077083333333307E-2</v>
      </c>
      <c r="BP29" s="127">
        <f>IF(ISBLANK(laps_times[[#This Row],[59]]),"DNF",    rounds_cum_time[[#This Row],[58]]+laps_times[[#This Row],[59]])</f>
        <v>7.5380555555555534E-2</v>
      </c>
      <c r="BQ29" s="127">
        <f>IF(ISBLANK(laps_times[[#This Row],[60]]),"DNF",    rounds_cum_time[[#This Row],[59]]+laps_times[[#This Row],[60]])</f>
        <v>7.6672106481481456E-2</v>
      </c>
      <c r="BR29" s="127">
        <f>IF(ISBLANK(laps_times[[#This Row],[61]]),"DNF",    rounds_cum_time[[#This Row],[60]]+laps_times[[#This Row],[61]])</f>
        <v>7.7986921296296266E-2</v>
      </c>
      <c r="BS29" s="127">
        <f>IF(ISBLANK(laps_times[[#This Row],[62]]),"DNF",    rounds_cum_time[[#This Row],[61]]+laps_times[[#This Row],[62]])</f>
        <v>7.9293634259259227E-2</v>
      </c>
      <c r="BT29" s="127">
        <f>IF(ISBLANK(laps_times[[#This Row],[63]]),"DNF",    rounds_cum_time[[#This Row],[62]]+laps_times[[#This Row],[63]])</f>
        <v>8.0616898148148111E-2</v>
      </c>
      <c r="BU29" s="127">
        <f>IF(ISBLANK(laps_times[[#This Row],[64]]),"DNF",    rounds_cum_time[[#This Row],[63]]+laps_times[[#This Row],[64]])</f>
        <v>8.1967361111111067E-2</v>
      </c>
      <c r="BV29" s="127">
        <f>IF(ISBLANK(laps_times[[#This Row],[65]]),"DNF",    rounds_cum_time[[#This Row],[64]]+laps_times[[#This Row],[65]])</f>
        <v>8.3331365740740695E-2</v>
      </c>
      <c r="BW29" s="127">
        <f>IF(ISBLANK(laps_times[[#This Row],[66]]),"DNF",    rounds_cum_time[[#This Row],[65]]+laps_times[[#This Row],[66]])</f>
        <v>8.4660069444444402E-2</v>
      </c>
      <c r="BX29" s="127">
        <f>IF(ISBLANK(laps_times[[#This Row],[67]]),"DNF",    rounds_cum_time[[#This Row],[66]]+laps_times[[#This Row],[67]])</f>
        <v>8.6034259259259213E-2</v>
      </c>
      <c r="BY29" s="127">
        <f>IF(ISBLANK(laps_times[[#This Row],[68]]),"DNF",    rounds_cum_time[[#This Row],[67]]+laps_times[[#This Row],[68]])</f>
        <v>8.7371296296296252E-2</v>
      </c>
      <c r="BZ29" s="127">
        <f>IF(ISBLANK(laps_times[[#This Row],[69]]),"DNF",    rounds_cum_time[[#This Row],[68]]+laps_times[[#This Row],[69]])</f>
        <v>8.8689120370370328E-2</v>
      </c>
      <c r="CA29" s="127">
        <f>IF(ISBLANK(laps_times[[#This Row],[70]]),"DNF",    rounds_cum_time[[#This Row],[69]]+laps_times[[#This Row],[70]])</f>
        <v>9.0036805555555516E-2</v>
      </c>
      <c r="CB29" s="127">
        <f>IF(ISBLANK(laps_times[[#This Row],[71]]),"DNF",    rounds_cum_time[[#This Row],[70]]+laps_times[[#This Row],[71]])</f>
        <v>9.1442824074074031E-2</v>
      </c>
      <c r="CC29" s="127">
        <f>IF(ISBLANK(laps_times[[#This Row],[72]]),"DNF",    rounds_cum_time[[#This Row],[71]]+laps_times[[#This Row],[72]])</f>
        <v>9.2831944444444398E-2</v>
      </c>
      <c r="CD29" s="127">
        <f>IF(ISBLANK(laps_times[[#This Row],[73]]),"DNF",    rounds_cum_time[[#This Row],[72]]+laps_times[[#This Row],[73]])</f>
        <v>9.4234606481481437E-2</v>
      </c>
      <c r="CE29" s="127">
        <f>IF(ISBLANK(laps_times[[#This Row],[74]]),"DNF",    rounds_cum_time[[#This Row],[73]]+laps_times[[#This Row],[74]])</f>
        <v>9.565833333333329E-2</v>
      </c>
      <c r="CF29" s="127">
        <f>IF(ISBLANK(laps_times[[#This Row],[75]]),"DNF",    rounds_cum_time[[#This Row],[74]]+laps_times[[#This Row],[75]])</f>
        <v>9.7091087962962924E-2</v>
      </c>
      <c r="CG29" s="127">
        <f>IF(ISBLANK(laps_times[[#This Row],[76]]),"DNF",    rounds_cum_time[[#This Row],[75]]+laps_times[[#This Row],[76]])</f>
        <v>9.8542013888888849E-2</v>
      </c>
      <c r="CH29" s="127">
        <f>IF(ISBLANK(laps_times[[#This Row],[77]]),"DNF",    rounds_cum_time[[#This Row],[76]]+laps_times[[#This Row],[77]])</f>
        <v>9.9966782407407362E-2</v>
      </c>
      <c r="CI29" s="127">
        <f>IF(ISBLANK(laps_times[[#This Row],[78]]),"DNF",    rounds_cum_time[[#This Row],[77]]+laps_times[[#This Row],[78]])</f>
        <v>0.10138425925925922</v>
      </c>
      <c r="CJ29" s="127">
        <f>IF(ISBLANK(laps_times[[#This Row],[79]]),"DNF",    rounds_cum_time[[#This Row],[78]]+laps_times[[#This Row],[79]])</f>
        <v>0.10277430555555551</v>
      </c>
      <c r="CK29" s="127">
        <f>IF(ISBLANK(laps_times[[#This Row],[80]]),"DNF",    rounds_cum_time[[#This Row],[79]]+laps_times[[#This Row],[80]])</f>
        <v>0.10412025462962959</v>
      </c>
      <c r="CL29" s="127">
        <f>IF(ISBLANK(laps_times[[#This Row],[81]]),"DNF",    rounds_cum_time[[#This Row],[80]]+laps_times[[#This Row],[81]])</f>
        <v>0.10551874999999997</v>
      </c>
      <c r="CM29" s="127">
        <f>IF(ISBLANK(laps_times[[#This Row],[82]]),"DNF",    rounds_cum_time[[#This Row],[81]]+laps_times[[#This Row],[82]])</f>
        <v>0.10702928240740738</v>
      </c>
      <c r="CN29" s="127">
        <f>IF(ISBLANK(laps_times[[#This Row],[83]]),"DNF",    rounds_cum_time[[#This Row],[82]]+laps_times[[#This Row],[83]])</f>
        <v>0.10847789351851848</v>
      </c>
      <c r="CO29" s="127">
        <f>IF(ISBLANK(laps_times[[#This Row],[84]]),"DNF",    rounds_cum_time[[#This Row],[83]]+laps_times[[#This Row],[84]])</f>
        <v>0.10992766203703701</v>
      </c>
      <c r="CP29" s="127">
        <f>IF(ISBLANK(laps_times[[#This Row],[85]]),"DNF",    rounds_cum_time[[#This Row],[84]]+laps_times[[#This Row],[85]])</f>
        <v>0.11138854166666663</v>
      </c>
      <c r="CQ29" s="127">
        <f>IF(ISBLANK(laps_times[[#This Row],[86]]),"DNF",    rounds_cum_time[[#This Row],[85]]+laps_times[[#This Row],[86]])</f>
        <v>0.11282870370370367</v>
      </c>
      <c r="CR29" s="127">
        <f>IF(ISBLANK(laps_times[[#This Row],[87]]),"DNF",    rounds_cum_time[[#This Row],[86]]+laps_times[[#This Row],[87]])</f>
        <v>0.11448900462962959</v>
      </c>
      <c r="CS29" s="127">
        <f>IF(ISBLANK(laps_times[[#This Row],[88]]),"DNF",    rounds_cum_time[[#This Row],[87]]+laps_times[[#This Row],[88]])</f>
        <v>0.11591643518518514</v>
      </c>
      <c r="CT29" s="127">
        <f>IF(ISBLANK(laps_times[[#This Row],[89]]),"DNF",    rounds_cum_time[[#This Row],[88]]+laps_times[[#This Row],[89]])</f>
        <v>0.11739247685185181</v>
      </c>
      <c r="CU29" s="127">
        <f>IF(ISBLANK(laps_times[[#This Row],[90]]),"DNF",    rounds_cum_time[[#This Row],[89]]+laps_times[[#This Row],[90]])</f>
        <v>0.11883113425925922</v>
      </c>
      <c r="CV29" s="127">
        <f>IF(ISBLANK(laps_times[[#This Row],[91]]),"DNF",    rounds_cum_time[[#This Row],[90]]+laps_times[[#This Row],[91]])</f>
        <v>0.12027152777777773</v>
      </c>
      <c r="CW29" s="127">
        <f>IF(ISBLANK(laps_times[[#This Row],[92]]),"DNF",    rounds_cum_time[[#This Row],[91]]+laps_times[[#This Row],[92]])</f>
        <v>0.1217569444444444</v>
      </c>
      <c r="CX29" s="127">
        <f>IF(ISBLANK(laps_times[[#This Row],[93]]),"DNF",    rounds_cum_time[[#This Row],[92]]+laps_times[[#This Row],[93]])</f>
        <v>0.12322858796296292</v>
      </c>
      <c r="CY29" s="127">
        <f>IF(ISBLANK(laps_times[[#This Row],[94]]),"DNF",    rounds_cum_time[[#This Row],[93]]+laps_times[[#This Row],[94]])</f>
        <v>0.12475347222222218</v>
      </c>
      <c r="CZ29" s="127">
        <f>IF(ISBLANK(laps_times[[#This Row],[95]]),"DNF",    rounds_cum_time[[#This Row],[94]]+laps_times[[#This Row],[95]])</f>
        <v>0.1261663194444444</v>
      </c>
      <c r="DA29" s="127">
        <f>IF(ISBLANK(laps_times[[#This Row],[96]]),"DNF",    rounds_cum_time[[#This Row],[95]]+laps_times[[#This Row],[96]])</f>
        <v>0.12759710648148143</v>
      </c>
      <c r="DB29" s="127">
        <f>IF(ISBLANK(laps_times[[#This Row],[97]]),"DNF",    rounds_cum_time[[#This Row],[96]]+laps_times[[#This Row],[97]])</f>
        <v>0.12903460648148143</v>
      </c>
      <c r="DC29" s="127">
        <f>IF(ISBLANK(laps_times[[#This Row],[98]]),"DNF",    rounds_cum_time[[#This Row],[97]]+laps_times[[#This Row],[98]])</f>
        <v>0.13050370370370365</v>
      </c>
      <c r="DD29" s="127">
        <f>IF(ISBLANK(laps_times[[#This Row],[99]]),"DNF",    rounds_cum_time[[#This Row],[98]]+laps_times[[#This Row],[99]])</f>
        <v>0.13189652777777772</v>
      </c>
      <c r="DE29" s="127">
        <f>IF(ISBLANK(laps_times[[#This Row],[100]]),"DNF",    rounds_cum_time[[#This Row],[99]]+laps_times[[#This Row],[100]])</f>
        <v>0.13324918981481476</v>
      </c>
      <c r="DF29" s="127">
        <f>IF(ISBLANK(laps_times[[#This Row],[101]]),"DNF",    rounds_cum_time[[#This Row],[100]]+laps_times[[#This Row],[101]])</f>
        <v>0.13460601851851847</v>
      </c>
      <c r="DG29" s="127">
        <f>IF(ISBLANK(laps_times[[#This Row],[102]]),"DNF",    rounds_cum_time[[#This Row],[101]]+laps_times[[#This Row],[102]])</f>
        <v>0.13598206018518513</v>
      </c>
      <c r="DH29" s="127">
        <f>IF(ISBLANK(laps_times[[#This Row],[103]]),"DNF",    rounds_cum_time[[#This Row],[102]]+laps_times[[#This Row],[103]])</f>
        <v>0.13735949074074069</v>
      </c>
      <c r="DI29" s="128">
        <f>IF(ISBLANK(laps_times[[#This Row],[104]]),"DNF",    rounds_cum_time[[#This Row],[103]]+laps_times[[#This Row],[104]])</f>
        <v>0.13867986111111105</v>
      </c>
      <c r="DJ29" s="128">
        <f>IF(ISBLANK(laps_times[[#This Row],[105]]),"DNF",    rounds_cum_time[[#This Row],[104]]+laps_times[[#This Row],[105]])</f>
        <v>0.139817824074074</v>
      </c>
    </row>
    <row r="30" spans="2:114" x14ac:dyDescent="0.2">
      <c r="B30" s="124">
        <f>laps_times[[#This Row],[poř]]</f>
        <v>27</v>
      </c>
      <c r="C30" s="125">
        <f>laps_times[[#This Row],[s.č.]]</f>
        <v>58</v>
      </c>
      <c r="D30" s="125" t="str">
        <f>laps_times[[#This Row],[jméno]]</f>
        <v>Lebedová Olga</v>
      </c>
      <c r="E30" s="126">
        <f>laps_times[[#This Row],[roč]]</f>
        <v>1981</v>
      </c>
      <c r="F30" s="126" t="str">
        <f>laps_times[[#This Row],[kat]]</f>
        <v>Z1</v>
      </c>
      <c r="G30" s="126">
        <f>laps_times[[#This Row],[poř_kat]]</f>
        <v>2</v>
      </c>
      <c r="H30" s="125" t="str">
        <f>IF(ISBLANK(laps_times[[#This Row],[klub]]),"-",laps_times[[#This Row],[klub]])</f>
        <v>Hůrka</v>
      </c>
      <c r="I30" s="138">
        <f>laps_times[[#This Row],[celk. čas]]</f>
        <v>0.1401273148148148</v>
      </c>
      <c r="J30" s="127">
        <f>laps_times[[#This Row],[1]]</f>
        <v>2.1304398148148146E-3</v>
      </c>
      <c r="K30" s="127">
        <f>IF(ISBLANK(laps_times[[#This Row],[2]]),"DNF",    rounds_cum_time[[#This Row],[1]]+laps_times[[#This Row],[2]])</f>
        <v>3.409722222222222E-3</v>
      </c>
      <c r="L30" s="127">
        <f>IF(ISBLANK(laps_times[[#This Row],[3]]),"DNF",    rounds_cum_time[[#This Row],[2]]+laps_times[[#This Row],[3]])</f>
        <v>4.6968749999999997E-3</v>
      </c>
      <c r="M30" s="127">
        <f>IF(ISBLANK(laps_times[[#This Row],[4]]),"DNF",    rounds_cum_time[[#This Row],[3]]+laps_times[[#This Row],[4]])</f>
        <v>5.9680555555555554E-3</v>
      </c>
      <c r="N30" s="127">
        <f>IF(ISBLANK(laps_times[[#This Row],[5]]),"DNF",    rounds_cum_time[[#This Row],[4]]+laps_times[[#This Row],[5]])</f>
        <v>7.2328703703703704E-3</v>
      </c>
      <c r="O30" s="127">
        <f>IF(ISBLANK(laps_times[[#This Row],[6]]),"DNF",    rounds_cum_time[[#This Row],[5]]+laps_times[[#This Row],[6]])</f>
        <v>8.4771990740740745E-3</v>
      </c>
      <c r="P30" s="127">
        <f>IF(ISBLANK(laps_times[[#This Row],[7]]),"DNF",    rounds_cum_time[[#This Row],[6]]+laps_times[[#This Row],[7]])</f>
        <v>9.7510416666666665E-3</v>
      </c>
      <c r="Q30" s="127">
        <f>IF(ISBLANK(laps_times[[#This Row],[8]]),"DNF",    rounds_cum_time[[#This Row],[7]]+laps_times[[#This Row],[8]])</f>
        <v>1.1005555555555555E-2</v>
      </c>
      <c r="R30" s="127">
        <f>IF(ISBLANK(laps_times[[#This Row],[9]]),"DNF",    rounds_cum_time[[#This Row],[8]]+laps_times[[#This Row],[9]])</f>
        <v>1.2271527777777777E-2</v>
      </c>
      <c r="S30" s="127">
        <f>IF(ISBLANK(laps_times[[#This Row],[10]]),"DNF",    rounds_cum_time[[#This Row],[9]]+laps_times[[#This Row],[10]])</f>
        <v>1.3539467592592593E-2</v>
      </c>
      <c r="T30" s="127">
        <f>IF(ISBLANK(laps_times[[#This Row],[11]]),"DNF",    rounds_cum_time[[#This Row],[10]]+laps_times[[#This Row],[11]])</f>
        <v>1.4799768518518518E-2</v>
      </c>
      <c r="U30" s="127">
        <f>IF(ISBLANK(laps_times[[#This Row],[12]]),"DNF",    rounds_cum_time[[#This Row],[11]]+laps_times[[#This Row],[12]])</f>
        <v>1.6074652777777778E-2</v>
      </c>
      <c r="V30" s="127">
        <f>IF(ISBLANK(laps_times[[#This Row],[13]]),"DNF",    rounds_cum_time[[#This Row],[12]]+laps_times[[#This Row],[13]])</f>
        <v>1.7353472222222222E-2</v>
      </c>
      <c r="W30" s="127">
        <f>IF(ISBLANK(laps_times[[#This Row],[14]]),"DNF",    rounds_cum_time[[#This Row],[13]]+laps_times[[#This Row],[14]])</f>
        <v>1.8682291666666666E-2</v>
      </c>
      <c r="X30" s="127">
        <f>IF(ISBLANK(laps_times[[#This Row],[15]]),"DNF",    rounds_cum_time[[#This Row],[14]]+laps_times[[#This Row],[15]])</f>
        <v>1.9925810185185185E-2</v>
      </c>
      <c r="Y30" s="127">
        <f>IF(ISBLANK(laps_times[[#This Row],[16]]),"DNF",    rounds_cum_time[[#This Row],[15]]+laps_times[[#This Row],[16]])</f>
        <v>2.1182060185185186E-2</v>
      </c>
      <c r="Z30" s="127">
        <f>IF(ISBLANK(laps_times[[#This Row],[17]]),"DNF",    rounds_cum_time[[#This Row],[16]]+laps_times[[#This Row],[17]])</f>
        <v>2.247326388888889E-2</v>
      </c>
      <c r="AA30" s="127">
        <f>IF(ISBLANK(laps_times[[#This Row],[18]]),"DNF",    rounds_cum_time[[#This Row],[17]]+laps_times[[#This Row],[18]])</f>
        <v>2.3753703703703704E-2</v>
      </c>
      <c r="AB30" s="127">
        <f>IF(ISBLANK(laps_times[[#This Row],[19]]),"DNF",    rounds_cum_time[[#This Row],[18]]+laps_times[[#This Row],[19]])</f>
        <v>2.5024768518518519E-2</v>
      </c>
      <c r="AC30" s="127">
        <f>IF(ISBLANK(laps_times[[#This Row],[20]]),"DNF",    rounds_cum_time[[#This Row],[19]]+laps_times[[#This Row],[20]])</f>
        <v>2.63E-2</v>
      </c>
      <c r="AD30" s="127">
        <f>IF(ISBLANK(laps_times[[#This Row],[21]]),"DNF",    rounds_cum_time[[#This Row],[20]]+laps_times[[#This Row],[21]])</f>
        <v>2.7586805555555555E-2</v>
      </c>
      <c r="AE30" s="127">
        <f>IF(ISBLANK(laps_times[[#This Row],[22]]),"DNF",    rounds_cum_time[[#This Row],[21]]+laps_times[[#This Row],[22]])</f>
        <v>2.8847916666666668E-2</v>
      </c>
      <c r="AF30" s="127">
        <f>IF(ISBLANK(laps_times[[#This Row],[23]]),"DNF",    rounds_cum_time[[#This Row],[22]]+laps_times[[#This Row],[23]])</f>
        <v>3.0122453703703703E-2</v>
      </c>
      <c r="AG30" s="127">
        <f>IF(ISBLANK(laps_times[[#This Row],[24]]),"DNF",    rounds_cum_time[[#This Row],[23]]+laps_times[[#This Row],[24]])</f>
        <v>3.1375462962962966E-2</v>
      </c>
      <c r="AH30" s="127">
        <f>IF(ISBLANK(laps_times[[#This Row],[25]]),"DNF",    rounds_cum_time[[#This Row],[24]]+laps_times[[#This Row],[25]])</f>
        <v>3.2693287037037042E-2</v>
      </c>
      <c r="AI30" s="127">
        <f>IF(ISBLANK(laps_times[[#This Row],[26]]),"DNF",    rounds_cum_time[[#This Row],[25]]+laps_times[[#This Row],[26]])</f>
        <v>3.3952893518518525E-2</v>
      </c>
      <c r="AJ30" s="127">
        <f>IF(ISBLANK(laps_times[[#This Row],[27]]),"DNF",    rounds_cum_time[[#This Row],[26]]+laps_times[[#This Row],[27]])</f>
        <v>3.5228240740740747E-2</v>
      </c>
      <c r="AK30" s="127">
        <f>IF(ISBLANK(laps_times[[#This Row],[28]]),"DNF",    rounds_cum_time[[#This Row],[27]]+laps_times[[#This Row],[28]])</f>
        <v>3.6487037037037047E-2</v>
      </c>
      <c r="AL30" s="127">
        <f>IF(ISBLANK(laps_times[[#This Row],[29]]),"DNF",    rounds_cum_time[[#This Row],[28]]+laps_times[[#This Row],[29]])</f>
        <v>3.773773148148149E-2</v>
      </c>
      <c r="AM30" s="127">
        <f>IF(ISBLANK(laps_times[[#This Row],[30]]),"DNF",    rounds_cum_time[[#This Row],[29]]+laps_times[[#This Row],[30]])</f>
        <v>3.9011342592592604E-2</v>
      </c>
      <c r="AN30" s="127">
        <f>IF(ISBLANK(laps_times[[#This Row],[31]]),"DNF",    rounds_cum_time[[#This Row],[30]]+laps_times[[#This Row],[31]])</f>
        <v>4.0361805555555567E-2</v>
      </c>
      <c r="AO30" s="127">
        <f>IF(ISBLANK(laps_times[[#This Row],[32]]),"DNF",    rounds_cum_time[[#This Row],[31]]+laps_times[[#This Row],[32]])</f>
        <v>4.1646180555555565E-2</v>
      </c>
      <c r="AP30" s="127">
        <f>IF(ISBLANK(laps_times[[#This Row],[33]]),"DNF",    rounds_cum_time[[#This Row],[32]]+laps_times[[#This Row],[33]])</f>
        <v>4.2943634259259268E-2</v>
      </c>
      <c r="AQ30" s="127">
        <f>IF(ISBLANK(laps_times[[#This Row],[34]]),"DNF",    rounds_cum_time[[#This Row],[33]]+laps_times[[#This Row],[34]])</f>
        <v>4.4245254629629638E-2</v>
      </c>
      <c r="AR30" s="127">
        <f>IF(ISBLANK(laps_times[[#This Row],[35]]),"DNF",    rounds_cum_time[[#This Row],[34]]+laps_times[[#This Row],[35]])</f>
        <v>4.5524884259259268E-2</v>
      </c>
      <c r="AS30" s="127">
        <f>IF(ISBLANK(laps_times[[#This Row],[36]]),"DNF",    rounds_cum_time[[#This Row],[35]]+laps_times[[#This Row],[36]])</f>
        <v>4.6888541666666679E-2</v>
      </c>
      <c r="AT30" s="127">
        <f>IF(ISBLANK(laps_times[[#This Row],[37]]),"DNF",    rounds_cum_time[[#This Row],[36]]+laps_times[[#This Row],[37]])</f>
        <v>4.8174189814814826E-2</v>
      </c>
      <c r="AU30" s="127">
        <f>IF(ISBLANK(laps_times[[#This Row],[38]]),"DNF",    rounds_cum_time[[#This Row],[37]]+laps_times[[#This Row],[38]])</f>
        <v>4.9446643518518532E-2</v>
      </c>
      <c r="AV30" s="127">
        <f>IF(ISBLANK(laps_times[[#This Row],[39]]),"DNF",    rounds_cum_time[[#This Row],[38]]+laps_times[[#This Row],[39]])</f>
        <v>5.0729745370370387E-2</v>
      </c>
      <c r="AW30" s="127">
        <f>IF(ISBLANK(laps_times[[#This Row],[40]]),"DNF",    rounds_cum_time[[#This Row],[39]]+laps_times[[#This Row],[40]])</f>
        <v>5.2024768518518533E-2</v>
      </c>
      <c r="AX30" s="127">
        <f>IF(ISBLANK(laps_times[[#This Row],[41]]),"DNF",    rounds_cum_time[[#This Row],[40]]+laps_times[[#This Row],[41]])</f>
        <v>5.3313194444444462E-2</v>
      </c>
      <c r="AY30" s="127">
        <f>IF(ISBLANK(laps_times[[#This Row],[42]]),"DNF",    rounds_cum_time[[#This Row],[41]]+laps_times[[#This Row],[42]])</f>
        <v>5.4615856481481498E-2</v>
      </c>
      <c r="AZ30" s="127">
        <f>IF(ISBLANK(laps_times[[#This Row],[43]]),"DNF",    rounds_cum_time[[#This Row],[42]]+laps_times[[#This Row],[43]])</f>
        <v>5.5899768518518536E-2</v>
      </c>
      <c r="BA30" s="127">
        <f>IF(ISBLANK(laps_times[[#This Row],[44]]),"DNF",    rounds_cum_time[[#This Row],[43]]+laps_times[[#This Row],[44]])</f>
        <v>5.7200000000000015E-2</v>
      </c>
      <c r="BB30" s="127">
        <f>IF(ISBLANK(laps_times[[#This Row],[45]]),"DNF",    rounds_cum_time[[#This Row],[44]]+laps_times[[#This Row],[45]])</f>
        <v>5.8550000000000012E-2</v>
      </c>
      <c r="BC30" s="127">
        <f>IF(ISBLANK(laps_times[[#This Row],[46]]),"DNF",    rounds_cum_time[[#This Row],[45]]+laps_times[[#This Row],[46]])</f>
        <v>5.9819560185185194E-2</v>
      </c>
      <c r="BD30" s="127">
        <f>IF(ISBLANK(laps_times[[#This Row],[47]]),"DNF",    rounds_cum_time[[#This Row],[46]]+laps_times[[#This Row],[47]])</f>
        <v>6.1133101851851862E-2</v>
      </c>
      <c r="BE30" s="127">
        <f>IF(ISBLANK(laps_times[[#This Row],[48]]),"DNF",    rounds_cum_time[[#This Row],[47]]+laps_times[[#This Row],[48]])</f>
        <v>6.24232638888889E-2</v>
      </c>
      <c r="BF30" s="127">
        <f>IF(ISBLANK(laps_times[[#This Row],[49]]),"DNF",    rounds_cum_time[[#This Row],[48]]+laps_times[[#This Row],[49]])</f>
        <v>6.3726388888888902E-2</v>
      </c>
      <c r="BG30" s="127">
        <f>IF(ISBLANK(laps_times[[#This Row],[50]]),"DNF",    rounds_cum_time[[#This Row],[49]]+laps_times[[#This Row],[50]])</f>
        <v>6.5086111111111122E-2</v>
      </c>
      <c r="BH30" s="127">
        <f>IF(ISBLANK(laps_times[[#This Row],[51]]),"DNF",    rounds_cum_time[[#This Row],[50]]+laps_times[[#This Row],[51]])</f>
        <v>6.6484375000000012E-2</v>
      </c>
      <c r="BI30" s="127">
        <f>IF(ISBLANK(laps_times[[#This Row],[52]]),"DNF",    rounds_cum_time[[#This Row],[51]]+laps_times[[#This Row],[52]])</f>
        <v>6.7765740740740751E-2</v>
      </c>
      <c r="BJ30" s="127">
        <f>IF(ISBLANK(laps_times[[#This Row],[53]]),"DNF",    rounds_cum_time[[#This Row],[52]]+laps_times[[#This Row],[53]])</f>
        <v>6.9059953703703714E-2</v>
      </c>
      <c r="BK30" s="127">
        <f>IF(ISBLANK(laps_times[[#This Row],[54]]),"DNF",    rounds_cum_time[[#This Row],[53]]+laps_times[[#This Row],[54]])</f>
        <v>7.0376388888888905E-2</v>
      </c>
      <c r="BL30" s="127">
        <f>IF(ISBLANK(laps_times[[#This Row],[55]]),"DNF",    rounds_cum_time[[#This Row],[54]]+laps_times[[#This Row],[55]])</f>
        <v>7.1699768518518531E-2</v>
      </c>
      <c r="BM30" s="127">
        <f>IF(ISBLANK(laps_times[[#This Row],[56]]),"DNF",    rounds_cum_time[[#This Row],[55]]+laps_times[[#This Row],[56]])</f>
        <v>7.3090972222222231E-2</v>
      </c>
      <c r="BN30" s="127">
        <f>IF(ISBLANK(laps_times[[#This Row],[57]]),"DNF",    rounds_cum_time[[#This Row],[56]]+laps_times[[#This Row],[57]])</f>
        <v>7.4488310185185189E-2</v>
      </c>
      <c r="BO30" s="127">
        <f>IF(ISBLANK(laps_times[[#This Row],[58]]),"DNF",    rounds_cum_time[[#This Row],[57]]+laps_times[[#This Row],[58]])</f>
        <v>7.5830092592592602E-2</v>
      </c>
      <c r="BP30" s="127">
        <f>IF(ISBLANK(laps_times[[#This Row],[59]]),"DNF",    rounds_cum_time[[#This Row],[58]]+laps_times[[#This Row],[59]])</f>
        <v>7.7126851851851863E-2</v>
      </c>
      <c r="BQ30" s="127">
        <f>IF(ISBLANK(laps_times[[#This Row],[60]]),"DNF",    rounds_cum_time[[#This Row],[59]]+laps_times[[#This Row],[60]])</f>
        <v>7.8451388888888904E-2</v>
      </c>
      <c r="BR30" s="127">
        <f>IF(ISBLANK(laps_times[[#This Row],[61]]),"DNF",    rounds_cum_time[[#This Row],[60]]+laps_times[[#This Row],[61]])</f>
        <v>7.9833912037037047E-2</v>
      </c>
      <c r="BS30" s="127">
        <f>IF(ISBLANK(laps_times[[#This Row],[62]]),"DNF",    rounds_cum_time[[#This Row],[61]]+laps_times[[#This Row],[62]])</f>
        <v>8.1156250000000013E-2</v>
      </c>
      <c r="BT30" s="127">
        <f>IF(ISBLANK(laps_times[[#This Row],[63]]),"DNF",    rounds_cum_time[[#This Row],[62]]+laps_times[[#This Row],[63]])</f>
        <v>8.2492013888888896E-2</v>
      </c>
      <c r="BU30" s="127">
        <f>IF(ISBLANK(laps_times[[#This Row],[64]]),"DNF",    rounds_cum_time[[#This Row],[63]]+laps_times[[#This Row],[64]])</f>
        <v>8.3829513888888901E-2</v>
      </c>
      <c r="BV30" s="127">
        <f>IF(ISBLANK(laps_times[[#This Row],[65]]),"DNF",    rounds_cum_time[[#This Row],[64]]+laps_times[[#This Row],[65]])</f>
        <v>8.519097222222223E-2</v>
      </c>
      <c r="BW30" s="127">
        <f>IF(ISBLANK(laps_times[[#This Row],[66]]),"DNF",    rounds_cum_time[[#This Row],[65]]+laps_times[[#This Row],[66]])</f>
        <v>8.6631597222222231E-2</v>
      </c>
      <c r="BX30" s="127">
        <f>IF(ISBLANK(laps_times[[#This Row],[67]]),"DNF",    rounds_cum_time[[#This Row],[66]]+laps_times[[#This Row],[67]])</f>
        <v>8.7975462962962978E-2</v>
      </c>
      <c r="BY30" s="127">
        <f>IF(ISBLANK(laps_times[[#This Row],[68]]),"DNF",    rounds_cum_time[[#This Row],[67]]+laps_times[[#This Row],[68]])</f>
        <v>8.9328472222222233E-2</v>
      </c>
      <c r="BZ30" s="127">
        <f>IF(ISBLANK(laps_times[[#This Row],[69]]),"DNF",    rounds_cum_time[[#This Row],[68]]+laps_times[[#This Row],[69]])</f>
        <v>9.0746064814814828E-2</v>
      </c>
      <c r="CA30" s="127">
        <f>IF(ISBLANK(laps_times[[#This Row],[70]]),"DNF",    rounds_cum_time[[#This Row],[69]]+laps_times[[#This Row],[70]])</f>
        <v>9.2087037037037051E-2</v>
      </c>
      <c r="CB30" s="127">
        <f>IF(ISBLANK(laps_times[[#This Row],[71]]),"DNF",    rounds_cum_time[[#This Row],[70]]+laps_times[[#This Row],[71]])</f>
        <v>9.3419444444444458E-2</v>
      </c>
      <c r="CC30" s="127">
        <f>IF(ISBLANK(laps_times[[#This Row],[72]]),"DNF",    rounds_cum_time[[#This Row],[71]]+laps_times[[#This Row],[72]])</f>
        <v>9.4755092592592599E-2</v>
      </c>
      <c r="CD30" s="127">
        <f>IF(ISBLANK(laps_times[[#This Row],[73]]),"DNF",    rounds_cum_time[[#This Row],[72]]+laps_times[[#This Row],[73]])</f>
        <v>9.6085069444444449E-2</v>
      </c>
      <c r="CE30" s="127">
        <f>IF(ISBLANK(laps_times[[#This Row],[74]]),"DNF",    rounds_cum_time[[#This Row],[73]]+laps_times[[#This Row],[74]])</f>
        <v>9.7434953703703711E-2</v>
      </c>
      <c r="CF30" s="127">
        <f>IF(ISBLANK(laps_times[[#This Row],[75]]),"DNF",    rounds_cum_time[[#This Row],[74]]+laps_times[[#This Row],[75]])</f>
        <v>9.885127314814815E-2</v>
      </c>
      <c r="CG30" s="127">
        <f>IF(ISBLANK(laps_times[[#This Row],[76]]),"DNF",    rounds_cum_time[[#This Row],[75]]+laps_times[[#This Row],[76]])</f>
        <v>0.10015208333333334</v>
      </c>
      <c r="CH30" s="127">
        <f>IF(ISBLANK(laps_times[[#This Row],[77]]),"DNF",    rounds_cum_time[[#This Row],[76]]+laps_times[[#This Row],[77]])</f>
        <v>0.10157372685185186</v>
      </c>
      <c r="CI30" s="127">
        <f>IF(ISBLANK(laps_times[[#This Row],[78]]),"DNF",    rounds_cum_time[[#This Row],[77]]+laps_times[[#This Row],[78]])</f>
        <v>0.1029019675925926</v>
      </c>
      <c r="CJ30" s="127">
        <f>IF(ISBLANK(laps_times[[#This Row],[79]]),"DNF",    rounds_cum_time[[#This Row],[78]]+laps_times[[#This Row],[79]])</f>
        <v>0.10429675925925927</v>
      </c>
      <c r="CK30" s="127">
        <f>IF(ISBLANK(laps_times[[#This Row],[80]]),"DNF",    rounds_cum_time[[#This Row],[79]]+laps_times[[#This Row],[80]])</f>
        <v>0.1057150462962963</v>
      </c>
      <c r="CL30" s="127">
        <f>IF(ISBLANK(laps_times[[#This Row],[81]]),"DNF",    rounds_cum_time[[#This Row],[80]]+laps_times[[#This Row],[81]])</f>
        <v>0.10714814814814815</v>
      </c>
      <c r="CM30" s="127">
        <f>IF(ISBLANK(laps_times[[#This Row],[82]]),"DNF",    rounds_cum_time[[#This Row],[81]]+laps_times[[#This Row],[82]])</f>
        <v>0.10846030092592593</v>
      </c>
      <c r="CN30" s="127">
        <f>IF(ISBLANK(laps_times[[#This Row],[83]]),"DNF",    rounds_cum_time[[#This Row],[82]]+laps_times[[#This Row],[83]])</f>
        <v>0.10978923611111112</v>
      </c>
      <c r="CO30" s="127">
        <f>IF(ISBLANK(laps_times[[#This Row],[84]]),"DNF",    rounds_cum_time[[#This Row],[83]]+laps_times[[#This Row],[84]])</f>
        <v>0.11119120370370371</v>
      </c>
      <c r="CP30" s="127">
        <f>IF(ISBLANK(laps_times[[#This Row],[85]]),"DNF",    rounds_cum_time[[#This Row],[84]]+laps_times[[#This Row],[85]])</f>
        <v>0.11251979166666667</v>
      </c>
      <c r="CQ30" s="127">
        <f>IF(ISBLANK(laps_times[[#This Row],[86]]),"DNF",    rounds_cum_time[[#This Row],[85]]+laps_times[[#This Row],[86]])</f>
        <v>0.11387337962962964</v>
      </c>
      <c r="CR30" s="127">
        <f>IF(ISBLANK(laps_times[[#This Row],[87]]),"DNF",    rounds_cum_time[[#This Row],[86]]+laps_times[[#This Row],[87]])</f>
        <v>0.11536377314814815</v>
      </c>
      <c r="CS30" s="127">
        <f>IF(ISBLANK(laps_times[[#This Row],[88]]),"DNF",    rounds_cum_time[[#This Row],[87]]+laps_times[[#This Row],[88]])</f>
        <v>0.11671608796296297</v>
      </c>
      <c r="CT30" s="127">
        <f>IF(ISBLANK(laps_times[[#This Row],[89]]),"DNF",    rounds_cum_time[[#This Row],[88]]+laps_times[[#This Row],[89]])</f>
        <v>0.11807939814814815</v>
      </c>
      <c r="CU30" s="127">
        <f>IF(ISBLANK(laps_times[[#This Row],[90]]),"DNF",    rounds_cum_time[[#This Row],[89]]+laps_times[[#This Row],[90]])</f>
        <v>0.11943807870370371</v>
      </c>
      <c r="CV30" s="127">
        <f>IF(ISBLANK(laps_times[[#This Row],[91]]),"DNF",    rounds_cum_time[[#This Row],[90]]+laps_times[[#This Row],[91]])</f>
        <v>0.12079409722222223</v>
      </c>
      <c r="CW30" s="127">
        <f>IF(ISBLANK(laps_times[[#This Row],[92]]),"DNF",    rounds_cum_time[[#This Row],[91]]+laps_times[[#This Row],[92]])</f>
        <v>0.12215625000000001</v>
      </c>
      <c r="CX30" s="127">
        <f>IF(ISBLANK(laps_times[[#This Row],[93]]),"DNF",    rounds_cum_time[[#This Row],[92]]+laps_times[[#This Row],[93]])</f>
        <v>0.12353483796296297</v>
      </c>
      <c r="CY30" s="127">
        <f>IF(ISBLANK(laps_times[[#This Row],[94]]),"DNF",    rounds_cum_time[[#This Row],[93]]+laps_times[[#This Row],[94]])</f>
        <v>0.12499699074074075</v>
      </c>
      <c r="CZ30" s="127">
        <f>IF(ISBLANK(laps_times[[#This Row],[95]]),"DNF",    rounds_cum_time[[#This Row],[94]]+laps_times[[#This Row],[95]])</f>
        <v>0.12637349537037038</v>
      </c>
      <c r="DA30" s="127">
        <f>IF(ISBLANK(laps_times[[#This Row],[96]]),"DNF",    rounds_cum_time[[#This Row],[95]]+laps_times[[#This Row],[96]])</f>
        <v>0.12773564814814814</v>
      </c>
      <c r="DB30" s="127">
        <f>IF(ISBLANK(laps_times[[#This Row],[97]]),"DNF",    rounds_cum_time[[#This Row],[96]]+laps_times[[#This Row],[97]])</f>
        <v>0.12910729166666665</v>
      </c>
      <c r="DC30" s="127">
        <f>IF(ISBLANK(laps_times[[#This Row],[98]]),"DNF",    rounds_cum_time[[#This Row],[97]]+laps_times[[#This Row],[98]])</f>
        <v>0.1304966435185185</v>
      </c>
      <c r="DD30" s="127">
        <f>IF(ISBLANK(laps_times[[#This Row],[99]]),"DNF",    rounds_cum_time[[#This Row],[98]]+laps_times[[#This Row],[99]])</f>
        <v>0.13188969907407405</v>
      </c>
      <c r="DE30" s="127">
        <f>IF(ISBLANK(laps_times[[#This Row],[100]]),"DNF",    rounds_cum_time[[#This Row],[99]]+laps_times[[#This Row],[100]])</f>
        <v>0.13329120370370368</v>
      </c>
      <c r="DF30" s="127">
        <f>IF(ISBLANK(laps_times[[#This Row],[101]]),"DNF",    rounds_cum_time[[#This Row],[100]]+laps_times[[#This Row],[101]])</f>
        <v>0.13467199074074071</v>
      </c>
      <c r="DG30" s="127">
        <f>IF(ISBLANK(laps_times[[#This Row],[102]]),"DNF",    rounds_cum_time[[#This Row],[101]]+laps_times[[#This Row],[102]])</f>
        <v>0.1360600694444444</v>
      </c>
      <c r="DH30" s="127">
        <f>IF(ISBLANK(laps_times[[#This Row],[103]]),"DNF",    rounds_cum_time[[#This Row],[102]]+laps_times[[#This Row],[103]])</f>
        <v>0.13743611111111106</v>
      </c>
      <c r="DI30" s="128">
        <f>IF(ISBLANK(laps_times[[#This Row],[104]]),"DNF",    rounds_cum_time[[#This Row],[103]]+laps_times[[#This Row],[104]])</f>
        <v>0.1388145833333333</v>
      </c>
      <c r="DJ30" s="128">
        <f>IF(ISBLANK(laps_times[[#This Row],[105]]),"DNF",    rounds_cum_time[[#This Row],[104]]+laps_times[[#This Row],[105]])</f>
        <v>0.14013761574074071</v>
      </c>
    </row>
    <row r="31" spans="2:114" x14ac:dyDescent="0.2">
      <c r="B31" s="124">
        <f>laps_times[[#This Row],[poř]]</f>
        <v>28</v>
      </c>
      <c r="C31" s="125">
        <f>laps_times[[#This Row],[s.č.]]</f>
        <v>62</v>
      </c>
      <c r="D31" s="125" t="str">
        <f>laps_times[[#This Row],[jméno]]</f>
        <v>Macek Tomáš</v>
      </c>
      <c r="E31" s="126">
        <f>laps_times[[#This Row],[roč]]</f>
        <v>1979</v>
      </c>
      <c r="F31" s="126" t="str">
        <f>laps_times[[#This Row],[kat]]</f>
        <v>M30</v>
      </c>
      <c r="G31" s="126">
        <f>laps_times[[#This Row],[poř_kat]]</f>
        <v>11</v>
      </c>
      <c r="H31" s="125" t="str">
        <f>IF(ISBLANK(laps_times[[#This Row],[klub]]),"-",laps_times[[#This Row],[klub]])</f>
        <v>AC Mageo</v>
      </c>
      <c r="I31" s="138">
        <f>laps_times[[#This Row],[celk. čas]]</f>
        <v>0.14096064814814815</v>
      </c>
      <c r="J31" s="127">
        <f>laps_times[[#This Row],[1]]</f>
        <v>2.1243055555555559E-3</v>
      </c>
      <c r="K31" s="127">
        <f>IF(ISBLANK(laps_times[[#This Row],[2]]),"DNF",    rounds_cum_time[[#This Row],[1]]+laps_times[[#This Row],[2]])</f>
        <v>3.4060185185185192E-3</v>
      </c>
      <c r="L31" s="127">
        <f>IF(ISBLANK(laps_times[[#This Row],[3]]),"DNF",    rounds_cum_time[[#This Row],[2]]+laps_times[[#This Row],[3]])</f>
        <v>4.6908564814814816E-3</v>
      </c>
      <c r="M31" s="127">
        <f>IF(ISBLANK(laps_times[[#This Row],[4]]),"DNF",    rounds_cum_time[[#This Row],[3]]+laps_times[[#This Row],[4]])</f>
        <v>5.9562499999999997E-3</v>
      </c>
      <c r="N31" s="127">
        <f>IF(ISBLANK(laps_times[[#This Row],[5]]),"DNF",    rounds_cum_time[[#This Row],[4]]+laps_times[[#This Row],[5]])</f>
        <v>7.2225694444444438E-3</v>
      </c>
      <c r="O31" s="127">
        <f>IF(ISBLANK(laps_times[[#This Row],[6]]),"DNF",    rounds_cum_time[[#This Row],[5]]+laps_times[[#This Row],[6]])</f>
        <v>8.4658564814814805E-3</v>
      </c>
      <c r="P31" s="127">
        <f>IF(ISBLANK(laps_times[[#This Row],[7]]),"DNF",    rounds_cum_time[[#This Row],[6]]+laps_times[[#This Row],[7]])</f>
        <v>9.7387731481481474E-3</v>
      </c>
      <c r="Q31" s="127">
        <f>IF(ISBLANK(laps_times[[#This Row],[8]]),"DNF",    rounds_cum_time[[#This Row],[7]]+laps_times[[#This Row],[8]])</f>
        <v>1.0998148148148148E-2</v>
      </c>
      <c r="R31" s="127">
        <f>IF(ISBLANK(laps_times[[#This Row],[9]]),"DNF",    rounds_cum_time[[#This Row],[8]]+laps_times[[#This Row],[9]])</f>
        <v>1.2257175925925925E-2</v>
      </c>
      <c r="S31" s="127">
        <f>IF(ISBLANK(laps_times[[#This Row],[10]]),"DNF",    rounds_cum_time[[#This Row],[9]]+laps_times[[#This Row],[10]])</f>
        <v>1.3513078703703702E-2</v>
      </c>
      <c r="T31" s="127">
        <f>IF(ISBLANK(laps_times[[#This Row],[11]]),"DNF",    rounds_cum_time[[#This Row],[10]]+laps_times[[#This Row],[11]])</f>
        <v>1.4779050925925925E-2</v>
      </c>
      <c r="U31" s="127">
        <f>IF(ISBLANK(laps_times[[#This Row],[12]]),"DNF",    rounds_cum_time[[#This Row],[11]]+laps_times[[#This Row],[12]])</f>
        <v>1.6055439814814814E-2</v>
      </c>
      <c r="V31" s="127">
        <f>IF(ISBLANK(laps_times[[#This Row],[13]]),"DNF",    rounds_cum_time[[#This Row],[12]]+laps_times[[#This Row],[13]])</f>
        <v>1.7312499999999998E-2</v>
      </c>
      <c r="W31" s="127">
        <f>IF(ISBLANK(laps_times[[#This Row],[14]]),"DNF",    rounds_cum_time[[#This Row],[13]]+laps_times[[#This Row],[14]])</f>
        <v>1.8630787037037036E-2</v>
      </c>
      <c r="X31" s="127">
        <f>IF(ISBLANK(laps_times[[#This Row],[15]]),"DNF",    rounds_cum_time[[#This Row],[14]]+laps_times[[#This Row],[15]])</f>
        <v>1.9884374999999999E-2</v>
      </c>
      <c r="Y31" s="127">
        <f>IF(ISBLANK(laps_times[[#This Row],[16]]),"DNF",    rounds_cum_time[[#This Row],[15]]+laps_times[[#This Row],[16]])</f>
        <v>2.1137962962962963E-2</v>
      </c>
      <c r="Z31" s="127">
        <f>IF(ISBLANK(laps_times[[#This Row],[17]]),"DNF",    rounds_cum_time[[#This Row],[16]]+laps_times[[#This Row],[17]])</f>
        <v>2.239212962962963E-2</v>
      </c>
      <c r="AA31" s="127">
        <f>IF(ISBLANK(laps_times[[#This Row],[18]]),"DNF",    rounds_cum_time[[#This Row],[17]]+laps_times[[#This Row],[18]])</f>
        <v>2.3691319444444445E-2</v>
      </c>
      <c r="AB31" s="127">
        <f>IF(ISBLANK(laps_times[[#This Row],[19]]),"DNF",    rounds_cum_time[[#This Row],[18]]+laps_times[[#This Row],[19]])</f>
        <v>2.4963425925925927E-2</v>
      </c>
      <c r="AC31" s="127">
        <f>IF(ISBLANK(laps_times[[#This Row],[20]]),"DNF",    rounds_cum_time[[#This Row],[19]]+laps_times[[#This Row],[20]])</f>
        <v>2.6244791666666666E-2</v>
      </c>
      <c r="AD31" s="127">
        <f>IF(ISBLANK(laps_times[[#This Row],[21]]),"DNF",    rounds_cum_time[[#This Row],[20]]+laps_times[[#This Row],[21]])</f>
        <v>2.7519212962962964E-2</v>
      </c>
      <c r="AE31" s="127">
        <f>IF(ISBLANK(laps_times[[#This Row],[22]]),"DNF",    rounds_cum_time[[#This Row],[21]]+laps_times[[#This Row],[22]])</f>
        <v>2.8784722222222222E-2</v>
      </c>
      <c r="AF31" s="127">
        <f>IF(ISBLANK(laps_times[[#This Row],[23]]),"DNF",    rounds_cum_time[[#This Row],[22]]+laps_times[[#This Row],[23]])</f>
        <v>3.0075578703703705E-2</v>
      </c>
      <c r="AG31" s="127">
        <f>IF(ISBLANK(laps_times[[#This Row],[24]]),"DNF",    rounds_cum_time[[#This Row],[23]]+laps_times[[#This Row],[24]])</f>
        <v>3.1361805555555559E-2</v>
      </c>
      <c r="AH31" s="127">
        <f>IF(ISBLANK(laps_times[[#This Row],[25]]),"DNF",    rounds_cum_time[[#This Row],[24]]+laps_times[[#This Row],[25]])</f>
        <v>3.262175925925926E-2</v>
      </c>
      <c r="AI31" s="127">
        <f>IF(ISBLANK(laps_times[[#This Row],[26]]),"DNF",    rounds_cum_time[[#This Row],[25]]+laps_times[[#This Row],[26]])</f>
        <v>3.3882870370370369E-2</v>
      </c>
      <c r="AJ31" s="127">
        <f>IF(ISBLANK(laps_times[[#This Row],[27]]),"DNF",    rounds_cum_time[[#This Row],[26]]+laps_times[[#This Row],[27]])</f>
        <v>3.5132754629629628E-2</v>
      </c>
      <c r="AK31" s="127">
        <f>IF(ISBLANK(laps_times[[#This Row],[28]]),"DNF",    rounds_cum_time[[#This Row],[27]]+laps_times[[#This Row],[28]])</f>
        <v>3.640983796296296E-2</v>
      </c>
      <c r="AL31" s="127">
        <f>IF(ISBLANK(laps_times[[#This Row],[29]]),"DNF",    rounds_cum_time[[#This Row],[28]]+laps_times[[#This Row],[29]])</f>
        <v>3.7675E-2</v>
      </c>
      <c r="AM31" s="127">
        <f>IF(ISBLANK(laps_times[[#This Row],[30]]),"DNF",    rounds_cum_time[[#This Row],[29]]+laps_times[[#This Row],[30]])</f>
        <v>3.8951273148148148E-2</v>
      </c>
      <c r="AN31" s="127">
        <f>IF(ISBLANK(laps_times[[#This Row],[31]]),"DNF",    rounds_cum_time[[#This Row],[30]]+laps_times[[#This Row],[31]])</f>
        <v>4.02005787037037E-2</v>
      </c>
      <c r="AO31" s="127">
        <f>IF(ISBLANK(laps_times[[#This Row],[32]]),"DNF",    rounds_cum_time[[#This Row],[31]]+laps_times[[#This Row],[32]])</f>
        <v>4.1471527777777774E-2</v>
      </c>
      <c r="AP31" s="127">
        <f>IF(ISBLANK(laps_times[[#This Row],[33]]),"DNF",    rounds_cum_time[[#This Row],[32]]+laps_times[[#This Row],[33]])</f>
        <v>4.2732754629629624E-2</v>
      </c>
      <c r="AQ31" s="127">
        <f>IF(ISBLANK(laps_times[[#This Row],[34]]),"DNF",    rounds_cum_time[[#This Row],[33]]+laps_times[[#This Row],[34]])</f>
        <v>4.4026041666666661E-2</v>
      </c>
      <c r="AR31" s="127">
        <f>IF(ISBLANK(laps_times[[#This Row],[35]]),"DNF",    rounds_cum_time[[#This Row],[34]]+laps_times[[#This Row],[35]])</f>
        <v>4.528217592592592E-2</v>
      </c>
      <c r="AS31" s="127">
        <f>IF(ISBLANK(laps_times[[#This Row],[36]]),"DNF",    rounds_cum_time[[#This Row],[35]]+laps_times[[#This Row],[36]])</f>
        <v>4.6514814814814807E-2</v>
      </c>
      <c r="AT31" s="127">
        <f>IF(ISBLANK(laps_times[[#This Row],[37]]),"DNF",    rounds_cum_time[[#This Row],[36]]+laps_times[[#This Row],[37]])</f>
        <v>4.7816435185185177E-2</v>
      </c>
      <c r="AU31" s="127">
        <f>IF(ISBLANK(laps_times[[#This Row],[38]]),"DNF",    rounds_cum_time[[#This Row],[37]]+laps_times[[#This Row],[38]])</f>
        <v>4.909942129629629E-2</v>
      </c>
      <c r="AV31" s="127">
        <f>IF(ISBLANK(laps_times[[#This Row],[39]]),"DNF",    rounds_cum_time[[#This Row],[38]]+laps_times[[#This Row],[39]])</f>
        <v>5.0400347222222218E-2</v>
      </c>
      <c r="AW31" s="127">
        <f>IF(ISBLANK(laps_times[[#This Row],[40]]),"DNF",    rounds_cum_time[[#This Row],[39]]+laps_times[[#This Row],[40]])</f>
        <v>5.167430555555555E-2</v>
      </c>
      <c r="AX31" s="127">
        <f>IF(ISBLANK(laps_times[[#This Row],[41]]),"DNF",    rounds_cum_time[[#This Row],[40]]+laps_times[[#This Row],[41]])</f>
        <v>5.2923495370370367E-2</v>
      </c>
      <c r="AY31" s="127">
        <f>IF(ISBLANK(laps_times[[#This Row],[42]]),"DNF",    rounds_cum_time[[#This Row],[41]]+laps_times[[#This Row],[42]])</f>
        <v>5.4192013888888883E-2</v>
      </c>
      <c r="AZ31" s="127">
        <f>IF(ISBLANK(laps_times[[#This Row],[43]]),"DNF",    rounds_cum_time[[#This Row],[42]]+laps_times[[#This Row],[43]])</f>
        <v>5.5475925925925922E-2</v>
      </c>
      <c r="BA31" s="127">
        <f>IF(ISBLANK(laps_times[[#This Row],[44]]),"DNF",    rounds_cum_time[[#This Row],[43]]+laps_times[[#This Row],[44]])</f>
        <v>5.6731249999999997E-2</v>
      </c>
      <c r="BB31" s="127">
        <f>IF(ISBLANK(laps_times[[#This Row],[45]]),"DNF",    rounds_cum_time[[#This Row],[44]]+laps_times[[#This Row],[45]])</f>
        <v>5.8036342592592591E-2</v>
      </c>
      <c r="BC31" s="127">
        <f>IF(ISBLANK(laps_times[[#This Row],[46]]),"DNF",    rounds_cum_time[[#This Row],[45]]+laps_times[[#This Row],[46]])</f>
        <v>5.9341319444444443E-2</v>
      </c>
      <c r="BD31" s="127">
        <f>IF(ISBLANK(laps_times[[#This Row],[47]]),"DNF",    rounds_cum_time[[#This Row],[46]]+laps_times[[#This Row],[47]])</f>
        <v>6.0628703703703705E-2</v>
      </c>
      <c r="BE31" s="127">
        <f>IF(ISBLANK(laps_times[[#This Row],[48]]),"DNF",    rounds_cum_time[[#This Row],[47]]+laps_times[[#This Row],[48]])</f>
        <v>6.1903356481481486E-2</v>
      </c>
      <c r="BF31" s="127">
        <f>IF(ISBLANK(laps_times[[#This Row],[49]]),"DNF",    rounds_cum_time[[#This Row],[48]]+laps_times[[#This Row],[49]])</f>
        <v>6.3159143518518521E-2</v>
      </c>
      <c r="BG31" s="127">
        <f>IF(ISBLANK(laps_times[[#This Row],[50]]),"DNF",    rounds_cum_time[[#This Row],[49]]+laps_times[[#This Row],[50]])</f>
        <v>6.447465277777778E-2</v>
      </c>
      <c r="BH31" s="127">
        <f>IF(ISBLANK(laps_times[[#This Row],[51]]),"DNF",    rounds_cum_time[[#This Row],[50]]+laps_times[[#This Row],[51]])</f>
        <v>6.5775810185185191E-2</v>
      </c>
      <c r="BI31" s="127">
        <f>IF(ISBLANK(laps_times[[#This Row],[52]]),"DNF",    rounds_cum_time[[#This Row],[51]]+laps_times[[#This Row],[52]])</f>
        <v>6.7108333333333339E-2</v>
      </c>
      <c r="BJ31" s="127">
        <f>IF(ISBLANK(laps_times[[#This Row],[53]]),"DNF",    rounds_cum_time[[#This Row],[52]]+laps_times[[#This Row],[53]])</f>
        <v>6.8454976851851854E-2</v>
      </c>
      <c r="BK31" s="127">
        <f>IF(ISBLANK(laps_times[[#This Row],[54]]),"DNF",    rounds_cum_time[[#This Row],[53]]+laps_times[[#This Row],[54]])</f>
        <v>6.9747453703703707E-2</v>
      </c>
      <c r="BL31" s="127">
        <f>IF(ISBLANK(laps_times[[#This Row],[55]]),"DNF",    rounds_cum_time[[#This Row],[54]]+laps_times[[#This Row],[55]])</f>
        <v>7.1001041666666667E-2</v>
      </c>
      <c r="BM31" s="127">
        <f>IF(ISBLANK(laps_times[[#This Row],[56]]),"DNF",    rounds_cum_time[[#This Row],[55]]+laps_times[[#This Row],[56]])</f>
        <v>7.2287731481481488E-2</v>
      </c>
      <c r="BN31" s="127">
        <f>IF(ISBLANK(laps_times[[#This Row],[57]]),"DNF",    rounds_cum_time[[#This Row],[56]]+laps_times[[#This Row],[57]])</f>
        <v>7.3605787037037046E-2</v>
      </c>
      <c r="BO31" s="127">
        <f>IF(ISBLANK(laps_times[[#This Row],[58]]),"DNF",    rounds_cum_time[[#This Row],[57]]+laps_times[[#This Row],[58]])</f>
        <v>7.4904513888888899E-2</v>
      </c>
      <c r="BP31" s="127">
        <f>IF(ISBLANK(laps_times[[#This Row],[59]]),"DNF",    rounds_cum_time[[#This Row],[58]]+laps_times[[#This Row],[59]])</f>
        <v>7.6212384259259275E-2</v>
      </c>
      <c r="BQ31" s="127">
        <f>IF(ISBLANK(laps_times[[#This Row],[60]]),"DNF",    rounds_cum_time[[#This Row],[59]]+laps_times[[#This Row],[60]])</f>
        <v>7.7501157407407428E-2</v>
      </c>
      <c r="BR31" s="127">
        <f>IF(ISBLANK(laps_times[[#This Row],[61]]),"DNF",    rounds_cum_time[[#This Row],[60]]+laps_times[[#This Row],[61]])</f>
        <v>7.8785763888888916E-2</v>
      </c>
      <c r="BS31" s="127">
        <f>IF(ISBLANK(laps_times[[#This Row],[62]]),"DNF",    rounds_cum_time[[#This Row],[61]]+laps_times[[#This Row],[62]])</f>
        <v>8.0087962962962986E-2</v>
      </c>
      <c r="BT31" s="127">
        <f>IF(ISBLANK(laps_times[[#This Row],[63]]),"DNF",    rounds_cum_time[[#This Row],[62]]+laps_times[[#This Row],[63]])</f>
        <v>8.1383564814814832E-2</v>
      </c>
      <c r="BU31" s="127">
        <f>IF(ISBLANK(laps_times[[#This Row],[64]]),"DNF",    rounds_cum_time[[#This Row],[63]]+laps_times[[#This Row],[64]])</f>
        <v>8.2682407407407427E-2</v>
      </c>
      <c r="BV31" s="127">
        <f>IF(ISBLANK(laps_times[[#This Row],[65]]),"DNF",    rounds_cum_time[[#This Row],[64]]+laps_times[[#This Row],[65]])</f>
        <v>8.412245370370372E-2</v>
      </c>
      <c r="BW31" s="127">
        <f>IF(ISBLANK(laps_times[[#This Row],[66]]),"DNF",    rounds_cum_time[[#This Row],[65]]+laps_times[[#This Row],[66]])</f>
        <v>8.5421064814814832E-2</v>
      </c>
      <c r="BX31" s="127">
        <f>IF(ISBLANK(laps_times[[#This Row],[67]]),"DNF",    rounds_cum_time[[#This Row],[66]]+laps_times[[#This Row],[67]])</f>
        <v>8.6724768518518541E-2</v>
      </c>
      <c r="BY31" s="127">
        <f>IF(ISBLANK(laps_times[[#This Row],[68]]),"DNF",    rounds_cum_time[[#This Row],[67]]+laps_times[[#This Row],[68]])</f>
        <v>8.801319444444447E-2</v>
      </c>
      <c r="BZ31" s="127">
        <f>IF(ISBLANK(laps_times[[#This Row],[69]]),"DNF",    rounds_cum_time[[#This Row],[68]]+laps_times[[#This Row],[69]])</f>
        <v>8.9322222222222247E-2</v>
      </c>
      <c r="CA31" s="127">
        <f>IF(ISBLANK(laps_times[[#This Row],[70]]),"DNF",    rounds_cum_time[[#This Row],[69]]+laps_times[[#This Row],[70]])</f>
        <v>9.0633680555555582E-2</v>
      </c>
      <c r="CB31" s="127">
        <f>IF(ISBLANK(laps_times[[#This Row],[71]]),"DNF",    rounds_cum_time[[#This Row],[70]]+laps_times[[#This Row],[71]])</f>
        <v>9.1945486111111141E-2</v>
      </c>
      <c r="CC31" s="127">
        <f>IF(ISBLANK(laps_times[[#This Row],[72]]),"DNF",    rounds_cum_time[[#This Row],[71]]+laps_times[[#This Row],[72]])</f>
        <v>9.3268402777777801E-2</v>
      </c>
      <c r="CD31" s="127">
        <f>IF(ISBLANK(laps_times[[#This Row],[73]]),"DNF",    rounds_cum_time[[#This Row],[72]]+laps_times[[#This Row],[73]])</f>
        <v>9.4785879629629657E-2</v>
      </c>
      <c r="CE31" s="127">
        <f>IF(ISBLANK(laps_times[[#This Row],[74]]),"DNF",    rounds_cum_time[[#This Row],[73]]+laps_times[[#This Row],[74]])</f>
        <v>9.6107060185185209E-2</v>
      </c>
      <c r="CF31" s="127">
        <f>IF(ISBLANK(laps_times[[#This Row],[75]]),"DNF",    rounds_cum_time[[#This Row],[74]]+laps_times[[#This Row],[75]])</f>
        <v>9.7447800925925948E-2</v>
      </c>
      <c r="CG31" s="127">
        <f>IF(ISBLANK(laps_times[[#This Row],[76]]),"DNF",    rounds_cum_time[[#This Row],[75]]+laps_times[[#This Row],[76]])</f>
        <v>9.8792361111111129E-2</v>
      </c>
      <c r="CH31" s="127">
        <f>IF(ISBLANK(laps_times[[#This Row],[77]]),"DNF",    rounds_cum_time[[#This Row],[76]]+laps_times[[#This Row],[77]])</f>
        <v>0.10014131944444446</v>
      </c>
      <c r="CI31" s="127">
        <f>IF(ISBLANK(laps_times[[#This Row],[78]]),"DNF",    rounds_cum_time[[#This Row],[77]]+laps_times[[#This Row],[78]])</f>
        <v>0.10147893518518521</v>
      </c>
      <c r="CJ31" s="127">
        <f>IF(ISBLANK(laps_times[[#This Row],[79]]),"DNF",    rounds_cum_time[[#This Row],[78]]+laps_times[[#This Row],[79]])</f>
        <v>0.10281770833333335</v>
      </c>
      <c r="CK31" s="127">
        <f>IF(ISBLANK(laps_times[[#This Row],[80]]),"DNF",    rounds_cum_time[[#This Row],[79]]+laps_times[[#This Row],[80]])</f>
        <v>0.1043002314814815</v>
      </c>
      <c r="CL31" s="127">
        <f>IF(ISBLANK(laps_times[[#This Row],[81]]),"DNF",    rounds_cum_time[[#This Row],[80]]+laps_times[[#This Row],[81]])</f>
        <v>0.10564409722222225</v>
      </c>
      <c r="CM31" s="127">
        <f>IF(ISBLANK(laps_times[[#This Row],[82]]),"DNF",    rounds_cum_time[[#This Row],[81]]+laps_times[[#This Row],[82]])</f>
        <v>0.10700393518518521</v>
      </c>
      <c r="CN31" s="127">
        <f>IF(ISBLANK(laps_times[[#This Row],[83]]),"DNF",    rounds_cum_time[[#This Row],[82]]+laps_times[[#This Row],[83]])</f>
        <v>0.1083797453703704</v>
      </c>
      <c r="CO31" s="127">
        <f>IF(ISBLANK(laps_times[[#This Row],[84]]),"DNF",    rounds_cum_time[[#This Row],[83]]+laps_times[[#This Row],[84]])</f>
        <v>0.10975312500000003</v>
      </c>
      <c r="CP31" s="127">
        <f>IF(ISBLANK(laps_times[[#This Row],[85]]),"DNF",    rounds_cum_time[[#This Row],[84]]+laps_times[[#This Row],[85]])</f>
        <v>0.11125034722222225</v>
      </c>
      <c r="CQ31" s="127">
        <f>IF(ISBLANK(laps_times[[#This Row],[86]]),"DNF",    rounds_cum_time[[#This Row],[85]]+laps_times[[#This Row],[86]])</f>
        <v>0.11259699074074077</v>
      </c>
      <c r="CR31" s="127">
        <f>IF(ISBLANK(laps_times[[#This Row],[87]]),"DNF",    rounds_cum_time[[#This Row],[86]]+laps_times[[#This Row],[87]])</f>
        <v>0.11393449074074077</v>
      </c>
      <c r="CS31" s="127">
        <f>IF(ISBLANK(laps_times[[#This Row],[88]]),"DNF",    rounds_cum_time[[#This Row],[87]]+laps_times[[#This Row],[88]])</f>
        <v>0.11532453703703707</v>
      </c>
      <c r="CT31" s="127">
        <f>IF(ISBLANK(laps_times[[#This Row],[89]]),"DNF",    rounds_cum_time[[#This Row],[88]]+laps_times[[#This Row],[89]])</f>
        <v>0.11672222222222225</v>
      </c>
      <c r="CU31" s="127">
        <f>IF(ISBLANK(laps_times[[#This Row],[90]]),"DNF",    rounds_cum_time[[#This Row],[89]]+laps_times[[#This Row],[90]])</f>
        <v>0.11835000000000004</v>
      </c>
      <c r="CV31" s="127">
        <f>IF(ISBLANK(laps_times[[#This Row],[91]]),"DNF",    rounds_cum_time[[#This Row],[90]]+laps_times[[#This Row],[91]])</f>
        <v>0.11974201388888893</v>
      </c>
      <c r="CW31" s="127">
        <f>IF(ISBLANK(laps_times[[#This Row],[92]]),"DNF",    rounds_cum_time[[#This Row],[91]]+laps_times[[#This Row],[92]])</f>
        <v>0.1211655092592593</v>
      </c>
      <c r="CX31" s="127">
        <f>IF(ISBLANK(laps_times[[#This Row],[93]]),"DNF",    rounds_cum_time[[#This Row],[92]]+laps_times[[#This Row],[93]])</f>
        <v>0.12259178240740745</v>
      </c>
      <c r="CY31" s="127">
        <f>IF(ISBLANK(laps_times[[#This Row],[94]]),"DNF",    rounds_cum_time[[#This Row],[93]]+laps_times[[#This Row],[94]])</f>
        <v>0.1240155092592593</v>
      </c>
      <c r="CZ31" s="127">
        <f>IF(ISBLANK(laps_times[[#This Row],[95]]),"DNF",    rounds_cum_time[[#This Row],[94]]+laps_times[[#This Row],[95]])</f>
        <v>0.12542708333333338</v>
      </c>
      <c r="DA31" s="127">
        <f>IF(ISBLANK(laps_times[[#This Row],[96]]),"DNF",    rounds_cum_time[[#This Row],[95]]+laps_times[[#This Row],[96]])</f>
        <v>0.12687476851851856</v>
      </c>
      <c r="DB31" s="127">
        <f>IF(ISBLANK(laps_times[[#This Row],[97]]),"DNF",    rounds_cum_time[[#This Row],[96]]+laps_times[[#This Row],[97]])</f>
        <v>0.1283293981481482</v>
      </c>
      <c r="DC31" s="127">
        <f>IF(ISBLANK(laps_times[[#This Row],[98]]),"DNF",    rounds_cum_time[[#This Row],[97]]+laps_times[[#This Row],[98]])</f>
        <v>0.12993078703703709</v>
      </c>
      <c r="DD31" s="127">
        <f>IF(ISBLANK(laps_times[[#This Row],[99]]),"DNF",    rounds_cum_time[[#This Row],[98]]+laps_times[[#This Row],[99]])</f>
        <v>0.13140474537037042</v>
      </c>
      <c r="DE31" s="127">
        <f>IF(ISBLANK(laps_times[[#This Row],[100]]),"DNF",    rounds_cum_time[[#This Row],[99]]+laps_times[[#This Row],[100]])</f>
        <v>0.13291342592592598</v>
      </c>
      <c r="DF31" s="127">
        <f>IF(ISBLANK(laps_times[[#This Row],[101]]),"DNF",    rounds_cum_time[[#This Row],[100]]+laps_times[[#This Row],[101]])</f>
        <v>0.13445381944444448</v>
      </c>
      <c r="DG31" s="127">
        <f>IF(ISBLANK(laps_times[[#This Row],[102]]),"DNF",    rounds_cum_time[[#This Row],[101]]+laps_times[[#This Row],[102]])</f>
        <v>0.13603645833333336</v>
      </c>
      <c r="DH31" s="127">
        <f>IF(ISBLANK(laps_times[[#This Row],[103]]),"DNF",    rounds_cum_time[[#This Row],[102]]+laps_times[[#This Row],[103]])</f>
        <v>0.13787037037037039</v>
      </c>
      <c r="DI31" s="128">
        <f>IF(ISBLANK(laps_times[[#This Row],[104]]),"DNF",    rounds_cum_time[[#This Row],[103]]+laps_times[[#This Row],[104]])</f>
        <v>0.1394539351851852</v>
      </c>
      <c r="DJ31" s="128">
        <f>IF(ISBLANK(laps_times[[#This Row],[105]]),"DNF",    rounds_cum_time[[#This Row],[104]]+laps_times[[#This Row],[105]])</f>
        <v>0.1409678240740741</v>
      </c>
    </row>
    <row r="32" spans="2:114" x14ac:dyDescent="0.2">
      <c r="B32" s="124">
        <f>laps_times[[#This Row],[poř]]</f>
        <v>29</v>
      </c>
      <c r="C32" s="125">
        <f>laps_times[[#This Row],[s.č.]]</f>
        <v>49</v>
      </c>
      <c r="D32" s="125" t="str">
        <f>laps_times[[#This Row],[jméno]]</f>
        <v>Kolář Martin</v>
      </c>
      <c r="E32" s="126">
        <f>laps_times[[#This Row],[roč]]</f>
        <v>1980</v>
      </c>
      <c r="F32" s="126" t="str">
        <f>laps_times[[#This Row],[kat]]</f>
        <v>M30</v>
      </c>
      <c r="G32" s="126">
        <f>laps_times[[#This Row],[poř_kat]]</f>
        <v>12</v>
      </c>
      <c r="H32" s="125" t="str">
        <f>IF(ISBLANK(laps_times[[#This Row],[klub]]),"-",laps_times[[#This Row],[klub]])</f>
        <v>MALIDA OPTIMUM</v>
      </c>
      <c r="I32" s="138">
        <f>laps_times[[#This Row],[celk. čas]]</f>
        <v>0.14113425925925926</v>
      </c>
      <c r="J32" s="127">
        <f>laps_times[[#This Row],[1]]</f>
        <v>1.8152777777777776E-3</v>
      </c>
      <c r="K32" s="127">
        <f>IF(ISBLANK(laps_times[[#This Row],[2]]),"DNF",    rounds_cum_time[[#This Row],[1]]+laps_times[[#This Row],[2]])</f>
        <v>2.9567129629629631E-3</v>
      </c>
      <c r="L32" s="127">
        <f>IF(ISBLANK(laps_times[[#This Row],[3]]),"DNF",    rounds_cum_time[[#This Row],[2]]+laps_times[[#This Row],[3]])</f>
        <v>4.1233796296296296E-3</v>
      </c>
      <c r="M32" s="127">
        <f>IF(ISBLANK(laps_times[[#This Row],[4]]),"DNF",    rounds_cum_time[[#This Row],[3]]+laps_times[[#This Row],[4]])</f>
        <v>5.2506944444444441E-3</v>
      </c>
      <c r="N32" s="127">
        <f>IF(ISBLANK(laps_times[[#This Row],[5]]),"DNF",    rounds_cum_time[[#This Row],[4]]+laps_times[[#This Row],[5]])</f>
        <v>6.4230324074074068E-3</v>
      </c>
      <c r="O32" s="127">
        <f>IF(ISBLANK(laps_times[[#This Row],[6]]),"DNF",    rounds_cum_time[[#This Row],[5]]+laps_times[[#This Row],[6]])</f>
        <v>7.5888888888888881E-3</v>
      </c>
      <c r="P32" s="127">
        <f>IF(ISBLANK(laps_times[[#This Row],[7]]),"DNF",    rounds_cum_time[[#This Row],[6]]+laps_times[[#This Row],[7]])</f>
        <v>8.7528935185185175E-3</v>
      </c>
      <c r="Q32" s="127">
        <f>IF(ISBLANK(laps_times[[#This Row],[8]]),"DNF",    rounds_cum_time[[#This Row],[7]]+laps_times[[#This Row],[8]])</f>
        <v>9.9407407407407396E-3</v>
      </c>
      <c r="R32" s="127">
        <f>IF(ISBLANK(laps_times[[#This Row],[9]]),"DNF",    rounds_cum_time[[#This Row],[8]]+laps_times[[#This Row],[9]])</f>
        <v>1.1113425925925924E-2</v>
      </c>
      <c r="S32" s="127">
        <f>IF(ISBLANK(laps_times[[#This Row],[10]]),"DNF",    rounds_cum_time[[#This Row],[9]]+laps_times[[#This Row],[10]])</f>
        <v>1.2280787037037035E-2</v>
      </c>
      <c r="T32" s="127">
        <f>IF(ISBLANK(laps_times[[#This Row],[11]]),"DNF",    rounds_cum_time[[#This Row],[10]]+laps_times[[#This Row],[11]])</f>
        <v>1.3451157407407405E-2</v>
      </c>
      <c r="U32" s="127">
        <f>IF(ISBLANK(laps_times[[#This Row],[12]]),"DNF",    rounds_cum_time[[#This Row],[11]]+laps_times[[#This Row],[12]])</f>
        <v>1.4610300925925922E-2</v>
      </c>
      <c r="V32" s="127">
        <f>IF(ISBLANK(laps_times[[#This Row],[13]]),"DNF",    rounds_cum_time[[#This Row],[12]]+laps_times[[#This Row],[13]])</f>
        <v>1.5757175925925921E-2</v>
      </c>
      <c r="W32" s="127">
        <f>IF(ISBLANK(laps_times[[#This Row],[14]]),"DNF",    rounds_cum_time[[#This Row],[13]]+laps_times[[#This Row],[14]])</f>
        <v>1.6904398148148144E-2</v>
      </c>
      <c r="X32" s="127">
        <f>IF(ISBLANK(laps_times[[#This Row],[15]]),"DNF",    rounds_cum_time[[#This Row],[14]]+laps_times[[#This Row],[15]])</f>
        <v>1.8036574074074069E-2</v>
      </c>
      <c r="Y32" s="127">
        <f>IF(ISBLANK(laps_times[[#This Row],[16]]),"DNF",    rounds_cum_time[[#This Row],[15]]+laps_times[[#This Row],[16]])</f>
        <v>1.9200462962962957E-2</v>
      </c>
      <c r="Z32" s="127">
        <f>IF(ISBLANK(laps_times[[#This Row],[17]]),"DNF",    rounds_cum_time[[#This Row],[16]]+laps_times[[#This Row],[17]])</f>
        <v>2.0368749999999994E-2</v>
      </c>
      <c r="AA32" s="127">
        <f>IF(ISBLANK(laps_times[[#This Row],[18]]),"DNF",    rounds_cum_time[[#This Row],[17]]+laps_times[[#This Row],[18]])</f>
        <v>2.1531134259259253E-2</v>
      </c>
      <c r="AB32" s="127">
        <f>IF(ISBLANK(laps_times[[#This Row],[19]]),"DNF",    rounds_cum_time[[#This Row],[18]]+laps_times[[#This Row],[19]])</f>
        <v>2.2709259259259252E-2</v>
      </c>
      <c r="AC32" s="127">
        <f>IF(ISBLANK(laps_times[[#This Row],[20]]),"DNF",    rounds_cum_time[[#This Row],[19]]+laps_times[[#This Row],[20]])</f>
        <v>2.3899189814814807E-2</v>
      </c>
      <c r="AD32" s="127">
        <f>IF(ISBLANK(laps_times[[#This Row],[21]]),"DNF",    rounds_cum_time[[#This Row],[20]]+laps_times[[#This Row],[21]])</f>
        <v>2.5088541666666658E-2</v>
      </c>
      <c r="AE32" s="127">
        <f>IF(ISBLANK(laps_times[[#This Row],[22]]),"DNF",    rounds_cum_time[[#This Row],[21]]+laps_times[[#This Row],[22]])</f>
        <v>2.6237731481481473E-2</v>
      </c>
      <c r="AF32" s="127">
        <f>IF(ISBLANK(laps_times[[#This Row],[23]]),"DNF",    rounds_cum_time[[#This Row],[22]]+laps_times[[#This Row],[23]])</f>
        <v>2.7409953703703697E-2</v>
      </c>
      <c r="AG32" s="127">
        <f>IF(ISBLANK(laps_times[[#This Row],[24]]),"DNF",    rounds_cum_time[[#This Row],[23]]+laps_times[[#This Row],[24]])</f>
        <v>2.8589004629629624E-2</v>
      </c>
      <c r="AH32" s="127">
        <f>IF(ISBLANK(laps_times[[#This Row],[25]]),"DNF",    rounds_cum_time[[#This Row],[24]]+laps_times[[#This Row],[25]])</f>
        <v>2.976979166666666E-2</v>
      </c>
      <c r="AI32" s="127">
        <f>IF(ISBLANK(laps_times[[#This Row],[26]]),"DNF",    rounds_cum_time[[#This Row],[25]]+laps_times[[#This Row],[26]])</f>
        <v>3.0968402777777772E-2</v>
      </c>
      <c r="AJ32" s="127">
        <f>IF(ISBLANK(laps_times[[#This Row],[27]]),"DNF",    rounds_cum_time[[#This Row],[26]]+laps_times[[#This Row],[27]])</f>
        <v>3.2149652777777774E-2</v>
      </c>
      <c r="AK32" s="127">
        <f>IF(ISBLANK(laps_times[[#This Row],[28]]),"DNF",    rounds_cum_time[[#This Row],[27]]+laps_times[[#This Row],[28]])</f>
        <v>3.3354398148148147E-2</v>
      </c>
      <c r="AL32" s="127">
        <f>IF(ISBLANK(laps_times[[#This Row],[29]]),"DNF",    rounds_cum_time[[#This Row],[28]]+laps_times[[#This Row],[29]])</f>
        <v>3.4544212962962964E-2</v>
      </c>
      <c r="AM32" s="127">
        <f>IF(ISBLANK(laps_times[[#This Row],[30]]),"DNF",    rounds_cum_time[[#This Row],[29]]+laps_times[[#This Row],[30]])</f>
        <v>3.5755787037037037E-2</v>
      </c>
      <c r="AN32" s="127">
        <f>IF(ISBLANK(laps_times[[#This Row],[31]]),"DNF",    rounds_cum_time[[#This Row],[30]]+laps_times[[#This Row],[31]])</f>
        <v>3.6985763888888891E-2</v>
      </c>
      <c r="AO32" s="127">
        <f>IF(ISBLANK(laps_times[[#This Row],[32]]),"DNF",    rounds_cum_time[[#This Row],[31]]+laps_times[[#This Row],[32]])</f>
        <v>3.820277777777778E-2</v>
      </c>
      <c r="AP32" s="127">
        <f>IF(ISBLANK(laps_times[[#This Row],[33]]),"DNF",    rounds_cum_time[[#This Row],[32]]+laps_times[[#This Row],[33]])</f>
        <v>3.9436342592592592E-2</v>
      </c>
      <c r="AQ32" s="127">
        <f>IF(ISBLANK(laps_times[[#This Row],[34]]),"DNF",    rounds_cum_time[[#This Row],[33]]+laps_times[[#This Row],[34]])</f>
        <v>4.0665046296296296E-2</v>
      </c>
      <c r="AR32" s="127">
        <f>IF(ISBLANK(laps_times[[#This Row],[35]]),"DNF",    rounds_cum_time[[#This Row],[34]]+laps_times[[#This Row],[35]])</f>
        <v>4.1897337962962966E-2</v>
      </c>
      <c r="AS32" s="127">
        <f>IF(ISBLANK(laps_times[[#This Row],[36]]),"DNF",    rounds_cum_time[[#This Row],[35]]+laps_times[[#This Row],[36]])</f>
        <v>4.3138888888888893E-2</v>
      </c>
      <c r="AT32" s="127">
        <f>IF(ISBLANK(laps_times[[#This Row],[37]]),"DNF",    rounds_cum_time[[#This Row],[36]]+laps_times[[#This Row],[37]])</f>
        <v>4.4366898148148155E-2</v>
      </c>
      <c r="AU32" s="127">
        <f>IF(ISBLANK(laps_times[[#This Row],[38]]),"DNF",    rounds_cum_time[[#This Row],[37]]+laps_times[[#This Row],[38]])</f>
        <v>4.5593750000000009E-2</v>
      </c>
      <c r="AV32" s="127">
        <f>IF(ISBLANK(laps_times[[#This Row],[39]]),"DNF",    rounds_cum_time[[#This Row],[38]]+laps_times[[#This Row],[39]])</f>
        <v>4.6805787037037049E-2</v>
      </c>
      <c r="AW32" s="127">
        <f>IF(ISBLANK(laps_times[[#This Row],[40]]),"DNF",    rounds_cum_time[[#This Row],[39]]+laps_times[[#This Row],[40]])</f>
        <v>4.8055208333333342E-2</v>
      </c>
      <c r="AX32" s="127">
        <f>IF(ISBLANK(laps_times[[#This Row],[41]]),"DNF",    rounds_cum_time[[#This Row],[40]]+laps_times[[#This Row],[41]])</f>
        <v>4.9332407407407415E-2</v>
      </c>
      <c r="AY32" s="127">
        <f>IF(ISBLANK(laps_times[[#This Row],[42]]),"DNF",    rounds_cum_time[[#This Row],[41]]+laps_times[[#This Row],[42]])</f>
        <v>5.05769675925926E-2</v>
      </c>
      <c r="AZ32" s="127">
        <f>IF(ISBLANK(laps_times[[#This Row],[43]]),"DNF",    rounds_cum_time[[#This Row],[42]]+laps_times[[#This Row],[43]])</f>
        <v>5.1827662037037044E-2</v>
      </c>
      <c r="BA32" s="127">
        <f>IF(ISBLANK(laps_times[[#This Row],[44]]),"DNF",    rounds_cum_time[[#This Row],[43]]+laps_times[[#This Row],[44]])</f>
        <v>5.307233796296297E-2</v>
      </c>
      <c r="BB32" s="127">
        <f>IF(ISBLANK(laps_times[[#This Row],[45]]),"DNF",    rounds_cum_time[[#This Row],[44]]+laps_times[[#This Row],[45]])</f>
        <v>5.43613425925926E-2</v>
      </c>
      <c r="BC32" s="127">
        <f>IF(ISBLANK(laps_times[[#This Row],[46]]),"DNF",    rounds_cum_time[[#This Row],[45]]+laps_times[[#This Row],[46]])</f>
        <v>5.5625462962962974E-2</v>
      </c>
      <c r="BD32" s="127">
        <f>IF(ISBLANK(laps_times[[#This Row],[47]]),"DNF",    rounds_cum_time[[#This Row],[46]]+laps_times[[#This Row],[47]])</f>
        <v>5.6949768518518532E-2</v>
      </c>
      <c r="BE32" s="127">
        <f>IF(ISBLANK(laps_times[[#This Row],[48]]),"DNF",    rounds_cum_time[[#This Row],[47]]+laps_times[[#This Row],[48]])</f>
        <v>5.8240393518518528E-2</v>
      </c>
      <c r="BF32" s="127">
        <f>IF(ISBLANK(laps_times[[#This Row],[49]]),"DNF",    rounds_cum_time[[#This Row],[48]]+laps_times[[#This Row],[49]])</f>
        <v>5.9534259259259266E-2</v>
      </c>
      <c r="BG32" s="127">
        <f>IF(ISBLANK(laps_times[[#This Row],[50]]),"DNF",    rounds_cum_time[[#This Row],[49]]+laps_times[[#This Row],[50]])</f>
        <v>6.0828935185185194E-2</v>
      </c>
      <c r="BH32" s="127">
        <f>IF(ISBLANK(laps_times[[#This Row],[51]]),"DNF",    rounds_cum_time[[#This Row],[50]]+laps_times[[#This Row],[51]])</f>
        <v>6.2147685185185195E-2</v>
      </c>
      <c r="BI32" s="127">
        <f>IF(ISBLANK(laps_times[[#This Row],[52]]),"DNF",    rounds_cum_time[[#This Row],[51]]+laps_times[[#This Row],[52]])</f>
        <v>6.3452314814814822E-2</v>
      </c>
      <c r="BJ32" s="127">
        <f>IF(ISBLANK(laps_times[[#This Row],[53]]),"DNF",    rounds_cum_time[[#This Row],[52]]+laps_times[[#This Row],[53]])</f>
        <v>6.4761574074074083E-2</v>
      </c>
      <c r="BK32" s="127">
        <f>IF(ISBLANK(laps_times[[#This Row],[54]]),"DNF",    rounds_cum_time[[#This Row],[53]]+laps_times[[#This Row],[54]])</f>
        <v>6.6097800925925931E-2</v>
      </c>
      <c r="BL32" s="127">
        <f>IF(ISBLANK(laps_times[[#This Row],[55]]),"DNF",    rounds_cum_time[[#This Row],[54]]+laps_times[[#This Row],[55]])</f>
        <v>6.7448726851851853E-2</v>
      </c>
      <c r="BM32" s="127">
        <f>IF(ISBLANK(laps_times[[#This Row],[56]]),"DNF",    rounds_cum_time[[#This Row],[55]]+laps_times[[#This Row],[56]])</f>
        <v>6.8722685185185192E-2</v>
      </c>
      <c r="BN32" s="127">
        <f>IF(ISBLANK(laps_times[[#This Row],[57]]),"DNF",    rounds_cum_time[[#This Row],[56]]+laps_times[[#This Row],[57]])</f>
        <v>7.0040162037037043E-2</v>
      </c>
      <c r="BO32" s="127">
        <f>IF(ISBLANK(laps_times[[#This Row],[58]]),"DNF",    rounds_cum_time[[#This Row],[57]]+laps_times[[#This Row],[58]])</f>
        <v>7.1333449074074073E-2</v>
      </c>
      <c r="BP32" s="127">
        <f>IF(ISBLANK(laps_times[[#This Row],[59]]),"DNF",    rounds_cum_time[[#This Row],[58]]+laps_times[[#This Row],[59]])</f>
        <v>7.2621180555555553E-2</v>
      </c>
      <c r="BQ32" s="127">
        <f>IF(ISBLANK(laps_times[[#This Row],[60]]),"DNF",    rounds_cum_time[[#This Row],[59]]+laps_times[[#This Row],[60]])</f>
        <v>7.3931018518518521E-2</v>
      </c>
      <c r="BR32" s="127">
        <f>IF(ISBLANK(laps_times[[#This Row],[61]]),"DNF",    rounds_cum_time[[#This Row],[60]]+laps_times[[#This Row],[61]])</f>
        <v>7.5276736111111117E-2</v>
      </c>
      <c r="BS32" s="127">
        <f>IF(ISBLANK(laps_times[[#This Row],[62]]),"DNF",    rounds_cum_time[[#This Row],[61]]+laps_times[[#This Row],[62]])</f>
        <v>7.662222222222223E-2</v>
      </c>
      <c r="BT32" s="127">
        <f>IF(ISBLANK(laps_times[[#This Row],[63]]),"DNF",    rounds_cum_time[[#This Row],[62]]+laps_times[[#This Row],[63]])</f>
        <v>7.7966898148148153E-2</v>
      </c>
      <c r="BU32" s="127">
        <f>IF(ISBLANK(laps_times[[#This Row],[64]]),"DNF",    rounds_cum_time[[#This Row],[63]]+laps_times[[#This Row],[64]])</f>
        <v>7.9304398148148159E-2</v>
      </c>
      <c r="BV32" s="127">
        <f>IF(ISBLANK(laps_times[[#This Row],[65]]),"DNF",    rounds_cum_time[[#This Row],[64]]+laps_times[[#This Row],[65]])</f>
        <v>8.0741782407407411E-2</v>
      </c>
      <c r="BW32" s="127">
        <f>IF(ISBLANK(laps_times[[#This Row],[66]]),"DNF",    rounds_cum_time[[#This Row],[65]]+laps_times[[#This Row],[66]])</f>
        <v>8.2176736111111121E-2</v>
      </c>
      <c r="BX32" s="127">
        <f>IF(ISBLANK(laps_times[[#This Row],[67]]),"DNF",    rounds_cum_time[[#This Row],[66]]+laps_times[[#This Row],[67]])</f>
        <v>8.3559837962962971E-2</v>
      </c>
      <c r="BY32" s="127">
        <f>IF(ISBLANK(laps_times[[#This Row],[68]]),"DNF",    rounds_cum_time[[#This Row],[67]]+laps_times[[#This Row],[68]])</f>
        <v>8.4949305555555563E-2</v>
      </c>
      <c r="BZ32" s="127">
        <f>IF(ISBLANK(laps_times[[#This Row],[69]]),"DNF",    rounds_cum_time[[#This Row],[68]]+laps_times[[#This Row],[69]])</f>
        <v>8.6317013888888891E-2</v>
      </c>
      <c r="CA32" s="127">
        <f>IF(ISBLANK(laps_times[[#This Row],[70]]),"DNF",    rounds_cum_time[[#This Row],[69]]+laps_times[[#This Row],[70]])</f>
        <v>8.7727893518518521E-2</v>
      </c>
      <c r="CB32" s="127">
        <f>IF(ISBLANK(laps_times[[#This Row],[71]]),"DNF",    rounds_cum_time[[#This Row],[70]]+laps_times[[#This Row],[71]])</f>
        <v>8.9102430555555556E-2</v>
      </c>
      <c r="CC32" s="127">
        <f>IF(ISBLANK(laps_times[[#This Row],[72]]),"DNF",    rounds_cum_time[[#This Row],[71]]+laps_times[[#This Row],[72]])</f>
        <v>9.0473263888888891E-2</v>
      </c>
      <c r="CD32" s="127">
        <f>IF(ISBLANK(laps_times[[#This Row],[73]]),"DNF",    rounds_cum_time[[#This Row],[72]]+laps_times[[#This Row],[73]])</f>
        <v>9.1835416666666669E-2</v>
      </c>
      <c r="CE32" s="127">
        <f>IF(ISBLANK(laps_times[[#This Row],[74]]),"DNF",    rounds_cum_time[[#This Row],[73]]+laps_times[[#This Row],[74]])</f>
        <v>9.3189351851851857E-2</v>
      </c>
      <c r="CF32" s="127">
        <f>IF(ISBLANK(laps_times[[#This Row],[75]]),"DNF",    rounds_cum_time[[#This Row],[74]]+laps_times[[#This Row],[75]])</f>
        <v>9.4538773148148153E-2</v>
      </c>
      <c r="CG32" s="127">
        <f>IF(ISBLANK(laps_times[[#This Row],[76]]),"DNF",    rounds_cum_time[[#This Row],[75]]+laps_times[[#This Row],[76]])</f>
        <v>9.5934027777777778E-2</v>
      </c>
      <c r="CH32" s="127">
        <f>IF(ISBLANK(laps_times[[#This Row],[77]]),"DNF",    rounds_cum_time[[#This Row],[76]]+laps_times[[#This Row],[77]])</f>
        <v>9.7389004629629627E-2</v>
      </c>
      <c r="CI32" s="127">
        <f>IF(ISBLANK(laps_times[[#This Row],[78]]),"DNF",    rounds_cum_time[[#This Row],[77]]+laps_times[[#This Row],[78]])</f>
        <v>9.8778703703703702E-2</v>
      </c>
      <c r="CJ32" s="127">
        <f>IF(ISBLANK(laps_times[[#This Row],[79]]),"DNF",    rounds_cum_time[[#This Row],[78]]+laps_times[[#This Row],[79]])</f>
        <v>0.10018599537037037</v>
      </c>
      <c r="CK32" s="127">
        <f>IF(ISBLANK(laps_times[[#This Row],[80]]),"DNF",    rounds_cum_time[[#This Row],[79]]+laps_times[[#This Row],[80]])</f>
        <v>0.10161550925925926</v>
      </c>
      <c r="CL32" s="127">
        <f>IF(ISBLANK(laps_times[[#This Row],[81]]),"DNF",    rounds_cum_time[[#This Row],[80]]+laps_times[[#This Row],[81]])</f>
        <v>0.10306608796296296</v>
      </c>
      <c r="CM32" s="127">
        <f>IF(ISBLANK(laps_times[[#This Row],[82]]),"DNF",    rounds_cum_time[[#This Row],[81]]+laps_times[[#This Row],[82]])</f>
        <v>0.10449363425925925</v>
      </c>
      <c r="CN32" s="127">
        <f>IF(ISBLANK(laps_times[[#This Row],[83]]),"DNF",    rounds_cum_time[[#This Row],[82]]+laps_times[[#This Row],[83]])</f>
        <v>0.1059523148148148</v>
      </c>
      <c r="CO32" s="127">
        <f>IF(ISBLANK(laps_times[[#This Row],[84]]),"DNF",    rounds_cum_time[[#This Row],[83]]+laps_times[[#This Row],[84]])</f>
        <v>0.10747407407407407</v>
      </c>
      <c r="CP32" s="127">
        <f>IF(ISBLANK(laps_times[[#This Row],[85]]),"DNF",    rounds_cum_time[[#This Row],[84]]+laps_times[[#This Row],[85]])</f>
        <v>0.10893668981481482</v>
      </c>
      <c r="CQ32" s="127">
        <f>IF(ISBLANK(laps_times[[#This Row],[86]]),"DNF",    rounds_cum_time[[#This Row],[85]]+laps_times[[#This Row],[86]])</f>
        <v>0.11043703703703704</v>
      </c>
      <c r="CR32" s="127">
        <f>IF(ISBLANK(laps_times[[#This Row],[87]]),"DNF",    rounds_cum_time[[#This Row],[86]]+laps_times[[#This Row],[87]])</f>
        <v>0.11198680555555555</v>
      </c>
      <c r="CS32" s="127">
        <f>IF(ISBLANK(laps_times[[#This Row],[88]]),"DNF",    rounds_cum_time[[#This Row],[87]]+laps_times[[#This Row],[88]])</f>
        <v>0.11350520833333333</v>
      </c>
      <c r="CT32" s="127">
        <f>IF(ISBLANK(laps_times[[#This Row],[89]]),"DNF",    rounds_cum_time[[#This Row],[88]]+laps_times[[#This Row],[89]])</f>
        <v>0.11506597222222222</v>
      </c>
      <c r="CU32" s="127">
        <f>IF(ISBLANK(laps_times[[#This Row],[90]]),"DNF",    rounds_cum_time[[#This Row],[89]]+laps_times[[#This Row],[90]])</f>
        <v>0.11670416666666666</v>
      </c>
      <c r="CV32" s="127">
        <f>IF(ISBLANK(laps_times[[#This Row],[91]]),"DNF",    rounds_cum_time[[#This Row],[90]]+laps_times[[#This Row],[91]])</f>
        <v>0.11819953703703703</v>
      </c>
      <c r="CW32" s="127">
        <f>IF(ISBLANK(laps_times[[#This Row],[92]]),"DNF",    rounds_cum_time[[#This Row],[91]]+laps_times[[#This Row],[92]])</f>
        <v>0.1198412037037037</v>
      </c>
      <c r="CX32" s="127">
        <f>IF(ISBLANK(laps_times[[#This Row],[93]]),"DNF",    rounds_cum_time[[#This Row],[92]]+laps_times[[#This Row],[93]])</f>
        <v>0.12138611111111111</v>
      </c>
      <c r="CY32" s="127">
        <f>IF(ISBLANK(laps_times[[#This Row],[94]]),"DNF",    rounds_cum_time[[#This Row],[93]]+laps_times[[#This Row],[94]])</f>
        <v>0.1229875</v>
      </c>
      <c r="CZ32" s="127">
        <f>IF(ISBLANK(laps_times[[#This Row],[95]]),"DNF",    rounds_cum_time[[#This Row],[94]]+laps_times[[#This Row],[95]])</f>
        <v>0.12457916666666667</v>
      </c>
      <c r="DA32" s="127">
        <f>IF(ISBLANK(laps_times[[#This Row],[96]]),"DNF",    rounds_cum_time[[#This Row],[95]]+laps_times[[#This Row],[96]])</f>
        <v>0.12629722222222223</v>
      </c>
      <c r="DB32" s="127">
        <f>IF(ISBLANK(laps_times[[#This Row],[97]]),"DNF",    rounds_cum_time[[#This Row],[96]]+laps_times[[#This Row],[97]])</f>
        <v>0.12789618055555557</v>
      </c>
      <c r="DC32" s="127">
        <f>IF(ISBLANK(laps_times[[#This Row],[98]]),"DNF",    rounds_cum_time[[#This Row],[97]]+laps_times[[#This Row],[98]])</f>
        <v>0.12956793981481482</v>
      </c>
      <c r="DD32" s="127">
        <f>IF(ISBLANK(laps_times[[#This Row],[99]]),"DNF",    rounds_cum_time[[#This Row],[98]]+laps_times[[#This Row],[99]])</f>
        <v>0.13115844907407409</v>
      </c>
      <c r="DE32" s="127">
        <f>IF(ISBLANK(laps_times[[#This Row],[100]]),"DNF",    rounds_cum_time[[#This Row],[99]]+laps_times[[#This Row],[100]])</f>
        <v>0.13282025462962965</v>
      </c>
      <c r="DF32" s="127">
        <f>IF(ISBLANK(laps_times[[#This Row],[101]]),"DNF",    rounds_cum_time[[#This Row],[100]]+laps_times[[#This Row],[101]])</f>
        <v>0.13453483796296298</v>
      </c>
      <c r="DG32" s="127">
        <f>IF(ISBLANK(laps_times[[#This Row],[102]]),"DNF",    rounds_cum_time[[#This Row],[101]]+laps_times[[#This Row],[102]])</f>
        <v>0.13620219907407408</v>
      </c>
      <c r="DH32" s="127">
        <f>IF(ISBLANK(laps_times[[#This Row],[103]]),"DNF",    rounds_cum_time[[#This Row],[102]]+laps_times[[#This Row],[103]])</f>
        <v>0.13793645833333334</v>
      </c>
      <c r="DI32" s="128">
        <f>IF(ISBLANK(laps_times[[#This Row],[104]]),"DNF",    rounds_cum_time[[#This Row],[103]]+laps_times[[#This Row],[104]])</f>
        <v>0.13954490740740741</v>
      </c>
      <c r="DJ32" s="128">
        <f>IF(ISBLANK(laps_times[[#This Row],[105]]),"DNF",    rounds_cum_time[[#This Row],[104]]+laps_times[[#This Row],[105]])</f>
        <v>0.14114444444444443</v>
      </c>
    </row>
    <row r="33" spans="2:114" x14ac:dyDescent="0.2">
      <c r="B33" s="124">
        <f>laps_times[[#This Row],[poř]]</f>
        <v>30</v>
      </c>
      <c r="C33" s="125">
        <f>laps_times[[#This Row],[s.č.]]</f>
        <v>126</v>
      </c>
      <c r="D33" s="125" t="str">
        <f>laps_times[[#This Row],[jméno]]</f>
        <v>Zelenka Libor</v>
      </c>
      <c r="E33" s="126">
        <f>laps_times[[#This Row],[roč]]</f>
        <v>1975</v>
      </c>
      <c r="F33" s="126" t="str">
        <f>laps_times[[#This Row],[kat]]</f>
        <v>M40</v>
      </c>
      <c r="G33" s="126">
        <f>laps_times[[#This Row],[poř_kat]]</f>
        <v>11</v>
      </c>
      <c r="H33" s="125" t="str">
        <f>IF(ISBLANK(laps_times[[#This Row],[klub]]),"-",laps_times[[#This Row],[klub]])</f>
        <v>TJ Jiskra Třeboň</v>
      </c>
      <c r="I33" s="138">
        <f>laps_times[[#This Row],[celk. čas]]</f>
        <v>0.14127314814814815</v>
      </c>
      <c r="J33" s="127">
        <f>laps_times[[#This Row],[1]]</f>
        <v>1.898726851851852E-3</v>
      </c>
      <c r="K33" s="127">
        <f>IF(ISBLANK(laps_times[[#This Row],[2]]),"DNF",    rounds_cum_time[[#This Row],[1]]+laps_times[[#This Row],[2]])</f>
        <v>3.064351851851852E-3</v>
      </c>
      <c r="L33" s="127">
        <f>IF(ISBLANK(laps_times[[#This Row],[3]]),"DNF",    rounds_cum_time[[#This Row],[2]]+laps_times[[#This Row],[3]])</f>
        <v>4.2982638888888888E-3</v>
      </c>
      <c r="M33" s="127">
        <f>IF(ISBLANK(laps_times[[#This Row],[4]]),"DNF",    rounds_cum_time[[#This Row],[3]]+laps_times[[#This Row],[4]])</f>
        <v>5.4579861111111114E-3</v>
      </c>
      <c r="N33" s="127">
        <f>IF(ISBLANK(laps_times[[#This Row],[5]]),"DNF",    rounds_cum_time[[#This Row],[4]]+laps_times[[#This Row],[5]])</f>
        <v>6.5937500000000007E-3</v>
      </c>
      <c r="O33" s="127">
        <f>IF(ISBLANK(laps_times[[#This Row],[6]]),"DNF",    rounds_cum_time[[#This Row],[5]]+laps_times[[#This Row],[6]])</f>
        <v>7.7884259259259261E-3</v>
      </c>
      <c r="P33" s="127">
        <f>IF(ISBLANK(laps_times[[#This Row],[7]]),"DNF",    rounds_cum_time[[#This Row],[6]]+laps_times[[#This Row],[7]])</f>
        <v>8.9317129629629625E-3</v>
      </c>
      <c r="Q33" s="127">
        <f>IF(ISBLANK(laps_times[[#This Row],[8]]),"DNF",    rounds_cum_time[[#This Row],[7]]+laps_times[[#This Row],[8]])</f>
        <v>1.0042013888888889E-2</v>
      </c>
      <c r="R33" s="127">
        <f>IF(ISBLANK(laps_times[[#This Row],[9]]),"DNF",    rounds_cum_time[[#This Row],[8]]+laps_times[[#This Row],[9]])</f>
        <v>1.1157523148148147E-2</v>
      </c>
      <c r="S33" s="127">
        <f>IF(ISBLANK(laps_times[[#This Row],[10]]),"DNF",    rounds_cum_time[[#This Row],[9]]+laps_times[[#This Row],[10]])</f>
        <v>1.2290277777777777E-2</v>
      </c>
      <c r="T33" s="127">
        <f>IF(ISBLANK(laps_times[[#This Row],[11]]),"DNF",    rounds_cum_time[[#This Row],[10]]+laps_times[[#This Row],[11]])</f>
        <v>1.3454629629629629E-2</v>
      </c>
      <c r="U33" s="127">
        <f>IF(ISBLANK(laps_times[[#This Row],[12]]),"DNF",    rounds_cum_time[[#This Row],[11]]+laps_times[[#This Row],[12]])</f>
        <v>1.4615509259259259E-2</v>
      </c>
      <c r="V33" s="127">
        <f>IF(ISBLANK(laps_times[[#This Row],[13]]),"DNF",    rounds_cum_time[[#This Row],[12]]+laps_times[[#This Row],[13]])</f>
        <v>1.5760416666666666E-2</v>
      </c>
      <c r="W33" s="127">
        <f>IF(ISBLANK(laps_times[[#This Row],[14]]),"DNF",    rounds_cum_time[[#This Row],[13]]+laps_times[[#This Row],[14]])</f>
        <v>1.6908564814814814E-2</v>
      </c>
      <c r="X33" s="127">
        <f>IF(ISBLANK(laps_times[[#This Row],[15]]),"DNF",    rounds_cum_time[[#This Row],[14]]+laps_times[[#This Row],[15]])</f>
        <v>1.8041898148148147E-2</v>
      </c>
      <c r="Y33" s="127">
        <f>IF(ISBLANK(laps_times[[#This Row],[16]]),"DNF",    rounds_cum_time[[#This Row],[15]]+laps_times[[#This Row],[16]])</f>
        <v>1.9204513888888889E-2</v>
      </c>
      <c r="Z33" s="127">
        <f>IF(ISBLANK(laps_times[[#This Row],[17]]),"DNF",    rounds_cum_time[[#This Row],[16]]+laps_times[[#This Row],[17]])</f>
        <v>2.037465277777778E-2</v>
      </c>
      <c r="AA33" s="127">
        <f>IF(ISBLANK(laps_times[[#This Row],[18]]),"DNF",    rounds_cum_time[[#This Row],[17]]+laps_times[[#This Row],[18]])</f>
        <v>2.1544328703703704E-2</v>
      </c>
      <c r="AB33" s="127">
        <f>IF(ISBLANK(laps_times[[#This Row],[19]]),"DNF",    rounds_cum_time[[#This Row],[18]]+laps_times[[#This Row],[19]])</f>
        <v>2.2693634259259261E-2</v>
      </c>
      <c r="AC33" s="127">
        <f>IF(ISBLANK(laps_times[[#This Row],[20]]),"DNF",    rounds_cum_time[[#This Row],[19]]+laps_times[[#This Row],[20]])</f>
        <v>2.385636574074074E-2</v>
      </c>
      <c r="AD33" s="127">
        <f>IF(ISBLANK(laps_times[[#This Row],[21]]),"DNF",    rounds_cum_time[[#This Row],[20]]+laps_times[[#This Row],[21]])</f>
        <v>2.5014930555555554E-2</v>
      </c>
      <c r="AE33" s="127">
        <f>IF(ISBLANK(laps_times[[#This Row],[22]]),"DNF",    rounds_cum_time[[#This Row],[21]]+laps_times[[#This Row],[22]])</f>
        <v>2.6184953703703703E-2</v>
      </c>
      <c r="AF33" s="127">
        <f>IF(ISBLANK(laps_times[[#This Row],[23]]),"DNF",    rounds_cum_time[[#This Row],[22]]+laps_times[[#This Row],[23]])</f>
        <v>2.7336689814814814E-2</v>
      </c>
      <c r="AG33" s="127">
        <f>IF(ISBLANK(laps_times[[#This Row],[24]]),"DNF",    rounds_cum_time[[#This Row],[23]]+laps_times[[#This Row],[24]])</f>
        <v>2.8501041666666664E-2</v>
      </c>
      <c r="AH33" s="127">
        <f>IF(ISBLANK(laps_times[[#This Row],[25]]),"DNF",    rounds_cum_time[[#This Row],[24]]+laps_times[[#This Row],[25]])</f>
        <v>2.9682060185185183E-2</v>
      </c>
      <c r="AI33" s="127">
        <f>IF(ISBLANK(laps_times[[#This Row],[26]]),"DNF",    rounds_cum_time[[#This Row],[25]]+laps_times[[#This Row],[26]])</f>
        <v>3.0854976851851849E-2</v>
      </c>
      <c r="AJ33" s="127">
        <f>IF(ISBLANK(laps_times[[#This Row],[27]]),"DNF",    rounds_cum_time[[#This Row],[26]]+laps_times[[#This Row],[27]])</f>
        <v>3.2014351851851849E-2</v>
      </c>
      <c r="AK33" s="127">
        <f>IF(ISBLANK(laps_times[[#This Row],[28]]),"DNF",    rounds_cum_time[[#This Row],[27]]+laps_times[[#This Row],[28]])</f>
        <v>3.3205324074074075E-2</v>
      </c>
      <c r="AL33" s="127">
        <f>IF(ISBLANK(laps_times[[#This Row],[29]]),"DNF",    rounds_cum_time[[#This Row],[28]]+laps_times[[#This Row],[29]])</f>
        <v>3.4378125000000002E-2</v>
      </c>
      <c r="AM33" s="127">
        <f>IF(ISBLANK(laps_times[[#This Row],[30]]),"DNF",    rounds_cum_time[[#This Row],[29]]+laps_times[[#This Row],[30]])</f>
        <v>3.5556250000000005E-2</v>
      </c>
      <c r="AN33" s="127">
        <f>IF(ISBLANK(laps_times[[#This Row],[31]]),"DNF",    rounds_cum_time[[#This Row],[30]]+laps_times[[#This Row],[31]])</f>
        <v>3.6764699074074078E-2</v>
      </c>
      <c r="AO33" s="127">
        <f>IF(ISBLANK(laps_times[[#This Row],[32]]),"DNF",    rounds_cum_time[[#This Row],[31]]+laps_times[[#This Row],[32]])</f>
        <v>3.7960879629629636E-2</v>
      </c>
      <c r="AP33" s="127">
        <f>IF(ISBLANK(laps_times[[#This Row],[33]]),"DNF",    rounds_cum_time[[#This Row],[32]]+laps_times[[#This Row],[33]])</f>
        <v>3.9160879629629636E-2</v>
      </c>
      <c r="AQ33" s="127">
        <f>IF(ISBLANK(laps_times[[#This Row],[34]]),"DNF",    rounds_cum_time[[#This Row],[33]]+laps_times[[#This Row],[34]])</f>
        <v>4.0381597222222225E-2</v>
      </c>
      <c r="AR33" s="127">
        <f>IF(ISBLANK(laps_times[[#This Row],[35]]),"DNF",    rounds_cum_time[[#This Row],[34]]+laps_times[[#This Row],[35]])</f>
        <v>4.1598495370370372E-2</v>
      </c>
      <c r="AS33" s="127">
        <f>IF(ISBLANK(laps_times[[#This Row],[36]]),"DNF",    rounds_cum_time[[#This Row],[35]]+laps_times[[#This Row],[36]])</f>
        <v>4.2811921296296296E-2</v>
      </c>
      <c r="AT33" s="127">
        <f>IF(ISBLANK(laps_times[[#This Row],[37]]),"DNF",    rounds_cum_time[[#This Row],[36]]+laps_times[[#This Row],[37]])</f>
        <v>4.4045370370370367E-2</v>
      </c>
      <c r="AU33" s="127">
        <f>IF(ISBLANK(laps_times[[#This Row],[38]]),"DNF",    rounds_cum_time[[#This Row],[37]]+laps_times[[#This Row],[38]])</f>
        <v>4.5242013888888884E-2</v>
      </c>
      <c r="AV33" s="127">
        <f>IF(ISBLANK(laps_times[[#This Row],[39]]),"DNF",    rounds_cum_time[[#This Row],[38]]+laps_times[[#This Row],[39]])</f>
        <v>4.6467129629629622E-2</v>
      </c>
      <c r="AW33" s="127">
        <f>IF(ISBLANK(laps_times[[#This Row],[40]]),"DNF",    rounds_cum_time[[#This Row],[39]]+laps_times[[#This Row],[40]])</f>
        <v>4.7680787037037028E-2</v>
      </c>
      <c r="AX33" s="127">
        <f>IF(ISBLANK(laps_times[[#This Row],[41]]),"DNF",    rounds_cum_time[[#This Row],[40]]+laps_times[[#This Row],[41]])</f>
        <v>4.8899074074074067E-2</v>
      </c>
      <c r="AY33" s="127">
        <f>IF(ISBLANK(laps_times[[#This Row],[42]]),"DNF",    rounds_cum_time[[#This Row],[41]]+laps_times[[#This Row],[42]])</f>
        <v>5.0125231481481472E-2</v>
      </c>
      <c r="AZ33" s="127">
        <f>IF(ISBLANK(laps_times[[#This Row],[43]]),"DNF",    rounds_cum_time[[#This Row],[42]]+laps_times[[#This Row],[43]])</f>
        <v>5.1346527777777769E-2</v>
      </c>
      <c r="BA33" s="127">
        <f>IF(ISBLANK(laps_times[[#This Row],[44]]),"DNF",    rounds_cum_time[[#This Row],[43]]+laps_times[[#This Row],[44]])</f>
        <v>5.2568055555555548E-2</v>
      </c>
      <c r="BB33" s="127">
        <f>IF(ISBLANK(laps_times[[#This Row],[45]]),"DNF",    rounds_cum_time[[#This Row],[44]]+laps_times[[#This Row],[45]])</f>
        <v>5.3809490740740734E-2</v>
      </c>
      <c r="BC33" s="127">
        <f>IF(ISBLANK(laps_times[[#This Row],[46]]),"DNF",    rounds_cum_time[[#This Row],[45]]+laps_times[[#This Row],[46]])</f>
        <v>5.5035995370370364E-2</v>
      </c>
      <c r="BD33" s="127">
        <f>IF(ISBLANK(laps_times[[#This Row],[47]]),"DNF",    rounds_cum_time[[#This Row],[46]]+laps_times[[#This Row],[47]])</f>
        <v>5.6272337962962958E-2</v>
      </c>
      <c r="BE33" s="127">
        <f>IF(ISBLANK(laps_times[[#This Row],[48]]),"DNF",    rounds_cum_time[[#This Row],[47]]+laps_times[[#This Row],[48]])</f>
        <v>5.7516550925925919E-2</v>
      </c>
      <c r="BF33" s="127">
        <f>IF(ISBLANK(laps_times[[#This Row],[49]]),"DNF",    rounds_cum_time[[#This Row],[48]]+laps_times[[#This Row],[49]])</f>
        <v>5.8747800925925922E-2</v>
      </c>
      <c r="BG33" s="127">
        <f>IF(ISBLANK(laps_times[[#This Row],[50]]),"DNF",    rounds_cum_time[[#This Row],[49]]+laps_times[[#This Row],[50]])</f>
        <v>5.9995370370370366E-2</v>
      </c>
      <c r="BH33" s="127">
        <f>IF(ISBLANK(laps_times[[#This Row],[51]]),"DNF",    rounds_cum_time[[#This Row],[50]]+laps_times[[#This Row],[51]])</f>
        <v>6.1236921296296293E-2</v>
      </c>
      <c r="BI33" s="127">
        <f>IF(ISBLANK(laps_times[[#This Row],[52]]),"DNF",    rounds_cum_time[[#This Row],[51]]+laps_times[[#This Row],[52]])</f>
        <v>6.2486458333333328E-2</v>
      </c>
      <c r="BJ33" s="127">
        <f>IF(ISBLANK(laps_times[[#This Row],[53]]),"DNF",    rounds_cum_time[[#This Row],[52]]+laps_times[[#This Row],[53]])</f>
        <v>6.3751388888888885E-2</v>
      </c>
      <c r="BK33" s="127">
        <f>IF(ISBLANK(laps_times[[#This Row],[54]]),"DNF",    rounds_cum_time[[#This Row],[53]]+laps_times[[#This Row],[54]])</f>
        <v>6.5024999999999999E-2</v>
      </c>
      <c r="BL33" s="127">
        <f>IF(ISBLANK(laps_times[[#This Row],[55]]),"DNF",    rounds_cum_time[[#This Row],[54]]+laps_times[[#This Row],[55]])</f>
        <v>6.6341087962962966E-2</v>
      </c>
      <c r="BM33" s="127">
        <f>IF(ISBLANK(laps_times[[#This Row],[56]]),"DNF",    rounds_cum_time[[#This Row],[55]]+laps_times[[#This Row],[56]])</f>
        <v>6.7697685185185194E-2</v>
      </c>
      <c r="BN33" s="127">
        <f>IF(ISBLANK(laps_times[[#This Row],[57]]),"DNF",    rounds_cum_time[[#This Row],[56]]+laps_times[[#This Row],[57]])</f>
        <v>6.9003819444444447E-2</v>
      </c>
      <c r="BO33" s="127">
        <f>IF(ISBLANK(laps_times[[#This Row],[58]]),"DNF",    rounds_cum_time[[#This Row],[57]]+laps_times[[#This Row],[58]])</f>
        <v>7.0292824074074084E-2</v>
      </c>
      <c r="BP33" s="127">
        <f>IF(ISBLANK(laps_times[[#This Row],[59]]),"DNF",    rounds_cum_time[[#This Row],[58]]+laps_times[[#This Row],[59]])</f>
        <v>7.1608217592592602E-2</v>
      </c>
      <c r="BQ33" s="127">
        <f>IF(ISBLANK(laps_times[[#This Row],[60]]),"DNF",    rounds_cum_time[[#This Row],[59]]+laps_times[[#This Row],[60]])</f>
        <v>7.2908912037037046E-2</v>
      </c>
      <c r="BR33" s="127">
        <f>IF(ISBLANK(laps_times[[#This Row],[61]]),"DNF",    rounds_cum_time[[#This Row],[60]]+laps_times[[#This Row],[61]])</f>
        <v>7.4174537037037053E-2</v>
      </c>
      <c r="BS33" s="127">
        <f>IF(ISBLANK(laps_times[[#This Row],[62]]),"DNF",    rounds_cum_time[[#This Row],[61]]+laps_times[[#This Row],[62]])</f>
        <v>7.5444560185185194E-2</v>
      </c>
      <c r="BT33" s="127">
        <f>IF(ISBLANK(laps_times[[#This Row],[63]]),"DNF",    rounds_cum_time[[#This Row],[62]]+laps_times[[#This Row],[63]])</f>
        <v>7.6745254629629639E-2</v>
      </c>
      <c r="BU33" s="127">
        <f>IF(ISBLANK(laps_times[[#This Row],[64]]),"DNF",    rounds_cum_time[[#This Row],[63]]+laps_times[[#This Row],[64]])</f>
        <v>7.8189351851851857E-2</v>
      </c>
      <c r="BV33" s="127">
        <f>IF(ISBLANK(laps_times[[#This Row],[65]]),"DNF",    rounds_cum_time[[#This Row],[64]]+laps_times[[#This Row],[65]])</f>
        <v>7.9531481481481481E-2</v>
      </c>
      <c r="BW33" s="127">
        <f>IF(ISBLANK(laps_times[[#This Row],[66]]),"DNF",    rounds_cum_time[[#This Row],[65]]+laps_times[[#This Row],[66]])</f>
        <v>8.0903819444444441E-2</v>
      </c>
      <c r="BX33" s="127">
        <f>IF(ISBLANK(laps_times[[#This Row],[67]]),"DNF",    rounds_cum_time[[#This Row],[66]]+laps_times[[#This Row],[67]])</f>
        <v>8.2297453703703699E-2</v>
      </c>
      <c r="BY33" s="127">
        <f>IF(ISBLANK(laps_times[[#This Row],[68]]),"DNF",    rounds_cum_time[[#This Row],[67]]+laps_times[[#This Row],[68]])</f>
        <v>8.369398148148148E-2</v>
      </c>
      <c r="BZ33" s="127">
        <f>IF(ISBLANK(laps_times[[#This Row],[69]]),"DNF",    rounds_cum_time[[#This Row],[68]]+laps_times[[#This Row],[69]])</f>
        <v>8.5113310185185184E-2</v>
      </c>
      <c r="CA33" s="127">
        <f>IF(ISBLANK(laps_times[[#This Row],[70]]),"DNF",    rounds_cum_time[[#This Row],[69]]+laps_times[[#This Row],[70]])</f>
        <v>8.6536574074074071E-2</v>
      </c>
      <c r="CB33" s="127">
        <f>IF(ISBLANK(laps_times[[#This Row],[71]]),"DNF",    rounds_cum_time[[#This Row],[70]]+laps_times[[#This Row],[71]])</f>
        <v>8.8030439814814815E-2</v>
      </c>
      <c r="CC33" s="127">
        <f>IF(ISBLANK(laps_times[[#This Row],[72]]),"DNF",    rounds_cum_time[[#This Row],[71]]+laps_times[[#This Row],[72]])</f>
        <v>8.9472337962962958E-2</v>
      </c>
      <c r="CD33" s="127">
        <f>IF(ISBLANK(laps_times[[#This Row],[73]]),"DNF",    rounds_cum_time[[#This Row],[72]]+laps_times[[#This Row],[73]])</f>
        <v>9.0925810185185182E-2</v>
      </c>
      <c r="CE33" s="127">
        <f>IF(ISBLANK(laps_times[[#This Row],[74]]),"DNF",    rounds_cum_time[[#This Row],[73]]+laps_times[[#This Row],[74]])</f>
        <v>9.2388657407407399E-2</v>
      </c>
      <c r="CF33" s="127">
        <f>IF(ISBLANK(laps_times[[#This Row],[75]]),"DNF",    rounds_cum_time[[#This Row],[74]]+laps_times[[#This Row],[75]])</f>
        <v>9.385266203703703E-2</v>
      </c>
      <c r="CG33" s="127">
        <f>IF(ISBLANK(laps_times[[#This Row],[76]]),"DNF",    rounds_cum_time[[#This Row],[75]]+laps_times[[#This Row],[76]])</f>
        <v>9.5346874999999998E-2</v>
      </c>
      <c r="CH33" s="127">
        <f>IF(ISBLANK(laps_times[[#This Row],[77]]),"DNF",    rounds_cum_time[[#This Row],[76]]+laps_times[[#This Row],[77]])</f>
        <v>9.6953935185185178E-2</v>
      </c>
      <c r="CI33" s="127">
        <f>IF(ISBLANK(laps_times[[#This Row],[78]]),"DNF",    rounds_cum_time[[#This Row],[77]]+laps_times[[#This Row],[78]])</f>
        <v>9.8446759259259248E-2</v>
      </c>
      <c r="CJ33" s="127">
        <f>IF(ISBLANK(laps_times[[#This Row],[79]]),"DNF",    rounds_cum_time[[#This Row],[78]]+laps_times[[#This Row],[79]])</f>
        <v>9.993530092592591E-2</v>
      </c>
      <c r="CK33" s="127">
        <f>IF(ISBLANK(laps_times[[#This Row],[80]]),"DNF",    rounds_cum_time[[#This Row],[79]]+laps_times[[#This Row],[80]])</f>
        <v>0.10138842592592591</v>
      </c>
      <c r="CL33" s="127">
        <f>IF(ISBLANK(laps_times[[#This Row],[81]]),"DNF",    rounds_cum_time[[#This Row],[80]]+laps_times[[#This Row],[81]])</f>
        <v>0.10289872685185183</v>
      </c>
      <c r="CM33" s="127">
        <f>IF(ISBLANK(laps_times[[#This Row],[82]]),"DNF",    rounds_cum_time[[#This Row],[81]]+laps_times[[#This Row],[82]])</f>
        <v>0.10440173611111109</v>
      </c>
      <c r="CN33" s="127">
        <f>IF(ISBLANK(laps_times[[#This Row],[83]]),"DNF",    rounds_cum_time[[#This Row],[82]]+laps_times[[#This Row],[83]])</f>
        <v>0.10598935185185183</v>
      </c>
      <c r="CO33" s="127">
        <f>IF(ISBLANK(laps_times[[#This Row],[84]]),"DNF",    rounds_cum_time[[#This Row],[83]]+laps_times[[#This Row],[84]])</f>
        <v>0.10753692129629627</v>
      </c>
      <c r="CP33" s="127">
        <f>IF(ISBLANK(laps_times[[#This Row],[85]]),"DNF",    rounds_cum_time[[#This Row],[84]]+laps_times[[#This Row],[85]])</f>
        <v>0.10910266203703702</v>
      </c>
      <c r="CQ33" s="127">
        <f>IF(ISBLANK(laps_times[[#This Row],[86]]),"DNF",    rounds_cum_time[[#This Row],[85]]+laps_times[[#This Row],[86]])</f>
        <v>0.11066921296296293</v>
      </c>
      <c r="CR33" s="127">
        <f>IF(ISBLANK(laps_times[[#This Row],[87]]),"DNF",    rounds_cum_time[[#This Row],[86]]+laps_times[[#This Row],[87]])</f>
        <v>0.11222430555555553</v>
      </c>
      <c r="CS33" s="127">
        <f>IF(ISBLANK(laps_times[[#This Row],[88]]),"DNF",    rounds_cum_time[[#This Row],[87]]+laps_times[[#This Row],[88]])</f>
        <v>0.11386782407407404</v>
      </c>
      <c r="CT33" s="127">
        <f>IF(ISBLANK(laps_times[[#This Row],[89]]),"DNF",    rounds_cum_time[[#This Row],[88]]+laps_times[[#This Row],[89]])</f>
        <v>0.11544907407407405</v>
      </c>
      <c r="CU33" s="127">
        <f>IF(ISBLANK(laps_times[[#This Row],[90]]),"DNF",    rounds_cum_time[[#This Row],[89]]+laps_times[[#This Row],[90]])</f>
        <v>0.11699085648148146</v>
      </c>
      <c r="CV33" s="127">
        <f>IF(ISBLANK(laps_times[[#This Row],[91]]),"DNF",    rounds_cum_time[[#This Row],[90]]+laps_times[[#This Row],[91]])</f>
        <v>0.11859027777777775</v>
      </c>
      <c r="CW33" s="127">
        <f>IF(ISBLANK(laps_times[[#This Row],[92]]),"DNF",    rounds_cum_time[[#This Row],[91]]+laps_times[[#This Row],[92]])</f>
        <v>0.12051435185185183</v>
      </c>
      <c r="CX33" s="127">
        <f>IF(ISBLANK(laps_times[[#This Row],[93]]),"DNF",    rounds_cum_time[[#This Row],[92]]+laps_times[[#This Row],[93]])</f>
        <v>0.12218067129629627</v>
      </c>
      <c r="CY33" s="127">
        <f>IF(ISBLANK(laps_times[[#This Row],[94]]),"DNF",    rounds_cum_time[[#This Row],[93]]+laps_times[[#This Row],[94]])</f>
        <v>0.12388495370370367</v>
      </c>
      <c r="CZ33" s="127">
        <f>IF(ISBLANK(laps_times[[#This Row],[95]]),"DNF",    rounds_cum_time[[#This Row],[94]]+laps_times[[#This Row],[95]])</f>
        <v>0.12551435185185181</v>
      </c>
      <c r="DA33" s="127">
        <f>IF(ISBLANK(laps_times[[#This Row],[96]]),"DNF",    rounds_cum_time[[#This Row],[95]]+laps_times[[#This Row],[96]])</f>
        <v>0.12717997685185181</v>
      </c>
      <c r="DB33" s="127">
        <f>IF(ISBLANK(laps_times[[#This Row],[97]]),"DNF",    rounds_cum_time[[#This Row],[96]]+laps_times[[#This Row],[97]])</f>
        <v>0.1288421296296296</v>
      </c>
      <c r="DC33" s="127">
        <f>IF(ISBLANK(laps_times[[#This Row],[98]]),"DNF",    rounds_cum_time[[#This Row],[97]]+laps_times[[#This Row],[98]])</f>
        <v>0.13044143518518517</v>
      </c>
      <c r="DD33" s="127">
        <f>IF(ISBLANK(laps_times[[#This Row],[99]]),"DNF",    rounds_cum_time[[#This Row],[98]]+laps_times[[#This Row],[99]])</f>
        <v>0.13206469907407406</v>
      </c>
      <c r="DE33" s="127">
        <f>IF(ISBLANK(laps_times[[#This Row],[100]]),"DNF",    rounds_cum_time[[#This Row],[99]]+laps_times[[#This Row],[100]])</f>
        <v>0.13363055555555553</v>
      </c>
      <c r="DF33" s="127">
        <f>IF(ISBLANK(laps_times[[#This Row],[101]]),"DNF",    rounds_cum_time[[#This Row],[100]]+laps_times[[#This Row],[101]])</f>
        <v>0.13518287037037036</v>
      </c>
      <c r="DG33" s="127">
        <f>IF(ISBLANK(laps_times[[#This Row],[102]]),"DNF",    rounds_cum_time[[#This Row],[101]]+laps_times[[#This Row],[102]])</f>
        <v>0.13676666666666665</v>
      </c>
      <c r="DH33" s="127">
        <f>IF(ISBLANK(laps_times[[#This Row],[103]]),"DNF",    rounds_cum_time[[#This Row],[102]]+laps_times[[#This Row],[103]])</f>
        <v>0.13833240740740738</v>
      </c>
      <c r="DI33" s="128">
        <f>IF(ISBLANK(laps_times[[#This Row],[104]]),"DNF",    rounds_cum_time[[#This Row],[103]]+laps_times[[#This Row],[104]])</f>
        <v>0.13988240740740737</v>
      </c>
      <c r="DJ33" s="128">
        <f>IF(ISBLANK(laps_times[[#This Row],[105]]),"DNF",    rounds_cum_time[[#This Row],[104]]+laps_times[[#This Row],[105]])</f>
        <v>0.14127905092592588</v>
      </c>
    </row>
    <row r="34" spans="2:114" x14ac:dyDescent="0.2">
      <c r="B34" s="124">
        <f>laps_times[[#This Row],[poř]]</f>
        <v>31</v>
      </c>
      <c r="C34" s="125">
        <f>laps_times[[#This Row],[s.č.]]</f>
        <v>78</v>
      </c>
      <c r="D34" s="125" t="str">
        <f>laps_times[[#This Row],[jméno]]</f>
        <v>Pojsl Jan</v>
      </c>
      <c r="E34" s="126">
        <f>laps_times[[#This Row],[roč]]</f>
        <v>1972</v>
      </c>
      <c r="F34" s="126" t="str">
        <f>laps_times[[#This Row],[kat]]</f>
        <v>M40</v>
      </c>
      <c r="G34" s="126">
        <f>laps_times[[#This Row],[poř_kat]]</f>
        <v>12</v>
      </c>
      <c r="H34" s="125" t="str">
        <f>IF(ISBLANK(laps_times[[#This Row],[klub]]),"-",laps_times[[#This Row],[klub]])</f>
        <v>Intelis Písek</v>
      </c>
      <c r="I34" s="138">
        <f>laps_times[[#This Row],[celk. čas]]</f>
        <v>0.14143518518518519</v>
      </c>
      <c r="J34" s="127">
        <f>laps_times[[#This Row],[1]]</f>
        <v>2.2081018518518522E-3</v>
      </c>
      <c r="K34" s="127">
        <f>IF(ISBLANK(laps_times[[#This Row],[2]]),"DNF",    rounds_cum_time[[#This Row],[1]]+laps_times[[#This Row],[2]])</f>
        <v>3.5351851851851855E-3</v>
      </c>
      <c r="L34" s="127">
        <f>IF(ISBLANK(laps_times[[#This Row],[3]]),"DNF",    rounds_cum_time[[#This Row],[2]]+laps_times[[#This Row],[3]])</f>
        <v>4.8895833333333335E-3</v>
      </c>
      <c r="M34" s="127">
        <f>IF(ISBLANK(laps_times[[#This Row],[4]]),"DNF",    rounds_cum_time[[#This Row],[3]]+laps_times[[#This Row],[4]])</f>
        <v>6.2048611111111115E-3</v>
      </c>
      <c r="N34" s="127">
        <f>IF(ISBLANK(laps_times[[#This Row],[5]]),"DNF",    rounds_cum_time[[#This Row],[4]]+laps_times[[#This Row],[5]])</f>
        <v>7.506481481481482E-3</v>
      </c>
      <c r="O34" s="127">
        <f>IF(ISBLANK(laps_times[[#This Row],[6]]),"DNF",    rounds_cum_time[[#This Row],[5]]+laps_times[[#This Row],[6]])</f>
        <v>8.8430555555555554E-3</v>
      </c>
      <c r="P34" s="127">
        <f>IF(ISBLANK(laps_times[[#This Row],[7]]),"DNF",    rounds_cum_time[[#This Row],[6]]+laps_times[[#This Row],[7]])</f>
        <v>1.0168055555555555E-2</v>
      </c>
      <c r="Q34" s="127">
        <f>IF(ISBLANK(laps_times[[#This Row],[8]]),"DNF",    rounds_cum_time[[#This Row],[7]]+laps_times[[#This Row],[8]])</f>
        <v>1.1473958333333333E-2</v>
      </c>
      <c r="R34" s="127">
        <f>IF(ISBLANK(laps_times[[#This Row],[9]]),"DNF",    rounds_cum_time[[#This Row],[8]]+laps_times[[#This Row],[9]])</f>
        <v>1.2784143518518518E-2</v>
      </c>
      <c r="S34" s="127">
        <f>IF(ISBLANK(laps_times[[#This Row],[10]]),"DNF",    rounds_cum_time[[#This Row],[9]]+laps_times[[#This Row],[10]])</f>
        <v>1.4098958333333331E-2</v>
      </c>
      <c r="T34" s="127">
        <f>IF(ISBLANK(laps_times[[#This Row],[11]]),"DNF",    rounds_cum_time[[#This Row],[10]]+laps_times[[#This Row],[11]])</f>
        <v>1.5399074074074072E-2</v>
      </c>
      <c r="U34" s="127">
        <f>IF(ISBLANK(laps_times[[#This Row],[12]]),"DNF",    rounds_cum_time[[#This Row],[11]]+laps_times[[#This Row],[12]])</f>
        <v>1.6682291666666665E-2</v>
      </c>
      <c r="V34" s="127">
        <f>IF(ISBLANK(laps_times[[#This Row],[13]]),"DNF",    rounds_cum_time[[#This Row],[12]]+laps_times[[#This Row],[13]])</f>
        <v>1.7969560185185182E-2</v>
      </c>
      <c r="W34" s="127">
        <f>IF(ISBLANK(laps_times[[#This Row],[14]]),"DNF",    rounds_cum_time[[#This Row],[13]]+laps_times[[#This Row],[14]])</f>
        <v>1.9283680555555554E-2</v>
      </c>
      <c r="X34" s="127">
        <f>IF(ISBLANK(laps_times[[#This Row],[15]]),"DNF",    rounds_cum_time[[#This Row],[14]]+laps_times[[#This Row],[15]])</f>
        <v>2.0604745370370367E-2</v>
      </c>
      <c r="Y34" s="127">
        <f>IF(ISBLANK(laps_times[[#This Row],[16]]),"DNF",    rounds_cum_time[[#This Row],[15]]+laps_times[[#This Row],[16]])</f>
        <v>2.1925925925925922E-2</v>
      </c>
      <c r="Z34" s="127">
        <f>IF(ISBLANK(laps_times[[#This Row],[17]]),"DNF",    rounds_cum_time[[#This Row],[16]]+laps_times[[#This Row],[17]])</f>
        <v>2.3306249999999997E-2</v>
      </c>
      <c r="AA34" s="127">
        <f>IF(ISBLANK(laps_times[[#This Row],[18]]),"DNF",    rounds_cum_time[[#This Row],[17]]+laps_times[[#This Row],[18]])</f>
        <v>2.4602199074074071E-2</v>
      </c>
      <c r="AB34" s="127">
        <f>IF(ISBLANK(laps_times[[#This Row],[19]]),"DNF",    rounds_cum_time[[#This Row],[18]]+laps_times[[#This Row],[19]])</f>
        <v>2.5903009259259258E-2</v>
      </c>
      <c r="AC34" s="127">
        <f>IF(ISBLANK(laps_times[[#This Row],[20]]),"DNF",    rounds_cum_time[[#This Row],[19]]+laps_times[[#This Row],[20]])</f>
        <v>2.7221064814814813E-2</v>
      </c>
      <c r="AD34" s="127">
        <f>IF(ISBLANK(laps_times[[#This Row],[21]]),"DNF",    rounds_cum_time[[#This Row],[20]]+laps_times[[#This Row],[21]])</f>
        <v>2.8513541666666663E-2</v>
      </c>
      <c r="AE34" s="127">
        <f>IF(ISBLANK(laps_times[[#This Row],[22]]),"DNF",    rounds_cum_time[[#This Row],[21]]+laps_times[[#This Row],[22]])</f>
        <v>2.9820949074074069E-2</v>
      </c>
      <c r="AF34" s="127">
        <f>IF(ISBLANK(laps_times[[#This Row],[23]]),"DNF",    rounds_cum_time[[#This Row],[22]]+laps_times[[#This Row],[23]])</f>
        <v>3.1126388888888884E-2</v>
      </c>
      <c r="AG34" s="127">
        <f>IF(ISBLANK(laps_times[[#This Row],[24]]),"DNF",    rounds_cum_time[[#This Row],[23]]+laps_times[[#This Row],[24]])</f>
        <v>3.2421296296296288E-2</v>
      </c>
      <c r="AH34" s="127">
        <f>IF(ISBLANK(laps_times[[#This Row],[25]]),"DNF",    rounds_cum_time[[#This Row],[24]]+laps_times[[#This Row],[25]])</f>
        <v>3.3722685185185175E-2</v>
      </c>
      <c r="AI34" s="127">
        <f>IF(ISBLANK(laps_times[[#This Row],[26]]),"DNF",    rounds_cum_time[[#This Row],[25]]+laps_times[[#This Row],[26]])</f>
        <v>3.5032754629629619E-2</v>
      </c>
      <c r="AJ34" s="127">
        <f>IF(ISBLANK(laps_times[[#This Row],[27]]),"DNF",    rounds_cum_time[[#This Row],[26]]+laps_times[[#This Row],[27]])</f>
        <v>3.6330787037037023E-2</v>
      </c>
      <c r="AK34" s="127">
        <f>IF(ISBLANK(laps_times[[#This Row],[28]]),"DNF",    rounds_cum_time[[#This Row],[27]]+laps_times[[#This Row],[28]])</f>
        <v>3.7774189814814799E-2</v>
      </c>
      <c r="AL34" s="127">
        <f>IF(ISBLANK(laps_times[[#This Row],[29]]),"DNF",    rounds_cum_time[[#This Row],[28]]+laps_times[[#This Row],[29]])</f>
        <v>3.9081018518518501E-2</v>
      </c>
      <c r="AM34" s="127">
        <f>IF(ISBLANK(laps_times[[#This Row],[30]]),"DNF",    rounds_cum_time[[#This Row],[29]]+laps_times[[#This Row],[30]])</f>
        <v>4.0375694444444429E-2</v>
      </c>
      <c r="AN34" s="127">
        <f>IF(ISBLANK(laps_times[[#This Row],[31]]),"DNF",    rounds_cum_time[[#This Row],[30]]+laps_times[[#This Row],[31]])</f>
        <v>4.165532407407406E-2</v>
      </c>
      <c r="AO34" s="127">
        <f>IF(ISBLANK(laps_times[[#This Row],[32]]),"DNF",    rounds_cum_time[[#This Row],[31]]+laps_times[[#This Row],[32]])</f>
        <v>4.2964699074074061E-2</v>
      </c>
      <c r="AP34" s="127">
        <f>IF(ISBLANK(laps_times[[#This Row],[33]]),"DNF",    rounds_cum_time[[#This Row],[32]]+laps_times[[#This Row],[33]])</f>
        <v>4.4322800925925915E-2</v>
      </c>
      <c r="AQ34" s="127">
        <f>IF(ISBLANK(laps_times[[#This Row],[34]]),"DNF",    rounds_cum_time[[#This Row],[33]]+laps_times[[#This Row],[34]])</f>
        <v>4.5620833333333319E-2</v>
      </c>
      <c r="AR34" s="127">
        <f>IF(ISBLANK(laps_times[[#This Row],[35]]),"DNF",    rounds_cum_time[[#This Row],[34]]+laps_times[[#This Row],[35]])</f>
        <v>4.6955787037037025E-2</v>
      </c>
      <c r="AS34" s="127">
        <f>IF(ISBLANK(laps_times[[#This Row],[36]]),"DNF",    rounds_cum_time[[#This Row],[35]]+laps_times[[#This Row],[36]])</f>
        <v>4.8312152777777763E-2</v>
      </c>
      <c r="AT34" s="127">
        <f>IF(ISBLANK(laps_times[[#This Row],[37]]),"DNF",    rounds_cum_time[[#This Row],[36]]+laps_times[[#This Row],[37]])</f>
        <v>4.9589467592592577E-2</v>
      </c>
      <c r="AU34" s="127">
        <f>IF(ISBLANK(laps_times[[#This Row],[38]]),"DNF",    rounds_cum_time[[#This Row],[37]]+laps_times[[#This Row],[38]])</f>
        <v>5.0879861111111098E-2</v>
      </c>
      <c r="AV34" s="127">
        <f>IF(ISBLANK(laps_times[[#This Row],[39]]),"DNF",    rounds_cum_time[[#This Row],[38]]+laps_times[[#This Row],[39]])</f>
        <v>5.2199884259259248E-2</v>
      </c>
      <c r="AW34" s="127">
        <f>IF(ISBLANK(laps_times[[#This Row],[40]]),"DNF",    rounds_cum_time[[#This Row],[39]]+laps_times[[#This Row],[40]])</f>
        <v>5.3492824074074061E-2</v>
      </c>
      <c r="AX34" s="127">
        <f>IF(ISBLANK(laps_times[[#This Row],[41]]),"DNF",    rounds_cum_time[[#This Row],[40]]+laps_times[[#This Row],[41]])</f>
        <v>5.4777893518518507E-2</v>
      </c>
      <c r="AY34" s="127">
        <f>IF(ISBLANK(laps_times[[#This Row],[42]]),"DNF",    rounds_cum_time[[#This Row],[41]]+laps_times[[#This Row],[42]])</f>
        <v>5.6065509259259246E-2</v>
      </c>
      <c r="AZ34" s="127">
        <f>IF(ISBLANK(laps_times[[#This Row],[43]]),"DNF",    rounds_cum_time[[#This Row],[42]]+laps_times[[#This Row],[43]])</f>
        <v>5.7387037037037021E-2</v>
      </c>
      <c r="BA34" s="127">
        <f>IF(ISBLANK(laps_times[[#This Row],[44]]),"DNF",    rounds_cum_time[[#This Row],[43]]+laps_times[[#This Row],[44]])</f>
        <v>5.8717245370370354E-2</v>
      </c>
      <c r="BB34" s="127">
        <f>IF(ISBLANK(laps_times[[#This Row],[45]]),"DNF",    rounds_cum_time[[#This Row],[44]]+laps_times[[#This Row],[45]])</f>
        <v>6.0015972222222207E-2</v>
      </c>
      <c r="BC34" s="127">
        <f>IF(ISBLANK(laps_times[[#This Row],[46]]),"DNF",    rounds_cum_time[[#This Row],[45]]+laps_times[[#This Row],[46]])</f>
        <v>6.1313773148148135E-2</v>
      </c>
      <c r="BD34" s="127">
        <f>IF(ISBLANK(laps_times[[#This Row],[47]]),"DNF",    rounds_cum_time[[#This Row],[46]]+laps_times[[#This Row],[47]])</f>
        <v>6.2629050925925911E-2</v>
      </c>
      <c r="BE34" s="127">
        <f>IF(ISBLANK(laps_times[[#This Row],[48]]),"DNF",    rounds_cum_time[[#This Row],[47]]+laps_times[[#This Row],[48]])</f>
        <v>6.3929513888888873E-2</v>
      </c>
      <c r="BF34" s="127">
        <f>IF(ISBLANK(laps_times[[#This Row],[49]]),"DNF",    rounds_cum_time[[#This Row],[48]]+laps_times[[#This Row],[49]])</f>
        <v>6.5247916666666655E-2</v>
      </c>
      <c r="BG34" s="127">
        <f>IF(ISBLANK(laps_times[[#This Row],[50]]),"DNF",    rounds_cum_time[[#This Row],[49]]+laps_times[[#This Row],[50]])</f>
        <v>6.6548148148148134E-2</v>
      </c>
      <c r="BH34" s="127">
        <f>IF(ISBLANK(laps_times[[#This Row],[51]]),"DNF",    rounds_cum_time[[#This Row],[50]]+laps_times[[#This Row],[51]])</f>
        <v>6.787858796296295E-2</v>
      </c>
      <c r="BI34" s="127">
        <f>IF(ISBLANK(laps_times[[#This Row],[52]]),"DNF",    rounds_cum_time[[#This Row],[51]]+laps_times[[#This Row],[52]])</f>
        <v>6.9160995370370362E-2</v>
      </c>
      <c r="BJ34" s="127">
        <f>IF(ISBLANK(laps_times[[#This Row],[53]]),"DNF",    rounds_cum_time[[#This Row],[52]]+laps_times[[#This Row],[53]])</f>
        <v>7.0476967592592588E-2</v>
      </c>
      <c r="BK34" s="127">
        <f>IF(ISBLANK(laps_times[[#This Row],[54]]),"DNF",    rounds_cum_time[[#This Row],[53]]+laps_times[[#This Row],[54]])</f>
        <v>7.1828240740740734E-2</v>
      </c>
      <c r="BL34" s="127">
        <f>IF(ISBLANK(laps_times[[#This Row],[55]]),"DNF",    rounds_cum_time[[#This Row],[54]]+laps_times[[#This Row],[55]])</f>
        <v>7.317835648148148E-2</v>
      </c>
      <c r="BM34" s="127">
        <f>IF(ISBLANK(laps_times[[#This Row],[56]]),"DNF",    rounds_cum_time[[#This Row],[55]]+laps_times[[#This Row],[56]])</f>
        <v>7.4498495370370371E-2</v>
      </c>
      <c r="BN34" s="127">
        <f>IF(ISBLANK(laps_times[[#This Row],[57]]),"DNF",    rounds_cum_time[[#This Row],[56]]+laps_times[[#This Row],[57]])</f>
        <v>7.5814351851851855E-2</v>
      </c>
      <c r="BO34" s="127">
        <f>IF(ISBLANK(laps_times[[#This Row],[58]]),"DNF",    rounds_cum_time[[#This Row],[57]]+laps_times[[#This Row],[58]])</f>
        <v>7.7113425925925932E-2</v>
      </c>
      <c r="BP34" s="127">
        <f>IF(ISBLANK(laps_times[[#This Row],[59]]),"DNF",    rounds_cum_time[[#This Row],[58]]+laps_times[[#This Row],[59]])</f>
        <v>7.8445949074074081E-2</v>
      </c>
      <c r="BQ34" s="127">
        <f>IF(ISBLANK(laps_times[[#This Row],[60]]),"DNF",    rounds_cum_time[[#This Row],[59]]+laps_times[[#This Row],[60]])</f>
        <v>7.974988425925926E-2</v>
      </c>
      <c r="BR34" s="127">
        <f>IF(ISBLANK(laps_times[[#This Row],[61]]),"DNF",    rounds_cum_time[[#This Row],[60]]+laps_times[[#This Row],[61]])</f>
        <v>8.1061111111111112E-2</v>
      </c>
      <c r="BS34" s="127">
        <f>IF(ISBLANK(laps_times[[#This Row],[62]]),"DNF",    rounds_cum_time[[#This Row],[61]]+laps_times[[#This Row],[62]])</f>
        <v>8.2378240740740738E-2</v>
      </c>
      <c r="BT34" s="127">
        <f>IF(ISBLANK(laps_times[[#This Row],[63]]),"DNF",    rounds_cum_time[[#This Row],[62]]+laps_times[[#This Row],[63]])</f>
        <v>8.3684027777777781E-2</v>
      </c>
      <c r="BU34" s="127">
        <f>IF(ISBLANK(laps_times[[#This Row],[64]]),"DNF",    rounds_cum_time[[#This Row],[63]]+laps_times[[#This Row],[64]])</f>
        <v>8.5030324074074071E-2</v>
      </c>
      <c r="BV34" s="127">
        <f>IF(ISBLANK(laps_times[[#This Row],[65]]),"DNF",    rounds_cum_time[[#This Row],[64]]+laps_times[[#This Row],[65]])</f>
        <v>8.6489236111111104E-2</v>
      </c>
      <c r="BW34" s="127">
        <f>IF(ISBLANK(laps_times[[#This Row],[66]]),"DNF",    rounds_cum_time[[#This Row],[65]]+laps_times[[#This Row],[66]])</f>
        <v>8.7816898148148137E-2</v>
      </c>
      <c r="BX34" s="127">
        <f>IF(ISBLANK(laps_times[[#This Row],[67]]),"DNF",    rounds_cum_time[[#This Row],[66]]+laps_times[[#This Row],[67]])</f>
        <v>8.9135648148148131E-2</v>
      </c>
      <c r="BY34" s="127">
        <f>IF(ISBLANK(laps_times[[#This Row],[68]]),"DNF",    rounds_cum_time[[#This Row],[67]]+laps_times[[#This Row],[68]])</f>
        <v>9.0477662037037013E-2</v>
      </c>
      <c r="BZ34" s="127">
        <f>IF(ISBLANK(laps_times[[#This Row],[69]]),"DNF",    rounds_cum_time[[#This Row],[68]]+laps_times[[#This Row],[69]])</f>
        <v>9.1793634259259238E-2</v>
      </c>
      <c r="CA34" s="127">
        <f>IF(ISBLANK(laps_times[[#This Row],[70]]),"DNF",    rounds_cum_time[[#This Row],[69]]+laps_times[[#This Row],[70]])</f>
        <v>9.3120254629629612E-2</v>
      </c>
      <c r="CB34" s="127">
        <f>IF(ISBLANK(laps_times[[#This Row],[71]]),"DNF",    rounds_cum_time[[#This Row],[70]]+laps_times[[#This Row],[71]])</f>
        <v>9.4450347222222203E-2</v>
      </c>
      <c r="CC34" s="127">
        <f>IF(ISBLANK(laps_times[[#This Row],[72]]),"DNF",    rounds_cum_time[[#This Row],[71]]+laps_times[[#This Row],[72]])</f>
        <v>9.5820138888888864E-2</v>
      </c>
      <c r="CD34" s="127">
        <f>IF(ISBLANK(laps_times[[#This Row],[73]]),"DNF",    rounds_cum_time[[#This Row],[72]]+laps_times[[#This Row],[73]])</f>
        <v>9.7184953703703683E-2</v>
      </c>
      <c r="CE34" s="127">
        <f>IF(ISBLANK(laps_times[[#This Row],[74]]),"DNF",    rounds_cum_time[[#This Row],[73]]+laps_times[[#This Row],[74]])</f>
        <v>9.8547916666666652E-2</v>
      </c>
      <c r="CF34" s="127">
        <f>IF(ISBLANK(laps_times[[#This Row],[75]]),"DNF",    rounds_cum_time[[#This Row],[74]]+laps_times[[#This Row],[75]])</f>
        <v>9.9932754629629611E-2</v>
      </c>
      <c r="CG34" s="127">
        <f>IF(ISBLANK(laps_times[[#This Row],[76]]),"DNF",    rounds_cum_time[[#This Row],[75]]+laps_times[[#This Row],[76]])</f>
        <v>0.10128032407407406</v>
      </c>
      <c r="CH34" s="127">
        <f>IF(ISBLANK(laps_times[[#This Row],[77]]),"DNF",    rounds_cum_time[[#This Row],[76]]+laps_times[[#This Row],[77]])</f>
        <v>0.10260393518518517</v>
      </c>
      <c r="CI34" s="127">
        <f>IF(ISBLANK(laps_times[[#This Row],[78]]),"DNF",    rounds_cum_time[[#This Row],[77]]+laps_times[[#This Row],[78]])</f>
        <v>0.10393101851851851</v>
      </c>
      <c r="CJ34" s="127">
        <f>IF(ISBLANK(laps_times[[#This Row],[79]]),"DNF",    rounds_cum_time[[#This Row],[78]]+laps_times[[#This Row],[79]])</f>
        <v>0.10530358796296295</v>
      </c>
      <c r="CK34" s="127">
        <f>IF(ISBLANK(laps_times[[#This Row],[80]]),"DNF",    rounds_cum_time[[#This Row],[79]]+laps_times[[#This Row],[80]])</f>
        <v>0.10676342592592591</v>
      </c>
      <c r="CL34" s="127">
        <f>IF(ISBLANK(laps_times[[#This Row],[81]]),"DNF",    rounds_cum_time[[#This Row],[80]]+laps_times[[#This Row],[81]])</f>
        <v>0.10810694444444444</v>
      </c>
      <c r="CM34" s="127">
        <f>IF(ISBLANK(laps_times[[#This Row],[82]]),"DNF",    rounds_cum_time[[#This Row],[81]]+laps_times[[#This Row],[82]])</f>
        <v>0.10948379629629629</v>
      </c>
      <c r="CN34" s="127">
        <f>IF(ISBLANK(laps_times[[#This Row],[83]]),"DNF",    rounds_cum_time[[#This Row],[82]]+laps_times[[#This Row],[83]])</f>
        <v>0.11085613425925925</v>
      </c>
      <c r="CO34" s="127">
        <f>IF(ISBLANK(laps_times[[#This Row],[84]]),"DNF",    rounds_cum_time[[#This Row],[83]]+laps_times[[#This Row],[84]])</f>
        <v>0.11222268518518518</v>
      </c>
      <c r="CP34" s="127">
        <f>IF(ISBLANK(laps_times[[#This Row],[85]]),"DNF",    rounds_cum_time[[#This Row],[84]]+laps_times[[#This Row],[85]])</f>
        <v>0.1135954861111111</v>
      </c>
      <c r="CQ34" s="127">
        <f>IF(ISBLANK(laps_times[[#This Row],[86]]),"DNF",    rounds_cum_time[[#This Row],[85]]+laps_times[[#This Row],[86]])</f>
        <v>0.11501458333333332</v>
      </c>
      <c r="CR34" s="127">
        <f>IF(ISBLANK(laps_times[[#This Row],[87]]),"DNF",    rounds_cum_time[[#This Row],[86]]+laps_times[[#This Row],[87]])</f>
        <v>0.11638611111111111</v>
      </c>
      <c r="CS34" s="127">
        <f>IF(ISBLANK(laps_times[[#This Row],[88]]),"DNF",    rounds_cum_time[[#This Row],[87]]+laps_times[[#This Row],[88]])</f>
        <v>0.11775347222222222</v>
      </c>
      <c r="CT34" s="127">
        <f>IF(ISBLANK(laps_times[[#This Row],[89]]),"DNF",    rounds_cum_time[[#This Row],[88]]+laps_times[[#This Row],[89]])</f>
        <v>0.11921319444444445</v>
      </c>
      <c r="CU34" s="127">
        <f>IF(ISBLANK(laps_times[[#This Row],[90]]),"DNF",    rounds_cum_time[[#This Row],[89]]+laps_times[[#This Row],[90]])</f>
        <v>0.1205482638888889</v>
      </c>
      <c r="CV34" s="127">
        <f>IF(ISBLANK(laps_times[[#This Row],[91]]),"DNF",    rounds_cum_time[[#This Row],[90]]+laps_times[[#This Row],[91]])</f>
        <v>0.12194687500000001</v>
      </c>
      <c r="CW34" s="127">
        <f>IF(ISBLANK(laps_times[[#This Row],[92]]),"DNF",    rounds_cum_time[[#This Row],[91]]+laps_times[[#This Row],[92]])</f>
        <v>0.12335914351851852</v>
      </c>
      <c r="CX34" s="127">
        <f>IF(ISBLANK(laps_times[[#This Row],[93]]),"DNF",    rounds_cum_time[[#This Row],[92]]+laps_times[[#This Row],[93]])</f>
        <v>0.12475914351851852</v>
      </c>
      <c r="CY34" s="127">
        <f>IF(ISBLANK(laps_times[[#This Row],[94]]),"DNF",    rounds_cum_time[[#This Row],[93]]+laps_times[[#This Row],[94]])</f>
        <v>0.12617094907407408</v>
      </c>
      <c r="CZ34" s="127">
        <f>IF(ISBLANK(laps_times[[#This Row],[95]]),"DNF",    rounds_cum_time[[#This Row],[94]]+laps_times[[#This Row],[95]])</f>
        <v>0.12769513888888889</v>
      </c>
      <c r="DA34" s="127">
        <f>IF(ISBLANK(laps_times[[#This Row],[96]]),"DNF",    rounds_cum_time[[#This Row],[95]]+laps_times[[#This Row],[96]])</f>
        <v>0.12908078703703704</v>
      </c>
      <c r="DB34" s="127">
        <f>IF(ISBLANK(laps_times[[#This Row],[97]]),"DNF",    rounds_cum_time[[#This Row],[96]]+laps_times[[#This Row],[97]])</f>
        <v>0.13050729166666666</v>
      </c>
      <c r="DC34" s="127">
        <f>IF(ISBLANK(laps_times[[#This Row],[98]]),"DNF",    rounds_cum_time[[#This Row],[97]]+laps_times[[#This Row],[98]])</f>
        <v>0.13190208333333334</v>
      </c>
      <c r="DD34" s="127">
        <f>IF(ISBLANK(laps_times[[#This Row],[99]]),"DNF",    rounds_cum_time[[#This Row],[98]]+laps_times[[#This Row],[99]])</f>
        <v>0.13329745370370372</v>
      </c>
      <c r="DE34" s="127">
        <f>IF(ISBLANK(laps_times[[#This Row],[100]]),"DNF",    rounds_cum_time[[#This Row],[99]]+laps_times[[#This Row],[100]])</f>
        <v>0.13469768518518521</v>
      </c>
      <c r="DF34" s="127">
        <f>IF(ISBLANK(laps_times[[#This Row],[101]]),"DNF",    rounds_cum_time[[#This Row],[100]]+laps_times[[#This Row],[101]])</f>
        <v>0.13608912037037041</v>
      </c>
      <c r="DG34" s="127">
        <f>IF(ISBLANK(laps_times[[#This Row],[102]]),"DNF",    rounds_cum_time[[#This Row],[101]]+laps_times[[#This Row],[102]])</f>
        <v>0.13743958333333336</v>
      </c>
      <c r="DH34" s="127">
        <f>IF(ISBLANK(laps_times[[#This Row],[103]]),"DNF",    rounds_cum_time[[#This Row],[102]]+laps_times[[#This Row],[103]])</f>
        <v>0.13882291666666668</v>
      </c>
      <c r="DI34" s="128">
        <f>IF(ISBLANK(laps_times[[#This Row],[104]]),"DNF",    rounds_cum_time[[#This Row],[103]]+laps_times[[#This Row],[104]])</f>
        <v>0.14015983796296297</v>
      </c>
      <c r="DJ34" s="128">
        <f>IF(ISBLANK(laps_times[[#This Row],[105]]),"DNF",    rounds_cum_time[[#This Row],[104]]+laps_times[[#This Row],[105]])</f>
        <v>0.14144016203703705</v>
      </c>
    </row>
    <row r="35" spans="2:114" x14ac:dyDescent="0.2">
      <c r="B35" s="124">
        <f>laps_times[[#This Row],[poř]]</f>
        <v>32</v>
      </c>
      <c r="C35" s="125">
        <f>laps_times[[#This Row],[s.č.]]</f>
        <v>46</v>
      </c>
      <c r="D35" s="125" t="str">
        <f>laps_times[[#This Row],[jméno]]</f>
        <v>Juráň Karel</v>
      </c>
      <c r="E35" s="126">
        <f>laps_times[[#This Row],[roč]]</f>
        <v>1974</v>
      </c>
      <c r="F35" s="126" t="str">
        <f>laps_times[[#This Row],[kat]]</f>
        <v>M40</v>
      </c>
      <c r="G35" s="126">
        <f>laps_times[[#This Row],[poř_kat]]</f>
        <v>13</v>
      </c>
      <c r="H35" s="125" t="str">
        <f>IF(ISBLANK(laps_times[[#This Row],[klub]]),"-",laps_times[[#This Row],[klub]])</f>
        <v>TT Tálín</v>
      </c>
      <c r="I35" s="138">
        <f>laps_times[[#This Row],[celk. čas]]</f>
        <v>0.14350694444444445</v>
      </c>
      <c r="J35" s="127">
        <f>laps_times[[#This Row],[1]]</f>
        <v>1.7552083333333332E-3</v>
      </c>
      <c r="K35" s="127">
        <f>IF(ISBLANK(laps_times[[#This Row],[2]]),"DNF",    rounds_cum_time[[#This Row],[1]]+laps_times[[#This Row],[2]])</f>
        <v>2.901273148148148E-3</v>
      </c>
      <c r="L35" s="127">
        <f>IF(ISBLANK(laps_times[[#This Row],[3]]),"DNF",    rounds_cum_time[[#This Row],[2]]+laps_times[[#This Row],[3]])</f>
        <v>4.0666666666666663E-3</v>
      </c>
      <c r="M35" s="127">
        <f>IF(ISBLANK(laps_times[[#This Row],[4]]),"DNF",    rounds_cum_time[[#This Row],[3]]+laps_times[[#This Row],[4]])</f>
        <v>5.2055555555555553E-3</v>
      </c>
      <c r="N35" s="127">
        <f>IF(ISBLANK(laps_times[[#This Row],[5]]),"DNF",    rounds_cum_time[[#This Row],[4]]+laps_times[[#This Row],[5]])</f>
        <v>6.3611111111111108E-3</v>
      </c>
      <c r="O35" s="127">
        <f>IF(ISBLANK(laps_times[[#This Row],[6]]),"DNF",    rounds_cum_time[[#This Row],[5]]+laps_times[[#This Row],[6]])</f>
        <v>7.5190972222222222E-3</v>
      </c>
      <c r="P35" s="127">
        <f>IF(ISBLANK(laps_times[[#This Row],[7]]),"DNF",    rounds_cum_time[[#This Row],[6]]+laps_times[[#This Row],[7]])</f>
        <v>8.6796296296296292E-3</v>
      </c>
      <c r="Q35" s="127">
        <f>IF(ISBLANK(laps_times[[#This Row],[8]]),"DNF",    rounds_cum_time[[#This Row],[7]]+laps_times[[#This Row],[8]])</f>
        <v>9.8461805555555559E-3</v>
      </c>
      <c r="R35" s="127">
        <f>IF(ISBLANK(laps_times[[#This Row],[9]]),"DNF",    rounds_cum_time[[#This Row],[8]]+laps_times[[#This Row],[9]])</f>
        <v>1.1010763888888889E-2</v>
      </c>
      <c r="S35" s="127">
        <f>IF(ISBLANK(laps_times[[#This Row],[10]]),"DNF",    rounds_cum_time[[#This Row],[9]]+laps_times[[#This Row],[10]])</f>
        <v>1.2221990740740742E-2</v>
      </c>
      <c r="T35" s="127">
        <f>IF(ISBLANK(laps_times[[#This Row],[11]]),"DNF",    rounds_cum_time[[#This Row],[10]]+laps_times[[#This Row],[11]])</f>
        <v>1.3464236111111113E-2</v>
      </c>
      <c r="U35" s="127">
        <f>IF(ISBLANK(laps_times[[#This Row],[12]]),"DNF",    rounds_cum_time[[#This Row],[11]]+laps_times[[#This Row],[12]])</f>
        <v>1.4756018518518521E-2</v>
      </c>
      <c r="V35" s="127">
        <f>IF(ISBLANK(laps_times[[#This Row],[13]]),"DNF",    rounds_cum_time[[#This Row],[12]]+laps_times[[#This Row],[13]])</f>
        <v>1.5993981481481484E-2</v>
      </c>
      <c r="W35" s="127">
        <f>IF(ISBLANK(laps_times[[#This Row],[14]]),"DNF",    rounds_cum_time[[#This Row],[13]]+laps_times[[#This Row],[14]])</f>
        <v>1.7245949074074077E-2</v>
      </c>
      <c r="X35" s="127">
        <f>IF(ISBLANK(laps_times[[#This Row],[15]]),"DNF",    rounds_cum_time[[#This Row],[14]]+laps_times[[#This Row],[15]])</f>
        <v>1.8489120370370375E-2</v>
      </c>
      <c r="Y35" s="127">
        <f>IF(ISBLANK(laps_times[[#This Row],[16]]),"DNF",    rounds_cum_time[[#This Row],[15]]+laps_times[[#This Row],[16]])</f>
        <v>1.9728819444444448E-2</v>
      </c>
      <c r="Z35" s="127">
        <f>IF(ISBLANK(laps_times[[#This Row],[17]]),"DNF",    rounds_cum_time[[#This Row],[16]]+laps_times[[#This Row],[17]])</f>
        <v>2.0964120370370373E-2</v>
      </c>
      <c r="AA35" s="127">
        <f>IF(ISBLANK(laps_times[[#This Row],[18]]),"DNF",    rounds_cum_time[[#This Row],[17]]+laps_times[[#This Row],[18]])</f>
        <v>2.2215625000000003E-2</v>
      </c>
      <c r="AB35" s="127">
        <f>IF(ISBLANK(laps_times[[#This Row],[19]]),"DNF",    rounds_cum_time[[#This Row],[18]]+laps_times[[#This Row],[19]])</f>
        <v>2.3490740740740743E-2</v>
      </c>
      <c r="AC35" s="127">
        <f>IF(ISBLANK(laps_times[[#This Row],[20]]),"DNF",    rounds_cum_time[[#This Row],[19]]+laps_times[[#This Row],[20]])</f>
        <v>2.4755439814814817E-2</v>
      </c>
      <c r="AD35" s="127">
        <f>IF(ISBLANK(laps_times[[#This Row],[21]]),"DNF",    rounds_cum_time[[#This Row],[20]]+laps_times[[#This Row],[21]])</f>
        <v>2.6020254629629633E-2</v>
      </c>
      <c r="AE35" s="127">
        <f>IF(ISBLANK(laps_times[[#This Row],[22]]),"DNF",    rounds_cum_time[[#This Row],[21]]+laps_times[[#This Row],[22]])</f>
        <v>2.7303472222222226E-2</v>
      </c>
      <c r="AF35" s="127">
        <f>IF(ISBLANK(laps_times[[#This Row],[23]]),"DNF",    rounds_cum_time[[#This Row],[22]]+laps_times[[#This Row],[23]])</f>
        <v>2.8560879629629634E-2</v>
      </c>
      <c r="AG35" s="127">
        <f>IF(ISBLANK(laps_times[[#This Row],[24]]),"DNF",    rounds_cum_time[[#This Row],[23]]+laps_times[[#This Row],[24]])</f>
        <v>2.9824074074074079E-2</v>
      </c>
      <c r="AH35" s="127">
        <f>IF(ISBLANK(laps_times[[#This Row],[25]]),"DNF",    rounds_cum_time[[#This Row],[24]]+laps_times[[#This Row],[25]])</f>
        <v>3.110243055555556E-2</v>
      </c>
      <c r="AI35" s="127">
        <f>IF(ISBLANK(laps_times[[#This Row],[26]]),"DNF",    rounds_cum_time[[#This Row],[25]]+laps_times[[#This Row],[26]])</f>
        <v>3.2369675925925934E-2</v>
      </c>
      <c r="AJ35" s="127">
        <f>IF(ISBLANK(laps_times[[#This Row],[27]]),"DNF",    rounds_cum_time[[#This Row],[26]]+laps_times[[#This Row],[27]])</f>
        <v>3.3620833333333343E-2</v>
      </c>
      <c r="AK35" s="127">
        <f>IF(ISBLANK(laps_times[[#This Row],[28]]),"DNF",    rounds_cum_time[[#This Row],[27]]+laps_times[[#This Row],[28]])</f>
        <v>3.4883796296296309E-2</v>
      </c>
      <c r="AL35" s="127">
        <f>IF(ISBLANK(laps_times[[#This Row],[29]]),"DNF",    rounds_cum_time[[#This Row],[28]]+laps_times[[#This Row],[29]])</f>
        <v>3.6130208333333344E-2</v>
      </c>
      <c r="AM35" s="127">
        <f>IF(ISBLANK(laps_times[[#This Row],[30]]),"DNF",    rounds_cum_time[[#This Row],[29]]+laps_times[[#This Row],[30]])</f>
        <v>3.7393055555555568E-2</v>
      </c>
      <c r="AN35" s="127">
        <f>IF(ISBLANK(laps_times[[#This Row],[31]]),"DNF",    rounds_cum_time[[#This Row],[30]]+laps_times[[#This Row],[31]])</f>
        <v>3.8619328703703715E-2</v>
      </c>
      <c r="AO35" s="127">
        <f>IF(ISBLANK(laps_times[[#This Row],[32]]),"DNF",    rounds_cum_time[[#This Row],[31]]+laps_times[[#This Row],[32]])</f>
        <v>3.9912152777777786E-2</v>
      </c>
      <c r="AP35" s="127">
        <f>IF(ISBLANK(laps_times[[#This Row],[33]]),"DNF",    rounds_cum_time[[#This Row],[32]]+laps_times[[#This Row],[33]])</f>
        <v>4.117870370370371E-2</v>
      </c>
      <c r="AQ35" s="127">
        <f>IF(ISBLANK(laps_times[[#This Row],[34]]),"DNF",    rounds_cum_time[[#This Row],[33]]+laps_times[[#This Row],[34]])</f>
        <v>4.2472800925925931E-2</v>
      </c>
      <c r="AR35" s="127">
        <f>IF(ISBLANK(laps_times[[#This Row],[35]]),"DNF",    rounds_cum_time[[#This Row],[34]]+laps_times[[#This Row],[35]])</f>
        <v>4.3760648148148153E-2</v>
      </c>
      <c r="AS35" s="127">
        <f>IF(ISBLANK(laps_times[[#This Row],[36]]),"DNF",    rounds_cum_time[[#This Row],[35]]+laps_times[[#This Row],[36]])</f>
        <v>4.5038541666666675E-2</v>
      </c>
      <c r="AT35" s="127">
        <f>IF(ISBLANK(laps_times[[#This Row],[37]]),"DNF",    rounds_cum_time[[#This Row],[36]]+laps_times[[#This Row],[37]])</f>
        <v>4.6316666666666673E-2</v>
      </c>
      <c r="AU35" s="127">
        <f>IF(ISBLANK(laps_times[[#This Row],[38]]),"DNF",    rounds_cum_time[[#This Row],[37]]+laps_times[[#This Row],[38]])</f>
        <v>4.7573842592592598E-2</v>
      </c>
      <c r="AV35" s="127">
        <f>IF(ISBLANK(laps_times[[#This Row],[39]]),"DNF",    rounds_cum_time[[#This Row],[38]]+laps_times[[#This Row],[39]])</f>
        <v>4.8864236111111119E-2</v>
      </c>
      <c r="AW35" s="127">
        <f>IF(ISBLANK(laps_times[[#This Row],[40]]),"DNF",    rounds_cum_time[[#This Row],[39]]+laps_times[[#This Row],[40]])</f>
        <v>5.0130787037037043E-2</v>
      </c>
      <c r="AX35" s="127">
        <f>IF(ISBLANK(laps_times[[#This Row],[41]]),"DNF",    rounds_cum_time[[#This Row],[40]]+laps_times[[#This Row],[41]])</f>
        <v>5.1400578703703709E-2</v>
      </c>
      <c r="AY35" s="127">
        <f>IF(ISBLANK(laps_times[[#This Row],[42]]),"DNF",    rounds_cum_time[[#This Row],[41]]+laps_times[[#This Row],[42]])</f>
        <v>5.2671180555555558E-2</v>
      </c>
      <c r="AZ35" s="127">
        <f>IF(ISBLANK(laps_times[[#This Row],[43]]),"DNF",    rounds_cum_time[[#This Row],[42]]+laps_times[[#This Row],[43]])</f>
        <v>5.3942476851851856E-2</v>
      </c>
      <c r="BA35" s="127">
        <f>IF(ISBLANK(laps_times[[#This Row],[44]]),"DNF",    rounds_cum_time[[#This Row],[43]]+laps_times[[#This Row],[44]])</f>
        <v>5.5237962962962968E-2</v>
      </c>
      <c r="BB35" s="127">
        <f>IF(ISBLANK(laps_times[[#This Row],[45]]),"DNF",    rounds_cum_time[[#This Row],[44]]+laps_times[[#This Row],[45]])</f>
        <v>5.6535532407407413E-2</v>
      </c>
      <c r="BC35" s="127">
        <f>IF(ISBLANK(laps_times[[#This Row],[46]]),"DNF",    rounds_cum_time[[#This Row],[45]]+laps_times[[#This Row],[46]])</f>
        <v>5.78238425925926E-2</v>
      </c>
      <c r="BD35" s="127">
        <f>IF(ISBLANK(laps_times[[#This Row],[47]]),"DNF",    rounds_cum_time[[#This Row],[46]]+laps_times[[#This Row],[47]])</f>
        <v>5.9134259259259268E-2</v>
      </c>
      <c r="BE35" s="127">
        <f>IF(ISBLANK(laps_times[[#This Row],[48]]),"DNF",    rounds_cum_time[[#This Row],[47]]+laps_times[[#This Row],[48]])</f>
        <v>6.0426620370370381E-2</v>
      </c>
      <c r="BF35" s="127">
        <f>IF(ISBLANK(laps_times[[#This Row],[49]]),"DNF",    rounds_cum_time[[#This Row],[48]]+laps_times[[#This Row],[49]])</f>
        <v>6.1702314814814828E-2</v>
      </c>
      <c r="BG35" s="127">
        <f>IF(ISBLANK(laps_times[[#This Row],[50]]),"DNF",    rounds_cum_time[[#This Row],[49]]+laps_times[[#This Row],[50]])</f>
        <v>6.3016435185185196E-2</v>
      </c>
      <c r="BH35" s="127">
        <f>IF(ISBLANK(laps_times[[#This Row],[51]]),"DNF",    rounds_cum_time[[#This Row],[50]]+laps_times[[#This Row],[51]])</f>
        <v>6.4337731481481489E-2</v>
      </c>
      <c r="BI35" s="127">
        <f>IF(ISBLANK(laps_times[[#This Row],[52]]),"DNF",    rounds_cum_time[[#This Row],[51]]+laps_times[[#This Row],[52]])</f>
        <v>6.5647685185185198E-2</v>
      </c>
      <c r="BJ35" s="127">
        <f>IF(ISBLANK(laps_times[[#This Row],[53]]),"DNF",    rounds_cum_time[[#This Row],[52]]+laps_times[[#This Row],[53]])</f>
        <v>6.6965393518518532E-2</v>
      </c>
      <c r="BK35" s="127">
        <f>IF(ISBLANK(laps_times[[#This Row],[54]]),"DNF",    rounds_cum_time[[#This Row],[53]]+laps_times[[#This Row],[54]])</f>
        <v>6.828449074074075E-2</v>
      </c>
      <c r="BL35" s="127">
        <f>IF(ISBLANK(laps_times[[#This Row],[55]]),"DNF",    rounds_cum_time[[#This Row],[54]]+laps_times[[#This Row],[55]])</f>
        <v>6.9616666666666674E-2</v>
      </c>
      <c r="BM35" s="127">
        <f>IF(ISBLANK(laps_times[[#This Row],[56]]),"DNF",    rounds_cum_time[[#This Row],[55]]+laps_times[[#This Row],[56]])</f>
        <v>7.0951388888888897E-2</v>
      </c>
      <c r="BN35" s="127">
        <f>IF(ISBLANK(laps_times[[#This Row],[57]]),"DNF",    rounds_cum_time[[#This Row],[56]]+laps_times[[#This Row],[57]])</f>
        <v>7.2259837962962967E-2</v>
      </c>
      <c r="BO35" s="127">
        <f>IF(ISBLANK(laps_times[[#This Row],[58]]),"DNF",    rounds_cum_time[[#This Row],[57]]+laps_times[[#This Row],[58]])</f>
        <v>7.3605902777777787E-2</v>
      </c>
      <c r="BP35" s="127">
        <f>IF(ISBLANK(laps_times[[#This Row],[59]]),"DNF",    rounds_cum_time[[#This Row],[58]]+laps_times[[#This Row],[59]])</f>
        <v>7.4961805555555566E-2</v>
      </c>
      <c r="BQ35" s="127">
        <f>IF(ISBLANK(laps_times[[#This Row],[60]]),"DNF",    rounds_cum_time[[#This Row],[59]]+laps_times[[#This Row],[60]])</f>
        <v>7.6325810185185194E-2</v>
      </c>
      <c r="BR35" s="127">
        <f>IF(ISBLANK(laps_times[[#This Row],[61]]),"DNF",    rounds_cum_time[[#This Row],[60]]+laps_times[[#This Row],[61]])</f>
        <v>7.76769675925926E-2</v>
      </c>
      <c r="BS35" s="127">
        <f>IF(ISBLANK(laps_times[[#This Row],[62]]),"DNF",    rounds_cum_time[[#This Row],[61]]+laps_times[[#This Row],[62]])</f>
        <v>7.9062962962962974E-2</v>
      </c>
      <c r="BT35" s="127">
        <f>IF(ISBLANK(laps_times[[#This Row],[63]]),"DNF",    rounds_cum_time[[#This Row],[62]]+laps_times[[#This Row],[63]])</f>
        <v>8.0446180555555566E-2</v>
      </c>
      <c r="BU35" s="127">
        <f>IF(ISBLANK(laps_times[[#This Row],[64]]),"DNF",    rounds_cum_time[[#This Row],[63]]+laps_times[[#This Row],[64]])</f>
        <v>8.1835532407407416E-2</v>
      </c>
      <c r="BV35" s="127">
        <f>IF(ISBLANK(laps_times[[#This Row],[65]]),"DNF",    rounds_cum_time[[#This Row],[64]]+laps_times[[#This Row],[65]])</f>
        <v>8.3226620370370374E-2</v>
      </c>
      <c r="BW35" s="127">
        <f>IF(ISBLANK(laps_times[[#This Row],[66]]),"DNF",    rounds_cum_time[[#This Row],[65]]+laps_times[[#This Row],[66]])</f>
        <v>8.4621527777777789E-2</v>
      </c>
      <c r="BX35" s="127">
        <f>IF(ISBLANK(laps_times[[#This Row],[67]]),"DNF",    rounds_cum_time[[#This Row],[66]]+laps_times[[#This Row],[67]])</f>
        <v>8.6039699074074091E-2</v>
      </c>
      <c r="BY35" s="127">
        <f>IF(ISBLANK(laps_times[[#This Row],[68]]),"DNF",    rounds_cum_time[[#This Row],[67]]+laps_times[[#This Row],[68]])</f>
        <v>8.7486689814814833E-2</v>
      </c>
      <c r="BZ35" s="127">
        <f>IF(ISBLANK(laps_times[[#This Row],[69]]),"DNF",    rounds_cum_time[[#This Row],[68]]+laps_times[[#This Row],[69]])</f>
        <v>8.8913888888888903E-2</v>
      </c>
      <c r="CA35" s="127">
        <f>IF(ISBLANK(laps_times[[#This Row],[70]]),"DNF",    rounds_cum_time[[#This Row],[69]]+laps_times[[#This Row],[70]])</f>
        <v>9.0331944444444465E-2</v>
      </c>
      <c r="CB35" s="127">
        <f>IF(ISBLANK(laps_times[[#This Row],[71]]),"DNF",    rounds_cum_time[[#This Row],[70]]+laps_times[[#This Row],[71]])</f>
        <v>9.1733680555555572E-2</v>
      </c>
      <c r="CC35" s="127">
        <f>IF(ISBLANK(laps_times[[#This Row],[72]]),"DNF",    rounds_cum_time[[#This Row],[71]]+laps_times[[#This Row],[72]])</f>
        <v>9.3162615740740751E-2</v>
      </c>
      <c r="CD35" s="127">
        <f>IF(ISBLANK(laps_times[[#This Row],[73]]),"DNF",    rounds_cum_time[[#This Row],[72]]+laps_times[[#This Row],[73]])</f>
        <v>9.459236111111112E-2</v>
      </c>
      <c r="CE35" s="127">
        <f>IF(ISBLANK(laps_times[[#This Row],[74]]),"DNF",    rounds_cum_time[[#This Row],[73]]+laps_times[[#This Row],[74]])</f>
        <v>9.6047916666666677E-2</v>
      </c>
      <c r="CF35" s="127">
        <f>IF(ISBLANK(laps_times[[#This Row],[75]]),"DNF",    rounds_cum_time[[#This Row],[74]]+laps_times[[#This Row],[75]])</f>
        <v>9.7438773148148153E-2</v>
      </c>
      <c r="CG35" s="127">
        <f>IF(ISBLANK(laps_times[[#This Row],[76]]),"DNF",    rounds_cum_time[[#This Row],[75]]+laps_times[[#This Row],[76]])</f>
        <v>9.8790740740740748E-2</v>
      </c>
      <c r="CH35" s="127">
        <f>IF(ISBLANK(laps_times[[#This Row],[77]]),"DNF",    rounds_cum_time[[#This Row],[76]]+laps_times[[#This Row],[77]])</f>
        <v>0.10015810185185187</v>
      </c>
      <c r="CI35" s="127">
        <f>IF(ISBLANK(laps_times[[#This Row],[78]]),"DNF",    rounds_cum_time[[#This Row],[77]]+laps_times[[#This Row],[78]])</f>
        <v>0.10152777777777779</v>
      </c>
      <c r="CJ35" s="127">
        <f>IF(ISBLANK(laps_times[[#This Row],[79]]),"DNF",    rounds_cum_time[[#This Row],[78]]+laps_times[[#This Row],[79]])</f>
        <v>0.1029226851851852</v>
      </c>
      <c r="CK35" s="127">
        <f>IF(ISBLANK(laps_times[[#This Row],[80]]),"DNF",    rounds_cum_time[[#This Row],[79]]+laps_times[[#This Row],[80]])</f>
        <v>0.10430358796296298</v>
      </c>
      <c r="CL35" s="127">
        <f>IF(ISBLANK(laps_times[[#This Row],[81]]),"DNF",    rounds_cum_time[[#This Row],[80]]+laps_times[[#This Row],[81]])</f>
        <v>0.10572025462962964</v>
      </c>
      <c r="CM35" s="127">
        <f>IF(ISBLANK(laps_times[[#This Row],[82]]),"DNF",    rounds_cum_time[[#This Row],[81]]+laps_times[[#This Row],[82]])</f>
        <v>0.10716122685185187</v>
      </c>
      <c r="CN35" s="127">
        <f>IF(ISBLANK(laps_times[[#This Row],[83]]),"DNF",    rounds_cum_time[[#This Row],[82]]+laps_times[[#This Row],[83]])</f>
        <v>0.10864907407407409</v>
      </c>
      <c r="CO35" s="127">
        <f>IF(ISBLANK(laps_times[[#This Row],[84]]),"DNF",    rounds_cum_time[[#This Row],[83]]+laps_times[[#This Row],[84]])</f>
        <v>0.11013645833333335</v>
      </c>
      <c r="CP35" s="127">
        <f>IF(ISBLANK(laps_times[[#This Row],[85]]),"DNF",    rounds_cum_time[[#This Row],[84]]+laps_times[[#This Row],[85]])</f>
        <v>0.11168680555555557</v>
      </c>
      <c r="CQ35" s="127">
        <f>IF(ISBLANK(laps_times[[#This Row],[86]]),"DNF",    rounds_cum_time[[#This Row],[85]]+laps_times[[#This Row],[86]])</f>
        <v>0.11319745370370372</v>
      </c>
      <c r="CR35" s="127">
        <f>IF(ISBLANK(laps_times[[#This Row],[87]]),"DNF",    rounds_cum_time[[#This Row],[86]]+laps_times[[#This Row],[87]])</f>
        <v>0.11477627314814817</v>
      </c>
      <c r="CS35" s="127">
        <f>IF(ISBLANK(laps_times[[#This Row],[88]]),"DNF",    rounds_cum_time[[#This Row],[87]]+laps_times[[#This Row],[88]])</f>
        <v>0.11627071759259262</v>
      </c>
      <c r="CT35" s="127">
        <f>IF(ISBLANK(laps_times[[#This Row],[89]]),"DNF",    rounds_cum_time[[#This Row],[88]]+laps_times[[#This Row],[89]])</f>
        <v>0.11776840277777781</v>
      </c>
      <c r="CU35" s="127">
        <f>IF(ISBLANK(laps_times[[#This Row],[90]]),"DNF",    rounds_cum_time[[#This Row],[89]]+laps_times[[#This Row],[90]])</f>
        <v>0.11932199074074078</v>
      </c>
      <c r="CV35" s="127">
        <f>IF(ISBLANK(laps_times[[#This Row],[91]]),"DNF",    rounds_cum_time[[#This Row],[90]]+laps_times[[#This Row],[91]])</f>
        <v>0.12088668981481485</v>
      </c>
      <c r="CW35" s="127">
        <f>IF(ISBLANK(laps_times[[#This Row],[92]]),"DNF",    rounds_cum_time[[#This Row],[91]]+laps_times[[#This Row],[92]])</f>
        <v>0.12245914351851855</v>
      </c>
      <c r="CX35" s="127">
        <f>IF(ISBLANK(laps_times[[#This Row],[93]]),"DNF",    rounds_cum_time[[#This Row],[92]]+laps_times[[#This Row],[93]])</f>
        <v>0.12416724537037041</v>
      </c>
      <c r="CY35" s="127">
        <f>IF(ISBLANK(laps_times[[#This Row],[94]]),"DNF",    rounds_cum_time[[#This Row],[93]]+laps_times[[#This Row],[94]])</f>
        <v>0.12574293981481485</v>
      </c>
      <c r="CZ35" s="127">
        <f>IF(ISBLANK(laps_times[[#This Row],[95]]),"DNF",    rounds_cum_time[[#This Row],[94]]+laps_times[[#This Row],[95]])</f>
        <v>0.12733946759259263</v>
      </c>
      <c r="DA35" s="127">
        <f>IF(ISBLANK(laps_times[[#This Row],[96]]),"DNF",    rounds_cum_time[[#This Row],[95]]+laps_times[[#This Row],[96]])</f>
        <v>0.12891782407407409</v>
      </c>
      <c r="DB35" s="127">
        <f>IF(ISBLANK(laps_times[[#This Row],[97]]),"DNF",    rounds_cum_time[[#This Row],[96]]+laps_times[[#This Row],[97]])</f>
        <v>0.13052766203703706</v>
      </c>
      <c r="DC35" s="127">
        <f>IF(ISBLANK(laps_times[[#This Row],[98]]),"DNF",    rounds_cum_time[[#This Row],[97]]+laps_times[[#This Row],[98]])</f>
        <v>0.13214027777777779</v>
      </c>
      <c r="DD35" s="127">
        <f>IF(ISBLANK(laps_times[[#This Row],[99]]),"DNF",    rounds_cum_time[[#This Row],[98]]+laps_times[[#This Row],[99]])</f>
        <v>0.13374525462962963</v>
      </c>
      <c r="DE35" s="127">
        <f>IF(ISBLANK(laps_times[[#This Row],[100]]),"DNF",    rounds_cum_time[[#This Row],[99]]+laps_times[[#This Row],[100]])</f>
        <v>0.13550694444444444</v>
      </c>
      <c r="DF35" s="127">
        <f>IF(ISBLANK(laps_times[[#This Row],[101]]),"DNF",    rounds_cum_time[[#This Row],[100]]+laps_times[[#This Row],[101]])</f>
        <v>0.13719675925925925</v>
      </c>
      <c r="DG35" s="127">
        <f>IF(ISBLANK(laps_times[[#This Row],[102]]),"DNF",    rounds_cum_time[[#This Row],[101]]+laps_times[[#This Row],[102]])</f>
        <v>0.13878506944444444</v>
      </c>
      <c r="DH35" s="127">
        <f>IF(ISBLANK(laps_times[[#This Row],[103]]),"DNF",    rounds_cum_time[[#This Row],[102]]+laps_times[[#This Row],[103]])</f>
        <v>0.14037430555555555</v>
      </c>
      <c r="DI35" s="128">
        <f>IF(ISBLANK(laps_times[[#This Row],[104]]),"DNF",    rounds_cum_time[[#This Row],[103]]+laps_times[[#This Row],[104]])</f>
        <v>0.14195277777777776</v>
      </c>
      <c r="DJ35" s="128">
        <f>IF(ISBLANK(laps_times[[#This Row],[105]]),"DNF",    rounds_cum_time[[#This Row],[104]]+laps_times[[#This Row],[105]])</f>
        <v>0.14350868055555555</v>
      </c>
    </row>
    <row r="36" spans="2:114" x14ac:dyDescent="0.2">
      <c r="B36" s="124">
        <f>laps_times[[#This Row],[poř]]</f>
        <v>33</v>
      </c>
      <c r="C36" s="125">
        <f>laps_times[[#This Row],[s.č.]]</f>
        <v>13</v>
      </c>
      <c r="D36" s="125" t="str">
        <f>laps_times[[#This Row],[jméno]]</f>
        <v>Bodnar Pavel</v>
      </c>
      <c r="E36" s="126">
        <f>laps_times[[#This Row],[roč]]</f>
        <v>1976</v>
      </c>
      <c r="F36" s="126" t="str">
        <f>laps_times[[#This Row],[kat]]</f>
        <v>M40</v>
      </c>
      <c r="G36" s="126">
        <f>laps_times[[#This Row],[poř_kat]]</f>
        <v>14</v>
      </c>
      <c r="H36" s="125" t="str">
        <f>IF(ISBLANK(laps_times[[#This Row],[klub]]),"-",laps_times[[#This Row],[klub]])</f>
        <v>Maratón klub Kladno</v>
      </c>
      <c r="I36" s="138">
        <f>laps_times[[#This Row],[celk. čas]]</f>
        <v>0.14405092592592592</v>
      </c>
      <c r="J36" s="127">
        <f>laps_times[[#This Row],[1]]</f>
        <v>2.0758101851851853E-3</v>
      </c>
      <c r="K36" s="127">
        <f>IF(ISBLANK(laps_times[[#This Row],[2]]),"DNF",    rounds_cum_time[[#This Row],[1]]+laps_times[[#This Row],[2]])</f>
        <v>3.3096064814814819E-3</v>
      </c>
      <c r="L36" s="127">
        <f>IF(ISBLANK(laps_times[[#This Row],[3]]),"DNF",    rounds_cum_time[[#This Row],[2]]+laps_times[[#This Row],[3]])</f>
        <v>4.5878472222222223E-3</v>
      </c>
      <c r="M36" s="127">
        <f>IF(ISBLANK(laps_times[[#This Row],[4]]),"DNF",    rounds_cum_time[[#This Row],[3]]+laps_times[[#This Row],[4]])</f>
        <v>5.8530092592592592E-3</v>
      </c>
      <c r="N36" s="127">
        <f>IF(ISBLANK(laps_times[[#This Row],[5]]),"DNF",    rounds_cum_time[[#This Row],[4]]+laps_times[[#This Row],[5]])</f>
        <v>7.1540509259259257E-3</v>
      </c>
      <c r="O36" s="127">
        <f>IF(ISBLANK(laps_times[[#This Row],[6]]),"DNF",    rounds_cum_time[[#This Row],[5]]+laps_times[[#This Row],[6]])</f>
        <v>8.4424768518518521E-3</v>
      </c>
      <c r="P36" s="127">
        <f>IF(ISBLANK(laps_times[[#This Row],[7]]),"DNF",    rounds_cum_time[[#This Row],[6]]+laps_times[[#This Row],[7]])</f>
        <v>9.7364583333333331E-3</v>
      </c>
      <c r="Q36" s="127">
        <f>IF(ISBLANK(laps_times[[#This Row],[8]]),"DNF",    rounds_cum_time[[#This Row],[7]]+laps_times[[#This Row],[8]])</f>
        <v>1.1025347222222221E-2</v>
      </c>
      <c r="R36" s="127">
        <f>IF(ISBLANK(laps_times[[#This Row],[9]]),"DNF",    rounds_cum_time[[#This Row],[8]]+laps_times[[#This Row],[9]])</f>
        <v>1.2306597222222221E-2</v>
      </c>
      <c r="S36" s="127">
        <f>IF(ISBLANK(laps_times[[#This Row],[10]]),"DNF",    rounds_cum_time[[#This Row],[9]]+laps_times[[#This Row],[10]])</f>
        <v>1.3590046296296295E-2</v>
      </c>
      <c r="T36" s="127">
        <f>IF(ISBLANK(laps_times[[#This Row],[11]]),"DNF",    rounds_cum_time[[#This Row],[10]]+laps_times[[#This Row],[11]])</f>
        <v>1.4895370370370368E-2</v>
      </c>
      <c r="U36" s="127">
        <f>IF(ISBLANK(laps_times[[#This Row],[12]]),"DNF",    rounds_cum_time[[#This Row],[11]]+laps_times[[#This Row],[12]])</f>
        <v>1.6196412037037033E-2</v>
      </c>
      <c r="V36" s="127">
        <f>IF(ISBLANK(laps_times[[#This Row],[13]]),"DNF",    rounds_cum_time[[#This Row],[12]]+laps_times[[#This Row],[13]])</f>
        <v>1.7485300925925922E-2</v>
      </c>
      <c r="W36" s="127">
        <f>IF(ISBLANK(laps_times[[#This Row],[14]]),"DNF",    rounds_cum_time[[#This Row],[13]]+laps_times[[#This Row],[14]])</f>
        <v>1.8776851851851847E-2</v>
      </c>
      <c r="X36" s="127">
        <f>IF(ISBLANK(laps_times[[#This Row],[15]]),"DNF",    rounds_cum_time[[#This Row],[14]]+laps_times[[#This Row],[15]])</f>
        <v>2.0119560185185181E-2</v>
      </c>
      <c r="Y36" s="127">
        <f>IF(ISBLANK(laps_times[[#This Row],[16]]),"DNF",    rounds_cum_time[[#This Row],[15]]+laps_times[[#This Row],[16]])</f>
        <v>2.1423611111111109E-2</v>
      </c>
      <c r="Z36" s="127">
        <f>IF(ISBLANK(laps_times[[#This Row],[17]]),"DNF",    rounds_cum_time[[#This Row],[16]]+laps_times[[#This Row],[17]])</f>
        <v>2.2733101851851848E-2</v>
      </c>
      <c r="AA36" s="127">
        <f>IF(ISBLANK(laps_times[[#This Row],[18]]),"DNF",    rounds_cum_time[[#This Row],[17]]+laps_times[[#This Row],[18]])</f>
        <v>2.4036805555555551E-2</v>
      </c>
      <c r="AB36" s="127">
        <f>IF(ISBLANK(laps_times[[#This Row],[19]]),"DNF",    rounds_cum_time[[#This Row],[18]]+laps_times[[#This Row],[19]])</f>
        <v>2.5348032407407402E-2</v>
      </c>
      <c r="AC36" s="127">
        <f>IF(ISBLANK(laps_times[[#This Row],[20]]),"DNF",    rounds_cum_time[[#This Row],[19]]+laps_times[[#This Row],[20]])</f>
        <v>2.6650347222222218E-2</v>
      </c>
      <c r="AD36" s="127">
        <f>IF(ISBLANK(laps_times[[#This Row],[21]]),"DNF",    rounds_cum_time[[#This Row],[20]]+laps_times[[#This Row],[21]])</f>
        <v>2.7941203703703701E-2</v>
      </c>
      <c r="AE36" s="127">
        <f>IF(ISBLANK(laps_times[[#This Row],[22]]),"DNF",    rounds_cum_time[[#This Row],[21]]+laps_times[[#This Row],[22]])</f>
        <v>2.9228703703703701E-2</v>
      </c>
      <c r="AF36" s="127">
        <f>IF(ISBLANK(laps_times[[#This Row],[23]]),"DNF",    rounds_cum_time[[#This Row],[22]]+laps_times[[#This Row],[23]])</f>
        <v>3.0536342592592591E-2</v>
      </c>
      <c r="AG36" s="127">
        <f>IF(ISBLANK(laps_times[[#This Row],[24]]),"DNF",    rounds_cum_time[[#This Row],[23]]+laps_times[[#This Row],[24]])</f>
        <v>3.1841435185185181E-2</v>
      </c>
      <c r="AH36" s="127">
        <f>IF(ISBLANK(laps_times[[#This Row],[25]]),"DNF",    rounds_cum_time[[#This Row],[24]]+laps_times[[#This Row],[25]])</f>
        <v>3.3165162037037031E-2</v>
      </c>
      <c r="AI36" s="127">
        <f>IF(ISBLANK(laps_times[[#This Row],[26]]),"DNF",    rounds_cum_time[[#This Row],[25]]+laps_times[[#This Row],[26]])</f>
        <v>3.444837962962962E-2</v>
      </c>
      <c r="AJ36" s="127">
        <f>IF(ISBLANK(laps_times[[#This Row],[27]]),"DNF",    rounds_cum_time[[#This Row],[26]]+laps_times[[#This Row],[27]])</f>
        <v>3.5751041666666657E-2</v>
      </c>
      <c r="AK36" s="127">
        <f>IF(ISBLANK(laps_times[[#This Row],[28]]),"DNF",    rounds_cum_time[[#This Row],[27]]+laps_times[[#This Row],[28]])</f>
        <v>3.7090393518518505E-2</v>
      </c>
      <c r="AL36" s="127">
        <f>IF(ISBLANK(laps_times[[#This Row],[29]]),"DNF",    rounds_cum_time[[#This Row],[28]]+laps_times[[#This Row],[29]])</f>
        <v>3.8434374999999986E-2</v>
      </c>
      <c r="AM36" s="127">
        <f>IF(ISBLANK(laps_times[[#This Row],[30]]),"DNF",    rounds_cum_time[[#This Row],[29]]+laps_times[[#This Row],[30]])</f>
        <v>3.9766898148148135E-2</v>
      </c>
      <c r="AN36" s="127">
        <f>IF(ISBLANK(laps_times[[#This Row],[31]]),"DNF",    rounds_cum_time[[#This Row],[30]]+laps_times[[#This Row],[31]])</f>
        <v>4.1088657407407393E-2</v>
      </c>
      <c r="AO36" s="127">
        <f>IF(ISBLANK(laps_times[[#This Row],[32]]),"DNF",    rounds_cum_time[[#This Row],[31]]+laps_times[[#This Row],[32]])</f>
        <v>4.2429282407407391E-2</v>
      </c>
      <c r="AP36" s="127">
        <f>IF(ISBLANK(laps_times[[#This Row],[33]]),"DNF",    rounds_cum_time[[#This Row],[32]]+laps_times[[#This Row],[33]])</f>
        <v>4.3736689814814801E-2</v>
      </c>
      <c r="AQ36" s="127">
        <f>IF(ISBLANK(laps_times[[#This Row],[34]]),"DNF",    rounds_cum_time[[#This Row],[33]]+laps_times[[#This Row],[34]])</f>
        <v>4.5059143518518502E-2</v>
      </c>
      <c r="AR36" s="127">
        <f>IF(ISBLANK(laps_times[[#This Row],[35]]),"DNF",    rounds_cum_time[[#This Row],[34]]+laps_times[[#This Row],[35]])</f>
        <v>4.636458333333332E-2</v>
      </c>
      <c r="AS36" s="127">
        <f>IF(ISBLANK(laps_times[[#This Row],[36]]),"DNF",    rounds_cum_time[[#This Row],[35]]+laps_times[[#This Row],[36]])</f>
        <v>4.7674768518518505E-2</v>
      </c>
      <c r="AT36" s="127">
        <f>IF(ISBLANK(laps_times[[#This Row],[37]]),"DNF",    rounds_cum_time[[#This Row],[36]]+laps_times[[#This Row],[37]])</f>
        <v>4.8993981481481472E-2</v>
      </c>
      <c r="AU36" s="127">
        <f>IF(ISBLANK(laps_times[[#This Row],[38]]),"DNF",    rounds_cum_time[[#This Row],[37]]+laps_times[[#This Row],[38]])</f>
        <v>5.0289467592592584E-2</v>
      </c>
      <c r="AV36" s="127">
        <f>IF(ISBLANK(laps_times[[#This Row],[39]]),"DNF",    rounds_cum_time[[#This Row],[38]]+laps_times[[#This Row],[39]])</f>
        <v>5.1617245370370358E-2</v>
      </c>
      <c r="AW36" s="127">
        <f>IF(ISBLANK(laps_times[[#This Row],[40]]),"DNF",    rounds_cum_time[[#This Row],[39]]+laps_times[[#This Row],[40]])</f>
        <v>5.2941666666666658E-2</v>
      </c>
      <c r="AX36" s="127">
        <f>IF(ISBLANK(laps_times[[#This Row],[41]]),"DNF",    rounds_cum_time[[#This Row],[40]]+laps_times[[#This Row],[41]])</f>
        <v>5.4282407407407397E-2</v>
      </c>
      <c r="AY36" s="127">
        <f>IF(ISBLANK(laps_times[[#This Row],[42]]),"DNF",    rounds_cum_time[[#This Row],[41]]+laps_times[[#This Row],[42]])</f>
        <v>5.5640624999999992E-2</v>
      </c>
      <c r="AZ36" s="127">
        <f>IF(ISBLANK(laps_times[[#This Row],[43]]),"DNF",    rounds_cum_time[[#This Row],[42]]+laps_times[[#This Row],[43]])</f>
        <v>5.6974652777777773E-2</v>
      </c>
      <c r="BA36" s="127">
        <f>IF(ISBLANK(laps_times[[#This Row],[44]]),"DNF",    rounds_cum_time[[#This Row],[43]]+laps_times[[#This Row],[44]])</f>
        <v>5.8313425925925921E-2</v>
      </c>
      <c r="BB36" s="127">
        <f>IF(ISBLANK(laps_times[[#This Row],[45]]),"DNF",    rounds_cum_time[[#This Row],[44]]+laps_times[[#This Row],[45]])</f>
        <v>5.9630555555555548E-2</v>
      </c>
      <c r="BC36" s="127">
        <f>IF(ISBLANK(laps_times[[#This Row],[46]]),"DNF",    rounds_cum_time[[#This Row],[45]]+laps_times[[#This Row],[46]])</f>
        <v>6.0997685185185176E-2</v>
      </c>
      <c r="BD36" s="127">
        <f>IF(ISBLANK(laps_times[[#This Row],[47]]),"DNF",    rounds_cum_time[[#This Row],[46]]+laps_times[[#This Row],[47]])</f>
        <v>6.2323495370370359E-2</v>
      </c>
      <c r="BE36" s="127">
        <f>IF(ISBLANK(laps_times[[#This Row],[48]]),"DNF",    rounds_cum_time[[#This Row],[47]]+laps_times[[#This Row],[48]])</f>
        <v>6.3669791666666656E-2</v>
      </c>
      <c r="BF36" s="127">
        <f>IF(ISBLANK(laps_times[[#This Row],[49]]),"DNF",    rounds_cum_time[[#This Row],[48]]+laps_times[[#This Row],[49]])</f>
        <v>6.5027083333333319E-2</v>
      </c>
      <c r="BG36" s="127">
        <f>IF(ISBLANK(laps_times[[#This Row],[50]]),"DNF",    rounds_cum_time[[#This Row],[49]]+laps_times[[#This Row],[50]])</f>
        <v>6.6378472222222207E-2</v>
      </c>
      <c r="BH36" s="127">
        <f>IF(ISBLANK(laps_times[[#This Row],[51]]),"DNF",    rounds_cum_time[[#This Row],[50]]+laps_times[[#This Row],[51]])</f>
        <v>6.7684837962962943E-2</v>
      </c>
      <c r="BI36" s="127">
        <f>IF(ISBLANK(laps_times[[#This Row],[52]]),"DNF",    rounds_cum_time[[#This Row],[51]]+laps_times[[#This Row],[52]])</f>
        <v>6.9029629629629607E-2</v>
      </c>
      <c r="BJ36" s="127">
        <f>IF(ISBLANK(laps_times[[#This Row],[53]]),"DNF",    rounds_cum_time[[#This Row],[52]]+laps_times[[#This Row],[53]])</f>
        <v>7.0389351851851828E-2</v>
      </c>
      <c r="BK36" s="127">
        <f>IF(ISBLANK(laps_times[[#This Row],[54]]),"DNF",    rounds_cum_time[[#This Row],[53]]+laps_times[[#This Row],[54]])</f>
        <v>7.1735879629629601E-2</v>
      </c>
      <c r="BL36" s="127">
        <f>IF(ISBLANK(laps_times[[#This Row],[55]]),"DNF",    rounds_cum_time[[#This Row],[54]]+laps_times[[#This Row],[55]])</f>
        <v>7.3120370370370336E-2</v>
      </c>
      <c r="BM36" s="127">
        <f>IF(ISBLANK(laps_times[[#This Row],[56]]),"DNF",    rounds_cum_time[[#This Row],[55]]+laps_times[[#This Row],[56]])</f>
        <v>7.4472569444444414E-2</v>
      </c>
      <c r="BN36" s="127">
        <f>IF(ISBLANK(laps_times[[#This Row],[57]]),"DNF",    rounds_cum_time[[#This Row],[56]]+laps_times[[#This Row],[57]])</f>
        <v>7.585972222222219E-2</v>
      </c>
      <c r="BO36" s="127">
        <f>IF(ISBLANK(laps_times[[#This Row],[58]]),"DNF",    rounds_cum_time[[#This Row],[57]]+laps_times[[#This Row],[58]])</f>
        <v>7.7246643518518482E-2</v>
      </c>
      <c r="BP36" s="127">
        <f>IF(ISBLANK(laps_times[[#This Row],[59]]),"DNF",    rounds_cum_time[[#This Row],[58]]+laps_times[[#This Row],[59]])</f>
        <v>7.8614467592592552E-2</v>
      </c>
      <c r="BQ36" s="127">
        <f>IF(ISBLANK(laps_times[[#This Row],[60]]),"DNF",    rounds_cum_time[[#This Row],[59]]+laps_times[[#This Row],[60]])</f>
        <v>7.9962962962962916E-2</v>
      </c>
      <c r="BR36" s="127">
        <f>IF(ISBLANK(laps_times[[#This Row],[61]]),"DNF",    rounds_cum_time[[#This Row],[60]]+laps_times[[#This Row],[61]])</f>
        <v>8.1320138888888838E-2</v>
      </c>
      <c r="BS36" s="127">
        <f>IF(ISBLANK(laps_times[[#This Row],[62]]),"DNF",    rounds_cum_time[[#This Row],[61]]+laps_times[[#This Row],[62]])</f>
        <v>8.2669328703703651E-2</v>
      </c>
      <c r="BT36" s="127">
        <f>IF(ISBLANK(laps_times[[#This Row],[63]]),"DNF",    rounds_cum_time[[#This Row],[62]]+laps_times[[#This Row],[63]])</f>
        <v>8.4042361111111061E-2</v>
      </c>
      <c r="BU36" s="127">
        <f>IF(ISBLANK(laps_times[[#This Row],[64]]),"DNF",    rounds_cum_time[[#This Row],[63]]+laps_times[[#This Row],[64]])</f>
        <v>8.5406944444444396E-2</v>
      </c>
      <c r="BV36" s="127">
        <f>IF(ISBLANK(laps_times[[#This Row],[65]]),"DNF",    rounds_cum_time[[#This Row],[64]]+laps_times[[#This Row],[65]])</f>
        <v>8.67768518518518E-2</v>
      </c>
      <c r="BW36" s="127">
        <f>IF(ISBLANK(laps_times[[#This Row],[66]]),"DNF",    rounds_cum_time[[#This Row],[65]]+laps_times[[#This Row],[66]])</f>
        <v>8.8160763888888841E-2</v>
      </c>
      <c r="BX36" s="127">
        <f>IF(ISBLANK(laps_times[[#This Row],[67]]),"DNF",    rounds_cum_time[[#This Row],[66]]+laps_times[[#This Row],[67]])</f>
        <v>8.9528240740740686E-2</v>
      </c>
      <c r="BY36" s="127">
        <f>IF(ISBLANK(laps_times[[#This Row],[68]]),"DNF",    rounds_cum_time[[#This Row],[67]]+laps_times[[#This Row],[68]])</f>
        <v>9.0922222222222168E-2</v>
      </c>
      <c r="BZ36" s="127">
        <f>IF(ISBLANK(laps_times[[#This Row],[69]]),"DNF",    rounds_cum_time[[#This Row],[68]]+laps_times[[#This Row],[69]])</f>
        <v>9.2317476851851793E-2</v>
      </c>
      <c r="CA36" s="127">
        <f>IF(ISBLANK(laps_times[[#This Row],[70]]),"DNF",    rounds_cum_time[[#This Row],[69]]+laps_times[[#This Row],[70]])</f>
        <v>9.3740046296296231E-2</v>
      </c>
      <c r="CB36" s="127">
        <f>IF(ISBLANK(laps_times[[#This Row],[71]]),"DNF",    rounds_cum_time[[#This Row],[70]]+laps_times[[#This Row],[71]])</f>
        <v>9.5129861111111047E-2</v>
      </c>
      <c r="CC36" s="127">
        <f>IF(ISBLANK(laps_times[[#This Row],[72]]),"DNF",    rounds_cum_time[[#This Row],[71]]+laps_times[[#This Row],[72]])</f>
        <v>9.6536689814814752E-2</v>
      </c>
      <c r="CD36" s="127">
        <f>IF(ISBLANK(laps_times[[#This Row],[73]]),"DNF",    rounds_cum_time[[#This Row],[72]]+laps_times[[#This Row],[73]])</f>
        <v>9.7935763888888833E-2</v>
      </c>
      <c r="CE36" s="127">
        <f>IF(ISBLANK(laps_times[[#This Row],[74]]),"DNF",    rounds_cum_time[[#This Row],[73]]+laps_times[[#This Row],[74]])</f>
        <v>9.9354976851851795E-2</v>
      </c>
      <c r="CF36" s="127">
        <f>IF(ISBLANK(laps_times[[#This Row],[75]]),"DNF",    rounds_cum_time[[#This Row],[74]]+laps_times[[#This Row],[75]])</f>
        <v>0.10076643518518513</v>
      </c>
      <c r="CG36" s="127">
        <f>IF(ISBLANK(laps_times[[#This Row],[76]]),"DNF",    rounds_cum_time[[#This Row],[75]]+laps_times[[#This Row],[76]])</f>
        <v>0.10216979166666662</v>
      </c>
      <c r="CH36" s="127">
        <f>IF(ISBLANK(laps_times[[#This Row],[77]]),"DNF",    rounds_cum_time[[#This Row],[76]]+laps_times[[#This Row],[77]])</f>
        <v>0.10355578703703699</v>
      </c>
      <c r="CI36" s="127">
        <f>IF(ISBLANK(laps_times[[#This Row],[78]]),"DNF",    rounds_cum_time[[#This Row],[77]]+laps_times[[#This Row],[78]])</f>
        <v>0.10497233796296292</v>
      </c>
      <c r="CJ36" s="127">
        <f>IF(ISBLANK(laps_times[[#This Row],[79]]),"DNF",    rounds_cum_time[[#This Row],[78]]+laps_times[[#This Row],[79]])</f>
        <v>0.10637430555555551</v>
      </c>
      <c r="CK36" s="127">
        <f>IF(ISBLANK(laps_times[[#This Row],[80]]),"DNF",    rounds_cum_time[[#This Row],[79]]+laps_times[[#This Row],[80]])</f>
        <v>0.10778460648148143</v>
      </c>
      <c r="CL36" s="127">
        <f>IF(ISBLANK(laps_times[[#This Row],[81]]),"DNF",    rounds_cum_time[[#This Row],[80]]+laps_times[[#This Row],[81]])</f>
        <v>0.10920150462962958</v>
      </c>
      <c r="CM36" s="127">
        <f>IF(ISBLANK(laps_times[[#This Row],[82]]),"DNF",    rounds_cum_time[[#This Row],[81]]+laps_times[[#This Row],[82]])</f>
        <v>0.11061226851851846</v>
      </c>
      <c r="CN36" s="127">
        <f>IF(ISBLANK(laps_times[[#This Row],[83]]),"DNF",    rounds_cum_time[[#This Row],[82]]+laps_times[[#This Row],[83]])</f>
        <v>0.11205358796296291</v>
      </c>
      <c r="CO36" s="127">
        <f>IF(ISBLANK(laps_times[[#This Row],[84]]),"DNF",    rounds_cum_time[[#This Row],[83]]+laps_times[[#This Row],[84]])</f>
        <v>0.11349548611111106</v>
      </c>
      <c r="CP36" s="127">
        <f>IF(ISBLANK(laps_times[[#This Row],[85]]),"DNF",    rounds_cum_time[[#This Row],[84]]+laps_times[[#This Row],[85]])</f>
        <v>0.11494722222222217</v>
      </c>
      <c r="CQ36" s="127">
        <f>IF(ISBLANK(laps_times[[#This Row],[86]]),"DNF",    rounds_cum_time[[#This Row],[85]]+laps_times[[#This Row],[86]])</f>
        <v>0.11637152777777773</v>
      </c>
      <c r="CR36" s="127">
        <f>IF(ISBLANK(laps_times[[#This Row],[87]]),"DNF",    rounds_cum_time[[#This Row],[86]]+laps_times[[#This Row],[87]])</f>
        <v>0.1178200231481481</v>
      </c>
      <c r="CS36" s="127">
        <f>IF(ISBLANK(laps_times[[#This Row],[88]]),"DNF",    rounds_cum_time[[#This Row],[87]]+laps_times[[#This Row],[88]])</f>
        <v>0.11926921296296292</v>
      </c>
      <c r="CT36" s="127">
        <f>IF(ISBLANK(laps_times[[#This Row],[89]]),"DNF",    rounds_cum_time[[#This Row],[88]]+laps_times[[#This Row],[89]])</f>
        <v>0.12072488425925922</v>
      </c>
      <c r="CU36" s="127">
        <f>IF(ISBLANK(laps_times[[#This Row],[90]]),"DNF",    rounds_cum_time[[#This Row],[89]]+laps_times[[#This Row],[90]])</f>
        <v>0.12215520833333329</v>
      </c>
      <c r="CV36" s="127">
        <f>IF(ISBLANK(laps_times[[#This Row],[91]]),"DNF",    rounds_cum_time[[#This Row],[90]]+laps_times[[#This Row],[91]])</f>
        <v>0.12359537037037033</v>
      </c>
      <c r="CW36" s="127">
        <f>IF(ISBLANK(laps_times[[#This Row],[92]]),"DNF",    rounds_cum_time[[#This Row],[91]]+laps_times[[#This Row],[92]])</f>
        <v>0.12504050925925922</v>
      </c>
      <c r="CX36" s="127">
        <f>IF(ISBLANK(laps_times[[#This Row],[93]]),"DNF",    rounds_cum_time[[#This Row],[92]]+laps_times[[#This Row],[93]])</f>
        <v>0.12648171296296293</v>
      </c>
      <c r="CY36" s="127">
        <f>IF(ISBLANK(laps_times[[#This Row],[94]]),"DNF",    rounds_cum_time[[#This Row],[93]]+laps_times[[#This Row],[94]])</f>
        <v>0.12791296296296292</v>
      </c>
      <c r="CZ36" s="127">
        <f>IF(ISBLANK(laps_times[[#This Row],[95]]),"DNF",    rounds_cum_time[[#This Row],[94]]+laps_times[[#This Row],[95]])</f>
        <v>0.12936354166666664</v>
      </c>
      <c r="DA36" s="127">
        <f>IF(ISBLANK(laps_times[[#This Row],[96]]),"DNF",    rounds_cum_time[[#This Row],[95]]+laps_times[[#This Row],[96]])</f>
        <v>0.13081979166666663</v>
      </c>
      <c r="DB36" s="127">
        <f>IF(ISBLANK(laps_times[[#This Row],[97]]),"DNF",    rounds_cum_time[[#This Row],[96]]+laps_times[[#This Row],[97]])</f>
        <v>0.13228657407407404</v>
      </c>
      <c r="DC36" s="127">
        <f>IF(ISBLANK(laps_times[[#This Row],[98]]),"DNF",    rounds_cum_time[[#This Row],[97]]+laps_times[[#This Row],[98]])</f>
        <v>0.13374953703703701</v>
      </c>
      <c r="DD36" s="127">
        <f>IF(ISBLANK(laps_times[[#This Row],[99]]),"DNF",    rounds_cum_time[[#This Row],[98]]+laps_times[[#This Row],[99]])</f>
        <v>0.1352265046296296</v>
      </c>
      <c r="DE36" s="127">
        <f>IF(ISBLANK(laps_times[[#This Row],[100]]),"DNF",    rounds_cum_time[[#This Row],[99]]+laps_times[[#This Row],[100]])</f>
        <v>0.13669918981481477</v>
      </c>
      <c r="DF36" s="127">
        <f>IF(ISBLANK(laps_times[[#This Row],[101]]),"DNF",    rounds_cum_time[[#This Row],[100]]+laps_times[[#This Row],[101]])</f>
        <v>0.13815717592592588</v>
      </c>
      <c r="DG36" s="127">
        <f>IF(ISBLANK(laps_times[[#This Row],[102]]),"DNF",    rounds_cum_time[[#This Row],[101]]+laps_times[[#This Row],[102]])</f>
        <v>0.13962986111111106</v>
      </c>
      <c r="DH36" s="127">
        <f>IF(ISBLANK(laps_times[[#This Row],[103]]),"DNF",    rounds_cum_time[[#This Row],[102]]+laps_times[[#This Row],[103]])</f>
        <v>0.14112303240740737</v>
      </c>
      <c r="DI36" s="128">
        <f>IF(ISBLANK(laps_times[[#This Row],[104]]),"DNF",    rounds_cum_time[[#This Row],[103]]+laps_times[[#This Row],[104]])</f>
        <v>0.14262418981481478</v>
      </c>
      <c r="DJ36" s="128">
        <f>IF(ISBLANK(laps_times[[#This Row],[105]]),"DNF",    rounds_cum_time[[#This Row],[104]]+laps_times[[#This Row],[105]])</f>
        <v>0.14405682870370368</v>
      </c>
    </row>
    <row r="37" spans="2:114" x14ac:dyDescent="0.2">
      <c r="B37" s="124">
        <f>laps_times[[#This Row],[poř]]</f>
        <v>34</v>
      </c>
      <c r="C37" s="125">
        <f>laps_times[[#This Row],[s.č.]]</f>
        <v>40</v>
      </c>
      <c r="D37" s="125" t="str">
        <f>laps_times[[#This Row],[jméno]]</f>
        <v>Hrček Tomáš</v>
      </c>
      <c r="E37" s="126">
        <f>laps_times[[#This Row],[roč]]</f>
        <v>1968</v>
      </c>
      <c r="F37" s="126" t="str">
        <f>laps_times[[#This Row],[kat]]</f>
        <v>M50</v>
      </c>
      <c r="G37" s="126">
        <f>laps_times[[#This Row],[poř_kat]]</f>
        <v>4</v>
      </c>
      <c r="H37" s="125" t="str">
        <f>IF(ISBLANK(laps_times[[#This Row],[klub]]),"-",laps_times[[#This Row],[klub]])</f>
        <v>-</v>
      </c>
      <c r="I37" s="138">
        <f>laps_times[[#This Row],[celk. čas]]</f>
        <v>0.14460648148148147</v>
      </c>
      <c r="J37" s="127">
        <f>laps_times[[#This Row],[1]]</f>
        <v>2.1101851851851854E-3</v>
      </c>
      <c r="K37" s="127">
        <f>IF(ISBLANK(laps_times[[#This Row],[2]]),"DNF",    rounds_cum_time[[#This Row],[1]]+laps_times[[#This Row],[2]])</f>
        <v>3.399189814814815E-3</v>
      </c>
      <c r="L37" s="127">
        <f>IF(ISBLANK(laps_times[[#This Row],[3]]),"DNF",    rounds_cum_time[[#This Row],[2]]+laps_times[[#This Row],[3]])</f>
        <v>4.7163194444444449E-3</v>
      </c>
      <c r="M37" s="127">
        <f>IF(ISBLANK(laps_times[[#This Row],[4]]),"DNF",    rounds_cum_time[[#This Row],[3]]+laps_times[[#This Row],[4]])</f>
        <v>6.0368055555555557E-3</v>
      </c>
      <c r="N37" s="127">
        <f>IF(ISBLANK(laps_times[[#This Row],[5]]),"DNF",    rounds_cum_time[[#This Row],[4]]+laps_times[[#This Row],[5]])</f>
        <v>7.3800925925925926E-3</v>
      </c>
      <c r="O37" s="127">
        <f>IF(ISBLANK(laps_times[[#This Row],[6]]),"DNF",    rounds_cum_time[[#This Row],[5]]+laps_times[[#This Row],[6]])</f>
        <v>8.722916666666667E-3</v>
      </c>
      <c r="P37" s="127">
        <f>IF(ISBLANK(laps_times[[#This Row],[7]]),"DNF",    rounds_cum_time[[#This Row],[6]]+laps_times[[#This Row],[7]])</f>
        <v>1.0053472222222222E-2</v>
      </c>
      <c r="Q37" s="127">
        <f>IF(ISBLANK(laps_times[[#This Row],[8]]),"DNF",    rounds_cum_time[[#This Row],[7]]+laps_times[[#This Row],[8]])</f>
        <v>1.1407638888888889E-2</v>
      </c>
      <c r="R37" s="127">
        <f>IF(ISBLANK(laps_times[[#This Row],[9]]),"DNF",    rounds_cum_time[[#This Row],[8]]+laps_times[[#This Row],[9]])</f>
        <v>1.2755902777777777E-2</v>
      </c>
      <c r="S37" s="127">
        <f>IF(ISBLANK(laps_times[[#This Row],[10]]),"DNF",    rounds_cum_time[[#This Row],[9]]+laps_times[[#This Row],[10]])</f>
        <v>1.410462962962963E-2</v>
      </c>
      <c r="T37" s="127">
        <f>IF(ISBLANK(laps_times[[#This Row],[11]]),"DNF",    rounds_cum_time[[#This Row],[10]]+laps_times[[#This Row],[11]])</f>
        <v>1.5438773148148149E-2</v>
      </c>
      <c r="U37" s="127">
        <f>IF(ISBLANK(laps_times[[#This Row],[12]]),"DNF",    rounds_cum_time[[#This Row],[11]]+laps_times[[#This Row],[12]])</f>
        <v>1.6784837962962963E-2</v>
      </c>
      <c r="V37" s="127">
        <f>IF(ISBLANK(laps_times[[#This Row],[13]]),"DNF",    rounds_cum_time[[#This Row],[12]]+laps_times[[#This Row],[13]])</f>
        <v>1.816238425925926E-2</v>
      </c>
      <c r="W37" s="127">
        <f>IF(ISBLANK(laps_times[[#This Row],[14]]),"DNF",    rounds_cum_time[[#This Row],[13]]+laps_times[[#This Row],[14]])</f>
        <v>1.9579629629629631E-2</v>
      </c>
      <c r="X37" s="127">
        <f>IF(ISBLANK(laps_times[[#This Row],[15]]),"DNF",    rounds_cum_time[[#This Row],[14]]+laps_times[[#This Row],[15]])</f>
        <v>2.0917708333333333E-2</v>
      </c>
      <c r="Y37" s="127">
        <f>IF(ISBLANK(laps_times[[#This Row],[16]]),"DNF",    rounds_cum_time[[#This Row],[15]]+laps_times[[#This Row],[16]])</f>
        <v>2.2269328703703704E-2</v>
      </c>
      <c r="Z37" s="127">
        <f>IF(ISBLANK(laps_times[[#This Row],[17]]),"DNF",    rounds_cum_time[[#This Row],[16]]+laps_times[[#This Row],[17]])</f>
        <v>2.3605671296296298E-2</v>
      </c>
      <c r="AA37" s="127">
        <f>IF(ISBLANK(laps_times[[#This Row],[18]]),"DNF",    rounds_cum_time[[#This Row],[17]]+laps_times[[#This Row],[18]])</f>
        <v>2.4951388888888891E-2</v>
      </c>
      <c r="AB37" s="127">
        <f>IF(ISBLANK(laps_times[[#This Row],[19]]),"DNF",    rounds_cum_time[[#This Row],[18]]+laps_times[[#This Row],[19]])</f>
        <v>2.6320717592592593E-2</v>
      </c>
      <c r="AC37" s="127">
        <f>IF(ISBLANK(laps_times[[#This Row],[20]]),"DNF",    rounds_cum_time[[#This Row],[19]]+laps_times[[#This Row],[20]])</f>
        <v>2.7712847222222222E-2</v>
      </c>
      <c r="AD37" s="127">
        <f>IF(ISBLANK(laps_times[[#This Row],[21]]),"DNF",    rounds_cum_time[[#This Row],[20]]+laps_times[[#This Row],[21]])</f>
        <v>2.9072569444444446E-2</v>
      </c>
      <c r="AE37" s="127">
        <f>IF(ISBLANK(laps_times[[#This Row],[22]]),"DNF",    rounds_cum_time[[#This Row],[21]]+laps_times[[#This Row],[22]])</f>
        <v>3.0440625000000002E-2</v>
      </c>
      <c r="AF37" s="127">
        <f>IF(ISBLANK(laps_times[[#This Row],[23]]),"DNF",    rounds_cum_time[[#This Row],[22]]+laps_times[[#This Row],[23]])</f>
        <v>3.1820370370370374E-2</v>
      </c>
      <c r="AG37" s="127">
        <f>IF(ISBLANK(laps_times[[#This Row],[24]]),"DNF",    rounds_cum_time[[#This Row],[23]]+laps_times[[#This Row],[24]])</f>
        <v>3.3195138888888892E-2</v>
      </c>
      <c r="AH37" s="127">
        <f>IF(ISBLANK(laps_times[[#This Row],[25]]),"DNF",    rounds_cum_time[[#This Row],[24]]+laps_times[[#This Row],[25]])</f>
        <v>3.4527893518518524E-2</v>
      </c>
      <c r="AI37" s="127">
        <f>IF(ISBLANK(laps_times[[#This Row],[26]]),"DNF",    rounds_cum_time[[#This Row],[25]]+laps_times[[#This Row],[26]])</f>
        <v>3.5874768518518521E-2</v>
      </c>
      <c r="AJ37" s="127">
        <f>IF(ISBLANK(laps_times[[#This Row],[27]]),"DNF",    rounds_cum_time[[#This Row],[26]]+laps_times[[#This Row],[27]])</f>
        <v>3.7274305555555561E-2</v>
      </c>
      <c r="AK37" s="127">
        <f>IF(ISBLANK(laps_times[[#This Row],[28]]),"DNF",    rounds_cum_time[[#This Row],[27]]+laps_times[[#This Row],[28]])</f>
        <v>3.8624884259259265E-2</v>
      </c>
      <c r="AL37" s="127">
        <f>IF(ISBLANK(laps_times[[#This Row],[29]]),"DNF",    rounds_cum_time[[#This Row],[28]]+laps_times[[#This Row],[29]])</f>
        <v>4.0005439814814824E-2</v>
      </c>
      <c r="AM37" s="127">
        <f>IF(ISBLANK(laps_times[[#This Row],[30]]),"DNF",    rounds_cum_time[[#This Row],[29]]+laps_times[[#This Row],[30]])</f>
        <v>4.1399884259259265E-2</v>
      </c>
      <c r="AN37" s="127">
        <f>IF(ISBLANK(laps_times[[#This Row],[31]]),"DNF",    rounds_cum_time[[#This Row],[30]]+laps_times[[#This Row],[31]])</f>
        <v>4.2787384259259265E-2</v>
      </c>
      <c r="AO37" s="127">
        <f>IF(ISBLANK(laps_times[[#This Row],[32]]),"DNF",    rounds_cum_time[[#This Row],[31]]+laps_times[[#This Row],[32]])</f>
        <v>4.4166319444444449E-2</v>
      </c>
      <c r="AP37" s="127">
        <f>IF(ISBLANK(laps_times[[#This Row],[33]]),"DNF",    rounds_cum_time[[#This Row],[32]]+laps_times[[#This Row],[33]])</f>
        <v>4.553368055555556E-2</v>
      </c>
      <c r="AQ37" s="127">
        <f>IF(ISBLANK(laps_times[[#This Row],[34]]),"DNF",    rounds_cum_time[[#This Row],[33]]+laps_times[[#This Row],[34]])</f>
        <v>4.6896990740740746E-2</v>
      </c>
      <c r="AR37" s="127">
        <f>IF(ISBLANK(laps_times[[#This Row],[35]]),"DNF",    rounds_cum_time[[#This Row],[34]]+laps_times[[#This Row],[35]])</f>
        <v>4.8330092592592598E-2</v>
      </c>
      <c r="AS37" s="127">
        <f>IF(ISBLANK(laps_times[[#This Row],[36]]),"DNF",    rounds_cum_time[[#This Row],[35]]+laps_times[[#This Row],[36]])</f>
        <v>4.9691435185185193E-2</v>
      </c>
      <c r="AT37" s="127">
        <f>IF(ISBLANK(laps_times[[#This Row],[37]]),"DNF",    rounds_cum_time[[#This Row],[36]]+laps_times[[#This Row],[37]])</f>
        <v>5.1072685185185193E-2</v>
      </c>
      <c r="AU37" s="127">
        <f>IF(ISBLANK(laps_times[[#This Row],[38]]),"DNF",    rounds_cum_time[[#This Row],[37]]+laps_times[[#This Row],[38]])</f>
        <v>5.2431828703703713E-2</v>
      </c>
      <c r="AV37" s="127">
        <f>IF(ISBLANK(laps_times[[#This Row],[39]]),"DNF",    rounds_cum_time[[#This Row],[38]]+laps_times[[#This Row],[39]])</f>
        <v>5.3799421296296307E-2</v>
      </c>
      <c r="AW37" s="127">
        <f>IF(ISBLANK(laps_times[[#This Row],[40]]),"DNF",    rounds_cum_time[[#This Row],[39]]+laps_times[[#This Row],[40]])</f>
        <v>5.5150347222222236E-2</v>
      </c>
      <c r="AX37" s="127">
        <f>IF(ISBLANK(laps_times[[#This Row],[41]]),"DNF",    rounds_cum_time[[#This Row],[40]]+laps_times[[#This Row],[41]])</f>
        <v>5.6533449074074087E-2</v>
      </c>
      <c r="AY37" s="127">
        <f>IF(ISBLANK(laps_times[[#This Row],[42]]),"DNF",    rounds_cum_time[[#This Row],[41]]+laps_times[[#This Row],[42]])</f>
        <v>5.7883101851851866E-2</v>
      </c>
      <c r="AZ37" s="127">
        <f>IF(ISBLANK(laps_times[[#This Row],[43]]),"DNF",    rounds_cum_time[[#This Row],[42]]+laps_times[[#This Row],[43]])</f>
        <v>5.9303240740740754E-2</v>
      </c>
      <c r="BA37" s="127">
        <f>IF(ISBLANK(laps_times[[#This Row],[44]]),"DNF",    rounds_cum_time[[#This Row],[43]]+laps_times[[#This Row],[44]])</f>
        <v>6.0666435185185198E-2</v>
      </c>
      <c r="BB37" s="127">
        <f>IF(ISBLANK(laps_times[[#This Row],[45]]),"DNF",    rounds_cum_time[[#This Row],[44]]+laps_times[[#This Row],[45]])</f>
        <v>6.2039814814814825E-2</v>
      </c>
      <c r="BC37" s="127">
        <f>IF(ISBLANK(laps_times[[#This Row],[46]]),"DNF",    rounds_cum_time[[#This Row],[45]]+laps_times[[#This Row],[46]])</f>
        <v>6.340798611111112E-2</v>
      </c>
      <c r="BD37" s="127">
        <f>IF(ISBLANK(laps_times[[#This Row],[47]]),"DNF",    rounds_cum_time[[#This Row],[46]]+laps_times[[#This Row],[47]])</f>
        <v>6.4760995370370375E-2</v>
      </c>
      <c r="BE37" s="127">
        <f>IF(ISBLANK(laps_times[[#This Row],[48]]),"DNF",    rounds_cum_time[[#This Row],[47]]+laps_times[[#This Row],[48]])</f>
        <v>6.6134837962962961E-2</v>
      </c>
      <c r="BF37" s="127">
        <f>IF(ISBLANK(laps_times[[#This Row],[49]]),"DNF",    rounds_cum_time[[#This Row],[48]]+laps_times[[#This Row],[49]])</f>
        <v>6.7517708333333329E-2</v>
      </c>
      <c r="BG37" s="127">
        <f>IF(ISBLANK(laps_times[[#This Row],[50]]),"DNF",    rounds_cum_time[[#This Row],[49]]+laps_times[[#This Row],[50]])</f>
        <v>6.8892939814814813E-2</v>
      </c>
      <c r="BH37" s="127">
        <f>IF(ISBLANK(laps_times[[#This Row],[51]]),"DNF",    rounds_cum_time[[#This Row],[50]]+laps_times[[#This Row],[51]])</f>
        <v>7.0263194444444441E-2</v>
      </c>
      <c r="BI37" s="127">
        <f>IF(ISBLANK(laps_times[[#This Row],[52]]),"DNF",    rounds_cum_time[[#This Row],[51]]+laps_times[[#This Row],[52]])</f>
        <v>7.1648958333333332E-2</v>
      </c>
      <c r="BJ37" s="127">
        <f>IF(ISBLANK(laps_times[[#This Row],[53]]),"DNF",    rounds_cum_time[[#This Row],[52]]+laps_times[[#This Row],[53]])</f>
        <v>7.3067939814814811E-2</v>
      </c>
      <c r="BK37" s="127">
        <f>IF(ISBLANK(laps_times[[#This Row],[54]]),"DNF",    rounds_cum_time[[#This Row],[53]]+laps_times[[#This Row],[54]])</f>
        <v>7.4422453703703706E-2</v>
      </c>
      <c r="BL37" s="127">
        <f>IF(ISBLANK(laps_times[[#This Row],[55]]),"DNF",    rounds_cum_time[[#This Row],[54]]+laps_times[[#This Row],[55]])</f>
        <v>7.5815162037037045E-2</v>
      </c>
      <c r="BM37" s="127">
        <f>IF(ISBLANK(laps_times[[#This Row],[56]]),"DNF",    rounds_cum_time[[#This Row],[55]]+laps_times[[#This Row],[56]])</f>
        <v>7.7169907407407409E-2</v>
      </c>
      <c r="BN37" s="127">
        <f>IF(ISBLANK(laps_times[[#This Row],[57]]),"DNF",    rounds_cum_time[[#This Row],[56]]+laps_times[[#This Row],[57]])</f>
        <v>7.8541087962962969E-2</v>
      </c>
      <c r="BO37" s="127">
        <f>IF(ISBLANK(laps_times[[#This Row],[58]]),"DNF",    rounds_cum_time[[#This Row],[57]]+laps_times[[#This Row],[58]])</f>
        <v>7.9898032407407407E-2</v>
      </c>
      <c r="BP37" s="127">
        <f>IF(ISBLANK(laps_times[[#This Row],[59]]),"DNF",    rounds_cum_time[[#This Row],[58]]+laps_times[[#This Row],[59]])</f>
        <v>8.1271759259259266E-2</v>
      </c>
      <c r="BQ37" s="127">
        <f>IF(ISBLANK(laps_times[[#This Row],[60]]),"DNF",    rounds_cum_time[[#This Row],[59]]+laps_times[[#This Row],[60]])</f>
        <v>8.2638773148148159E-2</v>
      </c>
      <c r="BR37" s="127">
        <f>IF(ISBLANK(laps_times[[#This Row],[61]]),"DNF",    rounds_cum_time[[#This Row],[60]]+laps_times[[#This Row],[61]])</f>
        <v>8.4287615740740757E-2</v>
      </c>
      <c r="BS37" s="127">
        <f>IF(ISBLANK(laps_times[[#This Row],[62]]),"DNF",    rounds_cum_time[[#This Row],[61]]+laps_times[[#This Row],[62]])</f>
        <v>8.5648842592592603E-2</v>
      </c>
      <c r="BT37" s="127">
        <f>IF(ISBLANK(laps_times[[#This Row],[63]]),"DNF",    rounds_cum_time[[#This Row],[62]]+laps_times[[#This Row],[63]])</f>
        <v>8.6998032407407416E-2</v>
      </c>
      <c r="BU37" s="127">
        <f>IF(ISBLANK(laps_times[[#This Row],[64]]),"DNF",    rounds_cum_time[[#This Row],[63]]+laps_times[[#This Row],[64]])</f>
        <v>8.8386805555555559E-2</v>
      </c>
      <c r="BV37" s="127">
        <f>IF(ISBLANK(laps_times[[#This Row],[65]]),"DNF",    rounds_cum_time[[#This Row],[64]]+laps_times[[#This Row],[65]])</f>
        <v>8.9748263888888888E-2</v>
      </c>
      <c r="BW37" s="127">
        <f>IF(ISBLANK(laps_times[[#This Row],[66]]),"DNF",    rounds_cum_time[[#This Row],[65]]+laps_times[[#This Row],[66]])</f>
        <v>9.1116666666666665E-2</v>
      </c>
      <c r="BX37" s="127">
        <f>IF(ISBLANK(laps_times[[#This Row],[67]]),"DNF",    rounds_cum_time[[#This Row],[66]]+laps_times[[#This Row],[67]])</f>
        <v>9.2498726851851856E-2</v>
      </c>
      <c r="BY37" s="127">
        <f>IF(ISBLANK(laps_times[[#This Row],[68]]),"DNF",    rounds_cum_time[[#This Row],[67]]+laps_times[[#This Row],[68]])</f>
        <v>9.3855208333333343E-2</v>
      </c>
      <c r="BZ37" s="127">
        <f>IF(ISBLANK(laps_times[[#This Row],[69]]),"DNF",    rounds_cum_time[[#This Row],[68]]+laps_times[[#This Row],[69]])</f>
        <v>9.5211111111111121E-2</v>
      </c>
      <c r="CA37" s="127">
        <f>IF(ISBLANK(laps_times[[#This Row],[70]]),"DNF",    rounds_cum_time[[#This Row],[69]]+laps_times[[#This Row],[70]])</f>
        <v>9.6567361111111125E-2</v>
      </c>
      <c r="CB37" s="127">
        <f>IF(ISBLANK(laps_times[[#This Row],[71]]),"DNF",    rounds_cum_time[[#This Row],[70]]+laps_times[[#This Row],[71]])</f>
        <v>9.7945370370370377E-2</v>
      </c>
      <c r="CC37" s="127">
        <f>IF(ISBLANK(laps_times[[#This Row],[72]]),"DNF",    rounds_cum_time[[#This Row],[71]]+laps_times[[#This Row],[72]])</f>
        <v>9.9303703703703713E-2</v>
      </c>
      <c r="CD37" s="127">
        <f>IF(ISBLANK(laps_times[[#This Row],[73]]),"DNF",    rounds_cum_time[[#This Row],[72]]+laps_times[[#This Row],[73]])</f>
        <v>0.10065949074074075</v>
      </c>
      <c r="CE37" s="127">
        <f>IF(ISBLANK(laps_times[[#This Row],[74]]),"DNF",    rounds_cum_time[[#This Row],[73]]+laps_times[[#This Row],[74]])</f>
        <v>0.10201458333333334</v>
      </c>
      <c r="CF37" s="127">
        <f>IF(ISBLANK(laps_times[[#This Row],[75]]),"DNF",    rounds_cum_time[[#This Row],[74]]+laps_times[[#This Row],[75]])</f>
        <v>0.1034275462962963</v>
      </c>
      <c r="CG37" s="127">
        <f>IF(ISBLANK(laps_times[[#This Row],[76]]),"DNF",    rounds_cum_time[[#This Row],[75]]+laps_times[[#This Row],[76]])</f>
        <v>0.10478622685185186</v>
      </c>
      <c r="CH37" s="127">
        <f>IF(ISBLANK(laps_times[[#This Row],[77]]),"DNF",    rounds_cum_time[[#This Row],[76]]+laps_times[[#This Row],[77]])</f>
        <v>0.10610752314814816</v>
      </c>
      <c r="CI37" s="127">
        <f>IF(ISBLANK(laps_times[[#This Row],[78]]),"DNF",    rounds_cum_time[[#This Row],[77]]+laps_times[[#This Row],[78]])</f>
        <v>0.10745520833333334</v>
      </c>
      <c r="CJ37" s="127">
        <f>IF(ISBLANK(laps_times[[#This Row],[79]]),"DNF",    rounds_cum_time[[#This Row],[78]]+laps_times[[#This Row],[79]])</f>
        <v>0.10880069444444446</v>
      </c>
      <c r="CK37" s="127">
        <f>IF(ISBLANK(laps_times[[#This Row],[80]]),"DNF",    rounds_cum_time[[#This Row],[79]]+laps_times[[#This Row],[80]])</f>
        <v>0.11015254629629631</v>
      </c>
      <c r="CL37" s="127">
        <f>IF(ISBLANK(laps_times[[#This Row],[81]]),"DNF",    rounds_cum_time[[#This Row],[80]]+laps_times[[#This Row],[81]])</f>
        <v>0.1115582175925926</v>
      </c>
      <c r="CM37" s="127">
        <f>IF(ISBLANK(laps_times[[#This Row],[82]]),"DNF",    rounds_cum_time[[#This Row],[81]]+laps_times[[#This Row],[82]])</f>
        <v>0.11293182870370372</v>
      </c>
      <c r="CN37" s="127">
        <f>IF(ISBLANK(laps_times[[#This Row],[83]]),"DNF",    rounds_cum_time[[#This Row],[82]]+laps_times[[#This Row],[83]])</f>
        <v>0.11431643518518519</v>
      </c>
      <c r="CO37" s="127">
        <f>IF(ISBLANK(laps_times[[#This Row],[84]]),"DNF",    rounds_cum_time[[#This Row],[83]]+laps_times[[#This Row],[84]])</f>
        <v>0.11569745370370371</v>
      </c>
      <c r="CP37" s="127">
        <f>IF(ISBLANK(laps_times[[#This Row],[85]]),"DNF",    rounds_cum_time[[#This Row],[84]]+laps_times[[#This Row],[85]])</f>
        <v>0.11725925925925927</v>
      </c>
      <c r="CQ37" s="127">
        <f>IF(ISBLANK(laps_times[[#This Row],[86]]),"DNF",    rounds_cum_time[[#This Row],[85]]+laps_times[[#This Row],[86]])</f>
        <v>0.11863599537037038</v>
      </c>
      <c r="CR37" s="127">
        <f>IF(ISBLANK(laps_times[[#This Row],[87]]),"DNF",    rounds_cum_time[[#This Row],[86]]+laps_times[[#This Row],[87]])</f>
        <v>0.12001550925925927</v>
      </c>
      <c r="CS37" s="127">
        <f>IF(ISBLANK(laps_times[[#This Row],[88]]),"DNF",    rounds_cum_time[[#This Row],[87]]+laps_times[[#This Row],[88]])</f>
        <v>0.12136574074074076</v>
      </c>
      <c r="CT37" s="127">
        <f>IF(ISBLANK(laps_times[[#This Row],[89]]),"DNF",    rounds_cum_time[[#This Row],[88]]+laps_times[[#This Row],[89]])</f>
        <v>0.12272071759259261</v>
      </c>
      <c r="CU37" s="127">
        <f>IF(ISBLANK(laps_times[[#This Row],[90]]),"DNF",    rounds_cum_time[[#This Row],[89]]+laps_times[[#This Row],[90]])</f>
        <v>0.12406597222222224</v>
      </c>
      <c r="CV37" s="127">
        <f>IF(ISBLANK(laps_times[[#This Row],[91]]),"DNF",    rounds_cum_time[[#This Row],[90]]+laps_times[[#This Row],[91]])</f>
        <v>0.12544814814814817</v>
      </c>
      <c r="CW37" s="127">
        <f>IF(ISBLANK(laps_times[[#This Row],[92]]),"DNF",    rounds_cum_time[[#This Row],[91]]+laps_times[[#This Row],[92]])</f>
        <v>0.12684236111111113</v>
      </c>
      <c r="CX37" s="127">
        <f>IF(ISBLANK(laps_times[[#This Row],[93]]),"DNF",    rounds_cum_time[[#This Row],[92]]+laps_times[[#This Row],[93]])</f>
        <v>0.12820682870370373</v>
      </c>
      <c r="CY37" s="127">
        <f>IF(ISBLANK(laps_times[[#This Row],[94]]),"DNF",    rounds_cum_time[[#This Row],[93]]+laps_times[[#This Row],[94]])</f>
        <v>0.12965543981481484</v>
      </c>
      <c r="CZ37" s="127">
        <f>IF(ISBLANK(laps_times[[#This Row],[95]]),"DNF",    rounds_cum_time[[#This Row],[94]]+laps_times[[#This Row],[95]])</f>
        <v>0.13104212962962966</v>
      </c>
      <c r="DA37" s="127">
        <f>IF(ISBLANK(laps_times[[#This Row],[96]]),"DNF",    rounds_cum_time[[#This Row],[95]]+laps_times[[#This Row],[96]])</f>
        <v>0.13244016203703707</v>
      </c>
      <c r="DB37" s="127">
        <f>IF(ISBLANK(laps_times[[#This Row],[97]]),"DNF",    rounds_cum_time[[#This Row],[96]]+laps_times[[#This Row],[97]])</f>
        <v>0.13382291666666671</v>
      </c>
      <c r="DC37" s="127">
        <f>IF(ISBLANK(laps_times[[#This Row],[98]]),"DNF",    rounds_cum_time[[#This Row],[97]]+laps_times[[#This Row],[98]])</f>
        <v>0.13518067129629635</v>
      </c>
      <c r="DD37" s="127">
        <f>IF(ISBLANK(laps_times[[#This Row],[99]]),"DNF",    rounds_cum_time[[#This Row],[98]]+laps_times[[#This Row],[99]])</f>
        <v>0.13655115740740748</v>
      </c>
      <c r="DE37" s="127">
        <f>IF(ISBLANK(laps_times[[#This Row],[100]]),"DNF",    rounds_cum_time[[#This Row],[99]]+laps_times[[#This Row],[100]])</f>
        <v>0.13793206018518525</v>
      </c>
      <c r="DF37" s="127">
        <f>IF(ISBLANK(laps_times[[#This Row],[101]]),"DNF",    rounds_cum_time[[#This Row],[100]]+laps_times[[#This Row],[101]])</f>
        <v>0.13931099537037045</v>
      </c>
      <c r="DG37" s="127">
        <f>IF(ISBLANK(laps_times[[#This Row],[102]]),"DNF",    rounds_cum_time[[#This Row],[101]]+laps_times[[#This Row],[102]])</f>
        <v>0.14066435185185194</v>
      </c>
      <c r="DH37" s="127">
        <f>IF(ISBLANK(laps_times[[#This Row],[103]]),"DNF",    rounds_cum_time[[#This Row],[102]]+laps_times[[#This Row],[103]])</f>
        <v>0.14203819444444454</v>
      </c>
      <c r="DI37" s="128">
        <f>IF(ISBLANK(laps_times[[#This Row],[104]]),"DNF",    rounds_cum_time[[#This Row],[103]]+laps_times[[#This Row],[104]])</f>
        <v>0.14337256944444454</v>
      </c>
      <c r="DJ37" s="128">
        <f>IF(ISBLANK(laps_times[[#This Row],[105]]),"DNF",    rounds_cum_time[[#This Row],[104]]+laps_times[[#This Row],[105]])</f>
        <v>0.14461666666666675</v>
      </c>
    </row>
    <row r="38" spans="2:114" x14ac:dyDescent="0.2">
      <c r="B38" s="124">
        <f>laps_times[[#This Row],[poř]]</f>
        <v>35</v>
      </c>
      <c r="C38" s="125">
        <f>laps_times[[#This Row],[s.č.]]</f>
        <v>90</v>
      </c>
      <c r="D38" s="125" t="str">
        <f>laps_times[[#This Row],[jméno]]</f>
        <v>Sedlák Pavel</v>
      </c>
      <c r="E38" s="126">
        <f>laps_times[[#This Row],[roč]]</f>
        <v>1971</v>
      </c>
      <c r="F38" s="126" t="str">
        <f>laps_times[[#This Row],[kat]]</f>
        <v>M40</v>
      </c>
      <c r="G38" s="126">
        <f>laps_times[[#This Row],[poř_kat]]</f>
        <v>15</v>
      </c>
      <c r="H38" s="125" t="str">
        <f>IF(ISBLANK(laps_times[[#This Row],[klub]]),"-",laps_times[[#This Row],[klub]])</f>
        <v>MK Seitl Ostrava</v>
      </c>
      <c r="I38" s="138">
        <f>laps_times[[#This Row],[celk. čas]]</f>
        <v>0.14523148148148149</v>
      </c>
      <c r="J38" s="127">
        <f>laps_times[[#This Row],[1]]</f>
        <v>1.8843749999999998E-3</v>
      </c>
      <c r="K38" s="127">
        <f>IF(ISBLANK(laps_times[[#This Row],[2]]),"DNF",    rounds_cum_time[[#This Row],[1]]+laps_times[[#This Row],[2]])</f>
        <v>3.1452546296296294E-3</v>
      </c>
      <c r="L38" s="127">
        <f>IF(ISBLANK(laps_times[[#This Row],[3]]),"DNF",    rounds_cum_time[[#This Row],[2]]+laps_times[[#This Row],[3]])</f>
        <v>4.3832175925925922E-3</v>
      </c>
      <c r="M38" s="127">
        <f>IF(ISBLANK(laps_times[[#This Row],[4]]),"DNF",    rounds_cum_time[[#This Row],[3]]+laps_times[[#This Row],[4]])</f>
        <v>5.6578703703703704E-3</v>
      </c>
      <c r="N38" s="127">
        <f>IF(ISBLANK(laps_times[[#This Row],[5]]),"DNF",    rounds_cum_time[[#This Row],[4]]+laps_times[[#This Row],[5]])</f>
        <v>6.9023148148148151E-3</v>
      </c>
      <c r="O38" s="127">
        <f>IF(ISBLANK(laps_times[[#This Row],[6]]),"DNF",    rounds_cum_time[[#This Row],[5]]+laps_times[[#This Row],[6]])</f>
        <v>8.1598379629629625E-3</v>
      </c>
      <c r="P38" s="127">
        <f>IF(ISBLANK(laps_times[[#This Row],[7]]),"DNF",    rounds_cum_time[[#This Row],[6]]+laps_times[[#This Row],[7]])</f>
        <v>9.4218749999999997E-3</v>
      </c>
      <c r="Q38" s="127">
        <f>IF(ISBLANK(laps_times[[#This Row],[8]]),"DNF",    rounds_cum_time[[#This Row],[7]]+laps_times[[#This Row],[8]])</f>
        <v>1.068900462962963E-2</v>
      </c>
      <c r="R38" s="127">
        <f>IF(ISBLANK(laps_times[[#This Row],[9]]),"DNF",    rounds_cum_time[[#This Row],[8]]+laps_times[[#This Row],[9]])</f>
        <v>1.1952199074074073E-2</v>
      </c>
      <c r="S38" s="127">
        <f>IF(ISBLANK(laps_times[[#This Row],[10]]),"DNF",    rounds_cum_time[[#This Row],[9]]+laps_times[[#This Row],[10]])</f>
        <v>1.321736111111111E-2</v>
      </c>
      <c r="T38" s="127">
        <f>IF(ISBLANK(laps_times[[#This Row],[11]]),"DNF",    rounds_cum_time[[#This Row],[10]]+laps_times[[#This Row],[11]])</f>
        <v>1.4470949074074074E-2</v>
      </c>
      <c r="U38" s="127">
        <f>IF(ISBLANK(laps_times[[#This Row],[12]]),"DNF",    rounds_cum_time[[#This Row],[11]]+laps_times[[#This Row],[12]])</f>
        <v>1.5744560185185184E-2</v>
      </c>
      <c r="V38" s="127">
        <f>IF(ISBLANK(laps_times[[#This Row],[13]]),"DNF",    rounds_cum_time[[#This Row],[12]]+laps_times[[#This Row],[13]])</f>
        <v>1.6996527777777777E-2</v>
      </c>
      <c r="W38" s="127">
        <f>IF(ISBLANK(laps_times[[#This Row],[14]]),"DNF",    rounds_cum_time[[#This Row],[13]]+laps_times[[#This Row],[14]])</f>
        <v>1.8277546296296295E-2</v>
      </c>
      <c r="X38" s="127">
        <f>IF(ISBLANK(laps_times[[#This Row],[15]]),"DNF",    rounds_cum_time[[#This Row],[14]]+laps_times[[#This Row],[15]])</f>
        <v>1.9527546296296296E-2</v>
      </c>
      <c r="Y38" s="127">
        <f>IF(ISBLANK(laps_times[[#This Row],[16]]),"DNF",    rounds_cum_time[[#This Row],[15]]+laps_times[[#This Row],[16]])</f>
        <v>2.0787037037037038E-2</v>
      </c>
      <c r="Z38" s="127">
        <f>IF(ISBLANK(laps_times[[#This Row],[17]]),"DNF",    rounds_cum_time[[#This Row],[16]]+laps_times[[#This Row],[17]])</f>
        <v>2.2067476851851852E-2</v>
      </c>
      <c r="AA38" s="127">
        <f>IF(ISBLANK(laps_times[[#This Row],[18]]),"DNF",    rounds_cum_time[[#This Row],[17]]+laps_times[[#This Row],[18]])</f>
        <v>2.3330555555555556E-2</v>
      </c>
      <c r="AB38" s="127">
        <f>IF(ISBLANK(laps_times[[#This Row],[19]]),"DNF",    rounds_cum_time[[#This Row],[18]]+laps_times[[#This Row],[19]])</f>
        <v>2.4615856481481482E-2</v>
      </c>
      <c r="AC38" s="127">
        <f>IF(ISBLANK(laps_times[[#This Row],[20]]),"DNF",    rounds_cum_time[[#This Row],[19]]+laps_times[[#This Row],[20]])</f>
        <v>2.5928935185185187E-2</v>
      </c>
      <c r="AD38" s="127">
        <f>IF(ISBLANK(laps_times[[#This Row],[21]]),"DNF",    rounds_cum_time[[#This Row],[20]]+laps_times[[#This Row],[21]])</f>
        <v>2.7211574074074076E-2</v>
      </c>
      <c r="AE38" s="127">
        <f>IF(ISBLANK(laps_times[[#This Row],[22]]),"DNF",    rounds_cum_time[[#This Row],[21]]+laps_times[[#This Row],[22]])</f>
        <v>2.8489814814814815E-2</v>
      </c>
      <c r="AF38" s="127">
        <f>IF(ISBLANK(laps_times[[#This Row],[23]]),"DNF",    rounds_cum_time[[#This Row],[22]]+laps_times[[#This Row],[23]])</f>
        <v>2.9782754629629631E-2</v>
      </c>
      <c r="AG38" s="127">
        <f>IF(ISBLANK(laps_times[[#This Row],[24]]),"DNF",    rounds_cum_time[[#This Row],[23]]+laps_times[[#This Row],[24]])</f>
        <v>3.1086805555555558E-2</v>
      </c>
      <c r="AH38" s="127">
        <f>IF(ISBLANK(laps_times[[#This Row],[25]]),"DNF",    rounds_cum_time[[#This Row],[24]]+laps_times[[#This Row],[25]])</f>
        <v>3.254664351851852E-2</v>
      </c>
      <c r="AI38" s="127">
        <f>IF(ISBLANK(laps_times[[#This Row],[26]]),"DNF",    rounds_cum_time[[#This Row],[25]]+laps_times[[#This Row],[26]])</f>
        <v>3.4385763888888893E-2</v>
      </c>
      <c r="AJ38" s="127">
        <f>IF(ISBLANK(laps_times[[#This Row],[27]]),"DNF",    rounds_cum_time[[#This Row],[26]]+laps_times[[#This Row],[27]])</f>
        <v>3.5675578703703706E-2</v>
      </c>
      <c r="AK38" s="127">
        <f>IF(ISBLANK(laps_times[[#This Row],[28]]),"DNF",    rounds_cum_time[[#This Row],[27]]+laps_times[[#This Row],[28]])</f>
        <v>3.6991782407407407E-2</v>
      </c>
      <c r="AL38" s="127">
        <f>IF(ISBLANK(laps_times[[#This Row],[29]]),"DNF",    rounds_cum_time[[#This Row],[28]]+laps_times[[#This Row],[29]])</f>
        <v>3.8290046296296294E-2</v>
      </c>
      <c r="AM38" s="127">
        <f>IF(ISBLANK(laps_times[[#This Row],[30]]),"DNF",    rounds_cum_time[[#This Row],[29]]+laps_times[[#This Row],[30]])</f>
        <v>3.9580208333333332E-2</v>
      </c>
      <c r="AN38" s="127">
        <f>IF(ISBLANK(laps_times[[#This Row],[31]]),"DNF",    rounds_cum_time[[#This Row],[30]]+laps_times[[#This Row],[31]])</f>
        <v>4.0896527777777775E-2</v>
      </c>
      <c r="AO38" s="127">
        <f>IF(ISBLANK(laps_times[[#This Row],[32]]),"DNF",    rounds_cum_time[[#This Row],[31]]+laps_times[[#This Row],[32]])</f>
        <v>4.222430555555555E-2</v>
      </c>
      <c r="AP38" s="127">
        <f>IF(ISBLANK(laps_times[[#This Row],[33]]),"DNF",    rounds_cum_time[[#This Row],[32]]+laps_times[[#This Row],[33]])</f>
        <v>4.3542129629629625E-2</v>
      </c>
      <c r="AQ38" s="127">
        <f>IF(ISBLANK(laps_times[[#This Row],[34]]),"DNF",    rounds_cum_time[[#This Row],[33]]+laps_times[[#This Row],[34]])</f>
        <v>4.4860879629629626E-2</v>
      </c>
      <c r="AR38" s="127">
        <f>IF(ISBLANK(laps_times[[#This Row],[35]]),"DNF",    rounds_cum_time[[#This Row],[34]]+laps_times[[#This Row],[35]])</f>
        <v>4.6322337962962958E-2</v>
      </c>
      <c r="AS38" s="127">
        <f>IF(ISBLANK(laps_times[[#This Row],[36]]),"DNF",    rounds_cum_time[[#This Row],[35]]+laps_times[[#This Row],[36]])</f>
        <v>4.7613310185185179E-2</v>
      </c>
      <c r="AT38" s="127">
        <f>IF(ISBLANK(laps_times[[#This Row],[37]]),"DNF",    rounds_cum_time[[#This Row],[36]]+laps_times[[#This Row],[37]])</f>
        <v>4.8906249999999991E-2</v>
      </c>
      <c r="AU38" s="127">
        <f>IF(ISBLANK(laps_times[[#This Row],[38]]),"DNF",    rounds_cum_time[[#This Row],[37]]+laps_times[[#This Row],[38]])</f>
        <v>5.0760185185185179E-2</v>
      </c>
      <c r="AV38" s="127">
        <f>IF(ISBLANK(laps_times[[#This Row],[39]]),"DNF",    rounds_cum_time[[#This Row],[38]]+laps_times[[#This Row],[39]])</f>
        <v>5.2089004629629621E-2</v>
      </c>
      <c r="AW38" s="127">
        <f>IF(ISBLANK(laps_times[[#This Row],[40]]),"DNF",    rounds_cum_time[[#This Row],[39]]+laps_times[[#This Row],[40]])</f>
        <v>5.3420949074074062E-2</v>
      </c>
      <c r="AX38" s="127">
        <f>IF(ISBLANK(laps_times[[#This Row],[41]]),"DNF",    rounds_cum_time[[#This Row],[40]]+laps_times[[#This Row],[41]])</f>
        <v>5.4734953703703688E-2</v>
      </c>
      <c r="AY38" s="127">
        <f>IF(ISBLANK(laps_times[[#This Row],[42]]),"DNF",    rounds_cum_time[[#This Row],[41]]+laps_times[[#This Row],[42]])</f>
        <v>5.6054976851851838E-2</v>
      </c>
      <c r="AZ38" s="127">
        <f>IF(ISBLANK(laps_times[[#This Row],[43]]),"DNF",    rounds_cum_time[[#This Row],[42]]+laps_times[[#This Row],[43]])</f>
        <v>5.7369444444444431E-2</v>
      </c>
      <c r="BA38" s="127">
        <f>IF(ISBLANK(laps_times[[#This Row],[44]]),"DNF",    rounds_cum_time[[#This Row],[43]]+laps_times[[#This Row],[44]])</f>
        <v>5.8678009259259249E-2</v>
      </c>
      <c r="BB38" s="127">
        <f>IF(ISBLANK(laps_times[[#This Row],[45]]),"DNF",    rounds_cum_time[[#This Row],[44]]+laps_times[[#This Row],[45]])</f>
        <v>5.9994560185185175E-2</v>
      </c>
      <c r="BC38" s="127">
        <f>IF(ISBLANK(laps_times[[#This Row],[46]]),"DNF",    rounds_cum_time[[#This Row],[45]]+laps_times[[#This Row],[46]])</f>
        <v>6.1324537037037025E-2</v>
      </c>
      <c r="BD38" s="127">
        <f>IF(ISBLANK(laps_times[[#This Row],[47]]),"DNF",    rounds_cum_time[[#This Row],[46]]+laps_times[[#This Row],[47]])</f>
        <v>6.2658796296296282E-2</v>
      </c>
      <c r="BE38" s="127">
        <f>IF(ISBLANK(laps_times[[#This Row],[48]]),"DNF",    rounds_cum_time[[#This Row],[47]]+laps_times[[#This Row],[48]])</f>
        <v>6.3965624999999984E-2</v>
      </c>
      <c r="BF38" s="127">
        <f>IF(ISBLANK(laps_times[[#This Row],[49]]),"DNF",    rounds_cum_time[[#This Row],[48]]+laps_times[[#This Row],[49]])</f>
        <v>6.5302083333333316E-2</v>
      </c>
      <c r="BG38" s="127">
        <f>IF(ISBLANK(laps_times[[#This Row],[50]]),"DNF",    rounds_cum_time[[#This Row],[49]]+laps_times[[#This Row],[50]])</f>
        <v>6.6635185185185172E-2</v>
      </c>
      <c r="BH38" s="127">
        <f>IF(ISBLANK(laps_times[[#This Row],[51]]),"DNF",    rounds_cum_time[[#This Row],[50]]+laps_times[[#This Row],[51]])</f>
        <v>6.8151851851851838E-2</v>
      </c>
      <c r="BI38" s="127">
        <f>IF(ISBLANK(laps_times[[#This Row],[52]]),"DNF",    rounds_cum_time[[#This Row],[51]]+laps_times[[#This Row],[52]])</f>
        <v>6.9477430555555539E-2</v>
      </c>
      <c r="BJ38" s="127">
        <f>IF(ISBLANK(laps_times[[#This Row],[53]]),"DNF",    rounds_cum_time[[#This Row],[52]]+laps_times[[#This Row],[53]])</f>
        <v>7.0808564814814803E-2</v>
      </c>
      <c r="BK38" s="127">
        <f>IF(ISBLANK(laps_times[[#This Row],[54]]),"DNF",    rounds_cum_time[[#This Row],[53]]+laps_times[[#This Row],[54]])</f>
        <v>7.2147685185185176E-2</v>
      </c>
      <c r="BL38" s="127">
        <f>IF(ISBLANK(laps_times[[#This Row],[55]]),"DNF",    rounds_cum_time[[#This Row],[54]]+laps_times[[#This Row],[55]])</f>
        <v>7.3495370370370364E-2</v>
      </c>
      <c r="BM38" s="127">
        <f>IF(ISBLANK(laps_times[[#This Row],[56]]),"DNF",    rounds_cum_time[[#This Row],[55]]+laps_times[[#This Row],[56]])</f>
        <v>7.481620370370369E-2</v>
      </c>
      <c r="BN38" s="127">
        <f>IF(ISBLANK(laps_times[[#This Row],[57]]),"DNF",    rounds_cum_time[[#This Row],[56]]+laps_times[[#This Row],[57]])</f>
        <v>7.6151041666666655E-2</v>
      </c>
      <c r="BO38" s="127">
        <f>IF(ISBLANK(laps_times[[#This Row],[58]]),"DNF",    rounds_cum_time[[#This Row],[57]]+laps_times[[#This Row],[58]])</f>
        <v>7.7491087962962946E-2</v>
      </c>
      <c r="BP38" s="127">
        <f>IF(ISBLANK(laps_times[[#This Row],[59]]),"DNF",    rounds_cum_time[[#This Row],[58]]+laps_times[[#This Row],[59]])</f>
        <v>7.8840509259259242E-2</v>
      </c>
      <c r="BQ38" s="127">
        <f>IF(ISBLANK(laps_times[[#This Row],[60]]),"DNF",    rounds_cum_time[[#This Row],[59]]+laps_times[[#This Row],[60]])</f>
        <v>8.0282060185185161E-2</v>
      </c>
      <c r="BR38" s="127">
        <f>IF(ISBLANK(laps_times[[#This Row],[61]]),"DNF",    rounds_cum_time[[#This Row],[60]]+laps_times[[#This Row],[61]])</f>
        <v>8.1600347222222203E-2</v>
      </c>
      <c r="BS38" s="127">
        <f>IF(ISBLANK(laps_times[[#This Row],[62]]),"DNF",    rounds_cum_time[[#This Row],[61]]+laps_times[[#This Row],[62]])</f>
        <v>8.2960995370370355E-2</v>
      </c>
      <c r="BT38" s="127">
        <f>IF(ISBLANK(laps_times[[#This Row],[63]]),"DNF",    rounds_cum_time[[#This Row],[62]]+laps_times[[#This Row],[63]])</f>
        <v>8.4313310185185175E-2</v>
      </c>
      <c r="BU38" s="127">
        <f>IF(ISBLANK(laps_times[[#This Row],[64]]),"DNF",    rounds_cum_time[[#This Row],[63]]+laps_times[[#This Row],[64]])</f>
        <v>8.5674768518518504E-2</v>
      </c>
      <c r="BV38" s="127">
        <f>IF(ISBLANK(laps_times[[#This Row],[65]]),"DNF",    rounds_cum_time[[#This Row],[64]]+laps_times[[#This Row],[65]])</f>
        <v>8.7018981481481461E-2</v>
      </c>
      <c r="BW38" s="127">
        <f>IF(ISBLANK(laps_times[[#This Row],[66]]),"DNF",    rounds_cum_time[[#This Row],[65]]+laps_times[[#This Row],[66]])</f>
        <v>8.8376967592592573E-2</v>
      </c>
      <c r="BX38" s="127">
        <f>IF(ISBLANK(laps_times[[#This Row],[67]]),"DNF",    rounds_cum_time[[#This Row],[66]]+laps_times[[#This Row],[67]])</f>
        <v>8.972013888888887E-2</v>
      </c>
      <c r="BY38" s="127">
        <f>IF(ISBLANK(laps_times[[#This Row],[68]]),"DNF",    rounds_cum_time[[#This Row],[67]]+laps_times[[#This Row],[68]])</f>
        <v>9.1071180555555534E-2</v>
      </c>
      <c r="BZ38" s="127">
        <f>IF(ISBLANK(laps_times[[#This Row],[69]]),"DNF",    rounds_cum_time[[#This Row],[68]]+laps_times[[#This Row],[69]])</f>
        <v>9.2456944444444425E-2</v>
      </c>
      <c r="CA38" s="127">
        <f>IF(ISBLANK(laps_times[[#This Row],[70]]),"DNF",    rounds_cum_time[[#This Row],[69]]+laps_times[[#This Row],[70]])</f>
        <v>9.4000347222222197E-2</v>
      </c>
      <c r="CB38" s="127">
        <f>IF(ISBLANK(laps_times[[#This Row],[71]]),"DNF",    rounds_cum_time[[#This Row],[70]]+laps_times[[#This Row],[71]])</f>
        <v>9.5367129629629607E-2</v>
      </c>
      <c r="CC38" s="127">
        <f>IF(ISBLANK(laps_times[[#This Row],[72]]),"DNF",    rounds_cum_time[[#This Row],[71]]+laps_times[[#This Row],[72]])</f>
        <v>9.6729745370370351E-2</v>
      </c>
      <c r="CD38" s="127">
        <f>IF(ISBLANK(laps_times[[#This Row],[73]]),"DNF",    rounds_cum_time[[#This Row],[72]]+laps_times[[#This Row],[73]])</f>
        <v>9.8075694444444431E-2</v>
      </c>
      <c r="CE38" s="127">
        <f>IF(ISBLANK(laps_times[[#This Row],[74]]),"DNF",    rounds_cum_time[[#This Row],[73]]+laps_times[[#This Row],[74]])</f>
        <v>9.9416203703703687E-2</v>
      </c>
      <c r="CF38" s="127">
        <f>IF(ISBLANK(laps_times[[#This Row],[75]]),"DNF",    rounds_cum_time[[#This Row],[74]]+laps_times[[#This Row],[75]])</f>
        <v>0.10077037037037036</v>
      </c>
      <c r="CG38" s="127">
        <f>IF(ISBLANK(laps_times[[#This Row],[76]]),"DNF",    rounds_cum_time[[#This Row],[75]]+laps_times[[#This Row],[76]])</f>
        <v>0.10215138888888887</v>
      </c>
      <c r="CH38" s="127">
        <f>IF(ISBLANK(laps_times[[#This Row],[77]]),"DNF",    rounds_cum_time[[#This Row],[76]]+laps_times[[#This Row],[77]])</f>
        <v>0.10352465277777777</v>
      </c>
      <c r="CI38" s="127">
        <f>IF(ISBLANK(laps_times[[#This Row],[78]]),"DNF",    rounds_cum_time[[#This Row],[77]]+laps_times[[#This Row],[78]])</f>
        <v>0.10507638888888887</v>
      </c>
      <c r="CJ38" s="127">
        <f>IF(ISBLANK(laps_times[[#This Row],[79]]),"DNF",    rounds_cum_time[[#This Row],[78]]+laps_times[[#This Row],[79]])</f>
        <v>0.10644849537037035</v>
      </c>
      <c r="CK38" s="127">
        <f>IF(ISBLANK(laps_times[[#This Row],[80]]),"DNF",    rounds_cum_time[[#This Row],[79]]+laps_times[[#This Row],[80]])</f>
        <v>0.10782928240740738</v>
      </c>
      <c r="CL38" s="127">
        <f>IF(ISBLANK(laps_times[[#This Row],[81]]),"DNF",    rounds_cum_time[[#This Row],[80]]+laps_times[[#This Row],[81]])</f>
        <v>0.10921782407407406</v>
      </c>
      <c r="CM38" s="127">
        <f>IF(ISBLANK(laps_times[[#This Row],[82]]),"DNF",    rounds_cum_time[[#This Row],[81]]+laps_times[[#This Row],[82]])</f>
        <v>0.11062141203703701</v>
      </c>
      <c r="CN38" s="127">
        <f>IF(ISBLANK(laps_times[[#This Row],[83]]),"DNF",    rounds_cum_time[[#This Row],[82]]+laps_times[[#This Row],[83]])</f>
        <v>0.1123185185185185</v>
      </c>
      <c r="CO38" s="127">
        <f>IF(ISBLANK(laps_times[[#This Row],[84]]),"DNF",    rounds_cum_time[[#This Row],[83]]+laps_times[[#This Row],[84]])</f>
        <v>0.11441655092592591</v>
      </c>
      <c r="CP38" s="127">
        <f>IF(ISBLANK(laps_times[[#This Row],[85]]),"DNF",    rounds_cum_time[[#This Row],[84]]+laps_times[[#This Row],[85]])</f>
        <v>0.11593379629629628</v>
      </c>
      <c r="CQ38" s="127">
        <f>IF(ISBLANK(laps_times[[#This Row],[86]]),"DNF",    rounds_cum_time[[#This Row],[85]]+laps_times[[#This Row],[86]])</f>
        <v>0.11738217592592591</v>
      </c>
      <c r="CR38" s="127">
        <f>IF(ISBLANK(laps_times[[#This Row],[87]]),"DNF",    rounds_cum_time[[#This Row],[86]]+laps_times[[#This Row],[87]])</f>
        <v>0.11882118055555554</v>
      </c>
      <c r="CS38" s="127">
        <f>IF(ISBLANK(laps_times[[#This Row],[88]]),"DNF",    rounds_cum_time[[#This Row],[87]]+laps_times[[#This Row],[88]])</f>
        <v>0.12041284722222222</v>
      </c>
      <c r="CT38" s="127">
        <f>IF(ISBLANK(laps_times[[#This Row],[89]]),"DNF",    rounds_cum_time[[#This Row],[88]]+laps_times[[#This Row],[89]])</f>
        <v>0.12184513888888888</v>
      </c>
      <c r="CU38" s="127">
        <f>IF(ISBLANK(laps_times[[#This Row],[90]]),"DNF",    rounds_cum_time[[#This Row],[89]]+laps_times[[#This Row],[90]])</f>
        <v>0.1232787037037037</v>
      </c>
      <c r="CV38" s="127">
        <f>IF(ISBLANK(laps_times[[#This Row],[91]]),"DNF",    rounds_cum_time[[#This Row],[90]]+laps_times[[#This Row],[91]])</f>
        <v>0.1247042824074074</v>
      </c>
      <c r="CW38" s="127">
        <f>IF(ISBLANK(laps_times[[#This Row],[92]]),"DNF",    rounds_cum_time[[#This Row],[91]]+laps_times[[#This Row],[92]])</f>
        <v>0.12615740740740741</v>
      </c>
      <c r="CX38" s="127">
        <f>IF(ISBLANK(laps_times[[#This Row],[93]]),"DNF",    rounds_cum_time[[#This Row],[92]]+laps_times[[#This Row],[93]])</f>
        <v>0.12758298611111113</v>
      </c>
      <c r="CY38" s="127">
        <f>IF(ISBLANK(laps_times[[#This Row],[94]]),"DNF",    rounds_cum_time[[#This Row],[93]]+laps_times[[#This Row],[94]])</f>
        <v>0.12913356481481483</v>
      </c>
      <c r="CZ38" s="127">
        <f>IF(ISBLANK(laps_times[[#This Row],[95]]),"DNF",    rounds_cum_time[[#This Row],[94]]+laps_times[[#This Row],[95]])</f>
        <v>0.13056759259259262</v>
      </c>
      <c r="DA38" s="127">
        <f>IF(ISBLANK(laps_times[[#This Row],[96]]),"DNF",    rounds_cum_time[[#This Row],[95]]+laps_times[[#This Row],[96]])</f>
        <v>0.1319902777777778</v>
      </c>
      <c r="DB38" s="127">
        <f>IF(ISBLANK(laps_times[[#This Row],[97]]),"DNF",    rounds_cum_time[[#This Row],[96]]+laps_times[[#This Row],[97]])</f>
        <v>0.13342824074074078</v>
      </c>
      <c r="DC38" s="127">
        <f>IF(ISBLANK(laps_times[[#This Row],[98]]),"DNF",    rounds_cum_time[[#This Row],[97]]+laps_times[[#This Row],[98]])</f>
        <v>0.13489120370370375</v>
      </c>
      <c r="DD38" s="127">
        <f>IF(ISBLANK(laps_times[[#This Row],[99]]),"DNF",    rounds_cum_time[[#This Row],[98]]+laps_times[[#This Row],[99]])</f>
        <v>0.13636064814814819</v>
      </c>
      <c r="DE38" s="127">
        <f>IF(ISBLANK(laps_times[[#This Row],[100]]),"DNF",    rounds_cum_time[[#This Row],[99]]+laps_times[[#This Row],[100]])</f>
        <v>0.13789722222222225</v>
      </c>
      <c r="DF38" s="127">
        <f>IF(ISBLANK(laps_times[[#This Row],[101]]),"DNF",    rounds_cum_time[[#This Row],[100]]+laps_times[[#This Row],[101]])</f>
        <v>0.13940324074074079</v>
      </c>
      <c r="DG38" s="127">
        <f>IF(ISBLANK(laps_times[[#This Row],[102]]),"DNF",    rounds_cum_time[[#This Row],[101]]+laps_times[[#This Row],[102]])</f>
        <v>0.14100462962962967</v>
      </c>
      <c r="DH38" s="127">
        <f>IF(ISBLANK(laps_times[[#This Row],[103]]),"DNF",    rounds_cum_time[[#This Row],[102]]+laps_times[[#This Row],[103]])</f>
        <v>0.14247199074074079</v>
      </c>
      <c r="DI38" s="128">
        <f>IF(ISBLANK(laps_times[[#This Row],[104]]),"DNF",    rounds_cum_time[[#This Row],[103]]+laps_times[[#This Row],[104]])</f>
        <v>0.14399004629629636</v>
      </c>
      <c r="DJ38" s="128">
        <f>IF(ISBLANK(laps_times[[#This Row],[105]]),"DNF",    rounds_cum_time[[#This Row],[104]]+laps_times[[#This Row],[105]])</f>
        <v>0.14523773148148156</v>
      </c>
    </row>
    <row r="39" spans="2:114" x14ac:dyDescent="0.2">
      <c r="B39" s="124">
        <f>laps_times[[#This Row],[poř]]</f>
        <v>36</v>
      </c>
      <c r="C39" s="125">
        <f>laps_times[[#This Row],[s.č.]]</f>
        <v>100</v>
      </c>
      <c r="D39" s="125" t="str">
        <f>laps_times[[#This Row],[jméno]]</f>
        <v>Kašparová Kateřina</v>
      </c>
      <c r="E39" s="126">
        <f>laps_times[[#This Row],[roč]]</f>
        <v>1986</v>
      </c>
      <c r="F39" s="126" t="str">
        <f>laps_times[[#This Row],[kat]]</f>
        <v>Z1</v>
      </c>
      <c r="G39" s="126">
        <f>laps_times[[#This Row],[poř_kat]]</f>
        <v>3</v>
      </c>
      <c r="H39" s="125" t="str">
        <f>IF(ISBLANK(laps_times[[#This Row],[klub]]),"-",laps_times[[#This Row],[klub]])</f>
        <v>Ultrašílenci</v>
      </c>
      <c r="I39" s="138">
        <f>laps_times[[#This Row],[celk. čas]]</f>
        <v>0.14527777777777778</v>
      </c>
      <c r="J39" s="127">
        <f>laps_times[[#This Row],[1]]</f>
        <v>1.9031250000000001E-3</v>
      </c>
      <c r="K39" s="127">
        <f>IF(ISBLANK(laps_times[[#This Row],[2]]),"DNF",    rounds_cum_time[[#This Row],[1]]+laps_times[[#This Row],[2]])</f>
        <v>3.1608796296296298E-3</v>
      </c>
      <c r="L39" s="127">
        <f>IF(ISBLANK(laps_times[[#This Row],[3]]),"DNF",    rounds_cum_time[[#This Row],[2]]+laps_times[[#This Row],[3]])</f>
        <v>4.4222222222222224E-3</v>
      </c>
      <c r="M39" s="127">
        <f>IF(ISBLANK(laps_times[[#This Row],[4]]),"DNF",    rounds_cum_time[[#This Row],[3]]+laps_times[[#This Row],[4]])</f>
        <v>5.6910879629629629E-3</v>
      </c>
      <c r="N39" s="127">
        <f>IF(ISBLANK(laps_times[[#This Row],[5]]),"DNF",    rounds_cum_time[[#This Row],[4]]+laps_times[[#This Row],[5]])</f>
        <v>6.9678240740740742E-3</v>
      </c>
      <c r="O39" s="127">
        <f>IF(ISBLANK(laps_times[[#This Row],[6]]),"DNF",    rounds_cum_time[[#This Row],[5]]+laps_times[[#This Row],[6]])</f>
        <v>8.248032407407407E-3</v>
      </c>
      <c r="P39" s="127">
        <f>IF(ISBLANK(laps_times[[#This Row],[7]]),"DNF",    rounds_cum_time[[#This Row],[6]]+laps_times[[#This Row],[7]])</f>
        <v>9.5454861111111105E-3</v>
      </c>
      <c r="Q39" s="127">
        <f>IF(ISBLANK(laps_times[[#This Row],[8]]),"DNF",    rounds_cum_time[[#This Row],[7]]+laps_times[[#This Row],[8]])</f>
        <v>1.0833333333333332E-2</v>
      </c>
      <c r="R39" s="127">
        <f>IF(ISBLANK(laps_times[[#This Row],[9]]),"DNF",    rounds_cum_time[[#This Row],[8]]+laps_times[[#This Row],[9]])</f>
        <v>1.2123842592592591E-2</v>
      </c>
      <c r="S39" s="127">
        <f>IF(ISBLANK(laps_times[[#This Row],[10]]),"DNF",    rounds_cum_time[[#This Row],[9]]+laps_times[[#This Row],[10]])</f>
        <v>1.3443518518518516E-2</v>
      </c>
      <c r="T39" s="127">
        <f>IF(ISBLANK(laps_times[[#This Row],[11]]),"DNF",    rounds_cum_time[[#This Row],[10]]+laps_times[[#This Row],[11]])</f>
        <v>1.474097222222222E-2</v>
      </c>
      <c r="U39" s="127">
        <f>IF(ISBLANK(laps_times[[#This Row],[12]]),"DNF",    rounds_cum_time[[#This Row],[11]]+laps_times[[#This Row],[12]])</f>
        <v>1.6064699074074072E-2</v>
      </c>
      <c r="V39" s="127">
        <f>IF(ISBLANK(laps_times[[#This Row],[13]]),"DNF",    rounds_cum_time[[#This Row],[12]]+laps_times[[#This Row],[13]])</f>
        <v>1.7382291666666664E-2</v>
      </c>
      <c r="W39" s="127">
        <f>IF(ISBLANK(laps_times[[#This Row],[14]]),"DNF",    rounds_cum_time[[#This Row],[13]]+laps_times[[#This Row],[14]])</f>
        <v>1.8704513888888885E-2</v>
      </c>
      <c r="X39" s="127">
        <f>IF(ISBLANK(laps_times[[#This Row],[15]]),"DNF",    rounds_cum_time[[#This Row],[14]]+laps_times[[#This Row],[15]])</f>
        <v>2.0038541666666663E-2</v>
      </c>
      <c r="Y39" s="127">
        <f>IF(ISBLANK(laps_times[[#This Row],[16]]),"DNF",    rounds_cum_time[[#This Row],[15]]+laps_times[[#This Row],[16]])</f>
        <v>2.1360069444444442E-2</v>
      </c>
      <c r="Z39" s="127">
        <f>IF(ISBLANK(laps_times[[#This Row],[17]]),"DNF",    rounds_cum_time[[#This Row],[16]]+laps_times[[#This Row],[17]])</f>
        <v>2.2686458333333333E-2</v>
      </c>
      <c r="AA39" s="127">
        <f>IF(ISBLANK(laps_times[[#This Row],[18]]),"DNF",    rounds_cum_time[[#This Row],[17]]+laps_times[[#This Row],[18]])</f>
        <v>2.4015393518518519E-2</v>
      </c>
      <c r="AB39" s="127">
        <f>IF(ISBLANK(laps_times[[#This Row],[19]]),"DNF",    rounds_cum_time[[#This Row],[18]]+laps_times[[#This Row],[19]])</f>
        <v>2.5352662037037038E-2</v>
      </c>
      <c r="AC39" s="127">
        <f>IF(ISBLANK(laps_times[[#This Row],[20]]),"DNF",    rounds_cum_time[[#This Row],[19]]+laps_times[[#This Row],[20]])</f>
        <v>2.6706365740740742E-2</v>
      </c>
      <c r="AD39" s="127">
        <f>IF(ISBLANK(laps_times[[#This Row],[21]]),"DNF",    rounds_cum_time[[#This Row],[20]]+laps_times[[#This Row],[21]])</f>
        <v>2.8041319444444445E-2</v>
      </c>
      <c r="AE39" s="127">
        <f>IF(ISBLANK(laps_times[[#This Row],[22]]),"DNF",    rounds_cum_time[[#This Row],[21]]+laps_times[[#This Row],[22]])</f>
        <v>2.934548611111111E-2</v>
      </c>
      <c r="AF39" s="127">
        <f>IF(ISBLANK(laps_times[[#This Row],[23]]),"DNF",    rounds_cum_time[[#This Row],[22]]+laps_times[[#This Row],[23]])</f>
        <v>3.0691550925925924E-2</v>
      </c>
      <c r="AG39" s="127">
        <f>IF(ISBLANK(laps_times[[#This Row],[24]]),"DNF",    rounds_cum_time[[#This Row],[23]]+laps_times[[#This Row],[24]])</f>
        <v>3.2095370370370371E-2</v>
      </c>
      <c r="AH39" s="127">
        <f>IF(ISBLANK(laps_times[[#This Row],[25]]),"DNF",    rounds_cum_time[[#This Row],[24]]+laps_times[[#This Row],[25]])</f>
        <v>3.3440046296296294E-2</v>
      </c>
      <c r="AI39" s="127">
        <f>IF(ISBLANK(laps_times[[#This Row],[26]]),"DNF",    rounds_cum_time[[#This Row],[25]]+laps_times[[#This Row],[26]])</f>
        <v>3.4792129629629624E-2</v>
      </c>
      <c r="AJ39" s="127">
        <f>IF(ISBLANK(laps_times[[#This Row],[27]]),"DNF",    rounds_cum_time[[#This Row],[26]]+laps_times[[#This Row],[27]])</f>
        <v>3.6128356481481473E-2</v>
      </c>
      <c r="AK39" s="127">
        <f>IF(ISBLANK(laps_times[[#This Row],[28]]),"DNF",    rounds_cum_time[[#This Row],[27]]+laps_times[[#This Row],[28]])</f>
        <v>3.7470833333333328E-2</v>
      </c>
      <c r="AL39" s="127">
        <f>IF(ISBLANK(laps_times[[#This Row],[29]]),"DNF",    rounds_cum_time[[#This Row],[28]]+laps_times[[#This Row],[29]])</f>
        <v>3.8823611111111107E-2</v>
      </c>
      <c r="AM39" s="127">
        <f>IF(ISBLANK(laps_times[[#This Row],[30]]),"DNF",    rounds_cum_time[[#This Row],[29]]+laps_times[[#This Row],[30]])</f>
        <v>4.0188194444444443E-2</v>
      </c>
      <c r="AN39" s="127">
        <f>IF(ISBLANK(laps_times[[#This Row],[31]]),"DNF",    rounds_cum_time[[#This Row],[30]]+laps_times[[#This Row],[31]])</f>
        <v>4.1538888888888889E-2</v>
      </c>
      <c r="AO39" s="127">
        <f>IF(ISBLANK(laps_times[[#This Row],[32]]),"DNF",    rounds_cum_time[[#This Row],[31]]+laps_times[[#This Row],[32]])</f>
        <v>4.2903125E-2</v>
      </c>
      <c r="AP39" s="127">
        <f>IF(ISBLANK(laps_times[[#This Row],[33]]),"DNF",    rounds_cum_time[[#This Row],[32]]+laps_times[[#This Row],[33]])</f>
        <v>4.4275231481481485E-2</v>
      </c>
      <c r="AQ39" s="127">
        <f>IF(ISBLANK(laps_times[[#This Row],[34]]),"DNF",    rounds_cum_time[[#This Row],[33]]+laps_times[[#This Row],[34]])</f>
        <v>4.563715277777778E-2</v>
      </c>
      <c r="AR39" s="127">
        <f>IF(ISBLANK(laps_times[[#This Row],[35]]),"DNF",    rounds_cum_time[[#This Row],[34]]+laps_times[[#This Row],[35]])</f>
        <v>4.7057986111111116E-2</v>
      </c>
      <c r="AS39" s="127">
        <f>IF(ISBLANK(laps_times[[#This Row],[36]]),"DNF",    rounds_cum_time[[#This Row],[35]]+laps_times[[#This Row],[36]])</f>
        <v>4.8425810185185193E-2</v>
      </c>
      <c r="AT39" s="127">
        <f>IF(ISBLANK(laps_times[[#This Row],[37]]),"DNF",    rounds_cum_time[[#This Row],[36]]+laps_times[[#This Row],[37]])</f>
        <v>4.9797106481481487E-2</v>
      </c>
      <c r="AU39" s="127">
        <f>IF(ISBLANK(laps_times[[#This Row],[38]]),"DNF",    rounds_cum_time[[#This Row],[37]]+laps_times[[#This Row],[38]])</f>
        <v>5.11556712962963E-2</v>
      </c>
      <c r="AV39" s="127">
        <f>IF(ISBLANK(laps_times[[#This Row],[39]]),"DNF",    rounds_cum_time[[#This Row],[38]]+laps_times[[#This Row],[39]])</f>
        <v>5.2520601851851853E-2</v>
      </c>
      <c r="AW39" s="127">
        <f>IF(ISBLANK(laps_times[[#This Row],[40]]),"DNF",    rounds_cum_time[[#This Row],[39]]+laps_times[[#This Row],[40]])</f>
        <v>5.3916203703703702E-2</v>
      </c>
      <c r="AX39" s="127">
        <f>IF(ISBLANK(laps_times[[#This Row],[41]]),"DNF",    rounds_cum_time[[#This Row],[40]]+laps_times[[#This Row],[41]])</f>
        <v>5.5297453703703703E-2</v>
      </c>
      <c r="AY39" s="127">
        <f>IF(ISBLANK(laps_times[[#This Row],[42]]),"DNF",    rounds_cum_time[[#This Row],[41]]+laps_times[[#This Row],[42]])</f>
        <v>5.6672337962962963E-2</v>
      </c>
      <c r="AZ39" s="127">
        <f>IF(ISBLANK(laps_times[[#This Row],[43]]),"DNF",    rounds_cum_time[[#This Row],[42]]+laps_times[[#This Row],[43]])</f>
        <v>5.8123379629629629E-2</v>
      </c>
      <c r="BA39" s="127">
        <f>IF(ISBLANK(laps_times[[#This Row],[44]]),"DNF",    rounds_cum_time[[#This Row],[43]]+laps_times[[#This Row],[44]])</f>
        <v>5.9517013888888887E-2</v>
      </c>
      <c r="BB39" s="127">
        <f>IF(ISBLANK(laps_times[[#This Row],[45]]),"DNF",    rounds_cum_time[[#This Row],[44]]+laps_times[[#This Row],[45]])</f>
        <v>6.0896527777777779E-2</v>
      </c>
      <c r="BC39" s="127">
        <f>IF(ISBLANK(laps_times[[#This Row],[46]]),"DNF",    rounds_cum_time[[#This Row],[45]]+laps_times[[#This Row],[46]])</f>
        <v>6.2284259259259261E-2</v>
      </c>
      <c r="BD39" s="127">
        <f>IF(ISBLANK(laps_times[[#This Row],[47]]),"DNF",    rounds_cum_time[[#This Row],[46]]+laps_times[[#This Row],[47]])</f>
        <v>6.3675578703703703E-2</v>
      </c>
      <c r="BE39" s="127">
        <f>IF(ISBLANK(laps_times[[#This Row],[48]]),"DNF",    rounds_cum_time[[#This Row],[47]]+laps_times[[#This Row],[48]])</f>
        <v>6.5076388888888892E-2</v>
      </c>
      <c r="BF39" s="127">
        <f>IF(ISBLANK(laps_times[[#This Row],[49]]),"DNF",    rounds_cum_time[[#This Row],[48]]+laps_times[[#This Row],[49]])</f>
        <v>6.6512962962962968E-2</v>
      </c>
      <c r="BG39" s="127">
        <f>IF(ISBLANK(laps_times[[#This Row],[50]]),"DNF",    rounds_cum_time[[#This Row],[49]]+laps_times[[#This Row],[50]])</f>
        <v>6.7879976851851861E-2</v>
      </c>
      <c r="BH39" s="127">
        <f>IF(ISBLANK(laps_times[[#This Row],[51]]),"DNF",    rounds_cum_time[[#This Row],[50]]+laps_times[[#This Row],[51]])</f>
        <v>6.9251851851851856E-2</v>
      </c>
      <c r="BI39" s="127">
        <f>IF(ISBLANK(laps_times[[#This Row],[52]]),"DNF",    rounds_cum_time[[#This Row],[51]]+laps_times[[#This Row],[52]])</f>
        <v>7.0628587962962966E-2</v>
      </c>
      <c r="BJ39" s="127">
        <f>IF(ISBLANK(laps_times[[#This Row],[53]]),"DNF",    rounds_cum_time[[#This Row],[52]]+laps_times[[#This Row],[53]])</f>
        <v>7.2021874999999999E-2</v>
      </c>
      <c r="BK39" s="127">
        <f>IF(ISBLANK(laps_times[[#This Row],[54]]),"DNF",    rounds_cum_time[[#This Row],[53]]+laps_times[[#This Row],[54]])</f>
        <v>7.3415509259259257E-2</v>
      </c>
      <c r="BL39" s="127">
        <f>IF(ISBLANK(laps_times[[#This Row],[55]]),"DNF",    rounds_cum_time[[#This Row],[54]]+laps_times[[#This Row],[55]])</f>
        <v>7.4866666666666665E-2</v>
      </c>
      <c r="BM39" s="127">
        <f>IF(ISBLANK(laps_times[[#This Row],[56]]),"DNF",    rounds_cum_time[[#This Row],[55]]+laps_times[[#This Row],[56]])</f>
        <v>7.6252546296296297E-2</v>
      </c>
      <c r="BN39" s="127">
        <f>IF(ISBLANK(laps_times[[#This Row],[57]]),"DNF",    rounds_cum_time[[#This Row],[56]]+laps_times[[#This Row],[57]])</f>
        <v>7.7624189814814809E-2</v>
      </c>
      <c r="BO39" s="127">
        <f>IF(ISBLANK(laps_times[[#This Row],[58]]),"DNF",    rounds_cum_time[[#This Row],[57]]+laps_times[[#This Row],[58]])</f>
        <v>7.9022106481481474E-2</v>
      </c>
      <c r="BP39" s="127">
        <f>IF(ISBLANK(laps_times[[#This Row],[59]]),"DNF",    rounds_cum_time[[#This Row],[58]]+laps_times[[#This Row],[59]])</f>
        <v>8.0418634259259256E-2</v>
      </c>
      <c r="BQ39" s="127">
        <f>IF(ISBLANK(laps_times[[#This Row],[60]]),"DNF",    rounds_cum_time[[#This Row],[59]]+laps_times[[#This Row],[60]])</f>
        <v>8.1805439814814807E-2</v>
      </c>
      <c r="BR39" s="127">
        <f>IF(ISBLANK(laps_times[[#This Row],[61]]),"DNF",    rounds_cum_time[[#This Row],[60]]+laps_times[[#This Row],[61]])</f>
        <v>8.3333101851851846E-2</v>
      </c>
      <c r="BS39" s="127">
        <f>IF(ISBLANK(laps_times[[#This Row],[62]]),"DNF",    rounds_cum_time[[#This Row],[61]]+laps_times[[#This Row],[62]])</f>
        <v>8.4721296296296295E-2</v>
      </c>
      <c r="BT39" s="127">
        <f>IF(ISBLANK(laps_times[[#This Row],[63]]),"DNF",    rounds_cum_time[[#This Row],[62]]+laps_times[[#This Row],[63]])</f>
        <v>8.6108564814814811E-2</v>
      </c>
      <c r="BU39" s="127">
        <f>IF(ISBLANK(laps_times[[#This Row],[64]]),"DNF",    rounds_cum_time[[#This Row],[63]]+laps_times[[#This Row],[64]])</f>
        <v>8.7472453703703698E-2</v>
      </c>
      <c r="BV39" s="127">
        <f>IF(ISBLANK(laps_times[[#This Row],[65]]),"DNF",    rounds_cum_time[[#This Row],[64]]+laps_times[[#This Row],[65]])</f>
        <v>8.88511574074074E-2</v>
      </c>
      <c r="BW39" s="127">
        <f>IF(ISBLANK(laps_times[[#This Row],[66]]),"DNF",    rounds_cum_time[[#This Row],[65]]+laps_times[[#This Row],[66]])</f>
        <v>9.0216666666666653E-2</v>
      </c>
      <c r="BX39" s="127">
        <f>IF(ISBLANK(laps_times[[#This Row],[67]]),"DNF",    rounds_cum_time[[#This Row],[66]]+laps_times[[#This Row],[67]])</f>
        <v>9.1594328703703695E-2</v>
      </c>
      <c r="BY39" s="127">
        <f>IF(ISBLANK(laps_times[[#This Row],[68]]),"DNF",    rounds_cum_time[[#This Row],[67]]+laps_times[[#This Row],[68]])</f>
        <v>9.2958912037037031E-2</v>
      </c>
      <c r="BZ39" s="127">
        <f>IF(ISBLANK(laps_times[[#This Row],[69]]),"DNF",    rounds_cum_time[[#This Row],[68]]+laps_times[[#This Row],[69]])</f>
        <v>9.435972222222222E-2</v>
      </c>
      <c r="CA39" s="127">
        <f>IF(ISBLANK(laps_times[[#This Row],[70]]),"DNF",    rounds_cum_time[[#This Row],[69]]+laps_times[[#This Row],[70]])</f>
        <v>9.5729861111111106E-2</v>
      </c>
      <c r="CB39" s="127">
        <f>IF(ISBLANK(laps_times[[#This Row],[71]]),"DNF",    rounds_cum_time[[#This Row],[70]]+laps_times[[#This Row],[71]])</f>
        <v>9.7115624999999997E-2</v>
      </c>
      <c r="CC39" s="127">
        <f>IF(ISBLANK(laps_times[[#This Row],[72]]),"DNF",    rounds_cum_time[[#This Row],[71]]+laps_times[[#This Row],[72]])</f>
        <v>9.8554282407407406E-2</v>
      </c>
      <c r="CD39" s="127">
        <f>IF(ISBLANK(laps_times[[#This Row],[73]]),"DNF",    rounds_cum_time[[#This Row],[72]]+laps_times[[#This Row],[73]])</f>
        <v>9.9933101851851849E-2</v>
      </c>
      <c r="CE39" s="127">
        <f>IF(ISBLANK(laps_times[[#This Row],[74]]),"DNF",    rounds_cum_time[[#This Row],[73]]+laps_times[[#This Row],[74]])</f>
        <v>0.10137037037037037</v>
      </c>
      <c r="CF39" s="127">
        <f>IF(ISBLANK(laps_times[[#This Row],[75]]),"DNF",    rounds_cum_time[[#This Row],[74]]+laps_times[[#This Row],[75]])</f>
        <v>0.10275775462962963</v>
      </c>
      <c r="CG39" s="127">
        <f>IF(ISBLANK(laps_times[[#This Row],[76]]),"DNF",    rounds_cum_time[[#This Row],[75]]+laps_times[[#This Row],[76]])</f>
        <v>0.10413773148148149</v>
      </c>
      <c r="CH39" s="127">
        <f>IF(ISBLANK(laps_times[[#This Row],[77]]),"DNF",    rounds_cum_time[[#This Row],[76]]+laps_times[[#This Row],[77]])</f>
        <v>0.10554803240740741</v>
      </c>
      <c r="CI39" s="127">
        <f>IF(ISBLANK(laps_times[[#This Row],[78]]),"DNF",    rounds_cum_time[[#This Row],[77]]+laps_times[[#This Row],[78]])</f>
        <v>0.10695729166666668</v>
      </c>
      <c r="CJ39" s="127">
        <f>IF(ISBLANK(laps_times[[#This Row],[79]]),"DNF",    rounds_cum_time[[#This Row],[78]]+laps_times[[#This Row],[79]])</f>
        <v>0.10834062500000001</v>
      </c>
      <c r="CK39" s="127">
        <f>IF(ISBLANK(laps_times[[#This Row],[80]]),"DNF",    rounds_cum_time[[#This Row],[79]]+laps_times[[#This Row],[80]])</f>
        <v>0.10972164351851853</v>
      </c>
      <c r="CL39" s="127">
        <f>IF(ISBLANK(laps_times[[#This Row],[81]]),"DNF",    rounds_cum_time[[#This Row],[80]]+laps_times[[#This Row],[81]])</f>
        <v>0.11112592592592593</v>
      </c>
      <c r="CM39" s="127">
        <f>IF(ISBLANK(laps_times[[#This Row],[82]]),"DNF",    rounds_cum_time[[#This Row],[81]]+laps_times[[#This Row],[82]])</f>
        <v>0.11251817129629631</v>
      </c>
      <c r="CN39" s="127">
        <f>IF(ISBLANK(laps_times[[#This Row],[83]]),"DNF",    rounds_cum_time[[#This Row],[82]]+laps_times[[#This Row],[83]])</f>
        <v>0.11393541666666668</v>
      </c>
      <c r="CO39" s="127">
        <f>IF(ISBLANK(laps_times[[#This Row],[84]]),"DNF",    rounds_cum_time[[#This Row],[83]]+laps_times[[#This Row],[84]])</f>
        <v>0.11535810185185186</v>
      </c>
      <c r="CP39" s="127">
        <f>IF(ISBLANK(laps_times[[#This Row],[85]]),"DNF",    rounds_cum_time[[#This Row],[84]]+laps_times[[#This Row],[85]])</f>
        <v>0.11678576388888889</v>
      </c>
      <c r="CQ39" s="127">
        <f>IF(ISBLANK(laps_times[[#This Row],[86]]),"DNF",    rounds_cum_time[[#This Row],[85]]+laps_times[[#This Row],[86]])</f>
        <v>0.11823090277777779</v>
      </c>
      <c r="CR39" s="127">
        <f>IF(ISBLANK(laps_times[[#This Row],[87]]),"DNF",    rounds_cum_time[[#This Row],[86]]+laps_times[[#This Row],[87]])</f>
        <v>0.11965439814814816</v>
      </c>
      <c r="CS39" s="127">
        <f>IF(ISBLANK(laps_times[[#This Row],[88]]),"DNF",    rounds_cum_time[[#This Row],[87]]+laps_times[[#This Row],[88]])</f>
        <v>0.1210875</v>
      </c>
      <c r="CT39" s="127">
        <f>IF(ISBLANK(laps_times[[#This Row],[89]]),"DNF",    rounds_cum_time[[#This Row],[88]]+laps_times[[#This Row],[89]])</f>
        <v>0.12251377314814815</v>
      </c>
      <c r="CU39" s="127">
        <f>IF(ISBLANK(laps_times[[#This Row],[90]]),"DNF",    rounds_cum_time[[#This Row],[89]]+laps_times[[#This Row],[90]])</f>
        <v>0.1239357638888889</v>
      </c>
      <c r="CV39" s="127">
        <f>IF(ISBLANK(laps_times[[#This Row],[91]]),"DNF",    rounds_cum_time[[#This Row],[90]]+laps_times[[#This Row],[91]])</f>
        <v>0.12536412037037037</v>
      </c>
      <c r="CW39" s="127">
        <f>IF(ISBLANK(laps_times[[#This Row],[92]]),"DNF",    rounds_cum_time[[#This Row],[91]]+laps_times[[#This Row],[92]])</f>
        <v>0.1268199074074074</v>
      </c>
      <c r="CX39" s="127">
        <f>IF(ISBLANK(laps_times[[#This Row],[93]]),"DNF",    rounds_cum_time[[#This Row],[92]]+laps_times[[#This Row],[93]])</f>
        <v>0.12822152777777776</v>
      </c>
      <c r="CY39" s="127">
        <f>IF(ISBLANK(laps_times[[#This Row],[94]]),"DNF",    rounds_cum_time[[#This Row],[93]]+laps_times[[#This Row],[94]])</f>
        <v>0.12963483796296293</v>
      </c>
      <c r="CZ39" s="127">
        <f>IF(ISBLANK(laps_times[[#This Row],[95]]),"DNF",    rounds_cum_time[[#This Row],[94]]+laps_times[[#This Row],[95]])</f>
        <v>0.13104189814814812</v>
      </c>
      <c r="DA39" s="127">
        <f>IF(ISBLANK(laps_times[[#This Row],[96]]),"DNF",    rounds_cum_time[[#This Row],[95]]+laps_times[[#This Row],[96]])</f>
        <v>0.13244756944444441</v>
      </c>
      <c r="DB39" s="127">
        <f>IF(ISBLANK(laps_times[[#This Row],[97]]),"DNF",    rounds_cum_time[[#This Row],[96]]+laps_times[[#This Row],[97]])</f>
        <v>0.13388240740740737</v>
      </c>
      <c r="DC39" s="127">
        <f>IF(ISBLANK(laps_times[[#This Row],[98]]),"DNF",    rounds_cum_time[[#This Row],[97]]+laps_times[[#This Row],[98]])</f>
        <v>0.1353606481481481</v>
      </c>
      <c r="DD39" s="127">
        <f>IF(ISBLANK(laps_times[[#This Row],[99]]),"DNF",    rounds_cum_time[[#This Row],[98]]+laps_times[[#This Row],[99]])</f>
        <v>0.13683819444444439</v>
      </c>
      <c r="DE39" s="127">
        <f>IF(ISBLANK(laps_times[[#This Row],[100]]),"DNF",    rounds_cum_time[[#This Row],[99]]+laps_times[[#This Row],[100]])</f>
        <v>0.13829803240740735</v>
      </c>
      <c r="DF39" s="127">
        <f>IF(ISBLANK(laps_times[[#This Row],[101]]),"DNF",    rounds_cum_time[[#This Row],[100]]+laps_times[[#This Row],[101]])</f>
        <v>0.13976597222222217</v>
      </c>
      <c r="DG39" s="127">
        <f>IF(ISBLANK(laps_times[[#This Row],[102]]),"DNF",    rounds_cum_time[[#This Row],[101]]+laps_times[[#This Row],[102]])</f>
        <v>0.14119664351851846</v>
      </c>
      <c r="DH39" s="127">
        <f>IF(ISBLANK(laps_times[[#This Row],[103]]),"DNF",    rounds_cum_time[[#This Row],[102]]+laps_times[[#This Row],[103]])</f>
        <v>0.14259988425925921</v>
      </c>
      <c r="DI39" s="128">
        <f>IF(ISBLANK(laps_times[[#This Row],[104]]),"DNF",    rounds_cum_time[[#This Row],[103]]+laps_times[[#This Row],[104]])</f>
        <v>0.14397199074074069</v>
      </c>
      <c r="DJ39" s="128">
        <f>IF(ISBLANK(laps_times[[#This Row],[105]]),"DNF",    rounds_cum_time[[#This Row],[104]]+laps_times[[#This Row],[105]])</f>
        <v>0.14528657407407403</v>
      </c>
    </row>
    <row r="40" spans="2:114" x14ac:dyDescent="0.2">
      <c r="B40" s="124">
        <f>laps_times[[#This Row],[poř]]</f>
        <v>37</v>
      </c>
      <c r="C40" s="125">
        <f>laps_times[[#This Row],[s.č.]]</f>
        <v>80</v>
      </c>
      <c r="D40" s="125" t="str">
        <f>laps_times[[#This Row],[jméno]]</f>
        <v>Prokop Ondřej</v>
      </c>
      <c r="E40" s="126">
        <f>laps_times[[#This Row],[roč]]</f>
        <v>1962</v>
      </c>
      <c r="F40" s="126" t="str">
        <f>laps_times[[#This Row],[kat]]</f>
        <v>M50</v>
      </c>
      <c r="G40" s="126">
        <f>laps_times[[#This Row],[poř_kat]]</f>
        <v>5</v>
      </c>
      <c r="H40" s="125" t="str">
        <f>IF(ISBLANK(laps_times[[#This Row],[klub]]),"-",laps_times[[#This Row],[klub]])</f>
        <v>ČAU</v>
      </c>
      <c r="I40" s="138">
        <f>laps_times[[#This Row],[celk. čas]]</f>
        <v>0.14733796296296295</v>
      </c>
      <c r="J40" s="127">
        <f>laps_times[[#This Row],[1]]</f>
        <v>2.3984953703703703E-3</v>
      </c>
      <c r="K40" s="127">
        <f>IF(ISBLANK(laps_times[[#This Row],[2]]),"DNF",    rounds_cum_time[[#This Row],[1]]+laps_times[[#This Row],[2]])</f>
        <v>3.8130787037037039E-3</v>
      </c>
      <c r="L40" s="127">
        <f>IF(ISBLANK(laps_times[[#This Row],[3]]),"DNF",    rounds_cum_time[[#This Row],[2]]+laps_times[[#This Row],[3]])</f>
        <v>5.1844907407407412E-3</v>
      </c>
      <c r="M40" s="127">
        <f>IF(ISBLANK(laps_times[[#This Row],[4]]),"DNF",    rounds_cum_time[[#This Row],[3]]+laps_times[[#This Row],[4]])</f>
        <v>6.541666666666667E-3</v>
      </c>
      <c r="N40" s="127">
        <f>IF(ISBLANK(laps_times[[#This Row],[5]]),"DNF",    rounds_cum_time[[#This Row],[4]]+laps_times[[#This Row],[5]])</f>
        <v>7.9210648148148148E-3</v>
      </c>
      <c r="O40" s="127">
        <f>IF(ISBLANK(laps_times[[#This Row],[6]]),"DNF",    rounds_cum_time[[#This Row],[5]]+laps_times[[#This Row],[6]])</f>
        <v>9.3142361111111117E-3</v>
      </c>
      <c r="P40" s="127">
        <f>IF(ISBLANK(laps_times[[#This Row],[7]]),"DNF",    rounds_cum_time[[#This Row],[6]]+laps_times[[#This Row],[7]])</f>
        <v>1.0753472222222223E-2</v>
      </c>
      <c r="Q40" s="127">
        <f>IF(ISBLANK(laps_times[[#This Row],[8]]),"DNF",    rounds_cum_time[[#This Row],[7]]+laps_times[[#This Row],[8]])</f>
        <v>1.2103472222222224E-2</v>
      </c>
      <c r="R40" s="127">
        <f>IF(ISBLANK(laps_times[[#This Row],[9]]),"DNF",    rounds_cum_time[[#This Row],[8]]+laps_times[[#This Row],[9]])</f>
        <v>1.3480902777777779E-2</v>
      </c>
      <c r="S40" s="127">
        <f>IF(ISBLANK(laps_times[[#This Row],[10]]),"DNF",    rounds_cum_time[[#This Row],[9]]+laps_times[[#This Row],[10]])</f>
        <v>1.484652777777778E-2</v>
      </c>
      <c r="T40" s="127">
        <f>IF(ISBLANK(laps_times[[#This Row],[11]]),"DNF",    rounds_cum_time[[#This Row],[10]]+laps_times[[#This Row],[11]])</f>
        <v>1.621689814814815E-2</v>
      </c>
      <c r="U40" s="127">
        <f>IF(ISBLANK(laps_times[[#This Row],[12]]),"DNF",    rounds_cum_time[[#This Row],[11]]+laps_times[[#This Row],[12]])</f>
        <v>1.7587152777777781E-2</v>
      </c>
      <c r="V40" s="127">
        <f>IF(ISBLANK(laps_times[[#This Row],[13]]),"DNF",    rounds_cum_time[[#This Row],[12]]+laps_times[[#This Row],[13]])</f>
        <v>1.8975810185185189E-2</v>
      </c>
      <c r="W40" s="127">
        <f>IF(ISBLANK(laps_times[[#This Row],[14]]),"DNF",    rounds_cum_time[[#This Row],[13]]+laps_times[[#This Row],[14]])</f>
        <v>2.0325694444444448E-2</v>
      </c>
      <c r="X40" s="127">
        <f>IF(ISBLANK(laps_times[[#This Row],[15]]),"DNF",    rounds_cum_time[[#This Row],[14]]+laps_times[[#This Row],[15]])</f>
        <v>2.1690625000000005E-2</v>
      </c>
      <c r="Y40" s="127">
        <f>IF(ISBLANK(laps_times[[#This Row],[16]]),"DNF",    rounds_cum_time[[#This Row],[15]]+laps_times[[#This Row],[16]])</f>
        <v>2.3073032407407414E-2</v>
      </c>
      <c r="Z40" s="127">
        <f>IF(ISBLANK(laps_times[[#This Row],[17]]),"DNF",    rounds_cum_time[[#This Row],[16]]+laps_times[[#This Row],[17]])</f>
        <v>2.4446759259259265E-2</v>
      </c>
      <c r="AA40" s="127">
        <f>IF(ISBLANK(laps_times[[#This Row],[18]]),"DNF",    rounds_cum_time[[#This Row],[17]]+laps_times[[#This Row],[18]])</f>
        <v>2.5827430555555562E-2</v>
      </c>
      <c r="AB40" s="127">
        <f>IF(ISBLANK(laps_times[[#This Row],[19]]),"DNF",    rounds_cum_time[[#This Row],[18]]+laps_times[[#This Row],[19]])</f>
        <v>2.7196759259259264E-2</v>
      </c>
      <c r="AC40" s="127">
        <f>IF(ISBLANK(laps_times[[#This Row],[20]]),"DNF",    rounds_cum_time[[#This Row],[19]]+laps_times[[#This Row],[20]])</f>
        <v>2.8568055555555562E-2</v>
      </c>
      <c r="AD40" s="127">
        <f>IF(ISBLANK(laps_times[[#This Row],[21]]),"DNF",    rounds_cum_time[[#This Row],[20]]+laps_times[[#This Row],[21]])</f>
        <v>2.9992129629629636E-2</v>
      </c>
      <c r="AE40" s="127">
        <f>IF(ISBLANK(laps_times[[#This Row],[22]]),"DNF",    rounds_cum_time[[#This Row],[21]]+laps_times[[#This Row],[22]])</f>
        <v>3.1361689814814818E-2</v>
      </c>
      <c r="AF40" s="127">
        <f>IF(ISBLANK(laps_times[[#This Row],[23]]),"DNF",    rounds_cum_time[[#This Row],[22]]+laps_times[[#This Row],[23]])</f>
        <v>3.272650462962963E-2</v>
      </c>
      <c r="AG40" s="127">
        <f>IF(ISBLANK(laps_times[[#This Row],[24]]),"DNF",    rounds_cum_time[[#This Row],[23]]+laps_times[[#This Row],[24]])</f>
        <v>3.4084953703703701E-2</v>
      </c>
      <c r="AH40" s="127">
        <f>IF(ISBLANK(laps_times[[#This Row],[25]]),"DNF",    rounds_cum_time[[#This Row],[24]]+laps_times[[#This Row],[25]])</f>
        <v>3.5442824074074071E-2</v>
      </c>
      <c r="AI40" s="127">
        <f>IF(ISBLANK(laps_times[[#This Row],[26]]),"DNF",    rounds_cum_time[[#This Row],[25]]+laps_times[[#This Row],[26]])</f>
        <v>3.6817824074074072E-2</v>
      </c>
      <c r="AJ40" s="127">
        <f>IF(ISBLANK(laps_times[[#This Row],[27]]),"DNF",    rounds_cum_time[[#This Row],[26]]+laps_times[[#This Row],[27]])</f>
        <v>3.8220254629629628E-2</v>
      </c>
      <c r="AK40" s="127">
        <f>IF(ISBLANK(laps_times[[#This Row],[28]]),"DNF",    rounds_cum_time[[#This Row],[27]]+laps_times[[#This Row],[28]])</f>
        <v>3.9571064814814816E-2</v>
      </c>
      <c r="AL40" s="127">
        <f>IF(ISBLANK(laps_times[[#This Row],[29]]),"DNF",    rounds_cum_time[[#This Row],[28]]+laps_times[[#This Row],[29]])</f>
        <v>4.0896874999999999E-2</v>
      </c>
      <c r="AM40" s="127">
        <f>IF(ISBLANK(laps_times[[#This Row],[30]]),"DNF",    rounds_cum_time[[#This Row],[29]]+laps_times[[#This Row],[30]])</f>
        <v>4.2245486111111112E-2</v>
      </c>
      <c r="AN40" s="127">
        <f>IF(ISBLANK(laps_times[[#This Row],[31]]),"DNF",    rounds_cum_time[[#This Row],[30]]+laps_times[[#This Row],[31]])</f>
        <v>4.3605324074074074E-2</v>
      </c>
      <c r="AO40" s="127">
        <f>IF(ISBLANK(laps_times[[#This Row],[32]]),"DNF",    rounds_cum_time[[#This Row],[31]]+laps_times[[#This Row],[32]])</f>
        <v>4.4976157407407409E-2</v>
      </c>
      <c r="AP40" s="127">
        <f>IF(ISBLANK(laps_times[[#This Row],[33]]),"DNF",    rounds_cum_time[[#This Row],[32]]+laps_times[[#This Row],[33]])</f>
        <v>4.6366087962962967E-2</v>
      </c>
      <c r="AQ40" s="127">
        <f>IF(ISBLANK(laps_times[[#This Row],[34]]),"DNF",    rounds_cum_time[[#This Row],[33]]+laps_times[[#This Row],[34]])</f>
        <v>4.7716435185185188E-2</v>
      </c>
      <c r="AR40" s="127">
        <f>IF(ISBLANK(laps_times[[#This Row],[35]]),"DNF",    rounds_cum_time[[#This Row],[34]]+laps_times[[#This Row],[35]])</f>
        <v>4.9079282407407408E-2</v>
      </c>
      <c r="AS40" s="127">
        <f>IF(ISBLANK(laps_times[[#This Row],[36]]),"DNF",    rounds_cum_time[[#This Row],[35]]+laps_times[[#This Row],[36]])</f>
        <v>5.0482175925925923E-2</v>
      </c>
      <c r="AT40" s="127">
        <f>IF(ISBLANK(laps_times[[#This Row],[37]]),"DNF",    rounds_cum_time[[#This Row],[36]]+laps_times[[#This Row],[37]])</f>
        <v>5.1836458333333328E-2</v>
      </c>
      <c r="AU40" s="127">
        <f>IF(ISBLANK(laps_times[[#This Row],[38]]),"DNF",    rounds_cum_time[[#This Row],[37]]+laps_times[[#This Row],[38]])</f>
        <v>5.3192476851851848E-2</v>
      </c>
      <c r="AV40" s="127">
        <f>IF(ISBLANK(laps_times[[#This Row],[39]]),"DNF",    rounds_cum_time[[#This Row],[38]]+laps_times[[#This Row],[39]])</f>
        <v>5.4538657407407404E-2</v>
      </c>
      <c r="AW40" s="127">
        <f>IF(ISBLANK(laps_times[[#This Row],[40]]),"DNF",    rounds_cum_time[[#This Row],[39]]+laps_times[[#This Row],[40]])</f>
        <v>5.5856944444444438E-2</v>
      </c>
      <c r="AX40" s="127">
        <f>IF(ISBLANK(laps_times[[#This Row],[41]]),"DNF",    rounds_cum_time[[#This Row],[40]]+laps_times[[#This Row],[41]])</f>
        <v>5.7236342592592589E-2</v>
      </c>
      <c r="AY40" s="127">
        <f>IF(ISBLANK(laps_times[[#This Row],[42]]),"DNF",    rounds_cum_time[[#This Row],[41]]+laps_times[[#This Row],[42]])</f>
        <v>5.8577546296296294E-2</v>
      </c>
      <c r="AZ40" s="127">
        <f>IF(ISBLANK(laps_times[[#This Row],[43]]),"DNF",    rounds_cum_time[[#This Row],[42]]+laps_times[[#This Row],[43]])</f>
        <v>5.9910995370370368E-2</v>
      </c>
      <c r="BA40" s="127">
        <f>IF(ISBLANK(laps_times[[#This Row],[44]]),"DNF",    rounds_cum_time[[#This Row],[43]]+laps_times[[#This Row],[44]])</f>
        <v>6.128344907407407E-2</v>
      </c>
      <c r="BB40" s="127">
        <f>IF(ISBLANK(laps_times[[#This Row],[45]]),"DNF",    rounds_cum_time[[#This Row],[44]]+laps_times[[#This Row],[45]])</f>
        <v>6.2690393518518517E-2</v>
      </c>
      <c r="BC40" s="127">
        <f>IF(ISBLANK(laps_times[[#This Row],[46]]),"DNF",    rounds_cum_time[[#This Row],[45]]+laps_times[[#This Row],[46]])</f>
        <v>6.4046064814814813E-2</v>
      </c>
      <c r="BD40" s="127">
        <f>IF(ISBLANK(laps_times[[#This Row],[47]]),"DNF",    rounds_cum_time[[#This Row],[46]]+laps_times[[#This Row],[47]])</f>
        <v>6.5417939814814807E-2</v>
      </c>
      <c r="BE40" s="127">
        <f>IF(ISBLANK(laps_times[[#This Row],[48]]),"DNF",    rounds_cum_time[[#This Row],[47]]+laps_times[[#This Row],[48]])</f>
        <v>6.6793634259259257E-2</v>
      </c>
      <c r="BF40" s="127">
        <f>IF(ISBLANK(laps_times[[#This Row],[49]]),"DNF",    rounds_cum_time[[#This Row],[48]]+laps_times[[#This Row],[49]])</f>
        <v>6.8161111111111103E-2</v>
      </c>
      <c r="BG40" s="127">
        <f>IF(ISBLANK(laps_times[[#This Row],[50]]),"DNF",    rounds_cum_time[[#This Row],[49]]+laps_times[[#This Row],[50]])</f>
        <v>6.9514467592592583E-2</v>
      </c>
      <c r="BH40" s="127">
        <f>IF(ISBLANK(laps_times[[#This Row],[51]]),"DNF",    rounds_cum_time[[#This Row],[50]]+laps_times[[#This Row],[51]])</f>
        <v>7.0987152777777771E-2</v>
      </c>
      <c r="BI40" s="127">
        <f>IF(ISBLANK(laps_times[[#This Row],[52]]),"DNF",    rounds_cum_time[[#This Row],[51]]+laps_times[[#This Row],[52]])</f>
        <v>7.2340972222222216E-2</v>
      </c>
      <c r="BJ40" s="127">
        <f>IF(ISBLANK(laps_times[[#This Row],[53]]),"DNF",    rounds_cum_time[[#This Row],[52]]+laps_times[[#This Row],[53]])</f>
        <v>7.3675115740740732E-2</v>
      </c>
      <c r="BK40" s="127">
        <f>IF(ISBLANK(laps_times[[#This Row],[54]]),"DNF",    rounds_cum_time[[#This Row],[53]]+laps_times[[#This Row],[54]])</f>
        <v>7.5005555555555548E-2</v>
      </c>
      <c r="BL40" s="127">
        <f>IF(ISBLANK(laps_times[[#This Row],[55]]),"DNF",    rounds_cum_time[[#This Row],[54]]+laps_times[[#This Row],[55]])</f>
        <v>7.6343055555555553E-2</v>
      </c>
      <c r="BM40" s="127">
        <f>IF(ISBLANK(laps_times[[#This Row],[56]]),"DNF",    rounds_cum_time[[#This Row],[55]]+laps_times[[#This Row],[56]])</f>
        <v>7.7678240740740742E-2</v>
      </c>
      <c r="BN40" s="127">
        <f>IF(ISBLANK(laps_times[[#This Row],[57]]),"DNF",    rounds_cum_time[[#This Row],[56]]+laps_times[[#This Row],[57]])</f>
        <v>7.9028587962962971E-2</v>
      </c>
      <c r="BO40" s="127">
        <f>IF(ISBLANK(laps_times[[#This Row],[58]]),"DNF",    rounds_cum_time[[#This Row],[57]]+laps_times[[#This Row],[58]])</f>
        <v>8.038194444444445E-2</v>
      </c>
      <c r="BP40" s="127">
        <f>IF(ISBLANK(laps_times[[#This Row],[59]]),"DNF",    rounds_cum_time[[#This Row],[58]]+laps_times[[#This Row],[59]])</f>
        <v>8.1757060185185193E-2</v>
      </c>
      <c r="BQ40" s="127">
        <f>IF(ISBLANK(laps_times[[#This Row],[60]]),"DNF",    rounds_cum_time[[#This Row],[59]]+laps_times[[#This Row],[60]])</f>
        <v>8.3100694444444456E-2</v>
      </c>
      <c r="BR40" s="127">
        <f>IF(ISBLANK(laps_times[[#This Row],[61]]),"DNF",    rounds_cum_time[[#This Row],[60]]+laps_times[[#This Row],[61]])</f>
        <v>8.4456597222222235E-2</v>
      </c>
      <c r="BS40" s="127">
        <f>IF(ISBLANK(laps_times[[#This Row],[62]]),"DNF",    rounds_cum_time[[#This Row],[61]]+laps_times[[#This Row],[62]])</f>
        <v>8.583634259259261E-2</v>
      </c>
      <c r="BT40" s="127">
        <f>IF(ISBLANK(laps_times[[#This Row],[63]]),"DNF",    rounds_cum_time[[#This Row],[62]]+laps_times[[#This Row],[63]])</f>
        <v>8.7277546296296318E-2</v>
      </c>
      <c r="BU40" s="127">
        <f>IF(ISBLANK(laps_times[[#This Row],[64]]),"DNF",    rounds_cum_time[[#This Row],[63]]+laps_times[[#This Row],[64]])</f>
        <v>8.8629282407407431E-2</v>
      </c>
      <c r="BV40" s="127">
        <f>IF(ISBLANK(laps_times[[#This Row],[65]]),"DNF",    rounds_cum_time[[#This Row],[64]]+laps_times[[#This Row],[65]])</f>
        <v>9.0000115740740766E-2</v>
      </c>
      <c r="BW40" s="127">
        <f>IF(ISBLANK(laps_times[[#This Row],[66]]),"DNF",    rounds_cum_time[[#This Row],[65]]+laps_times[[#This Row],[66]])</f>
        <v>9.13734953703704E-2</v>
      </c>
      <c r="BX40" s="127">
        <f>IF(ISBLANK(laps_times[[#This Row],[67]]),"DNF",    rounds_cum_time[[#This Row],[66]]+laps_times[[#This Row],[67]])</f>
        <v>9.275578703703706E-2</v>
      </c>
      <c r="BY40" s="127">
        <f>IF(ISBLANK(laps_times[[#This Row],[68]]),"DNF",    rounds_cum_time[[#This Row],[67]]+laps_times[[#This Row],[68]])</f>
        <v>9.4143055555555577E-2</v>
      </c>
      <c r="BZ40" s="127">
        <f>IF(ISBLANK(laps_times[[#This Row],[69]]),"DNF",    rounds_cum_time[[#This Row],[68]]+laps_times[[#This Row],[69]])</f>
        <v>9.5512384259259286E-2</v>
      </c>
      <c r="CA40" s="127">
        <f>IF(ISBLANK(laps_times[[#This Row],[70]]),"DNF",    rounds_cum_time[[#This Row],[69]]+laps_times[[#This Row],[70]])</f>
        <v>9.6895254629629654E-2</v>
      </c>
      <c r="CB40" s="127">
        <f>IF(ISBLANK(laps_times[[#This Row],[71]]),"DNF",    rounds_cum_time[[#This Row],[70]]+laps_times[[#This Row],[71]])</f>
        <v>9.8298148148148176E-2</v>
      </c>
      <c r="CC40" s="127">
        <f>IF(ISBLANK(laps_times[[#This Row],[72]]),"DNF",    rounds_cum_time[[#This Row],[71]]+laps_times[[#This Row],[72]])</f>
        <v>9.9686574074074108E-2</v>
      </c>
      <c r="CD40" s="127">
        <f>IF(ISBLANK(laps_times[[#This Row],[73]]),"DNF",    rounds_cum_time[[#This Row],[72]]+laps_times[[#This Row],[73]])</f>
        <v>0.10105625000000003</v>
      </c>
      <c r="CE40" s="127">
        <f>IF(ISBLANK(laps_times[[#This Row],[74]]),"DNF",    rounds_cum_time[[#This Row],[73]]+laps_times[[#This Row],[74]])</f>
        <v>0.10245057870370373</v>
      </c>
      <c r="CF40" s="127">
        <f>IF(ISBLANK(laps_times[[#This Row],[75]]),"DNF",    rounds_cum_time[[#This Row],[74]]+laps_times[[#This Row],[75]])</f>
        <v>0.1038916666666667</v>
      </c>
      <c r="CG40" s="127">
        <f>IF(ISBLANK(laps_times[[#This Row],[76]]),"DNF",    rounds_cum_time[[#This Row],[75]]+laps_times[[#This Row],[76]])</f>
        <v>0.10529907407407411</v>
      </c>
      <c r="CH40" s="127">
        <f>IF(ISBLANK(laps_times[[#This Row],[77]]),"DNF",    rounds_cum_time[[#This Row],[76]]+laps_times[[#This Row],[77]])</f>
        <v>0.10667650462962967</v>
      </c>
      <c r="CI40" s="127">
        <f>IF(ISBLANK(laps_times[[#This Row],[78]]),"DNF",    rounds_cum_time[[#This Row],[77]]+laps_times[[#This Row],[78]])</f>
        <v>0.108078587962963</v>
      </c>
      <c r="CJ40" s="127">
        <f>IF(ISBLANK(laps_times[[#This Row],[79]]),"DNF",    rounds_cum_time[[#This Row],[78]]+laps_times[[#This Row],[79]])</f>
        <v>0.1094780092592593</v>
      </c>
      <c r="CK40" s="127">
        <f>IF(ISBLANK(laps_times[[#This Row],[80]]),"DNF",    rounds_cum_time[[#This Row],[79]]+laps_times[[#This Row],[80]])</f>
        <v>0.11089606481481486</v>
      </c>
      <c r="CL40" s="127">
        <f>IF(ISBLANK(laps_times[[#This Row],[81]]),"DNF",    rounds_cum_time[[#This Row],[80]]+laps_times[[#This Row],[81]])</f>
        <v>0.11231331018518523</v>
      </c>
      <c r="CM40" s="127">
        <f>IF(ISBLANK(laps_times[[#This Row],[82]]),"DNF",    rounds_cum_time[[#This Row],[81]]+laps_times[[#This Row],[82]])</f>
        <v>0.11373437500000004</v>
      </c>
      <c r="CN40" s="127">
        <f>IF(ISBLANK(laps_times[[#This Row],[83]]),"DNF",    rounds_cum_time[[#This Row],[82]]+laps_times[[#This Row],[83]])</f>
        <v>0.11525937500000004</v>
      </c>
      <c r="CO40" s="127">
        <f>IF(ISBLANK(laps_times[[#This Row],[84]]),"DNF",    rounds_cum_time[[#This Row],[83]]+laps_times[[#This Row],[84]])</f>
        <v>0.11668020833333337</v>
      </c>
      <c r="CP40" s="127">
        <f>IF(ISBLANK(laps_times[[#This Row],[85]]),"DNF",    rounds_cum_time[[#This Row],[84]]+laps_times[[#This Row],[85]])</f>
        <v>0.11810752314814818</v>
      </c>
      <c r="CQ40" s="127">
        <f>IF(ISBLANK(laps_times[[#This Row],[86]]),"DNF",    rounds_cum_time[[#This Row],[85]]+laps_times[[#This Row],[86]])</f>
        <v>0.11955694444444448</v>
      </c>
      <c r="CR40" s="127">
        <f>IF(ISBLANK(laps_times[[#This Row],[87]]),"DNF",    rounds_cum_time[[#This Row],[86]]+laps_times[[#This Row],[87]])</f>
        <v>0.12099652777777781</v>
      </c>
      <c r="CS40" s="127">
        <f>IF(ISBLANK(laps_times[[#This Row],[88]]),"DNF",    rounds_cum_time[[#This Row],[87]]+laps_times[[#This Row],[88]])</f>
        <v>0.12253506944444448</v>
      </c>
      <c r="CT40" s="127">
        <f>IF(ISBLANK(laps_times[[#This Row],[89]]),"DNF",    rounds_cum_time[[#This Row],[88]]+laps_times[[#This Row],[89]])</f>
        <v>0.12400648148148151</v>
      </c>
      <c r="CU40" s="127">
        <f>IF(ISBLANK(laps_times[[#This Row],[90]]),"DNF",    rounds_cum_time[[#This Row],[89]]+laps_times[[#This Row],[90]])</f>
        <v>0.12548009259259263</v>
      </c>
      <c r="CV40" s="127">
        <f>IF(ISBLANK(laps_times[[#This Row],[91]]),"DNF",    rounds_cum_time[[#This Row],[90]]+laps_times[[#This Row],[91]])</f>
        <v>0.12692256944444449</v>
      </c>
      <c r="CW40" s="127">
        <f>IF(ISBLANK(laps_times[[#This Row],[92]]),"DNF",    rounds_cum_time[[#This Row],[91]]+laps_times[[#This Row],[92]])</f>
        <v>0.12838657407407411</v>
      </c>
      <c r="CX40" s="127">
        <f>IF(ISBLANK(laps_times[[#This Row],[93]]),"DNF",    rounds_cum_time[[#This Row],[92]]+laps_times[[#This Row],[93]])</f>
        <v>0.12985381944444449</v>
      </c>
      <c r="CY40" s="127">
        <f>IF(ISBLANK(laps_times[[#This Row],[94]]),"DNF",    rounds_cum_time[[#This Row],[93]]+laps_times[[#This Row],[94]])</f>
        <v>0.1313149305555556</v>
      </c>
      <c r="CZ40" s="127">
        <f>IF(ISBLANK(laps_times[[#This Row],[95]]),"DNF",    rounds_cum_time[[#This Row],[94]]+laps_times[[#This Row],[95]])</f>
        <v>0.13280254629629634</v>
      </c>
      <c r="DA40" s="127">
        <f>IF(ISBLANK(laps_times[[#This Row],[96]]),"DNF",    rounds_cum_time[[#This Row],[95]]+laps_times[[#This Row],[96]])</f>
        <v>0.13434699074074077</v>
      </c>
      <c r="DB40" s="127">
        <f>IF(ISBLANK(laps_times[[#This Row],[97]]),"DNF",    rounds_cum_time[[#This Row],[96]]+laps_times[[#This Row],[97]])</f>
        <v>0.13578368055555559</v>
      </c>
      <c r="DC40" s="127">
        <f>IF(ISBLANK(laps_times[[#This Row],[98]]),"DNF",    rounds_cum_time[[#This Row],[97]]+laps_times[[#This Row],[98]])</f>
        <v>0.13721076388888892</v>
      </c>
      <c r="DD40" s="127">
        <f>IF(ISBLANK(laps_times[[#This Row],[99]]),"DNF",    rounds_cum_time[[#This Row],[98]]+laps_times[[#This Row],[99]])</f>
        <v>0.13867488425925928</v>
      </c>
      <c r="DE40" s="127">
        <f>IF(ISBLANK(laps_times[[#This Row],[100]]),"DNF",    rounds_cum_time[[#This Row],[99]]+laps_times[[#This Row],[100]])</f>
        <v>0.14015439814814817</v>
      </c>
      <c r="DF40" s="127">
        <f>IF(ISBLANK(laps_times[[#This Row],[101]]),"DNF",    rounds_cum_time[[#This Row],[100]]+laps_times[[#This Row],[101]])</f>
        <v>0.14157592592592594</v>
      </c>
      <c r="DG40" s="127">
        <f>IF(ISBLANK(laps_times[[#This Row],[102]]),"DNF",    rounds_cum_time[[#This Row],[101]]+laps_times[[#This Row],[102]])</f>
        <v>0.14299328703703704</v>
      </c>
      <c r="DH40" s="127">
        <f>IF(ISBLANK(laps_times[[#This Row],[103]]),"DNF",    rounds_cum_time[[#This Row],[102]]+laps_times[[#This Row],[103]])</f>
        <v>0.14445706018518517</v>
      </c>
      <c r="DI40" s="128">
        <f>IF(ISBLANK(laps_times[[#This Row],[104]]),"DNF",    rounds_cum_time[[#This Row],[103]]+laps_times[[#This Row],[104]])</f>
        <v>0.14591377314814813</v>
      </c>
      <c r="DJ40" s="128">
        <f>IF(ISBLANK(laps_times[[#This Row],[105]]),"DNF",    rounds_cum_time[[#This Row],[104]]+laps_times[[#This Row],[105]])</f>
        <v>0.14734074074074072</v>
      </c>
    </row>
    <row r="41" spans="2:114" x14ac:dyDescent="0.2">
      <c r="B41" s="124">
        <f>laps_times[[#This Row],[poř]]</f>
        <v>38</v>
      </c>
      <c r="C41" s="125">
        <f>laps_times[[#This Row],[s.č.]]</f>
        <v>79</v>
      </c>
      <c r="D41" s="125" t="str">
        <f>laps_times[[#This Row],[jméno]]</f>
        <v>Prokop Matěj</v>
      </c>
      <c r="E41" s="126">
        <f>laps_times[[#This Row],[roč]]</f>
        <v>1986</v>
      </c>
      <c r="F41" s="126" t="str">
        <f>laps_times[[#This Row],[kat]]</f>
        <v>M30</v>
      </c>
      <c r="G41" s="126">
        <f>laps_times[[#This Row],[poř_kat]]</f>
        <v>13</v>
      </c>
      <c r="H41" s="125" t="str">
        <f>IF(ISBLANK(laps_times[[#This Row],[klub]]),"-",laps_times[[#This Row],[klub]])</f>
        <v>Clovek Levyt</v>
      </c>
      <c r="I41" s="138">
        <f>laps_times[[#This Row],[celk. čas]]</f>
        <v>0.1476736111111111</v>
      </c>
      <c r="J41" s="127">
        <f>laps_times[[#This Row],[1]]</f>
        <v>2.4523148148148147E-3</v>
      </c>
      <c r="K41" s="127">
        <f>IF(ISBLANK(laps_times[[#This Row],[2]]),"DNF",    rounds_cum_time[[#This Row],[1]]+laps_times[[#This Row],[2]])</f>
        <v>3.8694444444444445E-3</v>
      </c>
      <c r="L41" s="127">
        <f>IF(ISBLANK(laps_times[[#This Row],[3]]),"DNF",    rounds_cum_time[[#This Row],[2]]+laps_times[[#This Row],[3]])</f>
        <v>5.2815972222222222E-3</v>
      </c>
      <c r="M41" s="127">
        <f>IF(ISBLANK(laps_times[[#This Row],[4]]),"DNF",    rounds_cum_time[[#This Row],[3]]+laps_times[[#This Row],[4]])</f>
        <v>6.7210648148148151E-3</v>
      </c>
      <c r="N41" s="127">
        <f>IF(ISBLANK(laps_times[[#This Row],[5]]),"DNF",    rounds_cum_time[[#This Row],[4]]+laps_times[[#This Row],[5]])</f>
        <v>8.109722222222223E-3</v>
      </c>
      <c r="O41" s="127">
        <f>IF(ISBLANK(laps_times[[#This Row],[6]]),"DNF",    rounds_cum_time[[#This Row],[5]]+laps_times[[#This Row],[6]])</f>
        <v>9.5309027777777788E-3</v>
      </c>
      <c r="P41" s="127">
        <f>IF(ISBLANK(laps_times[[#This Row],[7]]),"DNF",    rounds_cum_time[[#This Row],[6]]+laps_times[[#This Row],[7]])</f>
        <v>1.0917939814814816E-2</v>
      </c>
      <c r="Q41" s="127">
        <f>IF(ISBLANK(laps_times[[#This Row],[8]]),"DNF",    rounds_cum_time[[#This Row],[7]]+laps_times[[#This Row],[8]])</f>
        <v>1.2282407407407409E-2</v>
      </c>
      <c r="R41" s="127">
        <f>IF(ISBLANK(laps_times[[#This Row],[9]]),"DNF",    rounds_cum_time[[#This Row],[8]]+laps_times[[#This Row],[9]])</f>
        <v>1.3650115740740742E-2</v>
      </c>
      <c r="S41" s="127">
        <f>IF(ISBLANK(laps_times[[#This Row],[10]]),"DNF",    rounds_cum_time[[#This Row],[9]]+laps_times[[#This Row],[10]])</f>
        <v>1.4989699074074075E-2</v>
      </c>
      <c r="T41" s="127">
        <f>IF(ISBLANK(laps_times[[#This Row],[11]]),"DNF",    rounds_cum_time[[#This Row],[10]]+laps_times[[#This Row],[11]])</f>
        <v>1.6330208333333335E-2</v>
      </c>
      <c r="U41" s="127">
        <f>IF(ISBLANK(laps_times[[#This Row],[12]]),"DNF",    rounds_cum_time[[#This Row],[11]]+laps_times[[#This Row],[12]])</f>
        <v>1.7678472222222224E-2</v>
      </c>
      <c r="V41" s="127">
        <f>IF(ISBLANK(laps_times[[#This Row],[13]]),"DNF",    rounds_cum_time[[#This Row],[12]]+laps_times[[#This Row],[13]])</f>
        <v>1.9046412037037039E-2</v>
      </c>
      <c r="W41" s="127">
        <f>IF(ISBLANK(laps_times[[#This Row],[14]]),"DNF",    rounds_cum_time[[#This Row],[13]]+laps_times[[#This Row],[14]])</f>
        <v>2.0425231481481482E-2</v>
      </c>
      <c r="X41" s="127">
        <f>IF(ISBLANK(laps_times[[#This Row],[15]]),"DNF",    rounds_cum_time[[#This Row],[14]]+laps_times[[#This Row],[15]])</f>
        <v>2.1779745370370369E-2</v>
      </c>
      <c r="Y41" s="127">
        <f>IF(ISBLANK(laps_times[[#This Row],[16]]),"DNF",    rounds_cum_time[[#This Row],[15]]+laps_times[[#This Row],[16]])</f>
        <v>2.3139583333333331E-2</v>
      </c>
      <c r="Z41" s="127">
        <f>IF(ISBLANK(laps_times[[#This Row],[17]]),"DNF",    rounds_cum_time[[#This Row],[16]]+laps_times[[#This Row],[17]])</f>
        <v>2.4537152777777776E-2</v>
      </c>
      <c r="AA41" s="127">
        <f>IF(ISBLANK(laps_times[[#This Row],[18]]),"DNF",    rounds_cum_time[[#This Row],[17]]+laps_times[[#This Row],[18]])</f>
        <v>2.5897106481481479E-2</v>
      </c>
      <c r="AB41" s="127">
        <f>IF(ISBLANK(laps_times[[#This Row],[19]]),"DNF",    rounds_cum_time[[#This Row],[18]]+laps_times[[#This Row],[19]])</f>
        <v>2.7326273148148145E-2</v>
      </c>
      <c r="AC41" s="127">
        <f>IF(ISBLANK(laps_times[[#This Row],[20]]),"DNF",    rounds_cum_time[[#This Row],[19]]+laps_times[[#This Row],[20]])</f>
        <v>2.8704861111111108E-2</v>
      </c>
      <c r="AD41" s="127">
        <f>IF(ISBLANK(laps_times[[#This Row],[21]]),"DNF",    rounds_cum_time[[#This Row],[20]]+laps_times[[#This Row],[21]])</f>
        <v>3.0044675925925923E-2</v>
      </c>
      <c r="AE41" s="127">
        <f>IF(ISBLANK(laps_times[[#This Row],[22]]),"DNF",    rounds_cum_time[[#This Row],[21]]+laps_times[[#This Row],[22]])</f>
        <v>3.1413425925925921E-2</v>
      </c>
      <c r="AF41" s="127">
        <f>IF(ISBLANK(laps_times[[#This Row],[23]]),"DNF",    rounds_cum_time[[#This Row],[22]]+laps_times[[#This Row],[23]])</f>
        <v>3.32792824074074E-2</v>
      </c>
      <c r="AG41" s="127">
        <f>IF(ISBLANK(laps_times[[#This Row],[24]]),"DNF",    rounds_cum_time[[#This Row],[23]]+laps_times[[#This Row],[24]])</f>
        <v>3.4645023148148144E-2</v>
      </c>
      <c r="AH41" s="127">
        <f>IF(ISBLANK(laps_times[[#This Row],[25]]),"DNF",    rounds_cum_time[[#This Row],[24]]+laps_times[[#This Row],[25]])</f>
        <v>3.6025462962962961E-2</v>
      </c>
      <c r="AI41" s="127">
        <f>IF(ISBLANK(laps_times[[#This Row],[26]]),"DNF",    rounds_cum_time[[#This Row],[25]]+laps_times[[#This Row],[26]])</f>
        <v>3.7404282407407403E-2</v>
      </c>
      <c r="AJ41" s="127">
        <f>IF(ISBLANK(laps_times[[#This Row],[27]]),"DNF",    rounds_cum_time[[#This Row],[26]]+laps_times[[#This Row],[27]])</f>
        <v>3.8760416666666665E-2</v>
      </c>
      <c r="AK41" s="127">
        <f>IF(ISBLANK(laps_times[[#This Row],[28]]),"DNF",    rounds_cum_time[[#This Row],[27]]+laps_times[[#This Row],[28]])</f>
        <v>4.0114814814814811E-2</v>
      </c>
      <c r="AL41" s="127">
        <f>IF(ISBLANK(laps_times[[#This Row],[29]]),"DNF",    rounds_cum_time[[#This Row],[28]]+laps_times[[#This Row],[29]])</f>
        <v>4.1496412037037037E-2</v>
      </c>
      <c r="AM41" s="127">
        <f>IF(ISBLANK(laps_times[[#This Row],[30]]),"DNF",    rounds_cum_time[[#This Row],[29]]+laps_times[[#This Row],[30]])</f>
        <v>4.2830671296296294E-2</v>
      </c>
      <c r="AN41" s="127">
        <f>IF(ISBLANK(laps_times[[#This Row],[31]]),"DNF",    rounds_cum_time[[#This Row],[30]]+laps_times[[#This Row],[31]])</f>
        <v>4.4194212962962963E-2</v>
      </c>
      <c r="AO41" s="127">
        <f>IF(ISBLANK(laps_times[[#This Row],[32]]),"DNF",    rounds_cum_time[[#This Row],[31]]+laps_times[[#This Row],[32]])</f>
        <v>4.5539467592592593E-2</v>
      </c>
      <c r="AP41" s="127">
        <f>IF(ISBLANK(laps_times[[#This Row],[33]]),"DNF",    rounds_cum_time[[#This Row],[32]]+laps_times[[#This Row],[33]])</f>
        <v>4.6878240740740741E-2</v>
      </c>
      <c r="AQ41" s="127">
        <f>IF(ISBLANK(laps_times[[#This Row],[34]]),"DNF",    rounds_cum_time[[#This Row],[33]]+laps_times[[#This Row],[34]])</f>
        <v>4.8201736111111108E-2</v>
      </c>
      <c r="AR41" s="127">
        <f>IF(ISBLANK(laps_times[[#This Row],[35]]),"DNF",    rounds_cum_time[[#This Row],[34]]+laps_times[[#This Row],[35]])</f>
        <v>4.950092592592592E-2</v>
      </c>
      <c r="AS41" s="127">
        <f>IF(ISBLANK(laps_times[[#This Row],[36]]),"DNF",    rounds_cum_time[[#This Row],[35]]+laps_times[[#This Row],[36]])</f>
        <v>5.0857986111111107E-2</v>
      </c>
      <c r="AT41" s="127">
        <f>IF(ISBLANK(laps_times[[#This Row],[37]]),"DNF",    rounds_cum_time[[#This Row],[36]]+laps_times[[#This Row],[37]])</f>
        <v>5.2232638888888884E-2</v>
      </c>
      <c r="AU41" s="127">
        <f>IF(ISBLANK(laps_times[[#This Row],[38]]),"DNF",    rounds_cum_time[[#This Row],[37]]+laps_times[[#This Row],[38]])</f>
        <v>5.3559606481481475E-2</v>
      </c>
      <c r="AV41" s="127">
        <f>IF(ISBLANK(laps_times[[#This Row],[39]]),"DNF",    rounds_cum_time[[#This Row],[38]]+laps_times[[#This Row],[39]])</f>
        <v>5.4889004629629624E-2</v>
      </c>
      <c r="AW41" s="127">
        <f>IF(ISBLANK(laps_times[[#This Row],[40]]),"DNF",    rounds_cum_time[[#This Row],[39]]+laps_times[[#This Row],[40]])</f>
        <v>5.6278703703703699E-2</v>
      </c>
      <c r="AX41" s="127">
        <f>IF(ISBLANK(laps_times[[#This Row],[41]]),"DNF",    rounds_cum_time[[#This Row],[40]]+laps_times[[#This Row],[41]])</f>
        <v>5.7624999999999996E-2</v>
      </c>
      <c r="AY41" s="127">
        <f>IF(ISBLANK(laps_times[[#This Row],[42]]),"DNF",    rounds_cum_time[[#This Row],[41]]+laps_times[[#This Row],[42]])</f>
        <v>5.8951388888888887E-2</v>
      </c>
      <c r="AZ41" s="127">
        <f>IF(ISBLANK(laps_times[[#This Row],[43]]),"DNF",    rounds_cum_time[[#This Row],[42]]+laps_times[[#This Row],[43]])</f>
        <v>6.0279282407407403E-2</v>
      </c>
      <c r="BA41" s="127">
        <f>IF(ISBLANK(laps_times[[#This Row],[44]]),"DNF",    rounds_cum_time[[#This Row],[43]]+laps_times[[#This Row],[44]])</f>
        <v>6.1587962962962955E-2</v>
      </c>
      <c r="BB41" s="127">
        <f>IF(ISBLANK(laps_times[[#This Row],[45]]),"DNF",    rounds_cum_time[[#This Row],[44]]+laps_times[[#This Row],[45]])</f>
        <v>6.2969907407407405E-2</v>
      </c>
      <c r="BC41" s="127">
        <f>IF(ISBLANK(laps_times[[#This Row],[46]]),"DNF",    rounds_cum_time[[#This Row],[45]]+laps_times[[#This Row],[46]])</f>
        <v>6.4324652777777769E-2</v>
      </c>
      <c r="BD41" s="127">
        <f>IF(ISBLANK(laps_times[[#This Row],[47]]),"DNF",    rounds_cum_time[[#This Row],[46]]+laps_times[[#This Row],[47]])</f>
        <v>6.5699999999999995E-2</v>
      </c>
      <c r="BE41" s="127">
        <f>IF(ISBLANK(laps_times[[#This Row],[48]]),"DNF",    rounds_cum_time[[#This Row],[47]]+laps_times[[#This Row],[48]])</f>
        <v>6.7060185185185181E-2</v>
      </c>
      <c r="BF41" s="127">
        <f>IF(ISBLANK(laps_times[[#This Row],[49]]),"DNF",    rounds_cum_time[[#This Row],[48]]+laps_times[[#This Row],[49]])</f>
        <v>6.8405439814814811E-2</v>
      </c>
      <c r="BG41" s="127">
        <f>IF(ISBLANK(laps_times[[#This Row],[50]]),"DNF",    rounds_cum_time[[#This Row],[49]]+laps_times[[#This Row],[50]])</f>
        <v>6.9797453703703702E-2</v>
      </c>
      <c r="BH41" s="127">
        <f>IF(ISBLANK(laps_times[[#This Row],[51]]),"DNF",    rounds_cum_time[[#This Row],[50]]+laps_times[[#This Row],[51]])</f>
        <v>7.1117939814814818E-2</v>
      </c>
      <c r="BI41" s="127">
        <f>IF(ISBLANK(laps_times[[#This Row],[52]]),"DNF",    rounds_cum_time[[#This Row],[51]]+laps_times[[#This Row],[52]])</f>
        <v>7.2427199074074078E-2</v>
      </c>
      <c r="BJ41" s="127">
        <f>IF(ISBLANK(laps_times[[#This Row],[53]]),"DNF",    rounds_cum_time[[#This Row],[52]]+laps_times[[#This Row],[53]])</f>
        <v>7.3774305555555558E-2</v>
      </c>
      <c r="BK41" s="127">
        <f>IF(ISBLANK(laps_times[[#This Row],[54]]),"DNF",    rounds_cum_time[[#This Row],[53]]+laps_times[[#This Row],[54]])</f>
        <v>7.5150231481481478E-2</v>
      </c>
      <c r="BL41" s="127">
        <f>IF(ISBLANK(laps_times[[#This Row],[55]]),"DNF",    rounds_cum_time[[#This Row],[54]]+laps_times[[#This Row],[55]])</f>
        <v>7.650902777777778E-2</v>
      </c>
      <c r="BM41" s="127">
        <f>IF(ISBLANK(laps_times[[#This Row],[56]]),"DNF",    rounds_cum_time[[#This Row],[55]]+laps_times[[#This Row],[56]])</f>
        <v>7.7879166666666666E-2</v>
      </c>
      <c r="BN41" s="127">
        <f>IF(ISBLANK(laps_times[[#This Row],[57]]),"DNF",    rounds_cum_time[[#This Row],[56]]+laps_times[[#This Row],[57]])</f>
        <v>7.9237152777777778E-2</v>
      </c>
      <c r="BO41" s="127">
        <f>IF(ISBLANK(laps_times[[#This Row],[58]]),"DNF",    rounds_cum_time[[#This Row],[57]]+laps_times[[#This Row],[58]])</f>
        <v>8.0586921296296299E-2</v>
      </c>
      <c r="BP41" s="127">
        <f>IF(ISBLANK(laps_times[[#This Row],[59]]),"DNF",    rounds_cum_time[[#This Row],[58]]+laps_times[[#This Row],[59]])</f>
        <v>8.199525462962963E-2</v>
      </c>
      <c r="BQ41" s="127">
        <f>IF(ISBLANK(laps_times[[#This Row],[60]]),"DNF",    rounds_cum_time[[#This Row],[59]]+laps_times[[#This Row],[60]])</f>
        <v>8.3395138888888887E-2</v>
      </c>
      <c r="BR41" s="127">
        <f>IF(ISBLANK(laps_times[[#This Row],[61]]),"DNF",    rounds_cum_time[[#This Row],[60]]+laps_times[[#This Row],[61]])</f>
        <v>8.4803935185185184E-2</v>
      </c>
      <c r="BS41" s="127">
        <f>IF(ISBLANK(laps_times[[#This Row],[62]]),"DNF",    rounds_cum_time[[#This Row],[61]]+laps_times[[#This Row],[62]])</f>
        <v>8.6206134259259257E-2</v>
      </c>
      <c r="BT41" s="127">
        <f>IF(ISBLANK(laps_times[[#This Row],[63]]),"DNF",    rounds_cum_time[[#This Row],[62]]+laps_times[[#This Row],[63]])</f>
        <v>8.7629166666666661E-2</v>
      </c>
      <c r="BU41" s="127">
        <f>IF(ISBLANK(laps_times[[#This Row],[64]]),"DNF",    rounds_cum_time[[#This Row],[63]]+laps_times[[#This Row],[64]])</f>
        <v>8.90392361111111E-2</v>
      </c>
      <c r="BV41" s="127">
        <f>IF(ISBLANK(laps_times[[#This Row],[65]]),"DNF",    rounds_cum_time[[#This Row],[64]]+laps_times[[#This Row],[65]])</f>
        <v>9.0420833333333325E-2</v>
      </c>
      <c r="BW41" s="127">
        <f>IF(ISBLANK(laps_times[[#This Row],[66]]),"DNF",    rounds_cum_time[[#This Row],[65]]+laps_times[[#This Row],[66]])</f>
        <v>9.1809953703703692E-2</v>
      </c>
      <c r="BX41" s="127">
        <f>IF(ISBLANK(laps_times[[#This Row],[67]]),"DNF",    rounds_cum_time[[#This Row],[66]]+laps_times[[#This Row],[67]])</f>
        <v>9.3220254629629615E-2</v>
      </c>
      <c r="BY41" s="127">
        <f>IF(ISBLANK(laps_times[[#This Row],[68]]),"DNF",    rounds_cum_time[[#This Row],[67]]+laps_times[[#This Row],[68]])</f>
        <v>9.4677314814814797E-2</v>
      </c>
      <c r="BZ41" s="127">
        <f>IF(ISBLANK(laps_times[[#This Row],[69]]),"DNF",    rounds_cum_time[[#This Row],[68]]+laps_times[[#This Row],[69]])</f>
        <v>9.605057870370369E-2</v>
      </c>
      <c r="CA41" s="127">
        <f>IF(ISBLANK(laps_times[[#This Row],[70]]),"DNF",    rounds_cum_time[[#This Row],[69]]+laps_times[[#This Row],[70]])</f>
        <v>9.7487384259259249E-2</v>
      </c>
      <c r="CB41" s="127">
        <f>IF(ISBLANK(laps_times[[#This Row],[71]]),"DNF",    rounds_cum_time[[#This Row],[70]]+laps_times[[#This Row],[71]])</f>
        <v>9.890381944444443E-2</v>
      </c>
      <c r="CC41" s="127">
        <f>IF(ISBLANK(laps_times[[#This Row],[72]]),"DNF",    rounds_cum_time[[#This Row],[71]]+laps_times[[#This Row],[72]])</f>
        <v>0.10035937499999999</v>
      </c>
      <c r="CD41" s="127">
        <f>IF(ISBLANK(laps_times[[#This Row],[73]]),"DNF",    rounds_cum_time[[#This Row],[72]]+laps_times[[#This Row],[73]])</f>
        <v>0.10180937499999999</v>
      </c>
      <c r="CE41" s="127">
        <f>IF(ISBLANK(laps_times[[#This Row],[74]]),"DNF",    rounds_cum_time[[#This Row],[73]]+laps_times[[#This Row],[74]])</f>
        <v>0.10322141203703702</v>
      </c>
      <c r="CF41" s="127">
        <f>IF(ISBLANK(laps_times[[#This Row],[75]]),"DNF",    rounds_cum_time[[#This Row],[74]]+laps_times[[#This Row],[75]])</f>
        <v>0.10469618055555555</v>
      </c>
      <c r="CG41" s="127">
        <f>IF(ISBLANK(laps_times[[#This Row],[76]]),"DNF",    rounds_cum_time[[#This Row],[75]]+laps_times[[#This Row],[76]])</f>
        <v>0.10611423611111111</v>
      </c>
      <c r="CH41" s="127">
        <f>IF(ISBLANK(laps_times[[#This Row],[77]]),"DNF",    rounds_cum_time[[#This Row],[76]]+laps_times[[#This Row],[77]])</f>
        <v>0.1075744212962963</v>
      </c>
      <c r="CI41" s="127">
        <f>IF(ISBLANK(laps_times[[#This Row],[78]]),"DNF",    rounds_cum_time[[#This Row],[77]]+laps_times[[#This Row],[78]])</f>
        <v>0.10895300925925926</v>
      </c>
      <c r="CJ41" s="127">
        <f>IF(ISBLANK(laps_times[[#This Row],[79]]),"DNF",    rounds_cum_time[[#This Row],[78]]+laps_times[[#This Row],[79]])</f>
        <v>0.11036388888888889</v>
      </c>
      <c r="CK41" s="127">
        <f>IF(ISBLANK(laps_times[[#This Row],[80]]),"DNF",    rounds_cum_time[[#This Row],[79]]+laps_times[[#This Row],[80]])</f>
        <v>0.11181759259259259</v>
      </c>
      <c r="CL41" s="127">
        <f>IF(ISBLANK(laps_times[[#This Row],[81]]),"DNF",    rounds_cum_time[[#This Row],[80]]+laps_times[[#This Row],[81]])</f>
        <v>0.11323391203703703</v>
      </c>
      <c r="CM41" s="127">
        <f>IF(ISBLANK(laps_times[[#This Row],[82]]),"DNF",    rounds_cum_time[[#This Row],[81]]+laps_times[[#This Row],[82]])</f>
        <v>0.11472256944444444</v>
      </c>
      <c r="CN41" s="127">
        <f>IF(ISBLANK(laps_times[[#This Row],[83]]),"DNF",    rounds_cum_time[[#This Row],[82]]+laps_times[[#This Row],[83]])</f>
        <v>0.11617233796296296</v>
      </c>
      <c r="CO41" s="127">
        <f>IF(ISBLANK(laps_times[[#This Row],[84]]),"DNF",    rounds_cum_time[[#This Row],[83]]+laps_times[[#This Row],[84]])</f>
        <v>0.11762337962962963</v>
      </c>
      <c r="CP41" s="127">
        <f>IF(ISBLANK(laps_times[[#This Row],[85]]),"DNF",    rounds_cum_time[[#This Row],[84]]+laps_times[[#This Row],[85]])</f>
        <v>0.11908217592592592</v>
      </c>
      <c r="CQ41" s="127">
        <f>IF(ISBLANK(laps_times[[#This Row],[86]]),"DNF",    rounds_cum_time[[#This Row],[85]]+laps_times[[#This Row],[86]])</f>
        <v>0.12059317129629629</v>
      </c>
      <c r="CR41" s="127">
        <f>IF(ISBLANK(laps_times[[#This Row],[87]]),"DNF",    rounds_cum_time[[#This Row],[86]]+laps_times[[#This Row],[87]])</f>
        <v>0.12210798611111111</v>
      </c>
      <c r="CS41" s="127">
        <f>IF(ISBLANK(laps_times[[#This Row],[88]]),"DNF",    rounds_cum_time[[#This Row],[87]]+laps_times[[#This Row],[88]])</f>
        <v>0.12354606481481481</v>
      </c>
      <c r="CT41" s="127">
        <f>IF(ISBLANK(laps_times[[#This Row],[89]]),"DNF",    rounds_cum_time[[#This Row],[88]]+laps_times[[#This Row],[89]])</f>
        <v>0.12502615740740741</v>
      </c>
      <c r="CU41" s="127">
        <f>IF(ISBLANK(laps_times[[#This Row],[90]]),"DNF",    rounds_cum_time[[#This Row],[89]]+laps_times[[#This Row],[90]])</f>
        <v>0.12651261574074074</v>
      </c>
      <c r="CV41" s="127">
        <f>IF(ISBLANK(laps_times[[#This Row],[91]]),"DNF",    rounds_cum_time[[#This Row],[90]]+laps_times[[#This Row],[91]])</f>
        <v>0.12797893518518519</v>
      </c>
      <c r="CW41" s="127">
        <f>IF(ISBLANK(laps_times[[#This Row],[92]]),"DNF",    rounds_cum_time[[#This Row],[91]]+laps_times[[#This Row],[92]])</f>
        <v>0.12945196759259259</v>
      </c>
      <c r="CX41" s="127">
        <f>IF(ISBLANK(laps_times[[#This Row],[93]]),"DNF",    rounds_cum_time[[#This Row],[92]]+laps_times[[#This Row],[93]])</f>
        <v>0.13093414351851851</v>
      </c>
      <c r="CY41" s="127">
        <f>IF(ISBLANK(laps_times[[#This Row],[94]]),"DNF",    rounds_cum_time[[#This Row],[93]]+laps_times[[#This Row],[94]])</f>
        <v>0.13239826388888887</v>
      </c>
      <c r="CZ41" s="127">
        <f>IF(ISBLANK(laps_times[[#This Row],[95]]),"DNF",    rounds_cum_time[[#This Row],[94]]+laps_times[[#This Row],[95]])</f>
        <v>0.13376493055555552</v>
      </c>
      <c r="DA41" s="127">
        <f>IF(ISBLANK(laps_times[[#This Row],[96]]),"DNF",    rounds_cum_time[[#This Row],[95]]+laps_times[[#This Row],[96]])</f>
        <v>0.13513252314814811</v>
      </c>
      <c r="DB41" s="127">
        <f>IF(ISBLANK(laps_times[[#This Row],[97]]),"DNF",    rounds_cum_time[[#This Row],[96]]+laps_times[[#This Row],[97]])</f>
        <v>0.13654351851851848</v>
      </c>
      <c r="DC41" s="127">
        <f>IF(ISBLANK(laps_times[[#This Row],[98]]),"DNF",    rounds_cum_time[[#This Row],[97]]+laps_times[[#This Row],[98]])</f>
        <v>0.13795879629629626</v>
      </c>
      <c r="DD41" s="127">
        <f>IF(ISBLANK(laps_times[[#This Row],[99]]),"DNF",    rounds_cum_time[[#This Row],[98]]+laps_times[[#This Row],[99]])</f>
        <v>0.13935960648148144</v>
      </c>
      <c r="DE41" s="127">
        <f>IF(ISBLANK(laps_times[[#This Row],[100]]),"DNF",    rounds_cum_time[[#This Row],[99]]+laps_times[[#This Row],[100]])</f>
        <v>0.14075902777777774</v>
      </c>
      <c r="DF41" s="127">
        <f>IF(ISBLANK(laps_times[[#This Row],[101]]),"DNF",    rounds_cum_time[[#This Row],[100]]+laps_times[[#This Row],[101]])</f>
        <v>0.14220104166666664</v>
      </c>
      <c r="DG41" s="127">
        <f>IF(ISBLANK(laps_times[[#This Row],[102]]),"DNF",    rounds_cum_time[[#This Row],[101]]+laps_times[[#This Row],[102]])</f>
        <v>0.14358576388888886</v>
      </c>
      <c r="DH41" s="127">
        <f>IF(ISBLANK(laps_times[[#This Row],[103]]),"DNF",    rounds_cum_time[[#This Row],[102]]+laps_times[[#This Row],[103]])</f>
        <v>0.14502314814814812</v>
      </c>
      <c r="DI41" s="128">
        <f>IF(ISBLANK(laps_times[[#This Row],[104]]),"DNF",    rounds_cum_time[[#This Row],[103]]+laps_times[[#This Row],[104]])</f>
        <v>0.14642523148148145</v>
      </c>
      <c r="DJ41" s="128">
        <f>IF(ISBLANK(laps_times[[#This Row],[105]]),"DNF",    rounds_cum_time[[#This Row],[104]]+laps_times[[#This Row],[105]])</f>
        <v>0.14767847222222219</v>
      </c>
    </row>
    <row r="42" spans="2:114" x14ac:dyDescent="0.2">
      <c r="B42" s="124">
        <f>laps_times[[#This Row],[poř]]</f>
        <v>39</v>
      </c>
      <c r="C42" s="125">
        <f>laps_times[[#This Row],[s.č.]]</f>
        <v>19</v>
      </c>
      <c r="D42" s="125" t="str">
        <f>laps_times[[#This Row],[jméno]]</f>
        <v>Buchlovský Petr</v>
      </c>
      <c r="E42" s="126">
        <f>laps_times[[#This Row],[roč]]</f>
        <v>1971</v>
      </c>
      <c r="F42" s="126" t="str">
        <f>laps_times[[#This Row],[kat]]</f>
        <v>M40</v>
      </c>
      <c r="G42" s="126">
        <f>laps_times[[#This Row],[poř_kat]]</f>
        <v>16</v>
      </c>
      <c r="H42" s="125" t="str">
        <f>IF(ISBLANK(laps_times[[#This Row],[klub]]),"-",laps_times[[#This Row],[klub]])</f>
        <v>-</v>
      </c>
      <c r="I42" s="138">
        <f>laps_times[[#This Row],[celk. čas]]</f>
        <v>0.14799768518518519</v>
      </c>
      <c r="J42" s="127">
        <f>laps_times[[#This Row],[1]]</f>
        <v>2.1785879629629633E-3</v>
      </c>
      <c r="K42" s="127">
        <f>IF(ISBLANK(laps_times[[#This Row],[2]]),"DNF",    rounds_cum_time[[#This Row],[1]]+laps_times[[#This Row],[2]])</f>
        <v>3.5239583333333338E-3</v>
      </c>
      <c r="L42" s="127">
        <f>IF(ISBLANK(laps_times[[#This Row],[3]]),"DNF",    rounds_cum_time[[#This Row],[2]]+laps_times[[#This Row],[3]])</f>
        <v>4.8663194444444448E-3</v>
      </c>
      <c r="M42" s="127">
        <f>IF(ISBLANK(laps_times[[#This Row],[4]]),"DNF",    rounds_cum_time[[#This Row],[3]]+laps_times[[#This Row],[4]])</f>
        <v>6.2203703703703709E-3</v>
      </c>
      <c r="N42" s="127">
        <f>IF(ISBLANK(laps_times[[#This Row],[5]]),"DNF",    rounds_cum_time[[#This Row],[4]]+laps_times[[#This Row],[5]])</f>
        <v>7.5474537037037047E-3</v>
      </c>
      <c r="O42" s="127">
        <f>IF(ISBLANK(laps_times[[#This Row],[6]]),"DNF",    rounds_cum_time[[#This Row],[5]]+laps_times[[#This Row],[6]])</f>
        <v>8.8942129629629649E-3</v>
      </c>
      <c r="P42" s="127">
        <f>IF(ISBLANK(laps_times[[#This Row],[7]]),"DNF",    rounds_cum_time[[#This Row],[6]]+laps_times[[#This Row],[7]])</f>
        <v>1.0246759259259261E-2</v>
      </c>
      <c r="Q42" s="127">
        <f>IF(ISBLANK(laps_times[[#This Row],[8]]),"DNF",    rounds_cum_time[[#This Row],[7]]+laps_times[[#This Row],[8]])</f>
        <v>1.1616319444444446E-2</v>
      </c>
      <c r="R42" s="127">
        <f>IF(ISBLANK(laps_times[[#This Row],[9]]),"DNF",    rounds_cum_time[[#This Row],[8]]+laps_times[[#This Row],[9]])</f>
        <v>1.2954166666666669E-2</v>
      </c>
      <c r="S42" s="127">
        <f>IF(ISBLANK(laps_times[[#This Row],[10]]),"DNF",    rounds_cum_time[[#This Row],[9]]+laps_times[[#This Row],[10]])</f>
        <v>1.4275000000000003E-2</v>
      </c>
      <c r="T42" s="127">
        <f>IF(ISBLANK(laps_times[[#This Row],[11]]),"DNF",    rounds_cum_time[[#This Row],[10]]+laps_times[[#This Row],[11]])</f>
        <v>1.5586805555555559E-2</v>
      </c>
      <c r="U42" s="127">
        <f>IF(ISBLANK(laps_times[[#This Row],[12]]),"DNF",    rounds_cum_time[[#This Row],[11]]+laps_times[[#This Row],[12]])</f>
        <v>1.6931828703703706E-2</v>
      </c>
      <c r="V42" s="127">
        <f>IF(ISBLANK(laps_times[[#This Row],[13]]),"DNF",    rounds_cum_time[[#This Row],[12]]+laps_times[[#This Row],[13]])</f>
        <v>1.8275694444444445E-2</v>
      </c>
      <c r="W42" s="127">
        <f>IF(ISBLANK(laps_times[[#This Row],[14]]),"DNF",    rounds_cum_time[[#This Row],[13]]+laps_times[[#This Row],[14]])</f>
        <v>1.9609606481481481E-2</v>
      </c>
      <c r="X42" s="127">
        <f>IF(ISBLANK(laps_times[[#This Row],[15]]),"DNF",    rounds_cum_time[[#This Row],[14]]+laps_times[[#This Row],[15]])</f>
        <v>2.0927893518518519E-2</v>
      </c>
      <c r="Y42" s="127">
        <f>IF(ISBLANK(laps_times[[#This Row],[16]]),"DNF",    rounds_cum_time[[#This Row],[15]]+laps_times[[#This Row],[16]])</f>
        <v>2.2293750000000001E-2</v>
      </c>
      <c r="Z42" s="127">
        <f>IF(ISBLANK(laps_times[[#This Row],[17]]),"DNF",    rounds_cum_time[[#This Row],[16]]+laps_times[[#This Row],[17]])</f>
        <v>2.3640046296296298E-2</v>
      </c>
      <c r="AA42" s="127">
        <f>IF(ISBLANK(laps_times[[#This Row],[18]]),"DNF",    rounds_cum_time[[#This Row],[17]]+laps_times[[#This Row],[18]])</f>
        <v>2.496550925925926E-2</v>
      </c>
      <c r="AB42" s="127">
        <f>IF(ISBLANK(laps_times[[#This Row],[19]]),"DNF",    rounds_cum_time[[#This Row],[18]]+laps_times[[#This Row],[19]])</f>
        <v>2.6290740740740743E-2</v>
      </c>
      <c r="AC42" s="127">
        <f>IF(ISBLANK(laps_times[[#This Row],[20]]),"DNF",    rounds_cum_time[[#This Row],[19]]+laps_times[[#This Row],[20]])</f>
        <v>2.7614351851851855E-2</v>
      </c>
      <c r="AD42" s="127">
        <f>IF(ISBLANK(laps_times[[#This Row],[21]]),"DNF",    rounds_cum_time[[#This Row],[20]]+laps_times[[#This Row],[21]])</f>
        <v>2.8958217592592594E-2</v>
      </c>
      <c r="AE42" s="127">
        <f>IF(ISBLANK(laps_times[[#This Row],[22]]),"DNF",    rounds_cum_time[[#This Row],[21]]+laps_times[[#This Row],[22]])</f>
        <v>3.0296643518518521E-2</v>
      </c>
      <c r="AF42" s="127">
        <f>IF(ISBLANK(laps_times[[#This Row],[23]]),"DNF",    rounds_cum_time[[#This Row],[22]]+laps_times[[#This Row],[23]])</f>
        <v>3.1623842592592592E-2</v>
      </c>
      <c r="AG42" s="127">
        <f>IF(ISBLANK(laps_times[[#This Row],[24]]),"DNF",    rounds_cum_time[[#This Row],[23]]+laps_times[[#This Row],[24]])</f>
        <v>3.2949537037037034E-2</v>
      </c>
      <c r="AH42" s="127">
        <f>IF(ISBLANK(laps_times[[#This Row],[25]]),"DNF",    rounds_cum_time[[#This Row],[24]]+laps_times[[#This Row],[25]])</f>
        <v>3.4301041666666664E-2</v>
      </c>
      <c r="AI42" s="127">
        <f>IF(ISBLANK(laps_times[[#This Row],[26]]),"DNF",    rounds_cum_time[[#This Row],[25]]+laps_times[[#This Row],[26]])</f>
        <v>3.5659259259259259E-2</v>
      </c>
      <c r="AJ42" s="127">
        <f>IF(ISBLANK(laps_times[[#This Row],[27]]),"DNF",    rounds_cum_time[[#This Row],[26]]+laps_times[[#This Row],[27]])</f>
        <v>3.7013425925925922E-2</v>
      </c>
      <c r="AK42" s="127">
        <f>IF(ISBLANK(laps_times[[#This Row],[28]]),"DNF",    rounds_cum_time[[#This Row],[27]]+laps_times[[#This Row],[28]])</f>
        <v>3.8370370370370367E-2</v>
      </c>
      <c r="AL42" s="127">
        <f>IF(ISBLANK(laps_times[[#This Row],[29]]),"DNF",    rounds_cum_time[[#This Row],[28]]+laps_times[[#This Row],[29]])</f>
        <v>3.9743287037037035E-2</v>
      </c>
      <c r="AM42" s="127">
        <f>IF(ISBLANK(laps_times[[#This Row],[30]]),"DNF",    rounds_cum_time[[#This Row],[29]]+laps_times[[#This Row],[30]])</f>
        <v>4.1091319444444441E-2</v>
      </c>
      <c r="AN42" s="127">
        <f>IF(ISBLANK(laps_times[[#This Row],[31]]),"DNF",    rounds_cum_time[[#This Row],[30]]+laps_times[[#This Row],[31]])</f>
        <v>4.2451620370370369E-2</v>
      </c>
      <c r="AO42" s="127">
        <f>IF(ISBLANK(laps_times[[#This Row],[32]]),"DNF",    rounds_cum_time[[#This Row],[31]]+laps_times[[#This Row],[32]])</f>
        <v>4.3774537037037035E-2</v>
      </c>
      <c r="AP42" s="127">
        <f>IF(ISBLANK(laps_times[[#This Row],[33]]),"DNF",    rounds_cum_time[[#This Row],[32]]+laps_times[[#This Row],[33]])</f>
        <v>4.5096875000000002E-2</v>
      </c>
      <c r="AQ42" s="127">
        <f>IF(ISBLANK(laps_times[[#This Row],[34]]),"DNF",    rounds_cum_time[[#This Row],[33]]+laps_times[[#This Row],[34]])</f>
        <v>4.6454745370370372E-2</v>
      </c>
      <c r="AR42" s="127">
        <f>IF(ISBLANK(laps_times[[#This Row],[35]]),"DNF",    rounds_cum_time[[#This Row],[34]]+laps_times[[#This Row],[35]])</f>
        <v>4.7815277777777776E-2</v>
      </c>
      <c r="AS42" s="127">
        <f>IF(ISBLANK(laps_times[[#This Row],[36]]),"DNF",    rounds_cum_time[[#This Row],[35]]+laps_times[[#This Row],[36]])</f>
        <v>4.9131018518518518E-2</v>
      </c>
      <c r="AT42" s="127">
        <f>IF(ISBLANK(laps_times[[#This Row],[37]]),"DNF",    rounds_cum_time[[#This Row],[36]]+laps_times[[#This Row],[37]])</f>
        <v>5.0480671296296298E-2</v>
      </c>
      <c r="AU42" s="127">
        <f>IF(ISBLANK(laps_times[[#This Row],[38]]),"DNF",    rounds_cum_time[[#This Row],[37]]+laps_times[[#This Row],[38]])</f>
        <v>5.1846759259259259E-2</v>
      </c>
      <c r="AV42" s="127">
        <f>IF(ISBLANK(laps_times[[#This Row],[39]]),"DNF",    rounds_cum_time[[#This Row],[38]]+laps_times[[#This Row],[39]])</f>
        <v>5.3195486111111114E-2</v>
      </c>
      <c r="AW42" s="127">
        <f>IF(ISBLANK(laps_times[[#This Row],[40]]),"DNF",    rounds_cum_time[[#This Row],[39]]+laps_times[[#This Row],[40]])</f>
        <v>5.4541666666666669E-2</v>
      </c>
      <c r="AX42" s="127">
        <f>IF(ISBLANK(laps_times[[#This Row],[41]]),"DNF",    rounds_cum_time[[#This Row],[40]]+laps_times[[#This Row],[41]])</f>
        <v>5.5857986111111112E-2</v>
      </c>
      <c r="AY42" s="127">
        <f>IF(ISBLANK(laps_times[[#This Row],[42]]),"DNF",    rounds_cum_time[[#This Row],[41]]+laps_times[[#This Row],[42]])</f>
        <v>5.7241550925925928E-2</v>
      </c>
      <c r="AZ42" s="127">
        <f>IF(ISBLANK(laps_times[[#This Row],[43]]),"DNF",    rounds_cum_time[[#This Row],[42]]+laps_times[[#This Row],[43]])</f>
        <v>5.8580439814814818E-2</v>
      </c>
      <c r="BA42" s="127">
        <f>IF(ISBLANK(laps_times[[#This Row],[44]]),"DNF",    rounds_cum_time[[#This Row],[43]]+laps_times[[#This Row],[44]])</f>
        <v>5.9915162037037041E-2</v>
      </c>
      <c r="BB42" s="127">
        <f>IF(ISBLANK(laps_times[[#This Row],[45]]),"DNF",    rounds_cum_time[[#This Row],[44]]+laps_times[[#This Row],[45]])</f>
        <v>6.1288310185185192E-2</v>
      </c>
      <c r="BC42" s="127">
        <f>IF(ISBLANK(laps_times[[#This Row],[46]]),"DNF",    rounds_cum_time[[#This Row],[45]]+laps_times[[#This Row],[46]])</f>
        <v>6.2663194444444445E-2</v>
      </c>
      <c r="BD42" s="127">
        <f>IF(ISBLANK(laps_times[[#This Row],[47]]),"DNF",    rounds_cum_time[[#This Row],[46]]+laps_times[[#This Row],[47]])</f>
        <v>6.4020717592592591E-2</v>
      </c>
      <c r="BE42" s="127">
        <f>IF(ISBLANK(laps_times[[#This Row],[48]]),"DNF",    rounds_cum_time[[#This Row],[47]]+laps_times[[#This Row],[48]])</f>
        <v>6.53962962962963E-2</v>
      </c>
      <c r="BF42" s="127">
        <f>IF(ISBLANK(laps_times[[#This Row],[49]]),"DNF",    rounds_cum_time[[#This Row],[48]]+laps_times[[#This Row],[49]])</f>
        <v>6.6776851851851851E-2</v>
      </c>
      <c r="BG42" s="127">
        <f>IF(ISBLANK(laps_times[[#This Row],[50]]),"DNF",    rounds_cum_time[[#This Row],[49]]+laps_times[[#This Row],[50]])</f>
        <v>6.8128124999999998E-2</v>
      </c>
      <c r="BH42" s="127">
        <f>IF(ISBLANK(laps_times[[#This Row],[51]]),"DNF",    rounds_cum_time[[#This Row],[50]]+laps_times[[#This Row],[51]])</f>
        <v>6.9500925925925924E-2</v>
      </c>
      <c r="BI42" s="127">
        <f>IF(ISBLANK(laps_times[[#This Row],[52]]),"DNF",    rounds_cum_time[[#This Row],[51]]+laps_times[[#This Row],[52]])</f>
        <v>7.0870254629629634E-2</v>
      </c>
      <c r="BJ42" s="127">
        <f>IF(ISBLANK(laps_times[[#This Row],[53]]),"DNF",    rounds_cum_time[[#This Row],[52]]+laps_times[[#This Row],[53]])</f>
        <v>7.2303703703703703E-2</v>
      </c>
      <c r="BK42" s="127">
        <f>IF(ISBLANK(laps_times[[#This Row],[54]]),"DNF",    rounds_cum_time[[#This Row],[53]]+laps_times[[#This Row],[54]])</f>
        <v>7.3679513888888895E-2</v>
      </c>
      <c r="BL42" s="127">
        <f>IF(ISBLANK(laps_times[[#This Row],[55]]),"DNF",    rounds_cum_time[[#This Row],[54]]+laps_times[[#This Row],[55]])</f>
        <v>7.5009259259259262E-2</v>
      </c>
      <c r="BM42" s="127">
        <f>IF(ISBLANK(laps_times[[#This Row],[56]]),"DNF",    rounds_cum_time[[#This Row],[55]]+laps_times[[#This Row],[56]])</f>
        <v>7.6345833333333335E-2</v>
      </c>
      <c r="BN42" s="127">
        <f>IF(ISBLANK(laps_times[[#This Row],[57]]),"DNF",    rounds_cum_time[[#This Row],[56]]+laps_times[[#This Row],[57]])</f>
        <v>7.7682754629629633E-2</v>
      </c>
      <c r="BO42" s="127">
        <f>IF(ISBLANK(laps_times[[#This Row],[58]]),"DNF",    rounds_cum_time[[#This Row],[57]]+laps_times[[#This Row],[58]])</f>
        <v>7.910046296296297E-2</v>
      </c>
      <c r="BP42" s="127">
        <f>IF(ISBLANK(laps_times[[#This Row],[59]]),"DNF",    rounds_cum_time[[#This Row],[58]]+laps_times[[#This Row],[59]])</f>
        <v>8.0644097222222225E-2</v>
      </c>
      <c r="BQ42" s="127">
        <f>IF(ISBLANK(laps_times[[#This Row],[60]]),"DNF",    rounds_cum_time[[#This Row],[59]]+laps_times[[#This Row],[60]])</f>
        <v>8.2030671296296293E-2</v>
      </c>
      <c r="BR42" s="127">
        <f>IF(ISBLANK(laps_times[[#This Row],[61]]),"DNF",    rounds_cum_time[[#This Row],[60]]+laps_times[[#This Row],[61]])</f>
        <v>8.3400810185185179E-2</v>
      </c>
      <c r="BS42" s="127">
        <f>IF(ISBLANK(laps_times[[#This Row],[62]]),"DNF",    rounds_cum_time[[#This Row],[61]]+laps_times[[#This Row],[62]])</f>
        <v>8.4798842592592585E-2</v>
      </c>
      <c r="BT42" s="127">
        <f>IF(ISBLANK(laps_times[[#This Row],[63]]),"DNF",    rounds_cum_time[[#This Row],[62]]+laps_times[[#This Row],[63]])</f>
        <v>8.6201388888888883E-2</v>
      </c>
      <c r="BU42" s="127">
        <f>IF(ISBLANK(laps_times[[#This Row],[64]]),"DNF",    rounds_cum_time[[#This Row],[63]]+laps_times[[#This Row],[64]])</f>
        <v>8.7653472222222223E-2</v>
      </c>
      <c r="BV42" s="127">
        <f>IF(ISBLANK(laps_times[[#This Row],[65]]),"DNF",    rounds_cum_time[[#This Row],[64]]+laps_times[[#This Row],[65]])</f>
        <v>8.9085995370370374E-2</v>
      </c>
      <c r="BW42" s="127">
        <f>IF(ISBLANK(laps_times[[#This Row],[66]]),"DNF",    rounds_cum_time[[#This Row],[65]]+laps_times[[#This Row],[66]])</f>
        <v>9.0546759259259257E-2</v>
      </c>
      <c r="BX42" s="127">
        <f>IF(ISBLANK(laps_times[[#This Row],[67]]),"DNF",    rounds_cum_time[[#This Row],[66]]+laps_times[[#This Row],[67]])</f>
        <v>9.1993981481481482E-2</v>
      </c>
      <c r="BY42" s="127">
        <f>IF(ISBLANK(laps_times[[#This Row],[68]]),"DNF",    rounds_cum_time[[#This Row],[67]]+laps_times[[#This Row],[68]])</f>
        <v>9.3434259259259259E-2</v>
      </c>
      <c r="BZ42" s="127">
        <f>IF(ISBLANK(laps_times[[#This Row],[69]]),"DNF",    rounds_cum_time[[#This Row],[68]]+laps_times[[#This Row],[69]])</f>
        <v>9.4898958333333339E-2</v>
      </c>
      <c r="CA42" s="127">
        <f>IF(ISBLANK(laps_times[[#This Row],[70]]),"DNF",    rounds_cum_time[[#This Row],[69]]+laps_times[[#This Row],[70]])</f>
        <v>9.6358101851851855E-2</v>
      </c>
      <c r="CB42" s="127">
        <f>IF(ISBLANK(laps_times[[#This Row],[71]]),"DNF",    rounds_cum_time[[#This Row],[70]]+laps_times[[#This Row],[71]])</f>
        <v>9.7771064814814818E-2</v>
      </c>
      <c r="CC42" s="127">
        <f>IF(ISBLANK(laps_times[[#This Row],[72]]),"DNF",    rounds_cum_time[[#This Row],[71]]+laps_times[[#This Row],[72]])</f>
        <v>9.9209259259259261E-2</v>
      </c>
      <c r="CD42" s="127">
        <f>IF(ISBLANK(laps_times[[#This Row],[73]]),"DNF",    rounds_cum_time[[#This Row],[72]]+laps_times[[#This Row],[73]])</f>
        <v>0.10062395833333333</v>
      </c>
      <c r="CE42" s="127">
        <f>IF(ISBLANK(laps_times[[#This Row],[74]]),"DNF",    rounds_cum_time[[#This Row],[73]]+laps_times[[#This Row],[74]])</f>
        <v>0.10207638888888888</v>
      </c>
      <c r="CF42" s="127">
        <f>IF(ISBLANK(laps_times[[#This Row],[75]]),"DNF",    rounds_cum_time[[#This Row],[74]]+laps_times[[#This Row],[75]])</f>
        <v>0.10353738425925925</v>
      </c>
      <c r="CG42" s="127">
        <f>IF(ISBLANK(laps_times[[#This Row],[76]]),"DNF",    rounds_cum_time[[#This Row],[75]]+laps_times[[#This Row],[76]])</f>
        <v>0.10501238425925925</v>
      </c>
      <c r="CH42" s="127">
        <f>IF(ISBLANK(laps_times[[#This Row],[77]]),"DNF",    rounds_cum_time[[#This Row],[76]]+laps_times[[#This Row],[77]])</f>
        <v>0.10648773148148148</v>
      </c>
      <c r="CI42" s="127">
        <f>IF(ISBLANK(laps_times[[#This Row],[78]]),"DNF",    rounds_cum_time[[#This Row],[77]]+laps_times[[#This Row],[78]])</f>
        <v>0.1079292824074074</v>
      </c>
      <c r="CJ42" s="127">
        <f>IF(ISBLANK(laps_times[[#This Row],[79]]),"DNF",    rounds_cum_time[[#This Row],[78]]+laps_times[[#This Row],[79]])</f>
        <v>0.10937951388888888</v>
      </c>
      <c r="CK42" s="127">
        <f>IF(ISBLANK(laps_times[[#This Row],[80]]),"DNF",    rounds_cum_time[[#This Row],[79]]+laps_times[[#This Row],[80]])</f>
        <v>0.11084479166666665</v>
      </c>
      <c r="CL42" s="127">
        <f>IF(ISBLANK(laps_times[[#This Row],[81]]),"DNF",    rounds_cum_time[[#This Row],[80]]+laps_times[[#This Row],[81]])</f>
        <v>0.11230405092592591</v>
      </c>
      <c r="CM42" s="127">
        <f>IF(ISBLANK(laps_times[[#This Row],[82]]),"DNF",    rounds_cum_time[[#This Row],[81]]+laps_times[[#This Row],[82]])</f>
        <v>0.11375370370370369</v>
      </c>
      <c r="CN42" s="127">
        <f>IF(ISBLANK(laps_times[[#This Row],[83]]),"DNF",    rounds_cum_time[[#This Row],[82]]+laps_times[[#This Row],[83]])</f>
        <v>0.11523449074074073</v>
      </c>
      <c r="CO42" s="127">
        <f>IF(ISBLANK(laps_times[[#This Row],[84]]),"DNF",    rounds_cum_time[[#This Row],[83]]+laps_times[[#This Row],[84]])</f>
        <v>0.11670868055555554</v>
      </c>
      <c r="CP42" s="127">
        <f>IF(ISBLANK(laps_times[[#This Row],[85]]),"DNF",    rounds_cum_time[[#This Row],[84]]+laps_times[[#This Row],[85]])</f>
        <v>0.11819988425925924</v>
      </c>
      <c r="CQ42" s="127">
        <f>IF(ISBLANK(laps_times[[#This Row],[86]]),"DNF",    rounds_cum_time[[#This Row],[85]]+laps_times[[#This Row],[86]])</f>
        <v>0.11967708333333332</v>
      </c>
      <c r="CR42" s="127">
        <f>IF(ISBLANK(laps_times[[#This Row],[87]]),"DNF",    rounds_cum_time[[#This Row],[86]]+laps_times[[#This Row],[87]])</f>
        <v>0.12116782407407406</v>
      </c>
      <c r="CS42" s="127">
        <f>IF(ISBLANK(laps_times[[#This Row],[88]]),"DNF",    rounds_cum_time[[#This Row],[87]]+laps_times[[#This Row],[88]])</f>
        <v>0.12266655092592592</v>
      </c>
      <c r="CT42" s="127">
        <f>IF(ISBLANK(laps_times[[#This Row],[89]]),"DNF",    rounds_cum_time[[#This Row],[88]]+laps_times[[#This Row],[89]])</f>
        <v>0.12415185185185185</v>
      </c>
      <c r="CU42" s="127">
        <f>IF(ISBLANK(laps_times[[#This Row],[90]]),"DNF",    rounds_cum_time[[#This Row],[89]]+laps_times[[#This Row],[90]])</f>
        <v>0.12565960648148147</v>
      </c>
      <c r="CV42" s="127">
        <f>IF(ISBLANK(laps_times[[#This Row],[91]]),"DNF",    rounds_cum_time[[#This Row],[90]]+laps_times[[#This Row],[91]])</f>
        <v>0.12716053240740741</v>
      </c>
      <c r="CW42" s="127">
        <f>IF(ISBLANK(laps_times[[#This Row],[92]]),"DNF",    rounds_cum_time[[#This Row],[91]]+laps_times[[#This Row],[92]])</f>
        <v>0.12865636574074074</v>
      </c>
      <c r="CX42" s="127">
        <f>IF(ISBLANK(laps_times[[#This Row],[93]]),"DNF",    rounds_cum_time[[#This Row],[92]]+laps_times[[#This Row],[93]])</f>
        <v>0.13017222222222222</v>
      </c>
      <c r="CY42" s="127">
        <f>IF(ISBLANK(laps_times[[#This Row],[94]]),"DNF",    rounds_cum_time[[#This Row],[93]]+laps_times[[#This Row],[94]])</f>
        <v>0.13168020833333333</v>
      </c>
      <c r="CZ42" s="127">
        <f>IF(ISBLANK(laps_times[[#This Row],[95]]),"DNF",    rounds_cum_time[[#This Row],[94]]+laps_times[[#This Row],[95]])</f>
        <v>0.13319039351851852</v>
      </c>
      <c r="DA42" s="127">
        <f>IF(ISBLANK(laps_times[[#This Row],[96]]),"DNF",    rounds_cum_time[[#This Row],[95]]+laps_times[[#This Row],[96]])</f>
        <v>0.13469027777777778</v>
      </c>
      <c r="DB42" s="127">
        <f>IF(ISBLANK(laps_times[[#This Row],[97]]),"DNF",    rounds_cum_time[[#This Row],[96]]+laps_times[[#This Row],[97]])</f>
        <v>0.13621006944444444</v>
      </c>
      <c r="DC42" s="127">
        <f>IF(ISBLANK(laps_times[[#This Row],[98]]),"DNF",    rounds_cum_time[[#This Row],[97]]+laps_times[[#This Row],[98]])</f>
        <v>0.13773472222222222</v>
      </c>
      <c r="DD42" s="127">
        <f>IF(ISBLANK(laps_times[[#This Row],[99]]),"DNF",    rounds_cum_time[[#This Row],[98]]+laps_times[[#This Row],[99]])</f>
        <v>0.13925844907407406</v>
      </c>
      <c r="DE42" s="127">
        <f>IF(ISBLANK(laps_times[[#This Row],[100]]),"DNF",    rounds_cum_time[[#This Row],[99]]+laps_times[[#This Row],[100]])</f>
        <v>0.14077280092592592</v>
      </c>
      <c r="DF42" s="127">
        <f>IF(ISBLANK(laps_times[[#This Row],[101]]),"DNF",    rounds_cum_time[[#This Row],[100]]+laps_times[[#This Row],[101]])</f>
        <v>0.14227870370370371</v>
      </c>
      <c r="DG42" s="127">
        <f>IF(ISBLANK(laps_times[[#This Row],[102]]),"DNF",    rounds_cum_time[[#This Row],[101]]+laps_times[[#This Row],[102]])</f>
        <v>0.14377546296296298</v>
      </c>
      <c r="DH42" s="127">
        <f>IF(ISBLANK(laps_times[[#This Row],[103]]),"DNF",    rounds_cum_time[[#This Row],[102]]+laps_times[[#This Row],[103]])</f>
        <v>0.14526377314814817</v>
      </c>
      <c r="DI42" s="128">
        <f>IF(ISBLANK(laps_times[[#This Row],[104]]),"DNF",    rounds_cum_time[[#This Row],[103]]+laps_times[[#This Row],[104]])</f>
        <v>0.146722337962963</v>
      </c>
      <c r="DJ42" s="128">
        <f>IF(ISBLANK(laps_times[[#This Row],[105]]),"DNF",    rounds_cum_time[[#This Row],[104]]+laps_times[[#This Row],[105]])</f>
        <v>0.14800393518518523</v>
      </c>
    </row>
    <row r="43" spans="2:114" x14ac:dyDescent="0.2">
      <c r="B43" s="124">
        <f>laps_times[[#This Row],[poř]]</f>
        <v>40</v>
      </c>
      <c r="C43" s="125">
        <f>laps_times[[#This Row],[s.č.]]</f>
        <v>85</v>
      </c>
      <c r="D43" s="125" t="str">
        <f>laps_times[[#This Row],[jméno]]</f>
        <v>Riedl Vladimír</v>
      </c>
      <c r="E43" s="126">
        <f>laps_times[[#This Row],[roč]]</f>
        <v>1971</v>
      </c>
      <c r="F43" s="126" t="str">
        <f>laps_times[[#This Row],[kat]]</f>
        <v>M40</v>
      </c>
      <c r="G43" s="126">
        <f>laps_times[[#This Row],[poř_kat]]</f>
        <v>17</v>
      </c>
      <c r="H43" s="125" t="str">
        <f>IF(ISBLANK(laps_times[[#This Row],[klub]]),"-",laps_times[[#This Row],[klub]])</f>
        <v>-</v>
      </c>
      <c r="I43" s="138">
        <f>laps_times[[#This Row],[celk. čas]]</f>
        <v>0.14815972222222221</v>
      </c>
      <c r="J43" s="127">
        <f>laps_times[[#This Row],[1]]</f>
        <v>2.3046296296296296E-3</v>
      </c>
      <c r="K43" s="127">
        <f>IF(ISBLANK(laps_times[[#This Row],[2]]),"DNF",    rounds_cum_time[[#This Row],[1]]+laps_times[[#This Row],[2]])</f>
        <v>3.5248842592592589E-3</v>
      </c>
      <c r="L43" s="127">
        <f>IF(ISBLANK(laps_times[[#This Row],[3]]),"DNF",    rounds_cum_time[[#This Row],[2]]+laps_times[[#This Row],[3]])</f>
        <v>4.7802083333333325E-3</v>
      </c>
      <c r="M43" s="127">
        <f>IF(ISBLANK(laps_times[[#This Row],[4]]),"DNF",    rounds_cum_time[[#This Row],[3]]+laps_times[[#This Row],[4]])</f>
        <v>6.0244212962962951E-3</v>
      </c>
      <c r="N43" s="127">
        <f>IF(ISBLANK(laps_times[[#This Row],[5]]),"DNF",    rounds_cum_time[[#This Row],[4]]+laps_times[[#This Row],[5]])</f>
        <v>7.2657407407407393E-3</v>
      </c>
      <c r="O43" s="127">
        <f>IF(ISBLANK(laps_times[[#This Row],[6]]),"DNF",    rounds_cum_time[[#This Row],[5]]+laps_times[[#This Row],[6]])</f>
        <v>8.5035879629629611E-3</v>
      </c>
      <c r="P43" s="127">
        <f>IF(ISBLANK(laps_times[[#This Row],[7]]),"DNF",    rounds_cum_time[[#This Row],[6]]+laps_times[[#This Row],[7]])</f>
        <v>9.7391203703703685E-3</v>
      </c>
      <c r="Q43" s="127">
        <f>IF(ISBLANK(laps_times[[#This Row],[8]]),"DNF",    rounds_cum_time[[#This Row],[7]]+laps_times[[#This Row],[8]])</f>
        <v>1.098472222222222E-2</v>
      </c>
      <c r="R43" s="127">
        <f>IF(ISBLANK(laps_times[[#This Row],[9]]),"DNF",    rounds_cum_time[[#This Row],[8]]+laps_times[[#This Row],[9]])</f>
        <v>1.2222222222222221E-2</v>
      </c>
      <c r="S43" s="127">
        <f>IF(ISBLANK(laps_times[[#This Row],[10]]),"DNF",    rounds_cum_time[[#This Row],[9]]+laps_times[[#This Row],[10]])</f>
        <v>1.3497337962962961E-2</v>
      </c>
      <c r="T43" s="127">
        <f>IF(ISBLANK(laps_times[[#This Row],[11]]),"DNF",    rounds_cum_time[[#This Row],[10]]+laps_times[[#This Row],[11]])</f>
        <v>1.4821759259259257E-2</v>
      </c>
      <c r="U43" s="127">
        <f>IF(ISBLANK(laps_times[[#This Row],[12]]),"DNF",    rounds_cum_time[[#This Row],[11]]+laps_times[[#This Row],[12]])</f>
        <v>1.6039583333333329E-2</v>
      </c>
      <c r="V43" s="127">
        <f>IF(ISBLANK(laps_times[[#This Row],[13]]),"DNF",    rounds_cum_time[[#This Row],[12]]+laps_times[[#This Row],[13]])</f>
        <v>1.7297106481481476E-2</v>
      </c>
      <c r="W43" s="127">
        <f>IF(ISBLANK(laps_times[[#This Row],[14]]),"DNF",    rounds_cum_time[[#This Row],[13]]+laps_times[[#This Row],[14]])</f>
        <v>1.8543402777777773E-2</v>
      </c>
      <c r="X43" s="127">
        <f>IF(ISBLANK(laps_times[[#This Row],[15]]),"DNF",    rounds_cum_time[[#This Row],[14]]+laps_times[[#This Row],[15]])</f>
        <v>1.980694444444444E-2</v>
      </c>
      <c r="Y43" s="127">
        <f>IF(ISBLANK(laps_times[[#This Row],[16]]),"DNF",    rounds_cum_time[[#This Row],[15]]+laps_times[[#This Row],[16]])</f>
        <v>2.1030787037037032E-2</v>
      </c>
      <c r="Z43" s="127">
        <f>IF(ISBLANK(laps_times[[#This Row],[17]]),"DNF",    rounds_cum_time[[#This Row],[16]]+laps_times[[#This Row],[17]])</f>
        <v>2.2283912037037033E-2</v>
      </c>
      <c r="AA43" s="127">
        <f>IF(ISBLANK(laps_times[[#This Row],[18]]),"DNF",    rounds_cum_time[[#This Row],[17]]+laps_times[[#This Row],[18]])</f>
        <v>2.3540046296296292E-2</v>
      </c>
      <c r="AB43" s="127">
        <f>IF(ISBLANK(laps_times[[#This Row],[19]]),"DNF",    rounds_cum_time[[#This Row],[18]]+laps_times[[#This Row],[19]])</f>
        <v>2.4829861111111108E-2</v>
      </c>
      <c r="AC43" s="127">
        <f>IF(ISBLANK(laps_times[[#This Row],[20]]),"DNF",    rounds_cum_time[[#This Row],[19]]+laps_times[[#This Row],[20]])</f>
        <v>2.6076620370370368E-2</v>
      </c>
      <c r="AD43" s="127">
        <f>IF(ISBLANK(laps_times[[#This Row],[21]]),"DNF",    rounds_cum_time[[#This Row],[20]]+laps_times[[#This Row],[21]])</f>
        <v>2.7343749999999997E-2</v>
      </c>
      <c r="AE43" s="127">
        <f>IF(ISBLANK(laps_times[[#This Row],[22]]),"DNF",    rounds_cum_time[[#This Row],[21]]+laps_times[[#This Row],[22]])</f>
        <v>2.8592824074074069E-2</v>
      </c>
      <c r="AF43" s="127">
        <f>IF(ISBLANK(laps_times[[#This Row],[23]]),"DNF",    rounds_cum_time[[#This Row],[22]]+laps_times[[#This Row],[23]])</f>
        <v>2.9835532407407401E-2</v>
      </c>
      <c r="AG43" s="127">
        <f>IF(ISBLANK(laps_times[[#This Row],[24]]),"DNF",    rounds_cum_time[[#This Row],[23]]+laps_times[[#This Row],[24]])</f>
        <v>3.1090277777777772E-2</v>
      </c>
      <c r="AH43" s="127">
        <f>IF(ISBLANK(laps_times[[#This Row],[25]]),"DNF",    rounds_cum_time[[#This Row],[24]]+laps_times[[#This Row],[25]])</f>
        <v>3.2371990740740736E-2</v>
      </c>
      <c r="AI43" s="127">
        <f>IF(ISBLANK(laps_times[[#This Row],[26]]),"DNF",    rounds_cum_time[[#This Row],[25]]+laps_times[[#This Row],[26]])</f>
        <v>3.362094907407407E-2</v>
      </c>
      <c r="AJ43" s="127">
        <f>IF(ISBLANK(laps_times[[#This Row],[27]]),"DNF",    rounds_cum_time[[#This Row],[26]]+laps_times[[#This Row],[27]])</f>
        <v>3.4848958333333332E-2</v>
      </c>
      <c r="AK43" s="127">
        <f>IF(ISBLANK(laps_times[[#This Row],[28]]),"DNF",    rounds_cum_time[[#This Row],[27]]+laps_times[[#This Row],[28]])</f>
        <v>3.6109143518518516E-2</v>
      </c>
      <c r="AL43" s="127">
        <f>IF(ISBLANK(laps_times[[#This Row],[29]]),"DNF",    rounds_cum_time[[#This Row],[28]]+laps_times[[#This Row],[29]])</f>
        <v>3.7350115740740736E-2</v>
      </c>
      <c r="AM43" s="127">
        <f>IF(ISBLANK(laps_times[[#This Row],[30]]),"DNF",    rounds_cum_time[[#This Row],[29]]+laps_times[[#This Row],[30]])</f>
        <v>3.8609953703703702E-2</v>
      </c>
      <c r="AN43" s="127">
        <f>IF(ISBLANK(laps_times[[#This Row],[31]]),"DNF",    rounds_cum_time[[#This Row],[30]]+laps_times[[#This Row],[31]])</f>
        <v>3.9919560185185186E-2</v>
      </c>
      <c r="AO43" s="127">
        <f>IF(ISBLANK(laps_times[[#This Row],[32]]),"DNF",    rounds_cum_time[[#This Row],[31]]+laps_times[[#This Row],[32]])</f>
        <v>4.1190740740740743E-2</v>
      </c>
      <c r="AP43" s="127">
        <f>IF(ISBLANK(laps_times[[#This Row],[33]]),"DNF",    rounds_cum_time[[#This Row],[32]]+laps_times[[#This Row],[33]])</f>
        <v>4.2447106481481485E-2</v>
      </c>
      <c r="AQ43" s="127">
        <f>IF(ISBLANK(laps_times[[#This Row],[34]]),"DNF",    rounds_cum_time[[#This Row],[33]]+laps_times[[#This Row],[34]])</f>
        <v>4.3748726851851855E-2</v>
      </c>
      <c r="AR43" s="127">
        <f>IF(ISBLANK(laps_times[[#This Row],[35]]),"DNF",    rounds_cum_time[[#This Row],[34]]+laps_times[[#This Row],[35]])</f>
        <v>4.5022569444444445E-2</v>
      </c>
      <c r="AS43" s="127">
        <f>IF(ISBLANK(laps_times[[#This Row],[36]]),"DNF",    rounds_cum_time[[#This Row],[35]]+laps_times[[#This Row],[36]])</f>
        <v>4.6307407407407408E-2</v>
      </c>
      <c r="AT43" s="127">
        <f>IF(ISBLANK(laps_times[[#This Row],[37]]),"DNF",    rounds_cum_time[[#This Row],[36]]+laps_times[[#This Row],[37]])</f>
        <v>4.7565972222222225E-2</v>
      </c>
      <c r="AU43" s="127">
        <f>IF(ISBLANK(laps_times[[#This Row],[38]]),"DNF",    rounds_cum_time[[#This Row],[37]]+laps_times[[#This Row],[38]])</f>
        <v>4.8844444444444447E-2</v>
      </c>
      <c r="AV43" s="127">
        <f>IF(ISBLANK(laps_times[[#This Row],[39]]),"DNF",    rounds_cum_time[[#This Row],[38]]+laps_times[[#This Row],[39]])</f>
        <v>5.0143865740740742E-2</v>
      </c>
      <c r="AW43" s="127">
        <f>IF(ISBLANK(laps_times[[#This Row],[40]]),"DNF",    rounds_cum_time[[#This Row],[39]]+laps_times[[#This Row],[40]])</f>
        <v>5.1419328703703707E-2</v>
      </c>
      <c r="AX43" s="127">
        <f>IF(ISBLANK(laps_times[[#This Row],[41]]),"DNF",    rounds_cum_time[[#This Row],[40]]+laps_times[[#This Row],[41]])</f>
        <v>5.2748495370370373E-2</v>
      </c>
      <c r="AY43" s="127">
        <f>IF(ISBLANK(laps_times[[#This Row],[42]]),"DNF",    rounds_cum_time[[#This Row],[41]]+laps_times[[#This Row],[42]])</f>
        <v>5.4044675925925927E-2</v>
      </c>
      <c r="AZ43" s="127">
        <f>IF(ISBLANK(laps_times[[#This Row],[43]]),"DNF",    rounds_cum_time[[#This Row],[42]]+laps_times[[#This Row],[43]])</f>
        <v>5.5345601851851854E-2</v>
      </c>
      <c r="BA43" s="127">
        <f>IF(ISBLANK(laps_times[[#This Row],[44]]),"DNF",    rounds_cum_time[[#This Row],[43]]+laps_times[[#This Row],[44]])</f>
        <v>5.6643981481481483E-2</v>
      </c>
      <c r="BB43" s="127">
        <f>IF(ISBLANK(laps_times[[#This Row],[45]]),"DNF",    rounds_cum_time[[#This Row],[44]]+laps_times[[#This Row],[45]])</f>
        <v>5.7959490740740742E-2</v>
      </c>
      <c r="BC43" s="127">
        <f>IF(ISBLANK(laps_times[[#This Row],[46]]),"DNF",    rounds_cum_time[[#This Row],[45]]+laps_times[[#This Row],[46]])</f>
        <v>5.9283680555555558E-2</v>
      </c>
      <c r="BD43" s="127">
        <f>IF(ISBLANK(laps_times[[#This Row],[47]]),"DNF",    rounds_cum_time[[#This Row],[46]]+laps_times[[#This Row],[47]])</f>
        <v>6.0623379629629631E-2</v>
      </c>
      <c r="BE43" s="127">
        <f>IF(ISBLANK(laps_times[[#This Row],[48]]),"DNF",    rounds_cum_time[[#This Row],[47]]+laps_times[[#This Row],[48]])</f>
        <v>6.1960185185185188E-2</v>
      </c>
      <c r="BF43" s="127">
        <f>IF(ISBLANK(laps_times[[#This Row],[49]]),"DNF",    rounds_cum_time[[#This Row],[48]]+laps_times[[#This Row],[49]])</f>
        <v>6.3356481481481486E-2</v>
      </c>
      <c r="BG43" s="127">
        <f>IF(ISBLANK(laps_times[[#This Row],[50]]),"DNF",    rounds_cum_time[[#This Row],[49]]+laps_times[[#This Row],[50]])</f>
        <v>6.4693981481481491E-2</v>
      </c>
      <c r="BH43" s="127">
        <f>IF(ISBLANK(laps_times[[#This Row],[51]]),"DNF",    rounds_cum_time[[#This Row],[50]]+laps_times[[#This Row],[51]])</f>
        <v>6.6015393518518525E-2</v>
      </c>
      <c r="BI43" s="127">
        <f>IF(ISBLANK(laps_times[[#This Row],[52]]),"DNF",    rounds_cum_time[[#This Row],[51]]+laps_times[[#This Row],[52]])</f>
        <v>6.7336458333333335E-2</v>
      </c>
      <c r="BJ43" s="127">
        <f>IF(ISBLANK(laps_times[[#This Row],[53]]),"DNF",    rounds_cum_time[[#This Row],[52]]+laps_times[[#This Row],[53]])</f>
        <v>6.8676388888888884E-2</v>
      </c>
      <c r="BK43" s="127">
        <f>IF(ISBLANK(laps_times[[#This Row],[54]]),"DNF",    rounds_cum_time[[#This Row],[53]]+laps_times[[#This Row],[54]])</f>
        <v>6.9995833333333327E-2</v>
      </c>
      <c r="BL43" s="127">
        <f>IF(ISBLANK(laps_times[[#This Row],[55]]),"DNF",    rounds_cum_time[[#This Row],[54]]+laps_times[[#This Row],[55]])</f>
        <v>7.1345601851851848E-2</v>
      </c>
      <c r="BM43" s="127">
        <f>IF(ISBLANK(laps_times[[#This Row],[56]]),"DNF",    rounds_cum_time[[#This Row],[55]]+laps_times[[#This Row],[56]])</f>
        <v>7.2645601851851843E-2</v>
      </c>
      <c r="BN43" s="127">
        <f>IF(ISBLANK(laps_times[[#This Row],[57]]),"DNF",    rounds_cum_time[[#This Row],[56]]+laps_times[[#This Row],[57]])</f>
        <v>7.3979398148148134E-2</v>
      </c>
      <c r="BO43" s="127">
        <f>IF(ISBLANK(laps_times[[#This Row],[58]]),"DNF",    rounds_cum_time[[#This Row],[57]]+laps_times[[#This Row],[58]])</f>
        <v>7.5307638888888875E-2</v>
      </c>
      <c r="BP43" s="127">
        <f>IF(ISBLANK(laps_times[[#This Row],[59]]),"DNF",    rounds_cum_time[[#This Row],[58]]+laps_times[[#This Row],[59]])</f>
        <v>7.6677083333333326E-2</v>
      </c>
      <c r="BQ43" s="127">
        <f>IF(ISBLANK(laps_times[[#This Row],[60]]),"DNF",    rounds_cum_time[[#This Row],[59]]+laps_times[[#This Row],[60]])</f>
        <v>7.8060648148148143E-2</v>
      </c>
      <c r="BR43" s="127">
        <f>IF(ISBLANK(laps_times[[#This Row],[61]]),"DNF",    rounds_cum_time[[#This Row],[60]]+laps_times[[#This Row],[61]])</f>
        <v>7.9457754629629618E-2</v>
      </c>
      <c r="BS43" s="127">
        <f>IF(ISBLANK(laps_times[[#This Row],[62]]),"DNF",    rounds_cum_time[[#This Row],[61]]+laps_times[[#This Row],[62]])</f>
        <v>8.0838657407407394E-2</v>
      </c>
      <c r="BT43" s="127">
        <f>IF(ISBLANK(laps_times[[#This Row],[63]]),"DNF",    rounds_cum_time[[#This Row],[62]]+laps_times[[#This Row],[63]])</f>
        <v>8.220694444444443E-2</v>
      </c>
      <c r="BU43" s="127">
        <f>IF(ISBLANK(laps_times[[#This Row],[64]]),"DNF",    rounds_cum_time[[#This Row],[63]]+laps_times[[#This Row],[64]])</f>
        <v>8.3742592592592577E-2</v>
      </c>
      <c r="BV43" s="127">
        <f>IF(ISBLANK(laps_times[[#This Row],[65]]),"DNF",    rounds_cum_time[[#This Row],[64]]+laps_times[[#This Row],[65]])</f>
        <v>8.5098611111111097E-2</v>
      </c>
      <c r="BW43" s="127">
        <f>IF(ISBLANK(laps_times[[#This Row],[66]]),"DNF",    rounds_cum_time[[#This Row],[65]]+laps_times[[#This Row],[66]])</f>
        <v>8.6483449074074056E-2</v>
      </c>
      <c r="BX43" s="127">
        <f>IF(ISBLANK(laps_times[[#This Row],[67]]),"DNF",    rounds_cum_time[[#This Row],[66]]+laps_times[[#This Row],[67]])</f>
        <v>8.7895254629629618E-2</v>
      </c>
      <c r="BY43" s="127">
        <f>IF(ISBLANK(laps_times[[#This Row],[68]]),"DNF",    rounds_cum_time[[#This Row],[67]]+laps_times[[#This Row],[68]])</f>
        <v>8.9578703703703688E-2</v>
      </c>
      <c r="BZ43" s="127">
        <f>IF(ISBLANK(laps_times[[#This Row],[69]]),"DNF",    rounds_cum_time[[#This Row],[68]]+laps_times[[#This Row],[69]])</f>
        <v>9.099421296296295E-2</v>
      </c>
      <c r="CA43" s="127">
        <f>IF(ISBLANK(laps_times[[#This Row],[70]]),"DNF",    rounds_cum_time[[#This Row],[69]]+laps_times[[#This Row],[70]])</f>
        <v>9.2449768518518508E-2</v>
      </c>
      <c r="CB43" s="127">
        <f>IF(ISBLANK(laps_times[[#This Row],[71]]),"DNF",    rounds_cum_time[[#This Row],[70]]+laps_times[[#This Row],[71]])</f>
        <v>9.3846064814814806E-2</v>
      </c>
      <c r="CC43" s="127">
        <f>IF(ISBLANK(laps_times[[#This Row],[72]]),"DNF",    rounds_cum_time[[#This Row],[71]]+laps_times[[#This Row],[72]])</f>
        <v>9.5291782407407405E-2</v>
      </c>
      <c r="CD43" s="127">
        <f>IF(ISBLANK(laps_times[[#This Row],[73]]),"DNF",    rounds_cum_time[[#This Row],[72]]+laps_times[[#This Row],[73]])</f>
        <v>9.6757754629629628E-2</v>
      </c>
      <c r="CE43" s="127">
        <f>IF(ISBLANK(laps_times[[#This Row],[74]]),"DNF",    rounds_cum_time[[#This Row],[73]]+laps_times[[#This Row],[74]])</f>
        <v>9.826782407407407E-2</v>
      </c>
      <c r="CF43" s="127">
        <f>IF(ISBLANK(laps_times[[#This Row],[75]]),"DNF",    rounds_cum_time[[#This Row],[74]]+laps_times[[#This Row],[75]])</f>
        <v>9.9725231481481477E-2</v>
      </c>
      <c r="CG43" s="127">
        <f>IF(ISBLANK(laps_times[[#This Row],[76]]),"DNF",    rounds_cum_time[[#This Row],[75]]+laps_times[[#This Row],[76]])</f>
        <v>0.10128101851851852</v>
      </c>
      <c r="CH43" s="127">
        <f>IF(ISBLANK(laps_times[[#This Row],[77]]),"DNF",    rounds_cum_time[[#This Row],[76]]+laps_times[[#This Row],[77]])</f>
        <v>0.10275902777777778</v>
      </c>
      <c r="CI43" s="127">
        <f>IF(ISBLANK(laps_times[[#This Row],[78]]),"DNF",    rounds_cum_time[[#This Row],[77]]+laps_times[[#This Row],[78]])</f>
        <v>0.10423298611111111</v>
      </c>
      <c r="CJ43" s="127">
        <f>IF(ISBLANK(laps_times[[#This Row],[79]]),"DNF",    rounds_cum_time[[#This Row],[78]]+laps_times[[#This Row],[79]])</f>
        <v>0.10570752314814814</v>
      </c>
      <c r="CK43" s="127">
        <f>IF(ISBLANK(laps_times[[#This Row],[80]]),"DNF",    rounds_cum_time[[#This Row],[79]]+laps_times[[#This Row],[80]])</f>
        <v>0.10723425925925925</v>
      </c>
      <c r="CL43" s="127">
        <f>IF(ISBLANK(laps_times[[#This Row],[81]]),"DNF",    rounds_cum_time[[#This Row],[80]]+laps_times[[#This Row],[81]])</f>
        <v>0.10875057870370369</v>
      </c>
      <c r="CM43" s="127">
        <f>IF(ISBLANK(laps_times[[#This Row],[82]]),"DNF",    rounds_cum_time[[#This Row],[81]]+laps_times[[#This Row],[82]])</f>
        <v>0.1103167824074074</v>
      </c>
      <c r="CN43" s="127">
        <f>IF(ISBLANK(laps_times[[#This Row],[83]]),"DNF",    rounds_cum_time[[#This Row],[82]]+laps_times[[#This Row],[83]])</f>
        <v>0.11221157407407407</v>
      </c>
      <c r="CO43" s="127">
        <f>IF(ISBLANK(laps_times[[#This Row],[84]]),"DNF",    rounds_cum_time[[#This Row],[83]]+laps_times[[#This Row],[84]])</f>
        <v>0.1136943287037037</v>
      </c>
      <c r="CP43" s="127">
        <f>IF(ISBLANK(laps_times[[#This Row],[85]]),"DNF",    rounds_cum_time[[#This Row],[84]]+laps_times[[#This Row],[85]])</f>
        <v>0.11524270833333333</v>
      </c>
      <c r="CQ43" s="127">
        <f>IF(ISBLANK(laps_times[[#This Row],[86]]),"DNF",    rounds_cum_time[[#This Row],[85]]+laps_times[[#This Row],[86]])</f>
        <v>0.11684583333333333</v>
      </c>
      <c r="CR43" s="127">
        <f>IF(ISBLANK(laps_times[[#This Row],[87]]),"DNF",    rounds_cum_time[[#This Row],[86]]+laps_times[[#This Row],[87]])</f>
        <v>0.11843101851851852</v>
      </c>
      <c r="CS43" s="127">
        <f>IF(ISBLANK(laps_times[[#This Row],[88]]),"DNF",    rounds_cum_time[[#This Row],[87]]+laps_times[[#This Row],[88]])</f>
        <v>0.1200505787037037</v>
      </c>
      <c r="CT43" s="127">
        <f>IF(ISBLANK(laps_times[[#This Row],[89]]),"DNF",    rounds_cum_time[[#This Row],[88]]+laps_times[[#This Row],[89]])</f>
        <v>0.12170729166666666</v>
      </c>
      <c r="CU43" s="127">
        <f>IF(ISBLANK(laps_times[[#This Row],[90]]),"DNF",    rounds_cum_time[[#This Row],[89]]+laps_times[[#This Row],[90]])</f>
        <v>0.12331689814814814</v>
      </c>
      <c r="CV43" s="127">
        <f>IF(ISBLANK(laps_times[[#This Row],[91]]),"DNF",    rounds_cum_time[[#This Row],[90]]+laps_times[[#This Row],[91]])</f>
        <v>0.12492222222222221</v>
      </c>
      <c r="CW43" s="127">
        <f>IF(ISBLANK(laps_times[[#This Row],[92]]),"DNF",    rounds_cum_time[[#This Row],[91]]+laps_times[[#This Row],[92]])</f>
        <v>0.12656215277777777</v>
      </c>
      <c r="CX43" s="127">
        <f>IF(ISBLANK(laps_times[[#This Row],[93]]),"DNF",    rounds_cum_time[[#This Row],[92]]+laps_times[[#This Row],[93]])</f>
        <v>0.12818576388888889</v>
      </c>
      <c r="CY43" s="127">
        <f>IF(ISBLANK(laps_times[[#This Row],[94]]),"DNF",    rounds_cum_time[[#This Row],[93]]+laps_times[[#This Row],[94]])</f>
        <v>0.12992962962962962</v>
      </c>
      <c r="CZ43" s="127">
        <f>IF(ISBLANK(laps_times[[#This Row],[95]]),"DNF",    rounds_cum_time[[#This Row],[94]]+laps_times[[#This Row],[95]])</f>
        <v>0.13152118055555553</v>
      </c>
      <c r="DA43" s="127">
        <f>IF(ISBLANK(laps_times[[#This Row],[96]]),"DNF",    rounds_cum_time[[#This Row],[95]]+laps_times[[#This Row],[96]])</f>
        <v>0.13331099537037036</v>
      </c>
      <c r="DB43" s="127">
        <f>IF(ISBLANK(laps_times[[#This Row],[97]]),"DNF",    rounds_cum_time[[#This Row],[96]]+laps_times[[#This Row],[97]])</f>
        <v>0.13490706018518517</v>
      </c>
      <c r="DC43" s="127">
        <f>IF(ISBLANK(laps_times[[#This Row],[98]]),"DNF",    rounds_cum_time[[#This Row],[97]]+laps_times[[#This Row],[98]])</f>
        <v>0.13653009259259258</v>
      </c>
      <c r="DD43" s="127">
        <f>IF(ISBLANK(laps_times[[#This Row],[99]]),"DNF",    rounds_cum_time[[#This Row],[98]]+laps_times[[#This Row],[99]])</f>
        <v>0.13818055555555553</v>
      </c>
      <c r="DE43" s="127">
        <f>IF(ISBLANK(laps_times[[#This Row],[100]]),"DNF",    rounds_cum_time[[#This Row],[99]]+laps_times[[#This Row],[100]])</f>
        <v>0.13983888888888887</v>
      </c>
      <c r="DF43" s="127">
        <f>IF(ISBLANK(laps_times[[#This Row],[101]]),"DNF",    rounds_cum_time[[#This Row],[100]]+laps_times[[#This Row],[101]])</f>
        <v>0.14148969907407405</v>
      </c>
      <c r="DG43" s="127">
        <f>IF(ISBLANK(laps_times[[#This Row],[102]]),"DNF",    rounds_cum_time[[#This Row],[101]]+laps_times[[#This Row],[102]])</f>
        <v>0.14328310185185184</v>
      </c>
      <c r="DH43" s="127">
        <f>IF(ISBLANK(laps_times[[#This Row],[103]]),"DNF",    rounds_cum_time[[#This Row],[102]]+laps_times[[#This Row],[103]])</f>
        <v>0.14494363425925924</v>
      </c>
      <c r="DI43" s="128">
        <f>IF(ISBLANK(laps_times[[#This Row],[104]]),"DNF",    rounds_cum_time[[#This Row],[103]]+laps_times[[#This Row],[104]])</f>
        <v>0.14655740740740739</v>
      </c>
      <c r="DJ43" s="128">
        <f>IF(ISBLANK(laps_times[[#This Row],[105]]),"DNF",    rounds_cum_time[[#This Row],[104]]+laps_times[[#This Row],[105]])</f>
        <v>0.14816238425925923</v>
      </c>
    </row>
    <row r="44" spans="2:114" x14ac:dyDescent="0.2">
      <c r="B44" s="124">
        <f>laps_times[[#This Row],[poř]]</f>
        <v>41</v>
      </c>
      <c r="C44" s="125">
        <f>laps_times[[#This Row],[s.č.]]</f>
        <v>102</v>
      </c>
      <c r="D44" s="125" t="str">
        <f>laps_times[[#This Row],[jméno]]</f>
        <v>Štěpánek Kamil</v>
      </c>
      <c r="E44" s="126">
        <f>laps_times[[#This Row],[roč]]</f>
        <v>1985</v>
      </c>
      <c r="F44" s="126" t="str">
        <f>laps_times[[#This Row],[kat]]</f>
        <v>M30</v>
      </c>
      <c r="G44" s="126">
        <f>laps_times[[#This Row],[poř_kat]]</f>
        <v>14</v>
      </c>
      <c r="H44" s="125" t="str">
        <f>IF(ISBLANK(laps_times[[#This Row],[klub]]),"-",laps_times[[#This Row],[klub]])</f>
        <v>JKM České Budějovice</v>
      </c>
      <c r="I44" s="138">
        <f>laps_times[[#This Row],[celk. čas]]</f>
        <v>0.14873842592592593</v>
      </c>
      <c r="J44" s="127">
        <f>laps_times[[#This Row],[1]]</f>
        <v>1.9863425925925925E-3</v>
      </c>
      <c r="K44" s="127">
        <f>IF(ISBLANK(laps_times[[#This Row],[2]]),"DNF",    rounds_cum_time[[#This Row],[1]]+laps_times[[#This Row],[2]])</f>
        <v>3.2817129629629628E-3</v>
      </c>
      <c r="L44" s="127">
        <f>IF(ISBLANK(laps_times[[#This Row],[3]]),"DNF",    rounds_cum_time[[#This Row],[2]]+laps_times[[#This Row],[3]])</f>
        <v>4.5826388888888887E-3</v>
      </c>
      <c r="M44" s="127">
        <f>IF(ISBLANK(laps_times[[#This Row],[4]]),"DNF",    rounds_cum_time[[#This Row],[3]]+laps_times[[#This Row],[4]])</f>
        <v>5.8990740740740739E-3</v>
      </c>
      <c r="N44" s="127">
        <f>IF(ISBLANK(laps_times[[#This Row],[5]]),"DNF",    rounds_cum_time[[#This Row],[4]]+laps_times[[#This Row],[5]])</f>
        <v>7.2383101851851853E-3</v>
      </c>
      <c r="O44" s="127">
        <f>IF(ISBLANK(laps_times[[#This Row],[6]]),"DNF",    rounds_cum_time[[#This Row],[5]]+laps_times[[#This Row],[6]])</f>
        <v>8.5715277777777786E-3</v>
      </c>
      <c r="P44" s="127">
        <f>IF(ISBLANK(laps_times[[#This Row],[7]]),"DNF",    rounds_cum_time[[#This Row],[6]]+laps_times[[#This Row],[7]])</f>
        <v>9.8528935185185195E-3</v>
      </c>
      <c r="Q44" s="127">
        <f>IF(ISBLANK(laps_times[[#This Row],[8]]),"DNF",    rounds_cum_time[[#This Row],[7]]+laps_times[[#This Row],[8]])</f>
        <v>1.1126851851851853E-2</v>
      </c>
      <c r="R44" s="127">
        <f>IF(ISBLANK(laps_times[[#This Row],[9]]),"DNF",    rounds_cum_time[[#This Row],[8]]+laps_times[[#This Row],[9]])</f>
        <v>1.2398611111111112E-2</v>
      </c>
      <c r="S44" s="127">
        <f>IF(ISBLANK(laps_times[[#This Row],[10]]),"DNF",    rounds_cum_time[[#This Row],[9]]+laps_times[[#This Row],[10]])</f>
        <v>1.3687268518518519E-2</v>
      </c>
      <c r="T44" s="127">
        <f>IF(ISBLANK(laps_times[[#This Row],[11]]),"DNF",    rounds_cum_time[[#This Row],[10]]+laps_times[[#This Row],[11]])</f>
        <v>1.5004166666666667E-2</v>
      </c>
      <c r="U44" s="127">
        <f>IF(ISBLANK(laps_times[[#This Row],[12]]),"DNF",    rounds_cum_time[[#This Row],[11]]+laps_times[[#This Row],[12]])</f>
        <v>1.6267476851851852E-2</v>
      </c>
      <c r="V44" s="127">
        <f>IF(ISBLANK(laps_times[[#This Row],[13]]),"DNF",    rounds_cum_time[[#This Row],[12]]+laps_times[[#This Row],[13]])</f>
        <v>1.7529861111111111E-2</v>
      </c>
      <c r="W44" s="127">
        <f>IF(ISBLANK(laps_times[[#This Row],[14]]),"DNF",    rounds_cum_time[[#This Row],[13]]+laps_times[[#This Row],[14]])</f>
        <v>1.8792129629629631E-2</v>
      </c>
      <c r="X44" s="127">
        <f>IF(ISBLANK(laps_times[[#This Row],[15]]),"DNF",    rounds_cum_time[[#This Row],[14]]+laps_times[[#This Row],[15]])</f>
        <v>2.0076967592592594E-2</v>
      </c>
      <c r="Y44" s="127">
        <f>IF(ISBLANK(laps_times[[#This Row],[16]]),"DNF",    rounds_cum_time[[#This Row],[15]]+laps_times[[#This Row],[16]])</f>
        <v>2.1355208333333334E-2</v>
      </c>
      <c r="Z44" s="127">
        <f>IF(ISBLANK(laps_times[[#This Row],[17]]),"DNF",    rounds_cum_time[[#This Row],[16]]+laps_times[[#This Row],[17]])</f>
        <v>2.2637152777777777E-2</v>
      </c>
      <c r="AA44" s="127">
        <f>IF(ISBLANK(laps_times[[#This Row],[18]]),"DNF",    rounds_cum_time[[#This Row],[17]]+laps_times[[#This Row],[18]])</f>
        <v>2.3903703703703701E-2</v>
      </c>
      <c r="AB44" s="127">
        <f>IF(ISBLANK(laps_times[[#This Row],[19]]),"DNF",    rounds_cum_time[[#This Row],[18]]+laps_times[[#This Row],[19]])</f>
        <v>2.5195601851851851E-2</v>
      </c>
      <c r="AC44" s="127">
        <f>IF(ISBLANK(laps_times[[#This Row],[20]]),"DNF",    rounds_cum_time[[#This Row],[19]]+laps_times[[#This Row],[20]])</f>
        <v>2.6474884259259257E-2</v>
      </c>
      <c r="AD44" s="127">
        <f>IF(ISBLANK(laps_times[[#This Row],[21]]),"DNF",    rounds_cum_time[[#This Row],[20]]+laps_times[[#This Row],[21]])</f>
        <v>2.7768055555555553E-2</v>
      </c>
      <c r="AE44" s="127">
        <f>IF(ISBLANK(laps_times[[#This Row],[22]]),"DNF",    rounds_cum_time[[#This Row],[21]]+laps_times[[#This Row],[22]])</f>
        <v>2.9068518518518514E-2</v>
      </c>
      <c r="AF44" s="127">
        <f>IF(ISBLANK(laps_times[[#This Row],[23]]),"DNF",    rounds_cum_time[[#This Row],[22]]+laps_times[[#This Row],[23]])</f>
        <v>3.0367476851851847E-2</v>
      </c>
      <c r="AG44" s="127">
        <f>IF(ISBLANK(laps_times[[#This Row],[24]]),"DNF",    rounds_cum_time[[#This Row],[23]]+laps_times[[#This Row],[24]])</f>
        <v>3.163993055555555E-2</v>
      </c>
      <c r="AH44" s="127">
        <f>IF(ISBLANK(laps_times[[#This Row],[25]]),"DNF",    rounds_cum_time[[#This Row],[24]]+laps_times[[#This Row],[25]])</f>
        <v>3.2917476851851847E-2</v>
      </c>
      <c r="AI44" s="127">
        <f>IF(ISBLANK(laps_times[[#This Row],[26]]),"DNF",    rounds_cum_time[[#This Row],[25]]+laps_times[[#This Row],[26]])</f>
        <v>3.4176504629629623E-2</v>
      </c>
      <c r="AJ44" s="127">
        <f>IF(ISBLANK(laps_times[[#This Row],[27]]),"DNF",    rounds_cum_time[[#This Row],[26]]+laps_times[[#This Row],[27]])</f>
        <v>3.5462499999999994E-2</v>
      </c>
      <c r="AK44" s="127">
        <f>IF(ISBLANK(laps_times[[#This Row],[28]]),"DNF",    rounds_cum_time[[#This Row],[27]]+laps_times[[#This Row],[28]])</f>
        <v>3.6895601851851846E-2</v>
      </c>
      <c r="AL44" s="127">
        <f>IF(ISBLANK(laps_times[[#This Row],[29]]),"DNF",    rounds_cum_time[[#This Row],[28]]+laps_times[[#This Row],[29]])</f>
        <v>3.8181597222222217E-2</v>
      </c>
      <c r="AM44" s="127">
        <f>IF(ISBLANK(laps_times[[#This Row],[30]]),"DNF",    rounds_cum_time[[#This Row],[29]]+laps_times[[#This Row],[30]])</f>
        <v>3.9481481481481479E-2</v>
      </c>
      <c r="AN44" s="127">
        <f>IF(ISBLANK(laps_times[[#This Row],[31]]),"DNF",    rounds_cum_time[[#This Row],[30]]+laps_times[[#This Row],[31]])</f>
        <v>4.0772916666666666E-2</v>
      </c>
      <c r="AO44" s="127">
        <f>IF(ISBLANK(laps_times[[#This Row],[32]]),"DNF",    rounds_cum_time[[#This Row],[31]]+laps_times[[#This Row],[32]])</f>
        <v>4.2062384259259261E-2</v>
      </c>
      <c r="AP44" s="127">
        <f>IF(ISBLANK(laps_times[[#This Row],[33]]),"DNF",    rounds_cum_time[[#This Row],[32]]+laps_times[[#This Row],[33]])</f>
        <v>4.3351504629629632E-2</v>
      </c>
      <c r="AQ44" s="127">
        <f>IF(ISBLANK(laps_times[[#This Row],[34]]),"DNF",    rounds_cum_time[[#This Row],[33]]+laps_times[[#This Row],[34]])</f>
        <v>4.4655324074074076E-2</v>
      </c>
      <c r="AR44" s="127">
        <f>IF(ISBLANK(laps_times[[#This Row],[35]]),"DNF",    rounds_cum_time[[#This Row],[34]]+laps_times[[#This Row],[35]])</f>
        <v>4.5950000000000005E-2</v>
      </c>
      <c r="AS44" s="127">
        <f>IF(ISBLANK(laps_times[[#This Row],[36]]),"DNF",    rounds_cum_time[[#This Row],[35]]+laps_times[[#This Row],[36]])</f>
        <v>4.7244675925925933E-2</v>
      </c>
      <c r="AT44" s="127">
        <f>IF(ISBLANK(laps_times[[#This Row],[37]]),"DNF",    rounds_cum_time[[#This Row],[36]]+laps_times[[#This Row],[37]])</f>
        <v>4.8708449074074081E-2</v>
      </c>
      <c r="AU44" s="127">
        <f>IF(ISBLANK(laps_times[[#This Row],[38]]),"DNF",    rounds_cum_time[[#This Row],[37]]+laps_times[[#This Row],[38]])</f>
        <v>5.0031018518518523E-2</v>
      </c>
      <c r="AV44" s="127">
        <f>IF(ISBLANK(laps_times[[#This Row],[39]]),"DNF",    rounds_cum_time[[#This Row],[38]]+laps_times[[#This Row],[39]])</f>
        <v>5.1499537037037038E-2</v>
      </c>
      <c r="AW44" s="127">
        <f>IF(ISBLANK(laps_times[[#This Row],[40]]),"DNF",    rounds_cum_time[[#This Row],[39]]+laps_times[[#This Row],[40]])</f>
        <v>5.276273148148148E-2</v>
      </c>
      <c r="AX44" s="127">
        <f>IF(ISBLANK(laps_times[[#This Row],[41]]),"DNF",    rounds_cum_time[[#This Row],[40]]+laps_times[[#This Row],[41]])</f>
        <v>5.4041666666666668E-2</v>
      </c>
      <c r="AY44" s="127">
        <f>IF(ISBLANK(laps_times[[#This Row],[42]]),"DNF",    rounds_cum_time[[#This Row],[41]]+laps_times[[#This Row],[42]])</f>
        <v>5.532824074074074E-2</v>
      </c>
      <c r="AZ44" s="127">
        <f>IF(ISBLANK(laps_times[[#This Row],[43]]),"DNF",    rounds_cum_time[[#This Row],[42]]+laps_times[[#This Row],[43]])</f>
        <v>5.6627199074074076E-2</v>
      </c>
      <c r="BA44" s="127">
        <f>IF(ISBLANK(laps_times[[#This Row],[44]]),"DNF",    rounds_cum_time[[#This Row],[43]]+laps_times[[#This Row],[44]])</f>
        <v>5.7952893518518518E-2</v>
      </c>
      <c r="BB44" s="127">
        <f>IF(ISBLANK(laps_times[[#This Row],[45]]),"DNF",    rounds_cum_time[[#This Row],[44]]+laps_times[[#This Row],[45]])</f>
        <v>5.9292129629629632E-2</v>
      </c>
      <c r="BC44" s="127">
        <f>IF(ISBLANK(laps_times[[#This Row],[46]]),"DNF",    rounds_cum_time[[#This Row],[45]]+laps_times[[#This Row],[46]])</f>
        <v>6.0635763888888888E-2</v>
      </c>
      <c r="BD44" s="127">
        <f>IF(ISBLANK(laps_times[[#This Row],[47]]),"DNF",    rounds_cum_time[[#This Row],[46]]+laps_times[[#This Row],[47]])</f>
        <v>6.1958680555555555E-2</v>
      </c>
      <c r="BE44" s="127">
        <f>IF(ISBLANK(laps_times[[#This Row],[48]]),"DNF",    rounds_cum_time[[#This Row],[47]]+laps_times[[#This Row],[48]])</f>
        <v>6.3274652777777773E-2</v>
      </c>
      <c r="BF44" s="127">
        <f>IF(ISBLANK(laps_times[[#This Row],[49]]),"DNF",    rounds_cum_time[[#This Row],[48]]+laps_times[[#This Row],[49]])</f>
        <v>6.4545370370370364E-2</v>
      </c>
      <c r="BG44" s="127">
        <f>IF(ISBLANK(laps_times[[#This Row],[50]]),"DNF",    rounds_cum_time[[#This Row],[49]]+laps_times[[#This Row],[50]])</f>
        <v>6.5851388888888876E-2</v>
      </c>
      <c r="BH44" s="127">
        <f>IF(ISBLANK(laps_times[[#This Row],[51]]),"DNF",    rounds_cum_time[[#This Row],[50]]+laps_times[[#This Row],[51]])</f>
        <v>6.7160069444444428E-2</v>
      </c>
      <c r="BI44" s="127">
        <f>IF(ISBLANK(laps_times[[#This Row],[52]]),"DNF",    rounds_cum_time[[#This Row],[51]]+laps_times[[#This Row],[52]])</f>
        <v>6.8498611111111093E-2</v>
      </c>
      <c r="BJ44" s="127">
        <f>IF(ISBLANK(laps_times[[#This Row],[53]]),"DNF",    rounds_cum_time[[#This Row],[52]]+laps_times[[#This Row],[53]])</f>
        <v>6.9952662037037025E-2</v>
      </c>
      <c r="BK44" s="127">
        <f>IF(ISBLANK(laps_times[[#This Row],[54]]),"DNF",    rounds_cum_time[[#This Row],[53]]+laps_times[[#This Row],[54]])</f>
        <v>7.145555555555555E-2</v>
      </c>
      <c r="BL44" s="127">
        <f>IF(ISBLANK(laps_times[[#This Row],[55]]),"DNF",    rounds_cum_time[[#This Row],[54]]+laps_times[[#This Row],[55]])</f>
        <v>7.2763657407407395E-2</v>
      </c>
      <c r="BM44" s="127">
        <f>IF(ISBLANK(laps_times[[#This Row],[56]]),"DNF",    rounds_cum_time[[#This Row],[55]]+laps_times[[#This Row],[56]])</f>
        <v>7.406886574074073E-2</v>
      </c>
      <c r="BN44" s="127">
        <f>IF(ISBLANK(laps_times[[#This Row],[57]]),"DNF",    rounds_cum_time[[#This Row],[56]]+laps_times[[#This Row],[57]])</f>
        <v>7.5508333333333316E-2</v>
      </c>
      <c r="BO44" s="127">
        <f>IF(ISBLANK(laps_times[[#This Row],[58]]),"DNF",    rounds_cum_time[[#This Row],[57]]+laps_times[[#This Row],[58]])</f>
        <v>7.6861689814814796E-2</v>
      </c>
      <c r="BP44" s="127">
        <f>IF(ISBLANK(laps_times[[#This Row],[59]]),"DNF",    rounds_cum_time[[#This Row],[58]]+laps_times[[#This Row],[59]])</f>
        <v>7.8253009259259237E-2</v>
      </c>
      <c r="BQ44" s="127">
        <f>IF(ISBLANK(laps_times[[#This Row],[60]]),"DNF",    rounds_cum_time[[#This Row],[59]]+laps_times[[#This Row],[60]])</f>
        <v>7.9628009259259239E-2</v>
      </c>
      <c r="BR44" s="127">
        <f>IF(ISBLANK(laps_times[[#This Row],[61]]),"DNF",    rounds_cum_time[[#This Row],[60]]+laps_times[[#This Row],[61]])</f>
        <v>8.0942708333333308E-2</v>
      </c>
      <c r="BS44" s="127">
        <f>IF(ISBLANK(laps_times[[#This Row],[62]]),"DNF",    rounds_cum_time[[#This Row],[61]]+laps_times[[#This Row],[62]])</f>
        <v>8.2277662037037014E-2</v>
      </c>
      <c r="BT44" s="127">
        <f>IF(ISBLANK(laps_times[[#This Row],[63]]),"DNF",    rounds_cum_time[[#This Row],[62]]+laps_times[[#This Row],[63]])</f>
        <v>8.3636458333333316E-2</v>
      </c>
      <c r="BU44" s="127">
        <f>IF(ISBLANK(laps_times[[#This Row],[64]]),"DNF",    rounds_cum_time[[#This Row],[63]]+laps_times[[#This Row],[64]])</f>
        <v>8.5072916666666651E-2</v>
      </c>
      <c r="BV44" s="127">
        <f>IF(ISBLANK(laps_times[[#This Row],[65]]),"DNF",    rounds_cum_time[[#This Row],[64]]+laps_times[[#This Row],[65]])</f>
        <v>8.6415972222222207E-2</v>
      </c>
      <c r="BW44" s="127">
        <f>IF(ISBLANK(laps_times[[#This Row],[66]]),"DNF",    rounds_cum_time[[#This Row],[65]]+laps_times[[#This Row],[66]])</f>
        <v>8.7778240740740726E-2</v>
      </c>
      <c r="BX44" s="127">
        <f>IF(ISBLANK(laps_times[[#This Row],[67]]),"DNF",    rounds_cum_time[[#This Row],[66]]+laps_times[[#This Row],[67]])</f>
        <v>8.9136921296296287E-2</v>
      </c>
      <c r="BY44" s="127">
        <f>IF(ISBLANK(laps_times[[#This Row],[68]]),"DNF",    rounds_cum_time[[#This Row],[67]]+laps_times[[#This Row],[68]])</f>
        <v>9.0518865740740737E-2</v>
      </c>
      <c r="BZ44" s="127">
        <f>IF(ISBLANK(laps_times[[#This Row],[69]]),"DNF",    rounds_cum_time[[#This Row],[68]]+laps_times[[#This Row],[69]])</f>
        <v>9.1896412037037037E-2</v>
      </c>
      <c r="CA44" s="127">
        <f>IF(ISBLANK(laps_times[[#This Row],[70]]),"DNF",    rounds_cum_time[[#This Row],[69]]+laps_times[[#This Row],[70]])</f>
        <v>9.3285763888888887E-2</v>
      </c>
      <c r="CB44" s="127">
        <f>IF(ISBLANK(laps_times[[#This Row],[71]]),"DNF",    rounds_cum_time[[#This Row],[70]]+laps_times[[#This Row],[71]])</f>
        <v>9.4687268518518511E-2</v>
      </c>
      <c r="CC44" s="127">
        <f>IF(ISBLANK(laps_times[[#This Row],[72]]),"DNF",    rounds_cum_time[[#This Row],[71]]+laps_times[[#This Row],[72]])</f>
        <v>9.6049652777777772E-2</v>
      </c>
      <c r="CD44" s="127">
        <f>IF(ISBLANK(laps_times[[#This Row],[73]]),"DNF",    rounds_cum_time[[#This Row],[72]]+laps_times[[#This Row],[73]])</f>
        <v>9.743067129629629E-2</v>
      </c>
      <c r="CE44" s="127">
        <f>IF(ISBLANK(laps_times[[#This Row],[74]]),"DNF",    rounds_cum_time[[#This Row],[73]]+laps_times[[#This Row],[74]])</f>
        <v>9.8825694444444431E-2</v>
      </c>
      <c r="CF44" s="127">
        <f>IF(ISBLANK(laps_times[[#This Row],[75]]),"DNF",    rounds_cum_time[[#This Row],[74]]+laps_times[[#This Row],[75]])</f>
        <v>0.10051990740740739</v>
      </c>
      <c r="CG44" s="127">
        <f>IF(ISBLANK(laps_times[[#This Row],[76]]),"DNF",    rounds_cum_time[[#This Row],[75]]+laps_times[[#This Row],[76]])</f>
        <v>0.10192002314814813</v>
      </c>
      <c r="CH44" s="127">
        <f>IF(ISBLANK(laps_times[[#This Row],[77]]),"DNF",    rounds_cum_time[[#This Row],[76]]+laps_times[[#This Row],[77]])</f>
        <v>0.10333657407407405</v>
      </c>
      <c r="CI44" s="127">
        <f>IF(ISBLANK(laps_times[[#This Row],[78]]),"DNF",    rounds_cum_time[[#This Row],[77]]+laps_times[[#This Row],[78]])</f>
        <v>0.10476701388888887</v>
      </c>
      <c r="CJ44" s="127">
        <f>IF(ISBLANK(laps_times[[#This Row],[79]]),"DNF",    rounds_cum_time[[#This Row],[78]]+laps_times[[#This Row],[79]])</f>
        <v>0.10619872685185183</v>
      </c>
      <c r="CK44" s="127">
        <f>IF(ISBLANK(laps_times[[#This Row],[80]]),"DNF",    rounds_cum_time[[#This Row],[79]]+laps_times[[#This Row],[80]])</f>
        <v>0.10765729166666664</v>
      </c>
      <c r="CL44" s="127">
        <f>IF(ISBLANK(laps_times[[#This Row],[81]]),"DNF",    rounds_cum_time[[#This Row],[80]]+laps_times[[#This Row],[81]])</f>
        <v>0.10910081018518517</v>
      </c>
      <c r="CM44" s="127">
        <f>IF(ISBLANK(laps_times[[#This Row],[82]]),"DNF",    rounds_cum_time[[#This Row],[81]]+laps_times[[#This Row],[82]])</f>
        <v>0.11063796296296294</v>
      </c>
      <c r="CN44" s="127">
        <f>IF(ISBLANK(laps_times[[#This Row],[83]]),"DNF",    rounds_cum_time[[#This Row],[82]]+laps_times[[#This Row],[83]])</f>
        <v>0.11255173611111109</v>
      </c>
      <c r="CO44" s="127">
        <f>IF(ISBLANK(laps_times[[#This Row],[84]]),"DNF",    rounds_cum_time[[#This Row],[83]]+laps_times[[#This Row],[84]])</f>
        <v>0.1140341435185185</v>
      </c>
      <c r="CP44" s="127">
        <f>IF(ISBLANK(laps_times[[#This Row],[85]]),"DNF",    rounds_cum_time[[#This Row],[84]]+laps_times[[#This Row],[85]])</f>
        <v>0.11551157407407406</v>
      </c>
      <c r="CQ44" s="127">
        <f>IF(ISBLANK(laps_times[[#This Row],[86]]),"DNF",    rounds_cum_time[[#This Row],[85]]+laps_times[[#This Row],[86]])</f>
        <v>0.11701435185185184</v>
      </c>
      <c r="CR44" s="127">
        <f>IF(ISBLANK(laps_times[[#This Row],[87]]),"DNF",    rounds_cum_time[[#This Row],[86]]+laps_times[[#This Row],[87]])</f>
        <v>0.11847314814814813</v>
      </c>
      <c r="CS44" s="127">
        <f>IF(ISBLANK(laps_times[[#This Row],[88]]),"DNF",    rounds_cum_time[[#This Row],[87]]+laps_times[[#This Row],[88]])</f>
        <v>0.11995555555555554</v>
      </c>
      <c r="CT44" s="127">
        <f>IF(ISBLANK(laps_times[[#This Row],[89]]),"DNF",    rounds_cum_time[[#This Row],[88]]+laps_times[[#This Row],[89]])</f>
        <v>0.12148703703703702</v>
      </c>
      <c r="CU44" s="127">
        <f>IF(ISBLANK(laps_times[[#This Row],[90]]),"DNF",    rounds_cum_time[[#This Row],[89]]+laps_times[[#This Row],[90]])</f>
        <v>0.12296585648148146</v>
      </c>
      <c r="CV44" s="127">
        <f>IF(ISBLANK(laps_times[[#This Row],[91]]),"DNF",    rounds_cum_time[[#This Row],[90]]+laps_times[[#This Row],[91]])</f>
        <v>0.12462291666666665</v>
      </c>
      <c r="CW44" s="127">
        <f>IF(ISBLANK(laps_times[[#This Row],[92]]),"DNF",    rounds_cum_time[[#This Row],[91]]+laps_times[[#This Row],[92]])</f>
        <v>0.12611331018518518</v>
      </c>
      <c r="CX44" s="127">
        <f>IF(ISBLANK(laps_times[[#This Row],[93]]),"DNF",    rounds_cum_time[[#This Row],[92]]+laps_times[[#This Row],[93]])</f>
        <v>0.12764710648148148</v>
      </c>
      <c r="CY44" s="127">
        <f>IF(ISBLANK(laps_times[[#This Row],[94]]),"DNF",    rounds_cum_time[[#This Row],[93]]+laps_times[[#This Row],[94]])</f>
        <v>0.1292017361111111</v>
      </c>
      <c r="CZ44" s="127">
        <f>IF(ISBLANK(laps_times[[#This Row],[95]]),"DNF",    rounds_cum_time[[#This Row],[94]]+laps_times[[#This Row],[95]])</f>
        <v>0.13076574074074074</v>
      </c>
      <c r="DA44" s="127">
        <f>IF(ISBLANK(laps_times[[#This Row],[96]]),"DNF",    rounds_cum_time[[#This Row],[95]]+laps_times[[#This Row],[96]])</f>
        <v>0.13241319444444444</v>
      </c>
      <c r="DB44" s="127">
        <f>IF(ISBLANK(laps_times[[#This Row],[97]]),"DNF",    rounds_cum_time[[#This Row],[96]]+laps_times[[#This Row],[97]])</f>
        <v>0.13408923611111109</v>
      </c>
      <c r="DC44" s="127">
        <f>IF(ISBLANK(laps_times[[#This Row],[98]]),"DNF",    rounds_cum_time[[#This Row],[97]]+laps_times[[#This Row],[98]])</f>
        <v>0.13580150462962962</v>
      </c>
      <c r="DD44" s="127">
        <f>IF(ISBLANK(laps_times[[#This Row],[99]]),"DNF",    rounds_cum_time[[#This Row],[98]]+laps_times[[#This Row],[99]])</f>
        <v>0.13758541666666665</v>
      </c>
      <c r="DE44" s="127">
        <f>IF(ISBLANK(laps_times[[#This Row],[100]]),"DNF",    rounds_cum_time[[#This Row],[99]]+laps_times[[#This Row],[100]])</f>
        <v>0.13943043981481482</v>
      </c>
      <c r="DF44" s="127">
        <f>IF(ISBLANK(laps_times[[#This Row],[101]]),"DNF",    rounds_cum_time[[#This Row],[100]]+laps_times[[#This Row],[101]])</f>
        <v>0.14124189814814814</v>
      </c>
      <c r="DG44" s="127">
        <f>IF(ISBLANK(laps_times[[#This Row],[102]]),"DNF",    rounds_cum_time[[#This Row],[101]]+laps_times[[#This Row],[102]])</f>
        <v>0.14309780092592592</v>
      </c>
      <c r="DH44" s="127">
        <f>IF(ISBLANK(laps_times[[#This Row],[103]]),"DNF",    rounds_cum_time[[#This Row],[102]]+laps_times[[#This Row],[103]])</f>
        <v>0.1449903935185185</v>
      </c>
      <c r="DI44" s="128">
        <f>IF(ISBLANK(laps_times[[#This Row],[104]]),"DNF",    rounds_cum_time[[#This Row],[103]]+laps_times[[#This Row],[104]])</f>
        <v>0.14689062499999997</v>
      </c>
      <c r="DJ44" s="128">
        <f>IF(ISBLANK(laps_times[[#This Row],[105]]),"DNF",    rounds_cum_time[[#This Row],[104]]+laps_times[[#This Row],[105]])</f>
        <v>0.14874907407407403</v>
      </c>
    </row>
    <row r="45" spans="2:114" x14ac:dyDescent="0.2">
      <c r="B45" s="124">
        <f>laps_times[[#This Row],[poř]]</f>
        <v>42</v>
      </c>
      <c r="C45" s="125">
        <f>laps_times[[#This Row],[s.č.]]</f>
        <v>86</v>
      </c>
      <c r="D45" s="125" t="str">
        <f>laps_times[[#This Row],[jméno]]</f>
        <v>Rokos Ivan</v>
      </c>
      <c r="E45" s="126">
        <f>laps_times[[#This Row],[roč]]</f>
        <v>1959</v>
      </c>
      <c r="F45" s="126" t="str">
        <f>laps_times[[#This Row],[kat]]</f>
        <v>M50</v>
      </c>
      <c r="G45" s="126">
        <f>laps_times[[#This Row],[poř_kat]]</f>
        <v>6</v>
      </c>
      <c r="H45" s="125" t="str">
        <f>IF(ISBLANK(laps_times[[#This Row],[klub]]),"-",laps_times[[#This Row],[klub]])</f>
        <v>TJ Jiskra Třeboň</v>
      </c>
      <c r="I45" s="138">
        <f>laps_times[[#This Row],[celk. čas]]</f>
        <v>0.14891203703703704</v>
      </c>
      <c r="J45" s="127">
        <f>laps_times[[#This Row],[1]]</f>
        <v>2.2899305555555555E-3</v>
      </c>
      <c r="K45" s="127">
        <f>IF(ISBLANK(laps_times[[#This Row],[2]]),"DNF",    rounds_cum_time[[#This Row],[1]]+laps_times[[#This Row],[2]])</f>
        <v>3.5934027777777778E-3</v>
      </c>
      <c r="L45" s="127">
        <f>IF(ISBLANK(laps_times[[#This Row],[3]]),"DNF",    rounds_cum_time[[#This Row],[2]]+laps_times[[#This Row],[3]])</f>
        <v>4.9238425925925925E-3</v>
      </c>
      <c r="M45" s="127">
        <f>IF(ISBLANK(laps_times[[#This Row],[4]]),"DNF",    rounds_cum_time[[#This Row],[3]]+laps_times[[#This Row],[4]])</f>
        <v>6.2887731481481484E-3</v>
      </c>
      <c r="N45" s="127">
        <f>IF(ISBLANK(laps_times[[#This Row],[5]]),"DNF",    rounds_cum_time[[#This Row],[4]]+laps_times[[#This Row],[5]])</f>
        <v>7.6763888888888888E-3</v>
      </c>
      <c r="O45" s="127">
        <f>IF(ISBLANK(laps_times[[#This Row],[6]]),"DNF",    rounds_cum_time[[#This Row],[5]]+laps_times[[#This Row],[6]])</f>
        <v>9.0649305555555552E-3</v>
      </c>
      <c r="P45" s="127">
        <f>IF(ISBLANK(laps_times[[#This Row],[7]]),"DNF",    rounds_cum_time[[#This Row],[6]]+laps_times[[#This Row],[7]])</f>
        <v>1.0447569444444443E-2</v>
      </c>
      <c r="Q45" s="127">
        <f>IF(ISBLANK(laps_times[[#This Row],[8]]),"DNF",    rounds_cum_time[[#This Row],[7]]+laps_times[[#This Row],[8]])</f>
        <v>1.1858680555555555E-2</v>
      </c>
      <c r="R45" s="127">
        <f>IF(ISBLANK(laps_times[[#This Row],[9]]),"DNF",    rounds_cum_time[[#This Row],[8]]+laps_times[[#This Row],[9]])</f>
        <v>1.3196527777777778E-2</v>
      </c>
      <c r="S45" s="127">
        <f>IF(ISBLANK(laps_times[[#This Row],[10]]),"DNF",    rounds_cum_time[[#This Row],[9]]+laps_times[[#This Row],[10]])</f>
        <v>1.4517708333333334E-2</v>
      </c>
      <c r="T45" s="127">
        <f>IF(ISBLANK(laps_times[[#This Row],[11]]),"DNF",    rounds_cum_time[[#This Row],[10]]+laps_times[[#This Row],[11]])</f>
        <v>1.5875115740740742E-2</v>
      </c>
      <c r="U45" s="127">
        <f>IF(ISBLANK(laps_times[[#This Row],[12]]),"DNF",    rounds_cum_time[[#This Row],[11]]+laps_times[[#This Row],[12]])</f>
        <v>1.7256250000000001E-2</v>
      </c>
      <c r="V45" s="127">
        <f>IF(ISBLANK(laps_times[[#This Row],[13]]),"DNF",    rounds_cum_time[[#This Row],[12]]+laps_times[[#This Row],[13]])</f>
        <v>1.8630902777777777E-2</v>
      </c>
      <c r="W45" s="127">
        <f>IF(ISBLANK(laps_times[[#This Row],[14]]),"DNF",    rounds_cum_time[[#This Row],[13]]+laps_times[[#This Row],[14]])</f>
        <v>2.0016550925925927E-2</v>
      </c>
      <c r="X45" s="127">
        <f>IF(ISBLANK(laps_times[[#This Row],[15]]),"DNF",    rounds_cum_time[[#This Row],[14]]+laps_times[[#This Row],[15]])</f>
        <v>2.1402199074074077E-2</v>
      </c>
      <c r="Y45" s="127">
        <f>IF(ISBLANK(laps_times[[#This Row],[16]]),"DNF",    rounds_cum_time[[#This Row],[15]]+laps_times[[#This Row],[16]])</f>
        <v>2.2804629629629633E-2</v>
      </c>
      <c r="Z45" s="127">
        <f>IF(ISBLANK(laps_times[[#This Row],[17]]),"DNF",    rounds_cum_time[[#This Row],[16]]+laps_times[[#This Row],[17]])</f>
        <v>2.4223148148148153E-2</v>
      </c>
      <c r="AA45" s="127">
        <f>IF(ISBLANK(laps_times[[#This Row],[18]]),"DNF",    rounds_cum_time[[#This Row],[17]]+laps_times[[#This Row],[18]])</f>
        <v>2.5649189814814819E-2</v>
      </c>
      <c r="AB45" s="127">
        <f>IF(ISBLANK(laps_times[[#This Row],[19]]),"DNF",    rounds_cum_time[[#This Row],[18]]+laps_times[[#This Row],[19]])</f>
        <v>2.7078703703703709E-2</v>
      </c>
      <c r="AC45" s="127">
        <f>IF(ISBLANK(laps_times[[#This Row],[20]]),"DNF",    rounds_cum_time[[#This Row],[19]]+laps_times[[#This Row],[20]])</f>
        <v>2.8506365740740745E-2</v>
      </c>
      <c r="AD45" s="127">
        <f>IF(ISBLANK(laps_times[[#This Row],[21]]),"DNF",    rounds_cum_time[[#This Row],[20]]+laps_times[[#This Row],[21]])</f>
        <v>2.9999074074074077E-2</v>
      </c>
      <c r="AE45" s="127">
        <f>IF(ISBLANK(laps_times[[#This Row],[22]]),"DNF",    rounds_cum_time[[#This Row],[21]]+laps_times[[#This Row],[22]])</f>
        <v>3.1449652777777781E-2</v>
      </c>
      <c r="AF45" s="127">
        <f>IF(ISBLANK(laps_times[[#This Row],[23]]),"DNF",    rounds_cum_time[[#This Row],[22]]+laps_times[[#This Row],[23]])</f>
        <v>3.2891087962962966E-2</v>
      </c>
      <c r="AG45" s="127">
        <f>IF(ISBLANK(laps_times[[#This Row],[24]]),"DNF",    rounds_cum_time[[#This Row],[23]]+laps_times[[#This Row],[24]])</f>
        <v>3.4296180555555555E-2</v>
      </c>
      <c r="AH45" s="127">
        <f>IF(ISBLANK(laps_times[[#This Row],[25]]),"DNF",    rounds_cum_time[[#This Row],[24]]+laps_times[[#This Row],[25]])</f>
        <v>3.5702893518518519E-2</v>
      </c>
      <c r="AI45" s="127">
        <f>IF(ISBLANK(laps_times[[#This Row],[26]]),"DNF",    rounds_cum_time[[#This Row],[25]]+laps_times[[#This Row],[26]])</f>
        <v>3.7085300925925928E-2</v>
      </c>
      <c r="AJ45" s="127">
        <f>IF(ISBLANK(laps_times[[#This Row],[27]]),"DNF",    rounds_cum_time[[#This Row],[26]]+laps_times[[#This Row],[27]])</f>
        <v>3.8460532407407412E-2</v>
      </c>
      <c r="AK45" s="127">
        <f>IF(ISBLANK(laps_times[[#This Row],[28]]),"DNF",    rounds_cum_time[[#This Row],[27]]+laps_times[[#This Row],[28]])</f>
        <v>3.9847569444444446E-2</v>
      </c>
      <c r="AL45" s="127">
        <f>IF(ISBLANK(laps_times[[#This Row],[29]]),"DNF",    rounds_cum_time[[#This Row],[28]]+laps_times[[#This Row],[29]])</f>
        <v>4.1202662037037041E-2</v>
      </c>
      <c r="AM45" s="127">
        <f>IF(ISBLANK(laps_times[[#This Row],[30]]),"DNF",    rounds_cum_time[[#This Row],[29]]+laps_times[[#This Row],[30]])</f>
        <v>4.2568171296296302E-2</v>
      </c>
      <c r="AN45" s="127">
        <f>IF(ISBLANK(laps_times[[#This Row],[31]]),"DNF",    rounds_cum_time[[#This Row],[30]]+laps_times[[#This Row],[31]])</f>
        <v>4.3928703703703706E-2</v>
      </c>
      <c r="AO45" s="127">
        <f>IF(ISBLANK(laps_times[[#This Row],[32]]),"DNF",    rounds_cum_time[[#This Row],[31]]+laps_times[[#This Row],[32]])</f>
        <v>4.5283912037037036E-2</v>
      </c>
      <c r="AP45" s="127">
        <f>IF(ISBLANK(laps_times[[#This Row],[33]]),"DNF",    rounds_cum_time[[#This Row],[32]]+laps_times[[#This Row],[33]])</f>
        <v>4.6654166666666663E-2</v>
      </c>
      <c r="AQ45" s="127">
        <f>IF(ISBLANK(laps_times[[#This Row],[34]]),"DNF",    rounds_cum_time[[#This Row],[33]]+laps_times[[#This Row],[34]])</f>
        <v>4.7993749999999995E-2</v>
      </c>
      <c r="AR45" s="127">
        <f>IF(ISBLANK(laps_times[[#This Row],[35]]),"DNF",    rounds_cum_time[[#This Row],[34]]+laps_times[[#This Row],[35]])</f>
        <v>4.9345370370370366E-2</v>
      </c>
      <c r="AS45" s="127">
        <f>IF(ISBLANK(laps_times[[#This Row],[36]]),"DNF",    rounds_cum_time[[#This Row],[35]]+laps_times[[#This Row],[36]])</f>
        <v>5.0717708333333326E-2</v>
      </c>
      <c r="AT45" s="127">
        <f>IF(ISBLANK(laps_times[[#This Row],[37]]),"DNF",    rounds_cum_time[[#This Row],[36]]+laps_times[[#This Row],[37]])</f>
        <v>5.2113425925925917E-2</v>
      </c>
      <c r="AU45" s="127">
        <f>IF(ISBLANK(laps_times[[#This Row],[38]]),"DNF",    rounds_cum_time[[#This Row],[37]]+laps_times[[#This Row],[38]])</f>
        <v>5.3486342592592585E-2</v>
      </c>
      <c r="AV45" s="127">
        <f>IF(ISBLANK(laps_times[[#This Row],[39]]),"DNF",    rounds_cum_time[[#This Row],[38]]+laps_times[[#This Row],[39]])</f>
        <v>5.486979166666666E-2</v>
      </c>
      <c r="AW45" s="127">
        <f>IF(ISBLANK(laps_times[[#This Row],[40]]),"DNF",    rounds_cum_time[[#This Row],[39]]+laps_times[[#This Row],[40]])</f>
        <v>5.6271296296296291E-2</v>
      </c>
      <c r="AX45" s="127">
        <f>IF(ISBLANK(laps_times[[#This Row],[41]]),"DNF",    rounds_cum_time[[#This Row],[40]]+laps_times[[#This Row],[41]])</f>
        <v>5.7671643518518514E-2</v>
      </c>
      <c r="AY45" s="127">
        <f>IF(ISBLANK(laps_times[[#This Row],[42]]),"DNF",    rounds_cum_time[[#This Row],[41]]+laps_times[[#This Row],[42]])</f>
        <v>5.9063657407407405E-2</v>
      </c>
      <c r="AZ45" s="127">
        <f>IF(ISBLANK(laps_times[[#This Row],[43]]),"DNF",    rounds_cum_time[[#This Row],[42]]+laps_times[[#This Row],[43]])</f>
        <v>6.0468749999999995E-2</v>
      </c>
      <c r="BA45" s="127">
        <f>IF(ISBLANK(laps_times[[#This Row],[44]]),"DNF",    rounds_cum_time[[#This Row],[43]]+laps_times[[#This Row],[44]])</f>
        <v>6.1871759259259251E-2</v>
      </c>
      <c r="BB45" s="127">
        <f>IF(ISBLANK(laps_times[[#This Row],[45]]),"DNF",    rounds_cum_time[[#This Row],[44]]+laps_times[[#This Row],[45]])</f>
        <v>6.3346296296296289E-2</v>
      </c>
      <c r="BC45" s="127">
        <f>IF(ISBLANK(laps_times[[#This Row],[46]]),"DNF",    rounds_cum_time[[#This Row],[45]]+laps_times[[#This Row],[46]])</f>
        <v>6.476979166666666E-2</v>
      </c>
      <c r="BD45" s="127">
        <f>IF(ISBLANK(laps_times[[#This Row],[47]]),"DNF",    rounds_cum_time[[#This Row],[46]]+laps_times[[#This Row],[47]])</f>
        <v>6.6188425925925914E-2</v>
      </c>
      <c r="BE45" s="127">
        <f>IF(ISBLANK(laps_times[[#This Row],[48]]),"DNF",    rounds_cum_time[[#This Row],[47]]+laps_times[[#This Row],[48]])</f>
        <v>6.7600694444444429E-2</v>
      </c>
      <c r="BF45" s="127">
        <f>IF(ISBLANK(laps_times[[#This Row],[49]]),"DNF",    rounds_cum_time[[#This Row],[48]]+laps_times[[#This Row],[49]])</f>
        <v>6.9038888888888872E-2</v>
      </c>
      <c r="BG45" s="127">
        <f>IF(ISBLANK(laps_times[[#This Row],[50]]),"DNF",    rounds_cum_time[[#This Row],[49]]+laps_times[[#This Row],[50]])</f>
        <v>7.0453935185185168E-2</v>
      </c>
      <c r="BH45" s="127">
        <f>IF(ISBLANK(laps_times[[#This Row],[51]]),"DNF",    rounds_cum_time[[#This Row],[50]]+laps_times[[#This Row],[51]])</f>
        <v>7.1879513888888871E-2</v>
      </c>
      <c r="BI45" s="127">
        <f>IF(ISBLANK(laps_times[[#This Row],[52]]),"DNF",    rounds_cum_time[[#This Row],[51]]+laps_times[[#This Row],[52]])</f>
        <v>7.3331018518518504E-2</v>
      </c>
      <c r="BJ45" s="127">
        <f>IF(ISBLANK(laps_times[[#This Row],[53]]),"DNF",    rounds_cum_time[[#This Row],[52]]+laps_times[[#This Row],[53]])</f>
        <v>7.4800115740740719E-2</v>
      </c>
      <c r="BK45" s="127">
        <f>IF(ISBLANK(laps_times[[#This Row],[54]]),"DNF",    rounds_cum_time[[#This Row],[53]]+laps_times[[#This Row],[54]])</f>
        <v>7.6295486111111088E-2</v>
      </c>
      <c r="BL45" s="127">
        <f>IF(ISBLANK(laps_times[[#This Row],[55]]),"DNF",    rounds_cum_time[[#This Row],[54]]+laps_times[[#This Row],[55]])</f>
        <v>7.7726851851851825E-2</v>
      </c>
      <c r="BM45" s="127">
        <f>IF(ISBLANK(laps_times[[#This Row],[56]]),"DNF",    rounds_cum_time[[#This Row],[55]]+laps_times[[#This Row],[56]])</f>
        <v>7.9143749999999971E-2</v>
      </c>
      <c r="BN45" s="127">
        <f>IF(ISBLANK(laps_times[[#This Row],[57]]),"DNF",    rounds_cum_time[[#This Row],[56]]+laps_times[[#This Row],[57]])</f>
        <v>8.0553819444444411E-2</v>
      </c>
      <c r="BO45" s="127">
        <f>IF(ISBLANK(laps_times[[#This Row],[58]]),"DNF",    rounds_cum_time[[#This Row],[57]]+laps_times[[#This Row],[58]])</f>
        <v>8.1956134259259225E-2</v>
      </c>
      <c r="BP45" s="127">
        <f>IF(ISBLANK(laps_times[[#This Row],[59]]),"DNF",    rounds_cum_time[[#This Row],[58]]+laps_times[[#This Row],[59]])</f>
        <v>8.3383217592592554E-2</v>
      </c>
      <c r="BQ45" s="127">
        <f>IF(ISBLANK(laps_times[[#This Row],[60]]),"DNF",    rounds_cum_time[[#This Row],[59]]+laps_times[[#This Row],[60]])</f>
        <v>8.4791319444444402E-2</v>
      </c>
      <c r="BR45" s="127">
        <f>IF(ISBLANK(laps_times[[#This Row],[61]]),"DNF",    rounds_cum_time[[#This Row],[60]]+laps_times[[#This Row],[61]])</f>
        <v>8.62012731481481E-2</v>
      </c>
      <c r="BS45" s="127">
        <f>IF(ISBLANK(laps_times[[#This Row],[62]]),"DNF",    rounds_cum_time[[#This Row],[61]]+laps_times[[#This Row],[62]])</f>
        <v>8.7651388888888834E-2</v>
      </c>
      <c r="BT45" s="127">
        <f>IF(ISBLANK(laps_times[[#This Row],[63]]),"DNF",    rounds_cum_time[[#This Row],[62]]+laps_times[[#This Row],[63]])</f>
        <v>8.9082523148148088E-2</v>
      </c>
      <c r="BU45" s="127">
        <f>IF(ISBLANK(laps_times[[#This Row],[64]]),"DNF",    rounds_cum_time[[#This Row],[63]]+laps_times[[#This Row],[64]])</f>
        <v>9.0540393518518461E-2</v>
      </c>
      <c r="BV45" s="127">
        <f>IF(ISBLANK(laps_times[[#This Row],[65]]),"DNF",    rounds_cum_time[[#This Row],[64]]+laps_times[[#This Row],[65]])</f>
        <v>9.2044907407407353E-2</v>
      </c>
      <c r="BW45" s="127">
        <f>IF(ISBLANK(laps_times[[#This Row],[66]]),"DNF",    rounds_cum_time[[#This Row],[65]]+laps_times[[#This Row],[66]])</f>
        <v>9.3481712962962912E-2</v>
      </c>
      <c r="BX45" s="127">
        <f>IF(ISBLANK(laps_times[[#This Row],[67]]),"DNF",    rounds_cum_time[[#This Row],[66]]+laps_times[[#This Row],[67]])</f>
        <v>9.491655092592588E-2</v>
      </c>
      <c r="BY45" s="127">
        <f>IF(ISBLANK(laps_times[[#This Row],[68]]),"DNF",    rounds_cum_time[[#This Row],[67]]+laps_times[[#This Row],[68]])</f>
        <v>9.6353587962962922E-2</v>
      </c>
      <c r="BZ45" s="127">
        <f>IF(ISBLANK(laps_times[[#This Row],[69]]),"DNF",    rounds_cum_time[[#This Row],[68]]+laps_times[[#This Row],[69]])</f>
        <v>9.7821412037036995E-2</v>
      </c>
      <c r="CA45" s="127">
        <f>IF(ISBLANK(laps_times[[#This Row],[70]]),"DNF",    rounds_cum_time[[#This Row],[69]]+laps_times[[#This Row],[70]])</f>
        <v>9.9204976851851812E-2</v>
      </c>
      <c r="CB45" s="127">
        <f>IF(ISBLANK(laps_times[[#This Row],[71]]),"DNF",    rounds_cum_time[[#This Row],[70]]+laps_times[[#This Row],[71]])</f>
        <v>0.10055231481481477</v>
      </c>
      <c r="CC45" s="127">
        <f>IF(ISBLANK(laps_times[[#This Row],[72]]),"DNF",    rounds_cum_time[[#This Row],[71]]+laps_times[[#This Row],[72]])</f>
        <v>0.1018983796296296</v>
      </c>
      <c r="CD45" s="127">
        <f>IF(ISBLANK(laps_times[[#This Row],[73]]),"DNF",    rounds_cum_time[[#This Row],[72]]+laps_times[[#This Row],[73]])</f>
        <v>0.10323657407407404</v>
      </c>
      <c r="CE45" s="127">
        <f>IF(ISBLANK(laps_times[[#This Row],[74]]),"DNF",    rounds_cum_time[[#This Row],[73]]+laps_times[[#This Row],[74]])</f>
        <v>0.10460219907407403</v>
      </c>
      <c r="CF45" s="127">
        <f>IF(ISBLANK(laps_times[[#This Row],[75]]),"DNF",    rounds_cum_time[[#This Row],[74]]+laps_times[[#This Row],[75]])</f>
        <v>0.10597893518518514</v>
      </c>
      <c r="CG45" s="127">
        <f>IF(ISBLANK(laps_times[[#This Row],[76]]),"DNF",    rounds_cum_time[[#This Row],[75]]+laps_times[[#This Row],[76]])</f>
        <v>0.10743136574074069</v>
      </c>
      <c r="CH45" s="127">
        <f>IF(ISBLANK(laps_times[[#This Row],[77]]),"DNF",    rounds_cum_time[[#This Row],[76]]+laps_times[[#This Row],[77]])</f>
        <v>0.10886759259259254</v>
      </c>
      <c r="CI45" s="127">
        <f>IF(ISBLANK(laps_times[[#This Row],[78]]),"DNF",    rounds_cum_time[[#This Row],[77]]+laps_times[[#This Row],[78]])</f>
        <v>0.11028946759259255</v>
      </c>
      <c r="CJ45" s="127">
        <f>IF(ISBLANK(laps_times[[#This Row],[79]]),"DNF",    rounds_cum_time[[#This Row],[78]]+laps_times[[#This Row],[79]])</f>
        <v>0.11170150462962958</v>
      </c>
      <c r="CK45" s="127">
        <f>IF(ISBLANK(laps_times[[#This Row],[80]]),"DNF",    rounds_cum_time[[#This Row],[79]]+laps_times[[#This Row],[80]])</f>
        <v>0.11311354166666661</v>
      </c>
      <c r="CL45" s="127">
        <f>IF(ISBLANK(laps_times[[#This Row],[81]]),"DNF",    rounds_cum_time[[#This Row],[80]]+laps_times[[#This Row],[81]])</f>
        <v>0.11450381944444439</v>
      </c>
      <c r="CM45" s="127">
        <f>IF(ISBLANK(laps_times[[#This Row],[82]]),"DNF",    rounds_cum_time[[#This Row],[81]]+laps_times[[#This Row],[82]])</f>
        <v>0.11586585648148143</v>
      </c>
      <c r="CN45" s="127">
        <f>IF(ISBLANK(laps_times[[#This Row],[83]]),"DNF",    rounds_cum_time[[#This Row],[82]]+laps_times[[#This Row],[83]])</f>
        <v>0.11732569444444439</v>
      </c>
      <c r="CO45" s="127">
        <f>IF(ISBLANK(laps_times[[#This Row],[84]]),"DNF",    rounds_cum_time[[#This Row],[83]]+laps_times[[#This Row],[84]])</f>
        <v>0.11868946759259254</v>
      </c>
      <c r="CP45" s="127">
        <f>IF(ISBLANK(laps_times[[#This Row],[85]]),"DNF",    rounds_cum_time[[#This Row],[84]]+laps_times[[#This Row],[85]])</f>
        <v>0.12006018518518513</v>
      </c>
      <c r="CQ45" s="127">
        <f>IF(ISBLANK(laps_times[[#This Row],[86]]),"DNF",    rounds_cum_time[[#This Row],[85]]+laps_times[[#This Row],[86]])</f>
        <v>0.12147974537037032</v>
      </c>
      <c r="CR45" s="127">
        <f>IF(ISBLANK(laps_times[[#This Row],[87]]),"DNF",    rounds_cum_time[[#This Row],[86]]+laps_times[[#This Row],[87]])</f>
        <v>0.12298217592592588</v>
      </c>
      <c r="CS45" s="127">
        <f>IF(ISBLANK(laps_times[[#This Row],[88]]),"DNF",    rounds_cum_time[[#This Row],[87]]+laps_times[[#This Row],[88]])</f>
        <v>0.12438124999999996</v>
      </c>
      <c r="CT45" s="127">
        <f>IF(ISBLANK(laps_times[[#This Row],[89]]),"DNF",    rounds_cum_time[[#This Row],[88]]+laps_times[[#This Row],[89]])</f>
        <v>0.12579988425925923</v>
      </c>
      <c r="CU45" s="127">
        <f>IF(ISBLANK(laps_times[[#This Row],[90]]),"DNF",    rounds_cum_time[[#This Row],[89]]+laps_times[[#This Row],[90]])</f>
        <v>0.12720011574074069</v>
      </c>
      <c r="CV45" s="127">
        <f>IF(ISBLANK(laps_times[[#This Row],[91]]),"DNF",    rounds_cum_time[[#This Row],[90]]+laps_times[[#This Row],[91]])</f>
        <v>0.12861238425925922</v>
      </c>
      <c r="CW45" s="127">
        <f>IF(ISBLANK(laps_times[[#This Row],[92]]),"DNF",    rounds_cum_time[[#This Row],[91]]+laps_times[[#This Row],[92]])</f>
        <v>0.13002407407407404</v>
      </c>
      <c r="CX45" s="127">
        <f>IF(ISBLANK(laps_times[[#This Row],[93]]),"DNF",    rounds_cum_time[[#This Row],[92]]+laps_times[[#This Row],[93]])</f>
        <v>0.13147604166666663</v>
      </c>
      <c r="CY45" s="127">
        <f>IF(ISBLANK(laps_times[[#This Row],[94]]),"DNF",    rounds_cum_time[[#This Row],[93]]+laps_times[[#This Row],[94]])</f>
        <v>0.13299386574074071</v>
      </c>
      <c r="CZ45" s="127">
        <f>IF(ISBLANK(laps_times[[#This Row],[95]]),"DNF",    rounds_cum_time[[#This Row],[94]]+laps_times[[#This Row],[95]])</f>
        <v>0.13441307870370367</v>
      </c>
      <c r="DA45" s="127">
        <f>IF(ISBLANK(laps_times[[#This Row],[96]]),"DNF",    rounds_cum_time[[#This Row],[95]]+laps_times[[#This Row],[96]])</f>
        <v>0.13586388888888887</v>
      </c>
      <c r="DB45" s="127">
        <f>IF(ISBLANK(laps_times[[#This Row],[97]]),"DNF",    rounds_cum_time[[#This Row],[96]]+laps_times[[#This Row],[97]])</f>
        <v>0.13728900462962962</v>
      </c>
      <c r="DC45" s="127">
        <f>IF(ISBLANK(laps_times[[#This Row],[98]]),"DNF",    rounds_cum_time[[#This Row],[97]]+laps_times[[#This Row],[98]])</f>
        <v>0.13871990740740739</v>
      </c>
      <c r="DD45" s="127">
        <f>IF(ISBLANK(laps_times[[#This Row],[99]]),"DNF",    rounds_cum_time[[#This Row],[98]]+laps_times[[#This Row],[99]])</f>
        <v>0.14016909722222221</v>
      </c>
      <c r="DE45" s="127">
        <f>IF(ISBLANK(laps_times[[#This Row],[100]]),"DNF",    rounds_cum_time[[#This Row],[99]]+laps_times[[#This Row],[100]])</f>
        <v>0.14164525462962962</v>
      </c>
      <c r="DF45" s="127">
        <f>IF(ISBLANK(laps_times[[#This Row],[101]]),"DNF",    rounds_cum_time[[#This Row],[100]]+laps_times[[#This Row],[101]])</f>
        <v>0.14323877314814815</v>
      </c>
      <c r="DG45" s="127">
        <f>IF(ISBLANK(laps_times[[#This Row],[102]]),"DNF",    rounds_cum_time[[#This Row],[101]]+laps_times[[#This Row],[102]])</f>
        <v>0.14469305555555556</v>
      </c>
      <c r="DH45" s="127">
        <f>IF(ISBLANK(laps_times[[#This Row],[103]]),"DNF",    rounds_cum_time[[#This Row],[102]]+laps_times[[#This Row],[103]])</f>
        <v>0.14617650462962964</v>
      </c>
      <c r="DI45" s="128">
        <f>IF(ISBLANK(laps_times[[#This Row],[104]]),"DNF",    rounds_cum_time[[#This Row],[103]]+laps_times[[#This Row],[104]])</f>
        <v>0.14761770833333335</v>
      </c>
      <c r="DJ45" s="128">
        <f>IF(ISBLANK(laps_times[[#This Row],[105]]),"DNF",    rounds_cum_time[[#This Row],[104]]+laps_times[[#This Row],[105]])</f>
        <v>0.14892291666666668</v>
      </c>
    </row>
    <row r="46" spans="2:114" x14ac:dyDescent="0.2">
      <c r="B46" s="124">
        <f>laps_times[[#This Row],[poř]]</f>
        <v>43</v>
      </c>
      <c r="C46" s="125">
        <f>laps_times[[#This Row],[s.č.]]</f>
        <v>24</v>
      </c>
      <c r="D46" s="125" t="str">
        <f>laps_times[[#This Row],[jméno]]</f>
        <v>Doležal Marek</v>
      </c>
      <c r="E46" s="126">
        <f>laps_times[[#This Row],[roč]]</f>
        <v>1973</v>
      </c>
      <c r="F46" s="126" t="str">
        <f>laps_times[[#This Row],[kat]]</f>
        <v>M40</v>
      </c>
      <c r="G46" s="126">
        <f>laps_times[[#This Row],[poř_kat]]</f>
        <v>18</v>
      </c>
      <c r="H46" s="125" t="str">
        <f>IF(ISBLANK(laps_times[[#This Row],[klub]]),"-",laps_times[[#This Row],[klub]])</f>
        <v>-</v>
      </c>
      <c r="I46" s="138">
        <f>laps_times[[#This Row],[celk. čas]]</f>
        <v>0.14993055555555554</v>
      </c>
      <c r="J46" s="127">
        <f>laps_times[[#This Row],[1]]</f>
        <v>2.0700231481481481E-3</v>
      </c>
      <c r="K46" s="127">
        <f>IF(ISBLANK(laps_times[[#This Row],[2]]),"DNF",    rounds_cum_time[[#This Row],[1]]+laps_times[[#This Row],[2]])</f>
        <v>3.3740740740740736E-3</v>
      </c>
      <c r="L46" s="127">
        <f>IF(ISBLANK(laps_times[[#This Row],[3]]),"DNF",    rounds_cum_time[[#This Row],[2]]+laps_times[[#This Row],[3]])</f>
        <v>4.6864583333333324E-3</v>
      </c>
      <c r="M46" s="127">
        <f>IF(ISBLANK(laps_times[[#This Row],[4]]),"DNF",    rounds_cum_time[[#This Row],[3]]+laps_times[[#This Row],[4]])</f>
        <v>6.0005787037037024E-3</v>
      </c>
      <c r="N46" s="127">
        <f>IF(ISBLANK(laps_times[[#This Row],[5]]),"DNF",    rounds_cum_time[[#This Row],[4]]+laps_times[[#This Row],[5]])</f>
        <v>7.3145833333333318E-3</v>
      </c>
      <c r="O46" s="127">
        <f>IF(ISBLANK(laps_times[[#This Row],[6]]),"DNF",    rounds_cum_time[[#This Row],[5]]+laps_times[[#This Row],[6]])</f>
        <v>8.6509259259259248E-3</v>
      </c>
      <c r="P46" s="127">
        <f>IF(ISBLANK(laps_times[[#This Row],[7]]),"DNF",    rounds_cum_time[[#This Row],[6]]+laps_times[[#This Row],[7]])</f>
        <v>9.9915509259259246E-3</v>
      </c>
      <c r="Q46" s="127">
        <f>IF(ISBLANK(laps_times[[#This Row],[8]]),"DNF",    rounds_cum_time[[#This Row],[7]]+laps_times[[#This Row],[8]])</f>
        <v>1.1330671296296295E-2</v>
      </c>
      <c r="R46" s="127">
        <f>IF(ISBLANK(laps_times[[#This Row],[9]]),"DNF",    rounds_cum_time[[#This Row],[8]]+laps_times[[#This Row],[9]])</f>
        <v>1.2651157407407406E-2</v>
      </c>
      <c r="S46" s="127">
        <f>IF(ISBLANK(laps_times[[#This Row],[10]]),"DNF",    rounds_cum_time[[#This Row],[9]]+laps_times[[#This Row],[10]])</f>
        <v>1.3985069444444442E-2</v>
      </c>
      <c r="T46" s="127">
        <f>IF(ISBLANK(laps_times[[#This Row],[11]]),"DNF",    rounds_cum_time[[#This Row],[10]]+laps_times[[#This Row],[11]])</f>
        <v>1.5309953703703701E-2</v>
      </c>
      <c r="U46" s="127">
        <f>IF(ISBLANK(laps_times[[#This Row],[12]]),"DNF",    rounds_cum_time[[#This Row],[11]]+laps_times[[#This Row],[12]])</f>
        <v>1.6615277777777774E-2</v>
      </c>
      <c r="V46" s="127">
        <f>IF(ISBLANK(laps_times[[#This Row],[13]]),"DNF",    rounds_cum_time[[#This Row],[12]]+laps_times[[#This Row],[13]])</f>
        <v>1.7927199074074071E-2</v>
      </c>
      <c r="W46" s="127">
        <f>IF(ISBLANK(laps_times[[#This Row],[14]]),"DNF",    rounds_cum_time[[#This Row],[13]]+laps_times[[#This Row],[14]])</f>
        <v>1.9278703703703701E-2</v>
      </c>
      <c r="X46" s="127">
        <f>IF(ISBLANK(laps_times[[#This Row],[15]]),"DNF",    rounds_cum_time[[#This Row],[14]]+laps_times[[#This Row],[15]])</f>
        <v>2.0619328703703699E-2</v>
      </c>
      <c r="Y46" s="127">
        <f>IF(ISBLANK(laps_times[[#This Row],[16]]),"DNF",    rounds_cum_time[[#This Row],[15]]+laps_times[[#This Row],[16]])</f>
        <v>2.1957407407407401E-2</v>
      </c>
      <c r="Z46" s="127">
        <f>IF(ISBLANK(laps_times[[#This Row],[17]]),"DNF",    rounds_cum_time[[#This Row],[16]]+laps_times[[#This Row],[17]])</f>
        <v>2.3301041666666661E-2</v>
      </c>
      <c r="AA46" s="127">
        <f>IF(ISBLANK(laps_times[[#This Row],[18]]),"DNF",    rounds_cum_time[[#This Row],[17]]+laps_times[[#This Row],[18]])</f>
        <v>2.4645023148148142E-2</v>
      </c>
      <c r="AB46" s="127">
        <f>IF(ISBLANK(laps_times[[#This Row],[19]]),"DNF",    rounds_cum_time[[#This Row],[18]]+laps_times[[#This Row],[19]])</f>
        <v>2.5985995370370364E-2</v>
      </c>
      <c r="AC46" s="127">
        <f>IF(ISBLANK(laps_times[[#This Row],[20]]),"DNF",    rounds_cum_time[[#This Row],[19]]+laps_times[[#This Row],[20]])</f>
        <v>2.7355439814814808E-2</v>
      </c>
      <c r="AD46" s="127">
        <f>IF(ISBLANK(laps_times[[#This Row],[21]]),"DNF",    rounds_cum_time[[#This Row],[20]]+laps_times[[#This Row],[21]])</f>
        <v>2.8733217592592585E-2</v>
      </c>
      <c r="AE46" s="127">
        <f>IF(ISBLANK(laps_times[[#This Row],[22]]),"DNF",    rounds_cum_time[[#This Row],[21]]+laps_times[[#This Row],[22]])</f>
        <v>3.0101620370370362E-2</v>
      </c>
      <c r="AF46" s="127">
        <f>IF(ISBLANK(laps_times[[#This Row],[23]]),"DNF",    rounds_cum_time[[#This Row],[22]]+laps_times[[#This Row],[23]])</f>
        <v>3.1479861111111104E-2</v>
      </c>
      <c r="AG46" s="127">
        <f>IF(ISBLANK(laps_times[[#This Row],[24]]),"DNF",    rounds_cum_time[[#This Row],[23]]+laps_times[[#This Row],[24]])</f>
        <v>3.2863078703703696E-2</v>
      </c>
      <c r="AH46" s="127">
        <f>IF(ISBLANK(laps_times[[#This Row],[25]]),"DNF",    rounds_cum_time[[#This Row],[24]]+laps_times[[#This Row],[25]])</f>
        <v>3.4240393518518514E-2</v>
      </c>
      <c r="AI46" s="127">
        <f>IF(ISBLANK(laps_times[[#This Row],[26]]),"DNF",    rounds_cum_time[[#This Row],[25]]+laps_times[[#This Row],[26]])</f>
        <v>3.5604861111111108E-2</v>
      </c>
      <c r="AJ46" s="127">
        <f>IF(ISBLANK(laps_times[[#This Row],[27]]),"DNF",    rounds_cum_time[[#This Row],[26]]+laps_times[[#This Row],[27]])</f>
        <v>3.6970370370370369E-2</v>
      </c>
      <c r="AK46" s="127">
        <f>IF(ISBLANK(laps_times[[#This Row],[28]]),"DNF",    rounds_cum_time[[#This Row],[27]]+laps_times[[#This Row],[28]])</f>
        <v>3.8332523148148147E-2</v>
      </c>
      <c r="AL46" s="127">
        <f>IF(ISBLANK(laps_times[[#This Row],[29]]),"DNF",    rounds_cum_time[[#This Row],[28]]+laps_times[[#This Row],[29]])</f>
        <v>3.9711226851851848E-2</v>
      </c>
      <c r="AM46" s="127">
        <f>IF(ISBLANK(laps_times[[#This Row],[30]]),"DNF",    rounds_cum_time[[#This Row],[29]]+laps_times[[#This Row],[30]])</f>
        <v>4.1076851851851851E-2</v>
      </c>
      <c r="AN46" s="127">
        <f>IF(ISBLANK(laps_times[[#This Row],[31]]),"DNF",    rounds_cum_time[[#This Row],[30]]+laps_times[[#This Row],[31]])</f>
        <v>4.2441550925925928E-2</v>
      </c>
      <c r="AO46" s="127">
        <f>IF(ISBLANK(laps_times[[#This Row],[32]]),"DNF",    rounds_cum_time[[#This Row],[31]]+laps_times[[#This Row],[32]])</f>
        <v>4.3829513888888894E-2</v>
      </c>
      <c r="AP46" s="127">
        <f>IF(ISBLANK(laps_times[[#This Row],[33]]),"DNF",    rounds_cum_time[[#This Row],[32]]+laps_times[[#This Row],[33]])</f>
        <v>4.5209490740740745E-2</v>
      </c>
      <c r="AQ46" s="127">
        <f>IF(ISBLANK(laps_times[[#This Row],[34]]),"DNF",    rounds_cum_time[[#This Row],[33]]+laps_times[[#This Row],[34]])</f>
        <v>4.6559606481481483E-2</v>
      </c>
      <c r="AR46" s="127">
        <f>IF(ISBLANK(laps_times[[#This Row],[35]]),"DNF",    rounds_cum_time[[#This Row],[34]]+laps_times[[#This Row],[35]])</f>
        <v>4.7921875000000003E-2</v>
      </c>
      <c r="AS46" s="127">
        <f>IF(ISBLANK(laps_times[[#This Row],[36]]),"DNF",    rounds_cum_time[[#This Row],[35]]+laps_times[[#This Row],[36]])</f>
        <v>4.9319675925925927E-2</v>
      </c>
      <c r="AT46" s="127">
        <f>IF(ISBLANK(laps_times[[#This Row],[37]]),"DNF",    rounds_cum_time[[#This Row],[36]]+laps_times[[#This Row],[37]])</f>
        <v>5.0697916666666669E-2</v>
      </c>
      <c r="AU46" s="127">
        <f>IF(ISBLANK(laps_times[[#This Row],[38]]),"DNF",    rounds_cum_time[[#This Row],[37]]+laps_times[[#This Row],[38]])</f>
        <v>5.2076736111111112E-2</v>
      </c>
      <c r="AV46" s="127">
        <f>IF(ISBLANK(laps_times[[#This Row],[39]]),"DNF",    rounds_cum_time[[#This Row],[38]]+laps_times[[#This Row],[39]])</f>
        <v>5.3427546296296299E-2</v>
      </c>
      <c r="AW46" s="127">
        <f>IF(ISBLANK(laps_times[[#This Row],[40]]),"DNF",    rounds_cum_time[[#This Row],[39]]+laps_times[[#This Row],[40]])</f>
        <v>5.4800578703703709E-2</v>
      </c>
      <c r="AX46" s="127">
        <f>IF(ISBLANK(laps_times[[#This Row],[41]]),"DNF",    rounds_cum_time[[#This Row],[40]]+laps_times[[#This Row],[41]])</f>
        <v>5.618819444444445E-2</v>
      </c>
      <c r="AY46" s="127">
        <f>IF(ISBLANK(laps_times[[#This Row],[42]]),"DNF",    rounds_cum_time[[#This Row],[41]]+laps_times[[#This Row],[42]])</f>
        <v>5.7576157407407416E-2</v>
      </c>
      <c r="AZ46" s="127">
        <f>IF(ISBLANK(laps_times[[#This Row],[43]]),"DNF",    rounds_cum_time[[#This Row],[42]]+laps_times[[#This Row],[43]])</f>
        <v>5.8964120370370382E-2</v>
      </c>
      <c r="BA46" s="127">
        <f>IF(ISBLANK(laps_times[[#This Row],[44]]),"DNF",    rounds_cum_time[[#This Row],[43]]+laps_times[[#This Row],[44]])</f>
        <v>6.0336921296296309E-2</v>
      </c>
      <c r="BB46" s="127">
        <f>IF(ISBLANK(laps_times[[#This Row],[45]]),"DNF",    rounds_cum_time[[#This Row],[44]]+laps_times[[#This Row],[45]])</f>
        <v>6.1716087962962976E-2</v>
      </c>
      <c r="BC46" s="127">
        <f>IF(ISBLANK(laps_times[[#This Row],[46]]),"DNF",    rounds_cum_time[[#This Row],[45]]+laps_times[[#This Row],[46]])</f>
        <v>6.3097800925925943E-2</v>
      </c>
      <c r="BD46" s="127">
        <f>IF(ISBLANK(laps_times[[#This Row],[47]]),"DNF",    rounds_cum_time[[#This Row],[46]]+laps_times[[#This Row],[47]])</f>
        <v>6.4498958333333356E-2</v>
      </c>
      <c r="BE46" s="127">
        <f>IF(ISBLANK(laps_times[[#This Row],[48]]),"DNF",    rounds_cum_time[[#This Row],[47]]+laps_times[[#This Row],[48]])</f>
        <v>6.5889236111111138E-2</v>
      </c>
      <c r="BF46" s="127">
        <f>IF(ISBLANK(laps_times[[#This Row],[49]]),"DNF",    rounds_cum_time[[#This Row],[48]]+laps_times[[#This Row],[49]])</f>
        <v>6.728240740740743E-2</v>
      </c>
      <c r="BG46" s="127">
        <f>IF(ISBLANK(laps_times[[#This Row],[50]]),"DNF",    rounds_cum_time[[#This Row],[49]]+laps_times[[#This Row],[50]])</f>
        <v>6.8674652777777803E-2</v>
      </c>
      <c r="BH46" s="127">
        <f>IF(ISBLANK(laps_times[[#This Row],[51]]),"DNF",    rounds_cum_time[[#This Row],[50]]+laps_times[[#This Row],[51]])</f>
        <v>7.0063541666666687E-2</v>
      </c>
      <c r="BI46" s="127">
        <f>IF(ISBLANK(laps_times[[#This Row],[52]]),"DNF",    rounds_cum_time[[#This Row],[51]]+laps_times[[#This Row],[52]])</f>
        <v>7.1443750000000014E-2</v>
      </c>
      <c r="BJ46" s="127">
        <f>IF(ISBLANK(laps_times[[#This Row],[53]]),"DNF",    rounds_cum_time[[#This Row],[52]]+laps_times[[#This Row],[53]])</f>
        <v>7.2836574074074081E-2</v>
      </c>
      <c r="BK46" s="127">
        <f>IF(ISBLANK(laps_times[[#This Row],[54]]),"DNF",    rounds_cum_time[[#This Row],[53]]+laps_times[[#This Row],[54]])</f>
        <v>7.4217245370370374E-2</v>
      </c>
      <c r="BL46" s="127">
        <f>IF(ISBLANK(laps_times[[#This Row],[55]]),"DNF",    rounds_cum_time[[#This Row],[54]]+laps_times[[#This Row],[55]])</f>
        <v>7.5592361111111117E-2</v>
      </c>
      <c r="BM46" s="127">
        <f>IF(ISBLANK(laps_times[[#This Row],[56]]),"DNF",    rounds_cum_time[[#This Row],[55]]+laps_times[[#This Row],[56]])</f>
        <v>7.7004976851851856E-2</v>
      </c>
      <c r="BN46" s="127">
        <f>IF(ISBLANK(laps_times[[#This Row],[57]]),"DNF",    rounds_cum_time[[#This Row],[56]]+laps_times[[#This Row],[57]])</f>
        <v>7.841805555555556E-2</v>
      </c>
      <c r="BO46" s="127">
        <f>IF(ISBLANK(laps_times[[#This Row],[58]]),"DNF",    rounds_cum_time[[#This Row],[57]]+laps_times[[#This Row],[58]])</f>
        <v>7.979664351851852E-2</v>
      </c>
      <c r="BP46" s="127">
        <f>IF(ISBLANK(laps_times[[#This Row],[59]]),"DNF",    rounds_cum_time[[#This Row],[58]]+laps_times[[#This Row],[59]])</f>
        <v>8.1151504629629626E-2</v>
      </c>
      <c r="BQ46" s="127">
        <f>IF(ISBLANK(laps_times[[#This Row],[60]]),"DNF",    rounds_cum_time[[#This Row],[59]]+laps_times[[#This Row],[60]])</f>
        <v>8.2554050925925923E-2</v>
      </c>
      <c r="BR46" s="127">
        <f>IF(ISBLANK(laps_times[[#This Row],[61]]),"DNF",    rounds_cum_time[[#This Row],[60]]+laps_times[[#This Row],[61]])</f>
        <v>8.3958680555555554E-2</v>
      </c>
      <c r="BS46" s="127">
        <f>IF(ISBLANK(laps_times[[#This Row],[62]]),"DNF",    rounds_cum_time[[#This Row],[61]]+laps_times[[#This Row],[62]])</f>
        <v>8.5350115740740737E-2</v>
      </c>
      <c r="BT46" s="127">
        <f>IF(ISBLANK(laps_times[[#This Row],[63]]),"DNF",    rounds_cum_time[[#This Row],[62]]+laps_times[[#This Row],[63]])</f>
        <v>8.6750347222222218E-2</v>
      </c>
      <c r="BU46" s="127">
        <f>IF(ISBLANK(laps_times[[#This Row],[64]]),"DNF",    rounds_cum_time[[#This Row],[63]]+laps_times[[#This Row],[64]])</f>
        <v>8.8135995370370368E-2</v>
      </c>
      <c r="BV46" s="127">
        <f>IF(ISBLANK(laps_times[[#This Row],[65]]),"DNF",    rounds_cum_time[[#This Row],[64]]+laps_times[[#This Row],[65]])</f>
        <v>8.9542361111111107E-2</v>
      </c>
      <c r="BW46" s="127">
        <f>IF(ISBLANK(laps_times[[#This Row],[66]]),"DNF",    rounds_cum_time[[#This Row],[65]]+laps_times[[#This Row],[66]])</f>
        <v>9.0933101851851841E-2</v>
      </c>
      <c r="BX46" s="127">
        <f>IF(ISBLANK(laps_times[[#This Row],[67]]),"DNF",    rounds_cum_time[[#This Row],[66]]+laps_times[[#This Row],[67]])</f>
        <v>9.2323379629629623E-2</v>
      </c>
      <c r="BY46" s="127">
        <f>IF(ISBLANK(laps_times[[#This Row],[68]]),"DNF",    rounds_cum_time[[#This Row],[67]]+laps_times[[#This Row],[68]])</f>
        <v>9.3710069444444433E-2</v>
      </c>
      <c r="BZ46" s="127">
        <f>IF(ISBLANK(laps_times[[#This Row],[69]]),"DNF",    rounds_cum_time[[#This Row],[68]]+laps_times[[#This Row],[69]])</f>
        <v>9.5096759259259242E-2</v>
      </c>
      <c r="CA46" s="127">
        <f>IF(ISBLANK(laps_times[[#This Row],[70]]),"DNF",    rounds_cum_time[[#This Row],[69]]+laps_times[[#This Row],[70]])</f>
        <v>9.6477546296296277E-2</v>
      </c>
      <c r="CB46" s="127">
        <f>IF(ISBLANK(laps_times[[#This Row],[71]]),"DNF",    rounds_cum_time[[#This Row],[70]]+laps_times[[#This Row],[71]])</f>
        <v>9.7916782407407393E-2</v>
      </c>
      <c r="CC46" s="127">
        <f>IF(ISBLANK(laps_times[[#This Row],[72]]),"DNF",    rounds_cum_time[[#This Row],[71]]+laps_times[[#This Row],[72]])</f>
        <v>9.9348842592592579E-2</v>
      </c>
      <c r="CD46" s="127">
        <f>IF(ISBLANK(laps_times[[#This Row],[73]]),"DNF",    rounds_cum_time[[#This Row],[72]]+laps_times[[#This Row],[73]])</f>
        <v>0.10074780092592592</v>
      </c>
      <c r="CE46" s="127">
        <f>IF(ISBLANK(laps_times[[#This Row],[74]]),"DNF",    rounds_cum_time[[#This Row],[73]]+laps_times[[#This Row],[74]])</f>
        <v>0.10213564814814814</v>
      </c>
      <c r="CF46" s="127">
        <f>IF(ISBLANK(laps_times[[#This Row],[75]]),"DNF",    rounds_cum_time[[#This Row],[74]]+laps_times[[#This Row],[75]])</f>
        <v>0.10353171296296296</v>
      </c>
      <c r="CG46" s="127">
        <f>IF(ISBLANK(laps_times[[#This Row],[76]]),"DNF",    rounds_cum_time[[#This Row],[75]]+laps_times[[#This Row],[76]])</f>
        <v>0.10492604166666666</v>
      </c>
      <c r="CH46" s="127">
        <f>IF(ISBLANK(laps_times[[#This Row],[77]]),"DNF",    rounds_cum_time[[#This Row],[76]]+laps_times[[#This Row],[77]])</f>
        <v>0.10632534722222221</v>
      </c>
      <c r="CI46" s="127">
        <f>IF(ISBLANK(laps_times[[#This Row],[78]]),"DNF",    rounds_cum_time[[#This Row],[77]]+laps_times[[#This Row],[78]])</f>
        <v>0.10775289351851851</v>
      </c>
      <c r="CJ46" s="127">
        <f>IF(ISBLANK(laps_times[[#This Row],[79]]),"DNF",    rounds_cum_time[[#This Row],[78]]+laps_times[[#This Row],[79]])</f>
        <v>0.10917592592592591</v>
      </c>
      <c r="CK46" s="127">
        <f>IF(ISBLANK(laps_times[[#This Row],[80]]),"DNF",    rounds_cum_time[[#This Row],[79]]+laps_times[[#This Row],[80]])</f>
        <v>0.11059201388888888</v>
      </c>
      <c r="CL46" s="127">
        <f>IF(ISBLANK(laps_times[[#This Row],[81]]),"DNF",    rounds_cum_time[[#This Row],[80]]+laps_times[[#This Row],[81]])</f>
        <v>0.11199537037037037</v>
      </c>
      <c r="CM46" s="127">
        <f>IF(ISBLANK(laps_times[[#This Row],[82]]),"DNF",    rounds_cum_time[[#This Row],[81]]+laps_times[[#This Row],[82]])</f>
        <v>0.11342662037037037</v>
      </c>
      <c r="CN46" s="127">
        <f>IF(ISBLANK(laps_times[[#This Row],[83]]),"DNF",    rounds_cum_time[[#This Row],[82]]+laps_times[[#This Row],[83]])</f>
        <v>0.11488726851851851</v>
      </c>
      <c r="CO46" s="127">
        <f>IF(ISBLANK(laps_times[[#This Row],[84]]),"DNF",    rounds_cum_time[[#This Row],[83]]+laps_times[[#This Row],[84]])</f>
        <v>0.11633263888888888</v>
      </c>
      <c r="CP46" s="127">
        <f>IF(ISBLANK(laps_times[[#This Row],[85]]),"DNF",    rounds_cum_time[[#This Row],[84]]+laps_times[[#This Row],[85]])</f>
        <v>0.11775069444444444</v>
      </c>
      <c r="CQ46" s="127">
        <f>IF(ISBLANK(laps_times[[#This Row],[86]]),"DNF",    rounds_cum_time[[#This Row],[85]]+laps_times[[#This Row],[86]])</f>
        <v>0.11916030092592593</v>
      </c>
      <c r="CR46" s="127">
        <f>IF(ISBLANK(laps_times[[#This Row],[87]]),"DNF",    rounds_cum_time[[#This Row],[86]]+laps_times[[#This Row],[87]])</f>
        <v>0.1206269675925926</v>
      </c>
      <c r="CS46" s="127">
        <f>IF(ISBLANK(laps_times[[#This Row],[88]]),"DNF",    rounds_cum_time[[#This Row],[87]]+laps_times[[#This Row],[88]])</f>
        <v>0.12221979166666667</v>
      </c>
      <c r="CT46" s="127">
        <f>IF(ISBLANK(laps_times[[#This Row],[89]]),"DNF",    rounds_cum_time[[#This Row],[88]]+laps_times[[#This Row],[89]])</f>
        <v>0.12373101851851853</v>
      </c>
      <c r="CU46" s="127">
        <f>IF(ISBLANK(laps_times[[#This Row],[90]]),"DNF",    rounds_cum_time[[#This Row],[89]]+laps_times[[#This Row],[90]])</f>
        <v>0.12525717592592595</v>
      </c>
      <c r="CV46" s="127">
        <f>IF(ISBLANK(laps_times[[#This Row],[91]]),"DNF",    rounds_cum_time[[#This Row],[90]]+laps_times[[#This Row],[91]])</f>
        <v>0.12688148148148151</v>
      </c>
      <c r="CW46" s="127">
        <f>IF(ISBLANK(laps_times[[#This Row],[92]]),"DNF",    rounds_cum_time[[#This Row],[91]]+laps_times[[#This Row],[92]])</f>
        <v>0.12856076388888893</v>
      </c>
      <c r="CX46" s="127">
        <f>IF(ISBLANK(laps_times[[#This Row],[93]]),"DNF",    rounds_cum_time[[#This Row],[92]]+laps_times[[#This Row],[93]])</f>
        <v>0.13022222222222227</v>
      </c>
      <c r="CY46" s="127">
        <f>IF(ISBLANK(laps_times[[#This Row],[94]]),"DNF",    rounds_cum_time[[#This Row],[93]]+laps_times[[#This Row],[94]])</f>
        <v>0.13180462962962969</v>
      </c>
      <c r="CZ46" s="127">
        <f>IF(ISBLANK(laps_times[[#This Row],[95]]),"DNF",    rounds_cum_time[[#This Row],[94]]+laps_times[[#This Row],[95]])</f>
        <v>0.1334327546296297</v>
      </c>
      <c r="DA46" s="127">
        <f>IF(ISBLANK(laps_times[[#This Row],[96]]),"DNF",    rounds_cum_time[[#This Row],[95]]+laps_times[[#This Row],[96]])</f>
        <v>0.13511631944444452</v>
      </c>
      <c r="DB46" s="127">
        <f>IF(ISBLANK(laps_times[[#This Row],[97]]),"DNF",    rounds_cum_time[[#This Row],[96]]+laps_times[[#This Row],[97]])</f>
        <v>0.13678877314814822</v>
      </c>
      <c r="DC46" s="127">
        <f>IF(ISBLANK(laps_times[[#This Row],[98]]),"DNF",    rounds_cum_time[[#This Row],[97]]+laps_times[[#This Row],[98]])</f>
        <v>0.13847280092592601</v>
      </c>
      <c r="DD46" s="127">
        <f>IF(ISBLANK(laps_times[[#This Row],[99]]),"DNF",    rounds_cum_time[[#This Row],[98]]+laps_times[[#This Row],[99]])</f>
        <v>0.14017557870370378</v>
      </c>
      <c r="DE46" s="127">
        <f>IF(ISBLANK(laps_times[[#This Row],[100]]),"DNF",    rounds_cum_time[[#This Row],[99]]+laps_times[[#This Row],[100]])</f>
        <v>0.14183287037037046</v>
      </c>
      <c r="DF46" s="127">
        <f>IF(ISBLANK(laps_times[[#This Row],[101]]),"DNF",    rounds_cum_time[[#This Row],[100]]+laps_times[[#This Row],[101]])</f>
        <v>0.14347222222222231</v>
      </c>
      <c r="DG46" s="127">
        <f>IF(ISBLANK(laps_times[[#This Row],[102]]),"DNF",    rounds_cum_time[[#This Row],[101]]+laps_times[[#This Row],[102]])</f>
        <v>0.14514548611111119</v>
      </c>
      <c r="DH46" s="127">
        <f>IF(ISBLANK(laps_times[[#This Row],[103]]),"DNF",    rounds_cum_time[[#This Row],[102]]+laps_times[[#This Row],[103]])</f>
        <v>0.14684363425925934</v>
      </c>
      <c r="DI46" s="128">
        <f>IF(ISBLANK(laps_times[[#This Row],[104]]),"DNF",    rounds_cum_time[[#This Row],[103]]+laps_times[[#This Row],[104]])</f>
        <v>0.14851782407407416</v>
      </c>
      <c r="DJ46" s="128">
        <f>IF(ISBLANK(laps_times[[#This Row],[105]]),"DNF",    rounds_cum_time[[#This Row],[104]]+laps_times[[#This Row],[105]])</f>
        <v>0.14993321759259268</v>
      </c>
    </row>
    <row r="47" spans="2:114" x14ac:dyDescent="0.2">
      <c r="B47" s="124">
        <f>laps_times[[#This Row],[poř]]</f>
        <v>44</v>
      </c>
      <c r="C47" s="125">
        <f>laps_times[[#This Row],[s.č.]]</f>
        <v>121</v>
      </c>
      <c r="D47" s="125" t="str">
        <f>laps_times[[#This Row],[jméno]]</f>
        <v>Vondrášek Martin</v>
      </c>
      <c r="E47" s="126">
        <f>laps_times[[#This Row],[roč]]</f>
        <v>1982</v>
      </c>
      <c r="F47" s="126" t="str">
        <f>laps_times[[#This Row],[kat]]</f>
        <v>M30</v>
      </c>
      <c r="G47" s="126">
        <f>laps_times[[#This Row],[poř_kat]]</f>
        <v>15</v>
      </c>
      <c r="H47" s="125" t="str">
        <f>IF(ISBLANK(laps_times[[#This Row],[klub]]),"-",laps_times[[#This Row],[klub]])</f>
        <v>TJ Jiskra Třeboň</v>
      </c>
      <c r="I47" s="138">
        <f>laps_times[[#This Row],[celk. čas]]</f>
        <v>0.15027777777777776</v>
      </c>
      <c r="J47" s="127">
        <f>laps_times[[#This Row],[1]]</f>
        <v>1.840625E-3</v>
      </c>
      <c r="K47" s="127">
        <f>IF(ISBLANK(laps_times[[#This Row],[2]]),"DNF",    rounds_cum_time[[#This Row],[1]]+laps_times[[#This Row],[2]])</f>
        <v>3.0548611111111111E-3</v>
      </c>
      <c r="L47" s="127">
        <f>IF(ISBLANK(laps_times[[#This Row],[3]]),"DNF",    rounds_cum_time[[#This Row],[2]]+laps_times[[#This Row],[3]])</f>
        <v>4.3086805555555552E-3</v>
      </c>
      <c r="M47" s="127">
        <f>IF(ISBLANK(laps_times[[#This Row],[4]]),"DNF",    rounds_cum_time[[#This Row],[3]]+laps_times[[#This Row],[4]])</f>
        <v>5.5618055555555551E-3</v>
      </c>
      <c r="N47" s="127">
        <f>IF(ISBLANK(laps_times[[#This Row],[5]]),"DNF",    rounds_cum_time[[#This Row],[4]]+laps_times[[#This Row],[5]])</f>
        <v>6.8145833333333331E-3</v>
      </c>
      <c r="O47" s="127">
        <f>IF(ISBLANK(laps_times[[#This Row],[6]]),"DNF",    rounds_cum_time[[#This Row],[5]]+laps_times[[#This Row],[6]])</f>
        <v>8.0547453703703701E-3</v>
      </c>
      <c r="P47" s="127">
        <f>IF(ISBLANK(laps_times[[#This Row],[7]]),"DNF",    rounds_cum_time[[#This Row],[6]]+laps_times[[#This Row],[7]])</f>
        <v>9.304861111111111E-3</v>
      </c>
      <c r="Q47" s="127">
        <f>IF(ISBLANK(laps_times[[#This Row],[8]]),"DNF",    rounds_cum_time[[#This Row],[7]]+laps_times[[#This Row],[8]])</f>
        <v>1.0567592592592592E-2</v>
      </c>
      <c r="R47" s="127">
        <f>IF(ISBLANK(laps_times[[#This Row],[9]]),"DNF",    rounds_cum_time[[#This Row],[8]]+laps_times[[#This Row],[9]])</f>
        <v>1.1817824074074074E-2</v>
      </c>
      <c r="S47" s="127">
        <f>IF(ISBLANK(laps_times[[#This Row],[10]]),"DNF",    rounds_cum_time[[#This Row],[9]]+laps_times[[#This Row],[10]])</f>
        <v>1.3058564814814815E-2</v>
      </c>
      <c r="T47" s="127">
        <f>IF(ISBLANK(laps_times[[#This Row],[11]]),"DNF",    rounds_cum_time[[#This Row],[10]]+laps_times[[#This Row],[11]])</f>
        <v>1.4322222222222222E-2</v>
      </c>
      <c r="U47" s="127">
        <f>IF(ISBLANK(laps_times[[#This Row],[12]]),"DNF",    rounds_cum_time[[#This Row],[11]]+laps_times[[#This Row],[12]])</f>
        <v>1.5586574074074074E-2</v>
      </c>
      <c r="V47" s="127">
        <f>IF(ISBLANK(laps_times[[#This Row],[13]]),"DNF",    rounds_cum_time[[#This Row],[12]]+laps_times[[#This Row],[13]])</f>
        <v>1.6865277777777778E-2</v>
      </c>
      <c r="W47" s="127">
        <f>IF(ISBLANK(laps_times[[#This Row],[14]]),"DNF",    rounds_cum_time[[#This Row],[13]]+laps_times[[#This Row],[14]])</f>
        <v>1.8124305555555557E-2</v>
      </c>
      <c r="X47" s="127">
        <f>IF(ISBLANK(laps_times[[#This Row],[15]]),"DNF",    rounds_cum_time[[#This Row],[14]]+laps_times[[#This Row],[15]])</f>
        <v>1.9355092592592594E-2</v>
      </c>
      <c r="Y47" s="127">
        <f>IF(ISBLANK(laps_times[[#This Row],[16]]),"DNF",    rounds_cum_time[[#This Row],[15]]+laps_times[[#This Row],[16]])</f>
        <v>2.0625925925925926E-2</v>
      </c>
      <c r="Z47" s="127">
        <f>IF(ISBLANK(laps_times[[#This Row],[17]]),"DNF",    rounds_cum_time[[#This Row],[16]]+laps_times[[#This Row],[17]])</f>
        <v>2.1887384259259259E-2</v>
      </c>
      <c r="AA47" s="127">
        <f>IF(ISBLANK(laps_times[[#This Row],[18]]),"DNF",    rounds_cum_time[[#This Row],[17]]+laps_times[[#This Row],[18]])</f>
        <v>2.3140856481481481E-2</v>
      </c>
      <c r="AB47" s="127">
        <f>IF(ISBLANK(laps_times[[#This Row],[19]]),"DNF",    rounds_cum_time[[#This Row],[18]]+laps_times[[#This Row],[19]])</f>
        <v>2.4416203703703704E-2</v>
      </c>
      <c r="AC47" s="127">
        <f>IF(ISBLANK(laps_times[[#This Row],[20]]),"DNF",    rounds_cum_time[[#This Row],[19]]+laps_times[[#This Row],[20]])</f>
        <v>2.5690856481481481E-2</v>
      </c>
      <c r="AD47" s="127">
        <f>IF(ISBLANK(laps_times[[#This Row],[21]]),"DNF",    rounds_cum_time[[#This Row],[20]]+laps_times[[#This Row],[21]])</f>
        <v>2.6960648148148147E-2</v>
      </c>
      <c r="AE47" s="127">
        <f>IF(ISBLANK(laps_times[[#This Row],[22]]),"DNF",    rounds_cum_time[[#This Row],[21]]+laps_times[[#This Row],[22]])</f>
        <v>2.8235185185185183E-2</v>
      </c>
      <c r="AF47" s="127">
        <f>IF(ISBLANK(laps_times[[#This Row],[23]]),"DNF",    rounds_cum_time[[#This Row],[22]]+laps_times[[#This Row],[23]])</f>
        <v>2.9510185185185181E-2</v>
      </c>
      <c r="AG47" s="127">
        <f>IF(ISBLANK(laps_times[[#This Row],[24]]),"DNF",    rounds_cum_time[[#This Row],[23]]+laps_times[[#This Row],[24]])</f>
        <v>3.0780092592592588E-2</v>
      </c>
      <c r="AH47" s="127">
        <f>IF(ISBLANK(laps_times[[#This Row],[25]]),"DNF",    rounds_cum_time[[#This Row],[24]]+laps_times[[#This Row],[25]])</f>
        <v>3.2062268518518511E-2</v>
      </c>
      <c r="AI47" s="127">
        <f>IF(ISBLANK(laps_times[[#This Row],[26]]),"DNF",    rounds_cum_time[[#This Row],[25]]+laps_times[[#This Row],[26]])</f>
        <v>3.3333449074074067E-2</v>
      </c>
      <c r="AJ47" s="127">
        <f>IF(ISBLANK(laps_times[[#This Row],[27]]),"DNF",    rounds_cum_time[[#This Row],[26]]+laps_times[[#This Row],[27]])</f>
        <v>3.4600231481481475E-2</v>
      </c>
      <c r="AK47" s="127">
        <f>IF(ISBLANK(laps_times[[#This Row],[28]]),"DNF",    rounds_cum_time[[#This Row],[27]]+laps_times[[#This Row],[28]])</f>
        <v>3.5866898148148141E-2</v>
      </c>
      <c r="AL47" s="127">
        <f>IF(ISBLANK(laps_times[[#This Row],[29]]),"DNF",    rounds_cum_time[[#This Row],[28]]+laps_times[[#This Row],[29]])</f>
        <v>3.7121527777777767E-2</v>
      </c>
      <c r="AM47" s="127">
        <f>IF(ISBLANK(laps_times[[#This Row],[30]]),"DNF",    rounds_cum_time[[#This Row],[29]]+laps_times[[#This Row],[30]])</f>
        <v>3.839560185185184E-2</v>
      </c>
      <c r="AN47" s="127">
        <f>IF(ISBLANK(laps_times[[#This Row],[31]]),"DNF",    rounds_cum_time[[#This Row],[30]]+laps_times[[#This Row],[31]])</f>
        <v>3.9693171296296285E-2</v>
      </c>
      <c r="AO47" s="127">
        <f>IF(ISBLANK(laps_times[[#This Row],[32]]),"DNF",    rounds_cum_time[[#This Row],[31]]+laps_times[[#This Row],[32]])</f>
        <v>4.0951504629629619E-2</v>
      </c>
      <c r="AP47" s="127">
        <f>IF(ISBLANK(laps_times[[#This Row],[33]]),"DNF",    rounds_cum_time[[#This Row],[32]]+laps_times[[#This Row],[33]])</f>
        <v>4.3503472222222214E-2</v>
      </c>
      <c r="AQ47" s="127">
        <f>IF(ISBLANK(laps_times[[#This Row],[34]]),"DNF",    rounds_cum_time[[#This Row],[33]]+laps_times[[#This Row],[34]])</f>
        <v>4.4759722222222215E-2</v>
      </c>
      <c r="AR47" s="127">
        <f>IF(ISBLANK(laps_times[[#This Row],[35]]),"DNF",    rounds_cum_time[[#This Row],[34]]+laps_times[[#This Row],[35]])</f>
        <v>4.6021643518518514E-2</v>
      </c>
      <c r="AS47" s="127">
        <f>IF(ISBLANK(laps_times[[#This Row],[36]]),"DNF",    rounds_cum_time[[#This Row],[35]]+laps_times[[#This Row],[36]])</f>
        <v>4.7282407407407405E-2</v>
      </c>
      <c r="AT47" s="127">
        <f>IF(ISBLANK(laps_times[[#This Row],[37]]),"DNF",    rounds_cum_time[[#This Row],[36]]+laps_times[[#This Row],[37]])</f>
        <v>4.8534259259259256E-2</v>
      </c>
      <c r="AU47" s="127">
        <f>IF(ISBLANK(laps_times[[#This Row],[38]]),"DNF",    rounds_cum_time[[#This Row],[37]]+laps_times[[#This Row],[38]])</f>
        <v>4.9879745370370369E-2</v>
      </c>
      <c r="AV47" s="127">
        <f>IF(ISBLANK(laps_times[[#This Row],[39]]),"DNF",    rounds_cum_time[[#This Row],[38]]+laps_times[[#This Row],[39]])</f>
        <v>5.1175347222222223E-2</v>
      </c>
      <c r="AW47" s="127">
        <f>IF(ISBLANK(laps_times[[#This Row],[40]]),"DNF",    rounds_cum_time[[#This Row],[39]]+laps_times[[#This Row],[40]])</f>
        <v>5.2432986111111114E-2</v>
      </c>
      <c r="AX47" s="127">
        <f>IF(ISBLANK(laps_times[[#This Row],[41]]),"DNF",    rounds_cum_time[[#This Row],[40]]+laps_times[[#This Row],[41]])</f>
        <v>5.3735185185185191E-2</v>
      </c>
      <c r="AY47" s="127">
        <f>IF(ISBLANK(laps_times[[#This Row],[42]]),"DNF",    rounds_cum_time[[#This Row],[41]]+laps_times[[#This Row],[42]])</f>
        <v>5.5020023148148155E-2</v>
      </c>
      <c r="AZ47" s="127">
        <f>IF(ISBLANK(laps_times[[#This Row],[43]]),"DNF",    rounds_cum_time[[#This Row],[42]]+laps_times[[#This Row],[43]])</f>
        <v>5.6296875000000003E-2</v>
      </c>
      <c r="BA47" s="127">
        <f>IF(ISBLANK(laps_times[[#This Row],[44]]),"DNF",    rounds_cum_time[[#This Row],[43]]+laps_times[[#This Row],[44]])</f>
        <v>5.7580324074074075E-2</v>
      </c>
      <c r="BB47" s="127">
        <f>IF(ISBLANK(laps_times[[#This Row],[45]]),"DNF",    rounds_cum_time[[#This Row],[44]]+laps_times[[#This Row],[45]])</f>
        <v>5.8871990740740739E-2</v>
      </c>
      <c r="BC47" s="127">
        <f>IF(ISBLANK(laps_times[[#This Row],[46]]),"DNF",    rounds_cum_time[[#This Row],[45]]+laps_times[[#This Row],[46]])</f>
        <v>6.0140046296296296E-2</v>
      </c>
      <c r="BD47" s="127">
        <f>IF(ISBLANK(laps_times[[#This Row],[47]]),"DNF",    rounds_cum_time[[#This Row],[46]]+laps_times[[#This Row],[47]])</f>
        <v>6.1411111111111111E-2</v>
      </c>
      <c r="BE47" s="127">
        <f>IF(ISBLANK(laps_times[[#This Row],[48]]),"DNF",    rounds_cum_time[[#This Row],[47]]+laps_times[[#This Row],[48]])</f>
        <v>6.2685532407407402E-2</v>
      </c>
      <c r="BF47" s="127">
        <f>IF(ISBLANK(laps_times[[#This Row],[49]]),"DNF",    rounds_cum_time[[#This Row],[48]]+laps_times[[#This Row],[49]])</f>
        <v>6.3970138888888889E-2</v>
      </c>
      <c r="BG47" s="127">
        <f>IF(ISBLANK(laps_times[[#This Row],[50]]),"DNF",    rounds_cum_time[[#This Row],[49]]+laps_times[[#This Row],[50]])</f>
        <v>6.5251041666666662E-2</v>
      </c>
      <c r="BH47" s="127">
        <f>IF(ISBLANK(laps_times[[#This Row],[51]]),"DNF",    rounds_cum_time[[#This Row],[50]]+laps_times[[#This Row],[51]])</f>
        <v>6.6531944444444435E-2</v>
      </c>
      <c r="BI47" s="127">
        <f>IF(ISBLANK(laps_times[[#This Row],[52]]),"DNF",    rounds_cum_time[[#This Row],[51]]+laps_times[[#This Row],[52]])</f>
        <v>6.7801620370370366E-2</v>
      </c>
      <c r="BJ47" s="127">
        <f>IF(ISBLANK(laps_times[[#This Row],[53]]),"DNF",    rounds_cum_time[[#This Row],[52]]+laps_times[[#This Row],[53]])</f>
        <v>6.9063310185185176E-2</v>
      </c>
      <c r="BK47" s="127">
        <f>IF(ISBLANK(laps_times[[#This Row],[54]]),"DNF",    rounds_cum_time[[#This Row],[53]]+laps_times[[#This Row],[54]])</f>
        <v>7.0322222222222217E-2</v>
      </c>
      <c r="BL47" s="127">
        <f>IF(ISBLANK(laps_times[[#This Row],[55]]),"DNF",    rounds_cum_time[[#This Row],[54]]+laps_times[[#This Row],[55]])</f>
        <v>7.1609143518518506E-2</v>
      </c>
      <c r="BM47" s="127">
        <f>IF(ISBLANK(laps_times[[#This Row],[56]]),"DNF",    rounds_cum_time[[#This Row],[55]]+laps_times[[#This Row],[56]])</f>
        <v>7.2909374999999985E-2</v>
      </c>
      <c r="BN47" s="127">
        <f>IF(ISBLANK(laps_times[[#This Row],[57]]),"DNF",    rounds_cum_time[[#This Row],[56]]+laps_times[[#This Row],[57]])</f>
        <v>7.4171180555555535E-2</v>
      </c>
      <c r="BO47" s="127">
        <f>IF(ISBLANK(laps_times[[#This Row],[58]]),"DNF",    rounds_cum_time[[#This Row],[57]]+laps_times[[#This Row],[58]])</f>
        <v>7.5436921296296269E-2</v>
      </c>
      <c r="BP47" s="127">
        <f>IF(ISBLANK(laps_times[[#This Row],[59]]),"DNF",    rounds_cum_time[[#This Row],[58]]+laps_times[[#This Row],[59]])</f>
        <v>7.6717824074074042E-2</v>
      </c>
      <c r="BQ47" s="127">
        <f>IF(ISBLANK(laps_times[[#This Row],[60]]),"DNF",    rounds_cum_time[[#This Row],[59]]+laps_times[[#This Row],[60]])</f>
        <v>7.7994212962962925E-2</v>
      </c>
      <c r="BR47" s="127">
        <f>IF(ISBLANK(laps_times[[#This Row],[61]]),"DNF",    rounds_cum_time[[#This Row],[60]]+laps_times[[#This Row],[61]])</f>
        <v>7.9256134259259217E-2</v>
      </c>
      <c r="BS47" s="127">
        <f>IF(ISBLANK(laps_times[[#This Row],[62]]),"DNF",    rounds_cum_time[[#This Row],[61]]+laps_times[[#This Row],[62]])</f>
        <v>8.0517361111111074E-2</v>
      </c>
      <c r="BT47" s="127">
        <f>IF(ISBLANK(laps_times[[#This Row],[63]]),"DNF",    rounds_cum_time[[#This Row],[62]]+laps_times[[#This Row],[63]])</f>
        <v>8.1802662037036997E-2</v>
      </c>
      <c r="BU47" s="127">
        <f>IF(ISBLANK(laps_times[[#This Row],[64]]),"DNF",    rounds_cum_time[[#This Row],[63]]+laps_times[[#This Row],[64]])</f>
        <v>8.3075925925925886E-2</v>
      </c>
      <c r="BV47" s="127">
        <f>IF(ISBLANK(laps_times[[#This Row],[65]]),"DNF",    rounds_cum_time[[#This Row],[64]]+laps_times[[#This Row],[65]])</f>
        <v>8.4367129629629584E-2</v>
      </c>
      <c r="BW47" s="127">
        <f>IF(ISBLANK(laps_times[[#This Row],[66]]),"DNF",    rounds_cum_time[[#This Row],[65]]+laps_times[[#This Row],[66]])</f>
        <v>8.567685185185181E-2</v>
      </c>
      <c r="BX47" s="127">
        <f>IF(ISBLANK(laps_times[[#This Row],[67]]),"DNF",    rounds_cum_time[[#This Row],[66]]+laps_times[[#This Row],[67]])</f>
        <v>8.6990740740740702E-2</v>
      </c>
      <c r="BY47" s="127">
        <f>IF(ISBLANK(laps_times[[#This Row],[68]]),"DNF",    rounds_cum_time[[#This Row],[67]]+laps_times[[#This Row],[68]])</f>
        <v>8.8326273148148116E-2</v>
      </c>
      <c r="BZ47" s="127">
        <f>IF(ISBLANK(laps_times[[#This Row],[69]]),"DNF",    rounds_cum_time[[#This Row],[68]]+laps_times[[#This Row],[69]])</f>
        <v>8.9842129629629591E-2</v>
      </c>
      <c r="CA47" s="127">
        <f>IF(ISBLANK(laps_times[[#This Row],[70]]),"DNF",    rounds_cum_time[[#This Row],[69]]+laps_times[[#This Row],[70]])</f>
        <v>9.1162962962962918E-2</v>
      </c>
      <c r="CB47" s="127">
        <f>IF(ISBLANK(laps_times[[#This Row],[71]]),"DNF",    rounds_cum_time[[#This Row],[70]]+laps_times[[#This Row],[71]])</f>
        <v>9.2521527777777737E-2</v>
      </c>
      <c r="CC47" s="127">
        <f>IF(ISBLANK(laps_times[[#This Row],[72]]),"DNF",    rounds_cum_time[[#This Row],[71]]+laps_times[[#This Row],[72]])</f>
        <v>9.3928703703703667E-2</v>
      </c>
      <c r="CD47" s="127">
        <f>IF(ISBLANK(laps_times[[#This Row],[73]]),"DNF",    rounds_cum_time[[#This Row],[72]]+laps_times[[#This Row],[73]])</f>
        <v>9.5348379629629595E-2</v>
      </c>
      <c r="CE47" s="127">
        <f>IF(ISBLANK(laps_times[[#This Row],[74]]),"DNF",    rounds_cum_time[[#This Row],[73]]+laps_times[[#This Row],[74]])</f>
        <v>9.6746759259259227E-2</v>
      </c>
      <c r="CF47" s="127">
        <f>IF(ISBLANK(laps_times[[#This Row],[75]]),"DNF",    rounds_cum_time[[#This Row],[74]]+laps_times[[#This Row],[75]])</f>
        <v>9.8148379629629592E-2</v>
      </c>
      <c r="CG47" s="127">
        <f>IF(ISBLANK(laps_times[[#This Row],[76]]),"DNF",    rounds_cum_time[[#This Row],[75]]+laps_times[[#This Row],[76]])</f>
        <v>9.9538078703703667E-2</v>
      </c>
      <c r="CH47" s="127">
        <f>IF(ISBLANK(laps_times[[#This Row],[77]]),"DNF",    rounds_cum_time[[#This Row],[76]]+laps_times[[#This Row],[77]])</f>
        <v>0.1009583333333333</v>
      </c>
      <c r="CI47" s="127">
        <f>IF(ISBLANK(laps_times[[#This Row],[78]]),"DNF",    rounds_cum_time[[#This Row],[77]]+laps_times[[#This Row],[78]])</f>
        <v>0.10235474537037034</v>
      </c>
      <c r="CJ47" s="127">
        <f>IF(ISBLANK(laps_times[[#This Row],[79]]),"DNF",    rounds_cum_time[[#This Row],[78]]+laps_times[[#This Row],[79]])</f>
        <v>0.10374363425925923</v>
      </c>
      <c r="CK47" s="127">
        <f>IF(ISBLANK(laps_times[[#This Row],[80]]),"DNF",    rounds_cum_time[[#This Row],[79]]+laps_times[[#This Row],[80]])</f>
        <v>0.10514525462962959</v>
      </c>
      <c r="CL47" s="127">
        <f>IF(ISBLANK(laps_times[[#This Row],[81]]),"DNF",    rounds_cum_time[[#This Row],[80]]+laps_times[[#This Row],[81]])</f>
        <v>0.10655439814814811</v>
      </c>
      <c r="CM47" s="127">
        <f>IF(ISBLANK(laps_times[[#This Row],[82]]),"DNF",    rounds_cum_time[[#This Row],[81]]+laps_times[[#This Row],[82]])</f>
        <v>0.10799918981481478</v>
      </c>
      <c r="CN47" s="127">
        <f>IF(ISBLANK(laps_times[[#This Row],[83]]),"DNF",    rounds_cum_time[[#This Row],[82]]+laps_times[[#This Row],[83]])</f>
        <v>0.10958993055555552</v>
      </c>
      <c r="CO47" s="127">
        <f>IF(ISBLANK(laps_times[[#This Row],[84]]),"DNF",    rounds_cum_time[[#This Row],[83]]+laps_times[[#This Row],[84]])</f>
        <v>0.11097407407407404</v>
      </c>
      <c r="CP47" s="127">
        <f>IF(ISBLANK(laps_times[[#This Row],[85]]),"DNF",    rounds_cum_time[[#This Row],[84]]+laps_times[[#This Row],[85]])</f>
        <v>0.11254317129629626</v>
      </c>
      <c r="CQ47" s="127">
        <f>IF(ISBLANK(laps_times[[#This Row],[86]]),"DNF",    rounds_cum_time[[#This Row],[85]]+laps_times[[#This Row],[86]])</f>
        <v>0.11434016203703701</v>
      </c>
      <c r="CR47" s="127">
        <f>IF(ISBLANK(laps_times[[#This Row],[87]]),"DNF",    rounds_cum_time[[#This Row],[86]]+laps_times[[#This Row],[87]])</f>
        <v>0.12251562499999998</v>
      </c>
      <c r="CS47" s="127">
        <f>IF(ISBLANK(laps_times[[#This Row],[88]]),"DNF",    rounds_cum_time[[#This Row],[87]]+laps_times[[#This Row],[88]])</f>
        <v>0.12392511574074072</v>
      </c>
      <c r="CT47" s="127">
        <f>IF(ISBLANK(laps_times[[#This Row],[89]]),"DNF",    rounds_cum_time[[#This Row],[88]]+laps_times[[#This Row],[89]])</f>
        <v>0.12527835648148147</v>
      </c>
      <c r="CU47" s="127">
        <f>IF(ISBLANK(laps_times[[#This Row],[90]]),"DNF",    rounds_cum_time[[#This Row],[89]]+laps_times[[#This Row],[90]])</f>
        <v>0.12658726851851851</v>
      </c>
      <c r="CV47" s="127">
        <f>IF(ISBLANK(laps_times[[#This Row],[91]]),"DNF",    rounds_cum_time[[#This Row],[90]]+laps_times[[#This Row],[91]])</f>
        <v>0.12793587962962963</v>
      </c>
      <c r="CW47" s="127">
        <f>IF(ISBLANK(laps_times[[#This Row],[92]]),"DNF",    rounds_cum_time[[#This Row],[91]]+laps_times[[#This Row],[92]])</f>
        <v>0.12932118055555555</v>
      </c>
      <c r="CX47" s="127">
        <f>IF(ISBLANK(laps_times[[#This Row],[93]]),"DNF",    rounds_cum_time[[#This Row],[92]]+laps_times[[#This Row],[93]])</f>
        <v>0.13159594907407407</v>
      </c>
      <c r="CY47" s="127">
        <f>IF(ISBLANK(laps_times[[#This Row],[94]]),"DNF",    rounds_cum_time[[#This Row],[93]]+laps_times[[#This Row],[94]])</f>
        <v>0.13301851851851851</v>
      </c>
      <c r="CZ47" s="127">
        <f>IF(ISBLANK(laps_times[[#This Row],[95]]),"DNF",    rounds_cum_time[[#This Row],[94]]+laps_times[[#This Row],[95]])</f>
        <v>0.13441388888888889</v>
      </c>
      <c r="DA47" s="127">
        <f>IF(ISBLANK(laps_times[[#This Row],[96]]),"DNF",    rounds_cum_time[[#This Row],[95]]+laps_times[[#This Row],[96]])</f>
        <v>0.13588796296296296</v>
      </c>
      <c r="DB47" s="127">
        <f>IF(ISBLANK(laps_times[[#This Row],[97]]),"DNF",    rounds_cum_time[[#This Row],[96]]+laps_times[[#This Row],[97]])</f>
        <v>0.13743483796296296</v>
      </c>
      <c r="DC47" s="127">
        <f>IF(ISBLANK(laps_times[[#This Row],[98]]),"DNF",    rounds_cum_time[[#This Row],[97]]+laps_times[[#This Row],[98]])</f>
        <v>0.13900312500000001</v>
      </c>
      <c r="DD47" s="127">
        <f>IF(ISBLANK(laps_times[[#This Row],[99]]),"DNF",    rounds_cum_time[[#This Row],[98]]+laps_times[[#This Row],[99]])</f>
        <v>0.14058356481481482</v>
      </c>
      <c r="DE47" s="127">
        <f>IF(ISBLANK(laps_times[[#This Row],[100]]),"DNF",    rounds_cum_time[[#This Row],[99]]+laps_times[[#This Row],[100]])</f>
        <v>0.14218171296296298</v>
      </c>
      <c r="DF47" s="127">
        <f>IF(ISBLANK(laps_times[[#This Row],[101]]),"DNF",    rounds_cum_time[[#This Row],[100]]+laps_times[[#This Row],[101]])</f>
        <v>0.14413414351851853</v>
      </c>
      <c r="DG47" s="127">
        <f>IF(ISBLANK(laps_times[[#This Row],[102]]),"DNF",    rounds_cum_time[[#This Row],[101]]+laps_times[[#This Row],[102]])</f>
        <v>0.14579710648148148</v>
      </c>
      <c r="DH47" s="127">
        <f>IF(ISBLANK(laps_times[[#This Row],[103]]),"DNF",    rounds_cum_time[[#This Row],[102]]+laps_times[[#This Row],[103]])</f>
        <v>0.14728611111111112</v>
      </c>
      <c r="DI47" s="128">
        <f>IF(ISBLANK(laps_times[[#This Row],[104]]),"DNF",    rounds_cum_time[[#This Row],[103]]+laps_times[[#This Row],[104]])</f>
        <v>0.14886585648148148</v>
      </c>
      <c r="DJ47" s="128">
        <f>IF(ISBLANK(laps_times[[#This Row],[105]]),"DNF",    rounds_cum_time[[#This Row],[104]]+laps_times[[#This Row],[105]])</f>
        <v>0.15028136574074075</v>
      </c>
    </row>
    <row r="48" spans="2:114" x14ac:dyDescent="0.2">
      <c r="B48" s="124">
        <f>laps_times[[#This Row],[poř]]</f>
        <v>45</v>
      </c>
      <c r="C48" s="125">
        <f>laps_times[[#This Row],[s.č.]]</f>
        <v>30</v>
      </c>
      <c r="D48" s="125" t="str">
        <f>laps_times[[#This Row],[jméno]]</f>
        <v>Grusz Filip</v>
      </c>
      <c r="E48" s="126">
        <f>laps_times[[#This Row],[roč]]</f>
        <v>1984</v>
      </c>
      <c r="F48" s="126" t="str">
        <f>laps_times[[#This Row],[kat]]</f>
        <v>M30</v>
      </c>
      <c r="G48" s="126">
        <f>laps_times[[#This Row],[poř_kat]]</f>
        <v>16</v>
      </c>
      <c r="H48" s="125" t="str">
        <f>IF(ISBLANK(laps_times[[#This Row],[klub]]),"-",laps_times[[#This Row],[klub]])</f>
        <v>-</v>
      </c>
      <c r="I48" s="138">
        <f>laps_times[[#This Row],[celk. čas]]</f>
        <v>0.15032407407407408</v>
      </c>
      <c r="J48" s="127">
        <f>laps_times[[#This Row],[1]]</f>
        <v>2.2631944444444444E-3</v>
      </c>
      <c r="K48" s="127">
        <f>IF(ISBLANK(laps_times[[#This Row],[2]]),"DNF",    rounds_cum_time[[#This Row],[1]]+laps_times[[#This Row],[2]])</f>
        <v>3.5083333333333329E-3</v>
      </c>
      <c r="L48" s="127">
        <f>IF(ISBLANK(laps_times[[#This Row],[3]]),"DNF",    rounds_cum_time[[#This Row],[2]]+laps_times[[#This Row],[3]])</f>
        <v>4.7718750000000001E-3</v>
      </c>
      <c r="M48" s="127">
        <f>IF(ISBLANK(laps_times[[#This Row],[4]]),"DNF",    rounds_cum_time[[#This Row],[3]]+laps_times[[#This Row],[4]])</f>
        <v>6.0253472222222219E-3</v>
      </c>
      <c r="N48" s="127">
        <f>IF(ISBLANK(laps_times[[#This Row],[5]]),"DNF",    rounds_cum_time[[#This Row],[4]]+laps_times[[#This Row],[5]])</f>
        <v>7.2680555555555554E-3</v>
      </c>
      <c r="O48" s="127">
        <f>IF(ISBLANK(laps_times[[#This Row],[6]]),"DNF",    rounds_cum_time[[#This Row],[5]]+laps_times[[#This Row],[6]])</f>
        <v>8.5006944444444444E-3</v>
      </c>
      <c r="P48" s="127">
        <f>IF(ISBLANK(laps_times[[#This Row],[7]]),"DNF",    rounds_cum_time[[#This Row],[6]]+laps_times[[#This Row],[7]])</f>
        <v>9.7467592592592588E-3</v>
      </c>
      <c r="Q48" s="127">
        <f>IF(ISBLANK(laps_times[[#This Row],[8]]),"DNF",    rounds_cum_time[[#This Row],[7]]+laps_times[[#This Row],[8]])</f>
        <v>1.0985300925925926E-2</v>
      </c>
      <c r="R48" s="127">
        <f>IF(ISBLANK(laps_times[[#This Row],[9]]),"DNF",    rounds_cum_time[[#This Row],[8]]+laps_times[[#This Row],[9]])</f>
        <v>1.2232638888888888E-2</v>
      </c>
      <c r="S48" s="127">
        <f>IF(ISBLANK(laps_times[[#This Row],[10]]),"DNF",    rounds_cum_time[[#This Row],[9]]+laps_times[[#This Row],[10]])</f>
        <v>1.3486342592592591E-2</v>
      </c>
      <c r="T48" s="127">
        <f>IF(ISBLANK(laps_times[[#This Row],[11]]),"DNF",    rounds_cum_time[[#This Row],[10]]+laps_times[[#This Row],[11]])</f>
        <v>1.477685185185185E-2</v>
      </c>
      <c r="U48" s="127">
        <f>IF(ISBLANK(laps_times[[#This Row],[12]]),"DNF",    rounds_cum_time[[#This Row],[11]]+laps_times[[#This Row],[12]])</f>
        <v>1.6177777777777777E-2</v>
      </c>
      <c r="V48" s="127">
        <f>IF(ISBLANK(laps_times[[#This Row],[13]]),"DNF",    rounds_cum_time[[#This Row],[12]]+laps_times[[#This Row],[13]])</f>
        <v>1.7395254629629629E-2</v>
      </c>
      <c r="W48" s="127">
        <f>IF(ISBLANK(laps_times[[#This Row],[14]]),"DNF",    rounds_cum_time[[#This Row],[13]]+laps_times[[#This Row],[14]])</f>
        <v>1.8649768518518517E-2</v>
      </c>
      <c r="X48" s="127">
        <f>IF(ISBLANK(laps_times[[#This Row],[15]]),"DNF",    rounds_cum_time[[#This Row],[14]]+laps_times[[#This Row],[15]])</f>
        <v>1.9942824074074071E-2</v>
      </c>
      <c r="Y48" s="127">
        <f>IF(ISBLANK(laps_times[[#This Row],[16]]),"DNF",    rounds_cum_time[[#This Row],[15]]+laps_times[[#This Row],[16]])</f>
        <v>2.1223495370370368E-2</v>
      </c>
      <c r="Z48" s="127">
        <f>IF(ISBLANK(laps_times[[#This Row],[17]]),"DNF",    rounds_cum_time[[#This Row],[16]]+laps_times[[#This Row],[17]])</f>
        <v>2.2477777777777777E-2</v>
      </c>
      <c r="AA48" s="127">
        <f>IF(ISBLANK(laps_times[[#This Row],[18]]),"DNF",    rounds_cum_time[[#This Row],[17]]+laps_times[[#This Row],[18]])</f>
        <v>2.3843287037037038E-2</v>
      </c>
      <c r="AB48" s="127">
        <f>IF(ISBLANK(laps_times[[#This Row],[19]]),"DNF",    rounds_cum_time[[#This Row],[18]]+laps_times[[#This Row],[19]])</f>
        <v>2.5142939814814816E-2</v>
      </c>
      <c r="AC48" s="127">
        <f>IF(ISBLANK(laps_times[[#This Row],[20]]),"DNF",    rounds_cum_time[[#This Row],[19]]+laps_times[[#This Row],[20]])</f>
        <v>2.6419560185185185E-2</v>
      </c>
      <c r="AD48" s="127">
        <f>IF(ISBLANK(laps_times[[#This Row],[21]]),"DNF",    rounds_cum_time[[#This Row],[20]]+laps_times[[#This Row],[21]])</f>
        <v>2.7721180555555554E-2</v>
      </c>
      <c r="AE48" s="127">
        <f>IF(ISBLANK(laps_times[[#This Row],[22]]),"DNF",    rounds_cum_time[[#This Row],[21]]+laps_times[[#This Row],[22]])</f>
        <v>2.9043518518518517E-2</v>
      </c>
      <c r="AF48" s="127">
        <f>IF(ISBLANK(laps_times[[#This Row],[23]]),"DNF",    rounds_cum_time[[#This Row],[22]]+laps_times[[#This Row],[23]])</f>
        <v>3.0568171296296295E-2</v>
      </c>
      <c r="AG48" s="127">
        <f>IF(ISBLANK(laps_times[[#This Row],[24]]),"DNF",    rounds_cum_time[[#This Row],[23]]+laps_times[[#This Row],[24]])</f>
        <v>3.1891666666666665E-2</v>
      </c>
      <c r="AH48" s="127">
        <f>IF(ISBLANK(laps_times[[#This Row],[25]]),"DNF",    rounds_cum_time[[#This Row],[24]]+laps_times[[#This Row],[25]])</f>
        <v>3.3212384259259257E-2</v>
      </c>
      <c r="AI48" s="127">
        <f>IF(ISBLANK(laps_times[[#This Row],[26]]),"DNF",    rounds_cum_time[[#This Row],[25]]+laps_times[[#This Row],[26]])</f>
        <v>3.4499884259259254E-2</v>
      </c>
      <c r="AJ48" s="127">
        <f>IF(ISBLANK(laps_times[[#This Row],[27]]),"DNF",    rounds_cum_time[[#This Row],[26]]+laps_times[[#This Row],[27]])</f>
        <v>3.5798958333333332E-2</v>
      </c>
      <c r="AK48" s="127">
        <f>IF(ISBLANK(laps_times[[#This Row],[28]]),"DNF",    rounds_cum_time[[#This Row],[27]]+laps_times[[#This Row],[28]])</f>
        <v>3.7080671296296296E-2</v>
      </c>
      <c r="AL48" s="127">
        <f>IF(ISBLANK(laps_times[[#This Row],[29]]),"DNF",    rounds_cum_time[[#This Row],[28]]+laps_times[[#This Row],[29]])</f>
        <v>3.8404050925925928E-2</v>
      </c>
      <c r="AM48" s="127">
        <f>IF(ISBLANK(laps_times[[#This Row],[30]]),"DNF",    rounds_cum_time[[#This Row],[29]]+laps_times[[#This Row],[30]])</f>
        <v>3.9751736111111116E-2</v>
      </c>
      <c r="AN48" s="127">
        <f>IF(ISBLANK(laps_times[[#This Row],[31]]),"DNF",    rounds_cum_time[[#This Row],[30]]+laps_times[[#This Row],[31]])</f>
        <v>4.1084722222222231E-2</v>
      </c>
      <c r="AO48" s="127">
        <f>IF(ISBLANK(laps_times[[#This Row],[32]]),"DNF",    rounds_cum_time[[#This Row],[31]]+laps_times[[#This Row],[32]])</f>
        <v>4.2447222222222233E-2</v>
      </c>
      <c r="AP48" s="127">
        <f>IF(ISBLANK(laps_times[[#This Row],[33]]),"DNF",    rounds_cum_time[[#This Row],[32]]+laps_times[[#This Row],[33]])</f>
        <v>4.3749537037037045E-2</v>
      </c>
      <c r="AQ48" s="127">
        <f>IF(ISBLANK(laps_times[[#This Row],[34]]),"DNF",    rounds_cum_time[[#This Row],[33]]+laps_times[[#This Row],[34]])</f>
        <v>4.5505555555555563E-2</v>
      </c>
      <c r="AR48" s="127">
        <f>IF(ISBLANK(laps_times[[#This Row],[35]]),"DNF",    rounds_cum_time[[#This Row],[34]]+laps_times[[#This Row],[35]])</f>
        <v>4.682349537037038E-2</v>
      </c>
      <c r="AS48" s="127">
        <f>IF(ISBLANK(laps_times[[#This Row],[36]]),"DNF",    rounds_cum_time[[#This Row],[35]]+laps_times[[#This Row],[36]])</f>
        <v>4.8126388888888899E-2</v>
      </c>
      <c r="AT48" s="127">
        <f>IF(ISBLANK(laps_times[[#This Row],[37]]),"DNF",    rounds_cum_time[[#This Row],[36]]+laps_times[[#This Row],[37]])</f>
        <v>4.9490162037037044E-2</v>
      </c>
      <c r="AU48" s="127">
        <f>IF(ISBLANK(laps_times[[#This Row],[38]]),"DNF",    rounds_cum_time[[#This Row],[37]]+laps_times[[#This Row],[38]])</f>
        <v>5.0831597222222233E-2</v>
      </c>
      <c r="AV48" s="127">
        <f>IF(ISBLANK(laps_times[[#This Row],[39]]),"DNF",    rounds_cum_time[[#This Row],[38]]+laps_times[[#This Row],[39]])</f>
        <v>5.2177430555555564E-2</v>
      </c>
      <c r="AW48" s="127">
        <f>IF(ISBLANK(laps_times[[#This Row],[40]]),"DNF",    rounds_cum_time[[#This Row],[39]]+laps_times[[#This Row],[40]])</f>
        <v>5.3500925925925931E-2</v>
      </c>
      <c r="AX48" s="127">
        <f>IF(ISBLANK(laps_times[[#This Row],[41]]),"DNF",    rounds_cum_time[[#This Row],[40]]+laps_times[[#This Row],[41]])</f>
        <v>5.4827430555555563E-2</v>
      </c>
      <c r="AY48" s="127">
        <f>IF(ISBLANK(laps_times[[#This Row],[42]]),"DNF",    rounds_cum_time[[#This Row],[41]]+laps_times[[#This Row],[42]])</f>
        <v>5.6132175925925933E-2</v>
      </c>
      <c r="AZ48" s="127">
        <f>IF(ISBLANK(laps_times[[#This Row],[43]]),"DNF",    rounds_cum_time[[#This Row],[42]]+laps_times[[#This Row],[43]])</f>
        <v>5.7492129629629636E-2</v>
      </c>
      <c r="BA48" s="127">
        <f>IF(ISBLANK(laps_times[[#This Row],[44]]),"DNF",    rounds_cum_time[[#This Row],[43]]+laps_times[[#This Row],[44]])</f>
        <v>5.8850578703703707E-2</v>
      </c>
      <c r="BB48" s="127">
        <f>IF(ISBLANK(laps_times[[#This Row],[45]]),"DNF",    rounds_cum_time[[#This Row],[44]]+laps_times[[#This Row],[45]])</f>
        <v>6.064293981481482E-2</v>
      </c>
      <c r="BC48" s="127">
        <f>IF(ISBLANK(laps_times[[#This Row],[46]]),"DNF",    rounds_cum_time[[#This Row],[45]]+laps_times[[#This Row],[46]])</f>
        <v>6.196851851851852E-2</v>
      </c>
      <c r="BD48" s="127">
        <f>IF(ISBLANK(laps_times[[#This Row],[47]]),"DNF",    rounds_cum_time[[#This Row],[46]]+laps_times[[#This Row],[47]])</f>
        <v>6.3352546296296303E-2</v>
      </c>
      <c r="BE48" s="127">
        <f>IF(ISBLANK(laps_times[[#This Row],[48]]),"DNF",    rounds_cum_time[[#This Row],[47]]+laps_times[[#This Row],[48]])</f>
        <v>6.4694791666666668E-2</v>
      </c>
      <c r="BF48" s="127">
        <f>IF(ISBLANK(laps_times[[#This Row],[49]]),"DNF",    rounds_cum_time[[#This Row],[48]]+laps_times[[#This Row],[49]])</f>
        <v>6.6047800925925923E-2</v>
      </c>
      <c r="BG48" s="127">
        <f>IF(ISBLANK(laps_times[[#This Row],[50]]),"DNF",    rounds_cum_time[[#This Row],[49]]+laps_times[[#This Row],[50]])</f>
        <v>6.7410879629629633E-2</v>
      </c>
      <c r="BH48" s="127">
        <f>IF(ISBLANK(laps_times[[#This Row],[51]]),"DNF",    rounds_cum_time[[#This Row],[50]]+laps_times[[#This Row],[51]])</f>
        <v>6.8781250000000002E-2</v>
      </c>
      <c r="BI48" s="127">
        <f>IF(ISBLANK(laps_times[[#This Row],[52]]),"DNF",    rounds_cum_time[[#This Row],[51]]+laps_times[[#This Row],[52]])</f>
        <v>7.014074074074074E-2</v>
      </c>
      <c r="BJ48" s="127">
        <f>IF(ISBLANK(laps_times[[#This Row],[53]]),"DNF",    rounds_cum_time[[#This Row],[52]]+laps_times[[#This Row],[53]])</f>
        <v>7.2242476851851853E-2</v>
      </c>
      <c r="BK48" s="127">
        <f>IF(ISBLANK(laps_times[[#This Row],[54]]),"DNF",    rounds_cum_time[[#This Row],[53]]+laps_times[[#This Row],[54]])</f>
        <v>7.3646296296296293E-2</v>
      </c>
      <c r="BL48" s="127">
        <f>IF(ISBLANK(laps_times[[#This Row],[55]]),"DNF",    rounds_cum_time[[#This Row],[54]]+laps_times[[#This Row],[55]])</f>
        <v>7.5014467592592587E-2</v>
      </c>
      <c r="BM48" s="127">
        <f>IF(ISBLANK(laps_times[[#This Row],[56]]),"DNF",    rounds_cum_time[[#This Row],[55]]+laps_times[[#This Row],[56]])</f>
        <v>7.6336921296296295E-2</v>
      </c>
      <c r="BN48" s="127">
        <f>IF(ISBLANK(laps_times[[#This Row],[57]]),"DNF",    rounds_cum_time[[#This Row],[56]]+laps_times[[#This Row],[57]])</f>
        <v>7.7700462962962957E-2</v>
      </c>
      <c r="BO48" s="127">
        <f>IF(ISBLANK(laps_times[[#This Row],[58]]),"DNF",    rounds_cum_time[[#This Row],[57]]+laps_times[[#This Row],[58]])</f>
        <v>7.915462962962963E-2</v>
      </c>
      <c r="BP48" s="127">
        <f>IF(ISBLANK(laps_times[[#This Row],[59]]),"DNF",    rounds_cum_time[[#This Row],[58]]+laps_times[[#This Row],[59]])</f>
        <v>8.0497453703703703E-2</v>
      </c>
      <c r="BQ48" s="127">
        <f>IF(ISBLANK(laps_times[[#This Row],[60]]),"DNF",    rounds_cum_time[[#This Row],[59]]+laps_times[[#This Row],[60]])</f>
        <v>8.189918981481481E-2</v>
      </c>
      <c r="BR48" s="127">
        <f>IF(ISBLANK(laps_times[[#This Row],[61]]),"DNF",    rounds_cum_time[[#This Row],[60]]+laps_times[[#This Row],[61]])</f>
        <v>8.3281828703703695E-2</v>
      </c>
      <c r="BS48" s="127">
        <f>IF(ISBLANK(laps_times[[#This Row],[62]]),"DNF",    rounds_cum_time[[#This Row],[61]]+laps_times[[#This Row],[62]])</f>
        <v>8.4646990740740738E-2</v>
      </c>
      <c r="BT48" s="127">
        <f>IF(ISBLANK(laps_times[[#This Row],[63]]),"DNF",    rounds_cum_time[[#This Row],[62]]+laps_times[[#This Row],[63]])</f>
        <v>8.6565972222222218E-2</v>
      </c>
      <c r="BU48" s="127">
        <f>IF(ISBLANK(laps_times[[#This Row],[64]]),"DNF",    rounds_cum_time[[#This Row],[63]]+laps_times[[#This Row],[64]])</f>
        <v>8.7910300925925916E-2</v>
      </c>
      <c r="BV48" s="127">
        <f>IF(ISBLANK(laps_times[[#This Row],[65]]),"DNF",    rounds_cum_time[[#This Row],[64]]+laps_times[[#This Row],[65]])</f>
        <v>8.9357175925925916E-2</v>
      </c>
      <c r="BW48" s="127">
        <f>IF(ISBLANK(laps_times[[#This Row],[66]]),"DNF",    rounds_cum_time[[#This Row],[65]]+laps_times[[#This Row],[66]])</f>
        <v>9.0772916666666661E-2</v>
      </c>
      <c r="BX48" s="127">
        <f>IF(ISBLANK(laps_times[[#This Row],[67]]),"DNF",    rounds_cum_time[[#This Row],[66]]+laps_times[[#This Row],[67]])</f>
        <v>9.2451388888888889E-2</v>
      </c>
      <c r="BY48" s="127">
        <f>IF(ISBLANK(laps_times[[#This Row],[68]]),"DNF",    rounds_cum_time[[#This Row],[67]]+laps_times[[#This Row],[68]])</f>
        <v>9.3815046296296292E-2</v>
      </c>
      <c r="BZ48" s="127">
        <f>IF(ISBLANK(laps_times[[#This Row],[69]]),"DNF",    rounds_cum_time[[#This Row],[68]]+laps_times[[#This Row],[69]])</f>
        <v>9.528067129629629E-2</v>
      </c>
      <c r="CA48" s="127">
        <f>IF(ISBLANK(laps_times[[#This Row],[70]]),"DNF",    rounds_cum_time[[#This Row],[69]]+laps_times[[#This Row],[70]])</f>
        <v>9.6680439814814806E-2</v>
      </c>
      <c r="CB48" s="127">
        <f>IF(ISBLANK(laps_times[[#This Row],[71]]),"DNF",    rounds_cum_time[[#This Row],[70]]+laps_times[[#This Row],[71]])</f>
        <v>9.8103356481481468E-2</v>
      </c>
      <c r="CC48" s="127">
        <f>IF(ISBLANK(laps_times[[#This Row],[72]]),"DNF",    rounds_cum_time[[#This Row],[71]]+laps_times[[#This Row],[72]])</f>
        <v>9.9531365740740729E-2</v>
      </c>
      <c r="CD48" s="127">
        <f>IF(ISBLANK(laps_times[[#This Row],[73]]),"DNF",    rounds_cum_time[[#This Row],[72]]+laps_times[[#This Row],[73]])</f>
        <v>0.10098437499999999</v>
      </c>
      <c r="CE48" s="127">
        <f>IF(ISBLANK(laps_times[[#This Row],[74]]),"DNF",    rounds_cum_time[[#This Row],[73]]+laps_times[[#This Row],[74]])</f>
        <v>0.10269895833333333</v>
      </c>
      <c r="CF48" s="127">
        <f>IF(ISBLANK(laps_times[[#This Row],[75]]),"DNF",    rounds_cum_time[[#This Row],[74]]+laps_times[[#This Row],[75]])</f>
        <v>0.10402754629629629</v>
      </c>
      <c r="CG48" s="127">
        <f>IF(ISBLANK(laps_times[[#This Row],[76]]),"DNF",    rounds_cum_time[[#This Row],[75]]+laps_times[[#This Row],[76]])</f>
        <v>0.10541180555555556</v>
      </c>
      <c r="CH48" s="127">
        <f>IF(ISBLANK(laps_times[[#This Row],[77]]),"DNF",    rounds_cum_time[[#This Row],[76]]+laps_times[[#This Row],[77]])</f>
        <v>0.10677685185185186</v>
      </c>
      <c r="CI48" s="127">
        <f>IF(ISBLANK(laps_times[[#This Row],[78]]),"DNF",    rounds_cum_time[[#This Row],[77]]+laps_times[[#This Row],[78]])</f>
        <v>0.10854467592592593</v>
      </c>
      <c r="CJ48" s="127">
        <f>IF(ISBLANK(laps_times[[#This Row],[79]]),"DNF",    rounds_cum_time[[#This Row],[78]]+laps_times[[#This Row],[79]])</f>
        <v>0.11005520833333333</v>
      </c>
      <c r="CK48" s="127">
        <f>IF(ISBLANK(laps_times[[#This Row],[80]]),"DNF",    rounds_cum_time[[#This Row],[79]]+laps_times[[#This Row],[80]])</f>
        <v>0.11158680555555556</v>
      </c>
      <c r="CL48" s="127">
        <f>IF(ISBLANK(laps_times[[#This Row],[81]]),"DNF",    rounds_cum_time[[#This Row],[80]]+laps_times[[#This Row],[81]])</f>
        <v>0.11309907407407407</v>
      </c>
      <c r="CM48" s="127">
        <f>IF(ISBLANK(laps_times[[#This Row],[82]]),"DNF",    rounds_cum_time[[#This Row],[81]]+laps_times[[#This Row],[82]])</f>
        <v>0.11515613425925926</v>
      </c>
      <c r="CN48" s="127">
        <f>IF(ISBLANK(laps_times[[#This Row],[83]]),"DNF",    rounds_cum_time[[#This Row],[82]]+laps_times[[#This Row],[83]])</f>
        <v>0.11663958333333334</v>
      </c>
      <c r="CO48" s="127">
        <f>IF(ISBLANK(laps_times[[#This Row],[84]]),"DNF",    rounds_cum_time[[#This Row],[83]]+laps_times[[#This Row],[84]])</f>
        <v>0.11811331018518519</v>
      </c>
      <c r="CP48" s="127">
        <f>IF(ISBLANK(laps_times[[#This Row],[85]]),"DNF",    rounds_cum_time[[#This Row],[84]]+laps_times[[#This Row],[85]])</f>
        <v>0.11961331018518519</v>
      </c>
      <c r="CQ48" s="127">
        <f>IF(ISBLANK(laps_times[[#This Row],[86]]),"DNF",    rounds_cum_time[[#This Row],[85]]+laps_times[[#This Row],[86]])</f>
        <v>0.12104907407407407</v>
      </c>
      <c r="CR48" s="127">
        <f>IF(ISBLANK(laps_times[[#This Row],[87]]),"DNF",    rounds_cum_time[[#This Row],[86]]+laps_times[[#This Row],[87]])</f>
        <v>0.12254884259259259</v>
      </c>
      <c r="CS48" s="127">
        <f>IF(ISBLANK(laps_times[[#This Row],[88]]),"DNF",    rounds_cum_time[[#This Row],[87]]+laps_times[[#This Row],[88]])</f>
        <v>0.12406886574074073</v>
      </c>
      <c r="CT48" s="127">
        <f>IF(ISBLANK(laps_times[[#This Row],[89]]),"DNF",    rounds_cum_time[[#This Row],[88]]+laps_times[[#This Row],[89]])</f>
        <v>0.12602812499999999</v>
      </c>
      <c r="CU48" s="127">
        <f>IF(ISBLANK(laps_times[[#This Row],[90]]),"DNF",    rounds_cum_time[[#This Row],[89]]+laps_times[[#This Row],[90]])</f>
        <v>0.12753263888888888</v>
      </c>
      <c r="CV48" s="127">
        <f>IF(ISBLANK(laps_times[[#This Row],[91]]),"DNF",    rounds_cum_time[[#This Row],[90]]+laps_times[[#This Row],[91]])</f>
        <v>0.1290193287037037</v>
      </c>
      <c r="CW48" s="127">
        <f>IF(ISBLANK(laps_times[[#This Row],[92]]),"DNF",    rounds_cum_time[[#This Row],[91]]+laps_times[[#This Row],[92]])</f>
        <v>0.13055208333333332</v>
      </c>
      <c r="CX48" s="127">
        <f>IF(ISBLANK(laps_times[[#This Row],[93]]),"DNF",    rounds_cum_time[[#This Row],[92]]+laps_times[[#This Row],[93]])</f>
        <v>0.1324224537037037</v>
      </c>
      <c r="CY48" s="127">
        <f>IF(ISBLANK(laps_times[[#This Row],[94]]),"DNF",    rounds_cum_time[[#This Row],[93]]+laps_times[[#This Row],[94]])</f>
        <v>0.13392939814814814</v>
      </c>
      <c r="CZ48" s="127">
        <f>IF(ISBLANK(laps_times[[#This Row],[95]]),"DNF",    rounds_cum_time[[#This Row],[94]]+laps_times[[#This Row],[95]])</f>
        <v>0.13543425925925925</v>
      </c>
      <c r="DA48" s="127">
        <f>IF(ISBLANK(laps_times[[#This Row],[96]]),"DNF",    rounds_cum_time[[#This Row],[95]]+laps_times[[#This Row],[96]])</f>
        <v>0.13693287037037036</v>
      </c>
      <c r="DB48" s="127">
        <f>IF(ISBLANK(laps_times[[#This Row],[97]]),"DNF",    rounds_cum_time[[#This Row],[96]]+laps_times[[#This Row],[97]])</f>
        <v>0.13836643518518518</v>
      </c>
      <c r="DC48" s="127">
        <f>IF(ISBLANK(laps_times[[#This Row],[98]]),"DNF",    rounds_cum_time[[#This Row],[97]]+laps_times[[#This Row],[98]])</f>
        <v>0.13971666666666666</v>
      </c>
      <c r="DD48" s="127">
        <f>IF(ISBLANK(laps_times[[#This Row],[99]]),"DNF",    rounds_cum_time[[#This Row],[98]]+laps_times[[#This Row],[99]])</f>
        <v>0.14119583333333333</v>
      </c>
      <c r="DE48" s="127">
        <f>IF(ISBLANK(laps_times[[#This Row],[100]]),"DNF",    rounds_cum_time[[#This Row],[99]]+laps_times[[#This Row],[100]])</f>
        <v>0.14267175925925926</v>
      </c>
      <c r="DF48" s="127">
        <f>IF(ISBLANK(laps_times[[#This Row],[101]]),"DNF",    rounds_cum_time[[#This Row],[100]]+laps_times[[#This Row],[101]])</f>
        <v>0.14422222222222222</v>
      </c>
      <c r="DG48" s="127">
        <f>IF(ISBLANK(laps_times[[#This Row],[102]]),"DNF",    rounds_cum_time[[#This Row],[101]]+laps_times[[#This Row],[102]])</f>
        <v>0.14567187500000001</v>
      </c>
      <c r="DH48" s="127">
        <f>IF(ISBLANK(laps_times[[#This Row],[103]]),"DNF",    rounds_cum_time[[#This Row],[102]]+laps_times[[#This Row],[103]])</f>
        <v>0.14720648148148149</v>
      </c>
      <c r="DI48" s="128">
        <f>IF(ISBLANK(laps_times[[#This Row],[104]]),"DNF",    rounds_cum_time[[#This Row],[103]]+laps_times[[#This Row],[104]])</f>
        <v>0.14873217592592594</v>
      </c>
      <c r="DJ48" s="128">
        <f>IF(ISBLANK(laps_times[[#This Row],[105]]),"DNF",    rounds_cum_time[[#This Row],[104]]+laps_times[[#This Row],[105]])</f>
        <v>0.15033541666666669</v>
      </c>
    </row>
    <row r="49" spans="2:114" x14ac:dyDescent="0.2">
      <c r="B49" s="124">
        <f>laps_times[[#This Row],[poř]]</f>
        <v>46</v>
      </c>
      <c r="C49" s="125">
        <f>laps_times[[#This Row],[s.č.]]</f>
        <v>117</v>
      </c>
      <c r="D49" s="125" t="str">
        <f>laps_times[[#This Row],[jméno]]</f>
        <v>Vávrů Ivana</v>
      </c>
      <c r="E49" s="126">
        <f>laps_times[[#This Row],[roč]]</f>
        <v>1988</v>
      </c>
      <c r="F49" s="126" t="str">
        <f>laps_times[[#This Row],[kat]]</f>
        <v>Z1</v>
      </c>
      <c r="G49" s="126">
        <f>laps_times[[#This Row],[poř_kat]]</f>
        <v>4</v>
      </c>
      <c r="H49" s="125" t="str">
        <f>IF(ISBLANK(laps_times[[#This Row],[klub]]),"-",laps_times[[#This Row],[klub]])</f>
        <v>TJ VTŽ Chomutov</v>
      </c>
      <c r="I49" s="138">
        <f>laps_times[[#This Row],[celk. čas]]</f>
        <v>0.15076388888888889</v>
      </c>
      <c r="J49" s="127">
        <f>laps_times[[#This Row],[1]]</f>
        <v>1.7756944444444443E-3</v>
      </c>
      <c r="K49" s="127">
        <f>IF(ISBLANK(laps_times[[#This Row],[2]]),"DNF",    rounds_cum_time[[#This Row],[1]]+laps_times[[#This Row],[2]])</f>
        <v>2.9222222222222219E-3</v>
      </c>
      <c r="L49" s="127">
        <f>IF(ISBLANK(laps_times[[#This Row],[3]]),"DNF",    rounds_cum_time[[#This Row],[2]]+laps_times[[#This Row],[3]])</f>
        <v>4.0958333333333333E-3</v>
      </c>
      <c r="M49" s="127">
        <f>IF(ISBLANK(laps_times[[#This Row],[4]]),"DNF",    rounds_cum_time[[#This Row],[3]]+laps_times[[#This Row],[4]])</f>
        <v>5.2716435185185184E-3</v>
      </c>
      <c r="N49" s="127">
        <f>IF(ISBLANK(laps_times[[#This Row],[5]]),"DNF",    rounds_cum_time[[#This Row],[4]]+laps_times[[#This Row],[5]])</f>
        <v>6.462615740740741E-3</v>
      </c>
      <c r="O49" s="127">
        <f>IF(ISBLANK(laps_times[[#This Row],[6]]),"DNF",    rounds_cum_time[[#This Row],[5]]+laps_times[[#This Row],[6]])</f>
        <v>7.656481481481482E-3</v>
      </c>
      <c r="P49" s="127">
        <f>IF(ISBLANK(laps_times[[#This Row],[7]]),"DNF",    rounds_cum_time[[#This Row],[6]]+laps_times[[#This Row],[7]])</f>
        <v>8.8642361111111109E-3</v>
      </c>
      <c r="Q49" s="127">
        <f>IF(ISBLANK(laps_times[[#This Row],[8]]),"DNF",    rounds_cum_time[[#This Row],[7]]+laps_times[[#This Row],[8]])</f>
        <v>1.0067476851851852E-2</v>
      </c>
      <c r="R49" s="127">
        <f>IF(ISBLANK(laps_times[[#This Row],[9]]),"DNF",    rounds_cum_time[[#This Row],[8]]+laps_times[[#This Row],[9]])</f>
        <v>1.1287037037037036E-2</v>
      </c>
      <c r="S49" s="127">
        <f>IF(ISBLANK(laps_times[[#This Row],[10]]),"DNF",    rounds_cum_time[[#This Row],[9]]+laps_times[[#This Row],[10]])</f>
        <v>1.2513078703703703E-2</v>
      </c>
      <c r="T49" s="127">
        <f>IF(ISBLANK(laps_times[[#This Row],[11]]),"DNF",    rounds_cum_time[[#This Row],[10]]+laps_times[[#This Row],[11]])</f>
        <v>1.375173611111111E-2</v>
      </c>
      <c r="U49" s="127">
        <f>IF(ISBLANK(laps_times[[#This Row],[12]]),"DNF",    rounds_cum_time[[#This Row],[11]]+laps_times[[#This Row],[12]])</f>
        <v>1.5000925925925924E-2</v>
      </c>
      <c r="V49" s="127">
        <f>IF(ISBLANK(laps_times[[#This Row],[13]]),"DNF",    rounds_cum_time[[#This Row],[12]]+laps_times[[#This Row],[13]])</f>
        <v>1.6245601851851851E-2</v>
      </c>
      <c r="W49" s="127">
        <f>IF(ISBLANK(laps_times[[#This Row],[14]]),"DNF",    rounds_cum_time[[#This Row],[13]]+laps_times[[#This Row],[14]])</f>
        <v>1.7495370370370369E-2</v>
      </c>
      <c r="X49" s="127">
        <f>IF(ISBLANK(laps_times[[#This Row],[15]]),"DNF",    rounds_cum_time[[#This Row],[14]]+laps_times[[#This Row],[15]])</f>
        <v>1.8734490740740739E-2</v>
      </c>
      <c r="Y49" s="127">
        <f>IF(ISBLANK(laps_times[[#This Row],[16]]),"DNF",    rounds_cum_time[[#This Row],[15]]+laps_times[[#This Row],[16]])</f>
        <v>1.9949884259259257E-2</v>
      </c>
      <c r="Z49" s="127">
        <f>IF(ISBLANK(laps_times[[#This Row],[17]]),"DNF",    rounds_cum_time[[#This Row],[16]]+laps_times[[#This Row],[17]])</f>
        <v>2.1160300925925923E-2</v>
      </c>
      <c r="AA49" s="127">
        <f>IF(ISBLANK(laps_times[[#This Row],[18]]),"DNF",    rounds_cum_time[[#This Row],[17]]+laps_times[[#This Row],[18]])</f>
        <v>2.2399537037037034E-2</v>
      </c>
      <c r="AB49" s="127">
        <f>IF(ISBLANK(laps_times[[#This Row],[19]]),"DNF",    rounds_cum_time[[#This Row],[18]]+laps_times[[#This Row],[19]])</f>
        <v>2.3661342592592588E-2</v>
      </c>
      <c r="AC49" s="127">
        <f>IF(ISBLANK(laps_times[[#This Row],[20]]),"DNF",    rounds_cum_time[[#This Row],[19]]+laps_times[[#This Row],[20]])</f>
        <v>2.4917361111111105E-2</v>
      </c>
      <c r="AD49" s="127">
        <f>IF(ISBLANK(laps_times[[#This Row],[21]]),"DNF",    rounds_cum_time[[#This Row],[20]]+laps_times[[#This Row],[21]])</f>
        <v>2.6196874999999994E-2</v>
      </c>
      <c r="AE49" s="127">
        <f>IF(ISBLANK(laps_times[[#This Row],[22]]),"DNF",    rounds_cum_time[[#This Row],[21]]+laps_times[[#This Row],[22]])</f>
        <v>2.7479629629629625E-2</v>
      </c>
      <c r="AF49" s="127">
        <f>IF(ISBLANK(laps_times[[#This Row],[23]]),"DNF",    rounds_cum_time[[#This Row],[22]]+laps_times[[#This Row],[23]])</f>
        <v>2.8771643518518512E-2</v>
      </c>
      <c r="AG49" s="127">
        <f>IF(ISBLANK(laps_times[[#This Row],[24]]),"DNF",    rounds_cum_time[[#This Row],[23]]+laps_times[[#This Row],[24]])</f>
        <v>3.0056944444444438E-2</v>
      </c>
      <c r="AH49" s="127">
        <f>IF(ISBLANK(laps_times[[#This Row],[25]]),"DNF",    rounds_cum_time[[#This Row],[24]]+laps_times[[#This Row],[25]])</f>
        <v>3.1326388888888883E-2</v>
      </c>
      <c r="AI49" s="127">
        <f>IF(ISBLANK(laps_times[[#This Row],[26]]),"DNF",    rounds_cum_time[[#This Row],[25]]+laps_times[[#This Row],[26]])</f>
        <v>3.2618634259259253E-2</v>
      </c>
      <c r="AJ49" s="127">
        <f>IF(ISBLANK(laps_times[[#This Row],[27]]),"DNF",    rounds_cum_time[[#This Row],[26]]+laps_times[[#This Row],[27]])</f>
        <v>3.389108796296296E-2</v>
      </c>
      <c r="AK49" s="127">
        <f>IF(ISBLANK(laps_times[[#This Row],[28]]),"DNF",    rounds_cum_time[[#This Row],[27]]+laps_times[[#This Row],[28]])</f>
        <v>3.5167824074074074E-2</v>
      </c>
      <c r="AL49" s="127">
        <f>IF(ISBLANK(laps_times[[#This Row],[29]]),"DNF",    rounds_cum_time[[#This Row],[28]]+laps_times[[#This Row],[29]])</f>
        <v>3.6469444444444443E-2</v>
      </c>
      <c r="AM49" s="127">
        <f>IF(ISBLANK(laps_times[[#This Row],[30]]),"DNF",    rounds_cum_time[[#This Row],[29]]+laps_times[[#This Row],[30]])</f>
        <v>3.7794328703703702E-2</v>
      </c>
      <c r="AN49" s="127">
        <f>IF(ISBLANK(laps_times[[#This Row],[31]]),"DNF",    rounds_cum_time[[#This Row],[30]]+laps_times[[#This Row],[31]])</f>
        <v>3.9099999999999996E-2</v>
      </c>
      <c r="AO49" s="127">
        <f>IF(ISBLANK(laps_times[[#This Row],[32]]),"DNF",    rounds_cum_time[[#This Row],[31]]+laps_times[[#This Row],[32]])</f>
        <v>4.0409027777777773E-2</v>
      </c>
      <c r="AP49" s="127">
        <f>IF(ISBLANK(laps_times[[#This Row],[33]]),"DNF",    rounds_cum_time[[#This Row],[32]]+laps_times[[#This Row],[33]])</f>
        <v>4.1707638888888884E-2</v>
      </c>
      <c r="AQ49" s="127">
        <f>IF(ISBLANK(laps_times[[#This Row],[34]]),"DNF",    rounds_cum_time[[#This Row],[33]]+laps_times[[#This Row],[34]])</f>
        <v>4.298506944444444E-2</v>
      </c>
      <c r="AR49" s="127">
        <f>IF(ISBLANK(laps_times[[#This Row],[35]]),"DNF",    rounds_cum_time[[#This Row],[34]]+laps_times[[#This Row],[35]])</f>
        <v>4.4271412037037036E-2</v>
      </c>
      <c r="AS49" s="127">
        <f>IF(ISBLANK(laps_times[[#This Row],[36]]),"DNF",    rounds_cum_time[[#This Row],[35]]+laps_times[[#This Row],[36]])</f>
        <v>4.554108796296296E-2</v>
      </c>
      <c r="AT49" s="127">
        <f>IF(ISBLANK(laps_times[[#This Row],[37]]),"DNF",    rounds_cum_time[[#This Row],[36]]+laps_times[[#This Row],[37]])</f>
        <v>4.684768518518518E-2</v>
      </c>
      <c r="AU49" s="127">
        <f>IF(ISBLANK(laps_times[[#This Row],[38]]),"DNF",    rounds_cum_time[[#This Row],[37]]+laps_times[[#This Row],[38]])</f>
        <v>4.8150578703703699E-2</v>
      </c>
      <c r="AV49" s="127">
        <f>IF(ISBLANK(laps_times[[#This Row],[39]]),"DNF",    rounds_cum_time[[#This Row],[38]]+laps_times[[#This Row],[39]])</f>
        <v>4.9468634259259257E-2</v>
      </c>
      <c r="AW49" s="127">
        <f>IF(ISBLANK(laps_times[[#This Row],[40]]),"DNF",    rounds_cum_time[[#This Row],[39]]+laps_times[[#This Row],[40]])</f>
        <v>5.0811574074074072E-2</v>
      </c>
      <c r="AX49" s="127">
        <f>IF(ISBLANK(laps_times[[#This Row],[41]]),"DNF",    rounds_cum_time[[#This Row],[40]]+laps_times[[#This Row],[41]])</f>
        <v>5.2143287037037037E-2</v>
      </c>
      <c r="AY49" s="127">
        <f>IF(ISBLANK(laps_times[[#This Row],[42]]),"DNF",    rounds_cum_time[[#This Row],[41]]+laps_times[[#This Row],[42]])</f>
        <v>5.3487152777777776E-2</v>
      </c>
      <c r="AZ49" s="127">
        <f>IF(ISBLANK(laps_times[[#This Row],[43]]),"DNF",    rounds_cum_time[[#This Row],[42]]+laps_times[[#This Row],[43]])</f>
        <v>5.4825347222222223E-2</v>
      </c>
      <c r="BA49" s="127">
        <f>IF(ISBLANK(laps_times[[#This Row],[44]]),"DNF",    rounds_cum_time[[#This Row],[43]]+laps_times[[#This Row],[44]])</f>
        <v>5.6178009259259261E-2</v>
      </c>
      <c r="BB49" s="127">
        <f>IF(ISBLANK(laps_times[[#This Row],[45]]),"DNF",    rounds_cum_time[[#This Row],[44]]+laps_times[[#This Row],[45]])</f>
        <v>5.7546180555555555E-2</v>
      </c>
      <c r="BC49" s="127">
        <f>IF(ISBLANK(laps_times[[#This Row],[46]]),"DNF",    rounds_cum_time[[#This Row],[45]]+laps_times[[#This Row],[46]])</f>
        <v>5.889675925925926E-2</v>
      </c>
      <c r="BD49" s="127">
        <f>IF(ISBLANK(laps_times[[#This Row],[47]]),"DNF",    rounds_cum_time[[#This Row],[46]]+laps_times[[#This Row],[47]])</f>
        <v>6.0257291666666664E-2</v>
      </c>
      <c r="BE49" s="127">
        <f>IF(ISBLANK(laps_times[[#This Row],[48]]),"DNF",    rounds_cum_time[[#This Row],[47]]+laps_times[[#This Row],[48]])</f>
        <v>6.1639930555555555E-2</v>
      </c>
      <c r="BF49" s="127">
        <f>IF(ISBLANK(laps_times[[#This Row],[49]]),"DNF",    rounds_cum_time[[#This Row],[48]]+laps_times[[#This Row],[49]])</f>
        <v>6.3000925925925932E-2</v>
      </c>
      <c r="BG49" s="127">
        <f>IF(ISBLANK(laps_times[[#This Row],[50]]),"DNF",    rounds_cum_time[[#This Row],[49]]+laps_times[[#This Row],[50]])</f>
        <v>6.4334375000000013E-2</v>
      </c>
      <c r="BH49" s="127">
        <f>IF(ISBLANK(laps_times[[#This Row],[51]]),"DNF",    rounds_cum_time[[#This Row],[50]]+laps_times[[#This Row],[51]])</f>
        <v>6.5677777777777793E-2</v>
      </c>
      <c r="BI49" s="127">
        <f>IF(ISBLANK(laps_times[[#This Row],[52]]),"DNF",    rounds_cum_time[[#This Row],[51]]+laps_times[[#This Row],[52]])</f>
        <v>6.7048842592592611E-2</v>
      </c>
      <c r="BJ49" s="127">
        <f>IF(ISBLANK(laps_times[[#This Row],[53]]),"DNF",    rounds_cum_time[[#This Row],[52]]+laps_times[[#This Row],[53]])</f>
        <v>6.8403009259259281E-2</v>
      </c>
      <c r="BK49" s="127">
        <f>IF(ISBLANK(laps_times[[#This Row],[54]]),"DNF",    rounds_cum_time[[#This Row],[53]]+laps_times[[#This Row],[54]])</f>
        <v>6.9782407407407432E-2</v>
      </c>
      <c r="BL49" s="127">
        <f>IF(ISBLANK(laps_times[[#This Row],[55]]),"DNF",    rounds_cum_time[[#This Row],[54]]+laps_times[[#This Row],[55]])</f>
        <v>7.1202546296296326E-2</v>
      </c>
      <c r="BM49" s="127">
        <f>IF(ISBLANK(laps_times[[#This Row],[56]]),"DNF",    rounds_cum_time[[#This Row],[55]]+laps_times[[#This Row],[56]])</f>
        <v>7.2636689814814845E-2</v>
      </c>
      <c r="BN49" s="127">
        <f>IF(ISBLANK(laps_times[[#This Row],[57]]),"DNF",    rounds_cum_time[[#This Row],[56]]+laps_times[[#This Row],[57]])</f>
        <v>7.4053819444444474E-2</v>
      </c>
      <c r="BO49" s="127">
        <f>IF(ISBLANK(laps_times[[#This Row],[58]]),"DNF",    rounds_cum_time[[#This Row],[57]]+laps_times[[#This Row],[58]])</f>
        <v>7.544733796296299E-2</v>
      </c>
      <c r="BP49" s="127">
        <f>IF(ISBLANK(laps_times[[#This Row],[59]]),"DNF",    rounds_cum_time[[#This Row],[58]]+laps_times[[#This Row],[59]])</f>
        <v>7.6831365740740773E-2</v>
      </c>
      <c r="BQ49" s="127">
        <f>IF(ISBLANK(laps_times[[#This Row],[60]]),"DNF",    rounds_cum_time[[#This Row],[59]]+laps_times[[#This Row],[60]])</f>
        <v>7.8247106481481518E-2</v>
      </c>
      <c r="BR49" s="127">
        <f>IF(ISBLANK(laps_times[[#This Row],[61]]),"DNF",    rounds_cum_time[[#This Row],[60]]+laps_times[[#This Row],[61]])</f>
        <v>7.9679398148148187E-2</v>
      </c>
      <c r="BS49" s="127">
        <f>IF(ISBLANK(laps_times[[#This Row],[62]]),"DNF",    rounds_cum_time[[#This Row],[61]]+laps_times[[#This Row],[62]])</f>
        <v>8.1088541666666708E-2</v>
      </c>
      <c r="BT49" s="127">
        <f>IF(ISBLANK(laps_times[[#This Row],[63]]),"DNF",    rounds_cum_time[[#This Row],[62]]+laps_times[[#This Row],[63]])</f>
        <v>8.2498958333333372E-2</v>
      </c>
      <c r="BU49" s="127">
        <f>IF(ISBLANK(laps_times[[#This Row],[64]]),"DNF",    rounds_cum_time[[#This Row],[63]]+laps_times[[#This Row],[64]])</f>
        <v>8.3919560185185219E-2</v>
      </c>
      <c r="BV49" s="127">
        <f>IF(ISBLANK(laps_times[[#This Row],[65]]),"DNF",    rounds_cum_time[[#This Row],[64]]+laps_times[[#This Row],[65]])</f>
        <v>8.5363078703703743E-2</v>
      </c>
      <c r="BW49" s="127">
        <f>IF(ISBLANK(laps_times[[#This Row],[66]]),"DNF",    rounds_cum_time[[#This Row],[65]]+laps_times[[#This Row],[66]])</f>
        <v>8.6802546296296329E-2</v>
      </c>
      <c r="BX49" s="127">
        <f>IF(ISBLANK(laps_times[[#This Row],[67]]),"DNF",    rounds_cum_time[[#This Row],[66]]+laps_times[[#This Row],[67]])</f>
        <v>8.8254398148148186E-2</v>
      </c>
      <c r="BY49" s="127">
        <f>IF(ISBLANK(laps_times[[#This Row],[68]]),"DNF",    rounds_cum_time[[#This Row],[67]]+laps_times[[#This Row],[68]])</f>
        <v>8.9750694444444487E-2</v>
      </c>
      <c r="BZ49" s="127">
        <f>IF(ISBLANK(laps_times[[#This Row],[69]]),"DNF",    rounds_cum_time[[#This Row],[68]]+laps_times[[#This Row],[69]])</f>
        <v>9.1242476851851897E-2</v>
      </c>
      <c r="CA49" s="127">
        <f>IF(ISBLANK(laps_times[[#This Row],[70]]),"DNF",    rounds_cum_time[[#This Row],[69]]+laps_times[[#This Row],[70]])</f>
        <v>9.2750231481481524E-2</v>
      </c>
      <c r="CB49" s="127">
        <f>IF(ISBLANK(laps_times[[#This Row],[71]]),"DNF",    rounds_cum_time[[#This Row],[70]]+laps_times[[#This Row],[71]])</f>
        <v>9.424351851851856E-2</v>
      </c>
      <c r="CC49" s="127">
        <f>IF(ISBLANK(laps_times[[#This Row],[72]]),"DNF",    rounds_cum_time[[#This Row],[71]]+laps_times[[#This Row],[72]])</f>
        <v>9.5765162037037083E-2</v>
      </c>
      <c r="CD49" s="127">
        <f>IF(ISBLANK(laps_times[[#This Row],[73]]),"DNF",    rounds_cum_time[[#This Row],[72]]+laps_times[[#This Row],[73]])</f>
        <v>9.7304050925925978E-2</v>
      </c>
      <c r="CE49" s="127">
        <f>IF(ISBLANK(laps_times[[#This Row],[74]]),"DNF",    rounds_cum_time[[#This Row],[73]]+laps_times[[#This Row],[74]])</f>
        <v>9.8815277777777835E-2</v>
      </c>
      <c r="CF49" s="127">
        <f>IF(ISBLANK(laps_times[[#This Row],[75]]),"DNF",    rounds_cum_time[[#This Row],[74]]+laps_times[[#This Row],[75]])</f>
        <v>0.1003282407407408</v>
      </c>
      <c r="CG49" s="127">
        <f>IF(ISBLANK(laps_times[[#This Row],[76]]),"DNF",    rounds_cum_time[[#This Row],[75]]+laps_times[[#This Row],[76]])</f>
        <v>0.10182002314814821</v>
      </c>
      <c r="CH49" s="127">
        <f>IF(ISBLANK(laps_times[[#This Row],[77]]),"DNF",    rounds_cum_time[[#This Row],[76]]+laps_times[[#This Row],[77]])</f>
        <v>0.10338148148148155</v>
      </c>
      <c r="CI49" s="127">
        <f>IF(ISBLANK(laps_times[[#This Row],[78]]),"DNF",    rounds_cum_time[[#This Row],[77]]+laps_times[[#This Row],[78]])</f>
        <v>0.1049858796296297</v>
      </c>
      <c r="CJ49" s="127">
        <f>IF(ISBLANK(laps_times[[#This Row],[79]]),"DNF",    rounds_cum_time[[#This Row],[78]]+laps_times[[#This Row],[79]])</f>
        <v>0.10662129629629637</v>
      </c>
      <c r="CK49" s="127">
        <f>IF(ISBLANK(laps_times[[#This Row],[80]]),"DNF",    rounds_cum_time[[#This Row],[79]]+laps_times[[#This Row],[80]])</f>
        <v>0.10827800925925933</v>
      </c>
      <c r="CL49" s="127">
        <f>IF(ISBLANK(laps_times[[#This Row],[81]]),"DNF",    rounds_cum_time[[#This Row],[80]]+laps_times[[#This Row],[81]])</f>
        <v>0.10993611111111118</v>
      </c>
      <c r="CM49" s="127">
        <f>IF(ISBLANK(laps_times[[#This Row],[82]]),"DNF",    rounds_cum_time[[#This Row],[81]]+laps_times[[#This Row],[82]])</f>
        <v>0.1116265046296297</v>
      </c>
      <c r="CN49" s="127">
        <f>IF(ISBLANK(laps_times[[#This Row],[83]]),"DNF",    rounds_cum_time[[#This Row],[82]]+laps_times[[#This Row],[83]])</f>
        <v>0.11334421296296303</v>
      </c>
      <c r="CO49" s="127">
        <f>IF(ISBLANK(laps_times[[#This Row],[84]]),"DNF",    rounds_cum_time[[#This Row],[83]]+laps_times[[#This Row],[84]])</f>
        <v>0.11510960648148155</v>
      </c>
      <c r="CP49" s="127">
        <f>IF(ISBLANK(laps_times[[#This Row],[85]]),"DNF",    rounds_cum_time[[#This Row],[84]]+laps_times[[#This Row],[85]])</f>
        <v>0.11687442129629637</v>
      </c>
      <c r="CQ49" s="127">
        <f>IF(ISBLANK(laps_times[[#This Row],[86]]),"DNF",    rounds_cum_time[[#This Row],[85]]+laps_times[[#This Row],[86]])</f>
        <v>0.11861875000000008</v>
      </c>
      <c r="CR49" s="127">
        <f>IF(ISBLANK(laps_times[[#This Row],[87]]),"DNF",    rounds_cum_time[[#This Row],[86]]+laps_times[[#This Row],[87]])</f>
        <v>0.12037118055555564</v>
      </c>
      <c r="CS49" s="127">
        <f>IF(ISBLANK(laps_times[[#This Row],[88]]),"DNF",    rounds_cum_time[[#This Row],[87]]+laps_times[[#This Row],[88]])</f>
        <v>0.12213425925925935</v>
      </c>
      <c r="CT49" s="127">
        <f>IF(ISBLANK(laps_times[[#This Row],[89]]),"DNF",    rounds_cum_time[[#This Row],[88]]+laps_times[[#This Row],[89]])</f>
        <v>0.1238835648148149</v>
      </c>
      <c r="CU49" s="127">
        <f>IF(ISBLANK(laps_times[[#This Row],[90]]),"DNF",    rounds_cum_time[[#This Row],[89]]+laps_times[[#This Row],[90]])</f>
        <v>0.12555648148148157</v>
      </c>
      <c r="CV49" s="127">
        <f>IF(ISBLANK(laps_times[[#This Row],[91]]),"DNF",    rounds_cum_time[[#This Row],[90]]+laps_times[[#This Row],[91]])</f>
        <v>0.12721203703703712</v>
      </c>
      <c r="CW49" s="127">
        <f>IF(ISBLANK(laps_times[[#This Row],[92]]),"DNF",    rounds_cum_time[[#This Row],[91]]+laps_times[[#This Row],[92]])</f>
        <v>0.12883136574074083</v>
      </c>
      <c r="CX49" s="127">
        <f>IF(ISBLANK(laps_times[[#This Row],[93]]),"DNF",    rounds_cum_time[[#This Row],[92]]+laps_times[[#This Row],[93]])</f>
        <v>0.13051203703703712</v>
      </c>
      <c r="CY49" s="127">
        <f>IF(ISBLANK(laps_times[[#This Row],[94]]),"DNF",    rounds_cum_time[[#This Row],[93]]+laps_times[[#This Row],[94]])</f>
        <v>0.13223680555555564</v>
      </c>
      <c r="CZ49" s="127">
        <f>IF(ISBLANK(laps_times[[#This Row],[95]]),"DNF",    rounds_cum_time[[#This Row],[94]]+laps_times[[#This Row],[95]])</f>
        <v>0.13400555555555566</v>
      </c>
      <c r="DA49" s="127">
        <f>IF(ISBLANK(laps_times[[#This Row],[96]]),"DNF",    rounds_cum_time[[#This Row],[95]]+laps_times[[#This Row],[96]])</f>
        <v>0.13582222222222232</v>
      </c>
      <c r="DB49" s="127">
        <f>IF(ISBLANK(laps_times[[#This Row],[97]]),"DNF",    rounds_cum_time[[#This Row],[96]]+laps_times[[#This Row],[97]])</f>
        <v>0.13756655092592601</v>
      </c>
      <c r="DC49" s="127">
        <f>IF(ISBLANK(laps_times[[#This Row],[98]]),"DNF",    rounds_cum_time[[#This Row],[97]]+laps_times[[#This Row],[98]])</f>
        <v>0.13924340277777786</v>
      </c>
      <c r="DD49" s="127">
        <f>IF(ISBLANK(laps_times[[#This Row],[99]]),"DNF",    rounds_cum_time[[#This Row],[98]]+laps_times[[#This Row],[99]])</f>
        <v>0.14089780092592602</v>
      </c>
      <c r="DE49" s="127">
        <f>IF(ISBLANK(laps_times[[#This Row],[100]]),"DNF",    rounds_cum_time[[#This Row],[99]]+laps_times[[#This Row],[100]])</f>
        <v>0.14259872685185196</v>
      </c>
      <c r="DF49" s="127">
        <f>IF(ISBLANK(laps_times[[#This Row],[101]]),"DNF",    rounds_cum_time[[#This Row],[100]]+laps_times[[#This Row],[101]])</f>
        <v>0.1443238425925927</v>
      </c>
      <c r="DG49" s="127">
        <f>IF(ISBLANK(laps_times[[#This Row],[102]]),"DNF",    rounds_cum_time[[#This Row],[101]]+laps_times[[#This Row],[102]])</f>
        <v>0.14602372685185197</v>
      </c>
      <c r="DH49" s="127">
        <f>IF(ISBLANK(laps_times[[#This Row],[103]]),"DNF",    rounds_cum_time[[#This Row],[102]]+laps_times[[#This Row],[103]])</f>
        <v>0.14768819444444456</v>
      </c>
      <c r="DI49" s="128">
        <f>IF(ISBLANK(laps_times[[#This Row],[104]]),"DNF",    rounds_cum_time[[#This Row],[103]]+laps_times[[#This Row],[104]])</f>
        <v>0.1493175925925927</v>
      </c>
      <c r="DJ49" s="128">
        <f>IF(ISBLANK(laps_times[[#This Row],[105]]),"DNF",    rounds_cum_time[[#This Row],[104]]+laps_times[[#This Row],[105]])</f>
        <v>0.15077175925925937</v>
      </c>
    </row>
    <row r="50" spans="2:114" x14ac:dyDescent="0.2">
      <c r="B50" s="124">
        <f>laps_times[[#This Row],[poř]]</f>
        <v>47</v>
      </c>
      <c r="C50" s="125">
        <f>laps_times[[#This Row],[s.č.]]</f>
        <v>35</v>
      </c>
      <c r="D50" s="125" t="str">
        <f>laps_times[[#This Row],[jméno]]</f>
        <v>Hesoun Tomáš</v>
      </c>
      <c r="E50" s="126">
        <f>laps_times[[#This Row],[roč]]</f>
        <v>1987</v>
      </c>
      <c r="F50" s="126" t="str">
        <f>laps_times[[#This Row],[kat]]</f>
        <v>M30</v>
      </c>
      <c r="G50" s="126">
        <f>laps_times[[#This Row],[poř_kat]]</f>
        <v>17</v>
      </c>
      <c r="H50" s="125" t="str">
        <f>IF(ISBLANK(laps_times[[#This Row],[klub]]),"-",laps_times[[#This Row],[klub]])</f>
        <v>-</v>
      </c>
      <c r="I50" s="138">
        <f>laps_times[[#This Row],[celk. čas]]</f>
        <v>0.15083333333333335</v>
      </c>
      <c r="J50" s="127">
        <f>laps_times[[#This Row],[1]]</f>
        <v>1.9768518518518516E-3</v>
      </c>
      <c r="K50" s="127">
        <f>IF(ISBLANK(laps_times[[#This Row],[2]]),"DNF",    rounds_cum_time[[#This Row],[1]]+laps_times[[#This Row],[2]])</f>
        <v>3.1718749999999993E-3</v>
      </c>
      <c r="L50" s="127">
        <f>IF(ISBLANK(laps_times[[#This Row],[3]]),"DNF",    rounds_cum_time[[#This Row],[2]]+laps_times[[#This Row],[3]])</f>
        <v>4.4302083333333329E-3</v>
      </c>
      <c r="M50" s="127">
        <f>IF(ISBLANK(laps_times[[#This Row],[4]]),"DNF",    rounds_cum_time[[#This Row],[3]]+laps_times[[#This Row],[4]])</f>
        <v>5.693171296296296E-3</v>
      </c>
      <c r="N50" s="127">
        <f>IF(ISBLANK(laps_times[[#This Row],[5]]),"DNF",    rounds_cum_time[[#This Row],[4]]+laps_times[[#This Row],[5]])</f>
        <v>6.9600694444444441E-3</v>
      </c>
      <c r="O50" s="127">
        <f>IF(ISBLANK(laps_times[[#This Row],[6]]),"DNF",    rounds_cum_time[[#This Row],[5]]+laps_times[[#This Row],[6]])</f>
        <v>8.2046296296296294E-3</v>
      </c>
      <c r="P50" s="127">
        <f>IF(ISBLANK(laps_times[[#This Row],[7]]),"DNF",    rounds_cum_time[[#This Row],[6]]+laps_times[[#This Row],[7]])</f>
        <v>9.412499999999999E-3</v>
      </c>
      <c r="Q50" s="127">
        <f>IF(ISBLANK(laps_times[[#This Row],[8]]),"DNF",    rounds_cum_time[[#This Row],[7]]+laps_times[[#This Row],[8]])</f>
        <v>1.0659722222222221E-2</v>
      </c>
      <c r="R50" s="127">
        <f>IF(ISBLANK(laps_times[[#This Row],[9]]),"DNF",    rounds_cum_time[[#This Row],[8]]+laps_times[[#This Row],[9]])</f>
        <v>1.1892476851851852E-2</v>
      </c>
      <c r="S50" s="127">
        <f>IF(ISBLANK(laps_times[[#This Row],[10]]),"DNF",    rounds_cum_time[[#This Row],[9]]+laps_times[[#This Row],[10]])</f>
        <v>1.3153935185185185E-2</v>
      </c>
      <c r="T50" s="127">
        <f>IF(ISBLANK(laps_times[[#This Row],[11]]),"DNF",    rounds_cum_time[[#This Row],[10]]+laps_times[[#This Row],[11]])</f>
        <v>1.4370949074074074E-2</v>
      </c>
      <c r="U50" s="127">
        <f>IF(ISBLANK(laps_times[[#This Row],[12]]),"DNF",    rounds_cum_time[[#This Row],[11]]+laps_times[[#This Row],[12]])</f>
        <v>1.5601041666666666E-2</v>
      </c>
      <c r="V50" s="127">
        <f>IF(ISBLANK(laps_times[[#This Row],[13]]),"DNF",    rounds_cum_time[[#This Row],[12]]+laps_times[[#This Row],[13]])</f>
        <v>1.6790972222222221E-2</v>
      </c>
      <c r="W50" s="127">
        <f>IF(ISBLANK(laps_times[[#This Row],[14]]),"DNF",    rounds_cum_time[[#This Row],[13]]+laps_times[[#This Row],[14]])</f>
        <v>1.7979745370370368E-2</v>
      </c>
      <c r="X50" s="127">
        <f>IF(ISBLANK(laps_times[[#This Row],[15]]),"DNF",    rounds_cum_time[[#This Row],[14]]+laps_times[[#This Row],[15]])</f>
        <v>1.9178935185185184E-2</v>
      </c>
      <c r="Y50" s="127">
        <f>IF(ISBLANK(laps_times[[#This Row],[16]]),"DNF",    rounds_cum_time[[#This Row],[15]]+laps_times[[#This Row],[16]])</f>
        <v>2.0380208333333334E-2</v>
      </c>
      <c r="Z50" s="127">
        <f>IF(ISBLANK(laps_times[[#This Row],[17]]),"DNF",    rounds_cum_time[[#This Row],[16]]+laps_times[[#This Row],[17]])</f>
        <v>2.1600694444444443E-2</v>
      </c>
      <c r="AA50" s="127">
        <f>IF(ISBLANK(laps_times[[#This Row],[18]]),"DNF",    rounds_cum_time[[#This Row],[17]]+laps_times[[#This Row],[18]])</f>
        <v>2.2830208333333331E-2</v>
      </c>
      <c r="AB50" s="127">
        <f>IF(ISBLANK(laps_times[[#This Row],[19]]),"DNF",    rounds_cum_time[[#This Row],[18]]+laps_times[[#This Row],[19]])</f>
        <v>2.4047337962962961E-2</v>
      </c>
      <c r="AC50" s="127">
        <f>IF(ISBLANK(laps_times[[#This Row],[20]]),"DNF",    rounds_cum_time[[#This Row],[19]]+laps_times[[#This Row],[20]])</f>
        <v>2.5281134259259257E-2</v>
      </c>
      <c r="AD50" s="127">
        <f>IF(ISBLANK(laps_times[[#This Row],[21]]),"DNF",    rounds_cum_time[[#This Row],[20]]+laps_times[[#This Row],[21]])</f>
        <v>2.6503356481481478E-2</v>
      </c>
      <c r="AE50" s="127">
        <f>IF(ISBLANK(laps_times[[#This Row],[22]]),"DNF",    rounds_cum_time[[#This Row],[21]]+laps_times[[#This Row],[22]])</f>
        <v>2.7753819444444442E-2</v>
      </c>
      <c r="AF50" s="127">
        <f>IF(ISBLANK(laps_times[[#This Row],[23]]),"DNF",    rounds_cum_time[[#This Row],[22]]+laps_times[[#This Row],[23]])</f>
        <v>2.8997800925925923E-2</v>
      </c>
      <c r="AG50" s="127">
        <f>IF(ISBLANK(laps_times[[#This Row],[24]]),"DNF",    rounds_cum_time[[#This Row],[23]]+laps_times[[#This Row],[24]])</f>
        <v>3.0229629629629627E-2</v>
      </c>
      <c r="AH50" s="127">
        <f>IF(ISBLANK(laps_times[[#This Row],[25]]),"DNF",    rounds_cum_time[[#This Row],[24]]+laps_times[[#This Row],[25]])</f>
        <v>3.146898148148148E-2</v>
      </c>
      <c r="AI50" s="127">
        <f>IF(ISBLANK(laps_times[[#This Row],[26]]),"DNF",    rounds_cum_time[[#This Row],[25]]+laps_times[[#This Row],[26]])</f>
        <v>3.2713078703703699E-2</v>
      </c>
      <c r="AJ50" s="127">
        <f>IF(ISBLANK(laps_times[[#This Row],[27]]),"DNF",    rounds_cum_time[[#This Row],[26]]+laps_times[[#This Row],[27]])</f>
        <v>3.3941203703703696E-2</v>
      </c>
      <c r="AK50" s="127">
        <f>IF(ISBLANK(laps_times[[#This Row],[28]]),"DNF",    rounds_cum_time[[#This Row],[27]]+laps_times[[#This Row],[28]])</f>
        <v>3.5197222222222213E-2</v>
      </c>
      <c r="AL50" s="127">
        <f>IF(ISBLANK(laps_times[[#This Row],[29]]),"DNF",    rounds_cum_time[[#This Row],[28]]+laps_times[[#This Row],[29]])</f>
        <v>3.6424189814814809E-2</v>
      </c>
      <c r="AM50" s="127">
        <f>IF(ISBLANK(laps_times[[#This Row],[30]]),"DNF",    rounds_cum_time[[#This Row],[29]]+laps_times[[#This Row],[30]])</f>
        <v>3.7651736111111105E-2</v>
      </c>
      <c r="AN50" s="127">
        <f>IF(ISBLANK(laps_times[[#This Row],[31]]),"DNF",    rounds_cum_time[[#This Row],[30]]+laps_times[[#This Row],[31]])</f>
        <v>3.8899768518518514E-2</v>
      </c>
      <c r="AO50" s="127">
        <f>IF(ISBLANK(laps_times[[#This Row],[32]]),"DNF",    rounds_cum_time[[#This Row],[31]]+laps_times[[#This Row],[32]])</f>
        <v>4.0255324074074068E-2</v>
      </c>
      <c r="AP50" s="127">
        <f>IF(ISBLANK(laps_times[[#This Row],[33]]),"DNF",    rounds_cum_time[[#This Row],[32]]+laps_times[[#This Row],[33]])</f>
        <v>4.150902777777777E-2</v>
      </c>
      <c r="AQ50" s="127">
        <f>IF(ISBLANK(laps_times[[#This Row],[34]]),"DNF",    rounds_cum_time[[#This Row],[33]]+laps_times[[#This Row],[34]])</f>
        <v>4.2788425925925917E-2</v>
      </c>
      <c r="AR50" s="127">
        <f>IF(ISBLANK(laps_times[[#This Row],[35]]),"DNF",    rounds_cum_time[[#This Row],[34]]+laps_times[[#This Row],[35]])</f>
        <v>4.4078472222222213E-2</v>
      </c>
      <c r="AS50" s="127">
        <f>IF(ISBLANK(laps_times[[#This Row],[36]]),"DNF",    rounds_cum_time[[#This Row],[35]]+laps_times[[#This Row],[36]])</f>
        <v>4.5341435185185179E-2</v>
      </c>
      <c r="AT50" s="127">
        <f>IF(ISBLANK(laps_times[[#This Row],[37]]),"DNF",    rounds_cum_time[[#This Row],[36]]+laps_times[[#This Row],[37]])</f>
        <v>4.6649074074074065E-2</v>
      </c>
      <c r="AU50" s="127">
        <f>IF(ISBLANK(laps_times[[#This Row],[38]]),"DNF",    rounds_cum_time[[#This Row],[37]]+laps_times[[#This Row],[38]])</f>
        <v>4.792384259259258E-2</v>
      </c>
      <c r="AV50" s="127">
        <f>IF(ISBLANK(laps_times[[#This Row],[39]]),"DNF",    rounds_cum_time[[#This Row],[38]]+laps_times[[#This Row],[39]])</f>
        <v>4.9209953703703693E-2</v>
      </c>
      <c r="AW50" s="127">
        <f>IF(ISBLANK(laps_times[[#This Row],[40]]),"DNF",    rounds_cum_time[[#This Row],[39]]+laps_times[[#This Row],[40]])</f>
        <v>5.0524537037037028E-2</v>
      </c>
      <c r="AX50" s="127">
        <f>IF(ISBLANK(laps_times[[#This Row],[41]]),"DNF",    rounds_cum_time[[#This Row],[40]]+laps_times[[#This Row],[41]])</f>
        <v>5.1910763888888878E-2</v>
      </c>
      <c r="AY50" s="127">
        <f>IF(ISBLANK(laps_times[[#This Row],[42]]),"DNF",    rounds_cum_time[[#This Row],[41]]+laps_times[[#This Row],[42]])</f>
        <v>5.3207523148148139E-2</v>
      </c>
      <c r="AZ50" s="127">
        <f>IF(ISBLANK(laps_times[[#This Row],[43]]),"DNF",    rounds_cum_time[[#This Row],[42]]+laps_times[[#This Row],[43]])</f>
        <v>5.4555208333333327E-2</v>
      </c>
      <c r="BA50" s="127">
        <f>IF(ISBLANK(laps_times[[#This Row],[44]]),"DNF",    rounds_cum_time[[#This Row],[43]]+laps_times[[#This Row],[44]])</f>
        <v>5.5881828703703701E-2</v>
      </c>
      <c r="BB50" s="127">
        <f>IF(ISBLANK(laps_times[[#This Row],[45]]),"DNF",    rounds_cum_time[[#This Row],[44]]+laps_times[[#This Row],[45]])</f>
        <v>5.725798611111111E-2</v>
      </c>
      <c r="BC50" s="127">
        <f>IF(ISBLANK(laps_times[[#This Row],[46]]),"DNF",    rounds_cum_time[[#This Row],[45]]+laps_times[[#This Row],[46]])</f>
        <v>5.8613773148148147E-2</v>
      </c>
      <c r="BD50" s="127">
        <f>IF(ISBLANK(laps_times[[#This Row],[47]]),"DNF",    rounds_cum_time[[#This Row],[46]]+laps_times[[#This Row],[47]])</f>
        <v>6.0030787037037035E-2</v>
      </c>
      <c r="BE50" s="127">
        <f>IF(ISBLANK(laps_times[[#This Row],[48]]),"DNF",    rounds_cum_time[[#This Row],[47]]+laps_times[[#This Row],[48]])</f>
        <v>6.1380787037037032E-2</v>
      </c>
      <c r="BF50" s="127">
        <f>IF(ISBLANK(laps_times[[#This Row],[49]]),"DNF",    rounds_cum_time[[#This Row],[48]]+laps_times[[#This Row],[49]])</f>
        <v>6.2726388888888887E-2</v>
      </c>
      <c r="BG50" s="127">
        <f>IF(ISBLANK(laps_times[[#This Row],[50]]),"DNF",    rounds_cum_time[[#This Row],[49]]+laps_times[[#This Row],[50]])</f>
        <v>6.4059837962962968E-2</v>
      </c>
      <c r="BH50" s="127">
        <f>IF(ISBLANK(laps_times[[#This Row],[51]]),"DNF",    rounds_cum_time[[#This Row],[50]]+laps_times[[#This Row],[51]])</f>
        <v>6.5422800925925936E-2</v>
      </c>
      <c r="BI50" s="127">
        <f>IF(ISBLANK(laps_times[[#This Row],[52]]),"DNF",    rounds_cum_time[[#This Row],[51]]+laps_times[[#This Row],[52]])</f>
        <v>6.6855787037037054E-2</v>
      </c>
      <c r="BJ50" s="127">
        <f>IF(ISBLANK(laps_times[[#This Row],[53]]),"DNF",    rounds_cum_time[[#This Row],[52]]+laps_times[[#This Row],[53]])</f>
        <v>6.824560185185187E-2</v>
      </c>
      <c r="BK50" s="127">
        <f>IF(ISBLANK(laps_times[[#This Row],[54]]),"DNF",    rounds_cum_time[[#This Row],[53]]+laps_times[[#This Row],[54]])</f>
        <v>6.9633564814814836E-2</v>
      </c>
      <c r="BL50" s="127">
        <f>IF(ISBLANK(laps_times[[#This Row],[55]]),"DNF",    rounds_cum_time[[#This Row],[54]]+laps_times[[#This Row],[55]])</f>
        <v>7.1007986111111129E-2</v>
      </c>
      <c r="BM50" s="127">
        <f>IF(ISBLANK(laps_times[[#This Row],[56]]),"DNF",    rounds_cum_time[[#This Row],[55]]+laps_times[[#This Row],[56]])</f>
        <v>7.239004629629632E-2</v>
      </c>
      <c r="BN50" s="127">
        <f>IF(ISBLANK(laps_times[[#This Row],[57]]),"DNF",    rounds_cum_time[[#This Row],[56]]+laps_times[[#This Row],[57]])</f>
        <v>7.3825000000000029E-2</v>
      </c>
      <c r="BO50" s="127">
        <f>IF(ISBLANK(laps_times[[#This Row],[58]]),"DNF",    rounds_cum_time[[#This Row],[57]]+laps_times[[#This Row],[58]])</f>
        <v>7.5285995370370395E-2</v>
      </c>
      <c r="BP50" s="127">
        <f>IF(ISBLANK(laps_times[[#This Row],[59]]),"DNF",    rounds_cum_time[[#This Row],[58]]+laps_times[[#This Row],[59]])</f>
        <v>7.6695601851851883E-2</v>
      </c>
      <c r="BQ50" s="127">
        <f>IF(ISBLANK(laps_times[[#This Row],[60]]),"DNF",    rounds_cum_time[[#This Row],[59]]+laps_times[[#This Row],[60]])</f>
        <v>7.813148148148151E-2</v>
      </c>
      <c r="BR50" s="127">
        <f>IF(ISBLANK(laps_times[[#This Row],[61]]),"DNF",    rounds_cum_time[[#This Row],[60]]+laps_times[[#This Row],[61]])</f>
        <v>7.9587384259259292E-2</v>
      </c>
      <c r="BS50" s="127">
        <f>IF(ISBLANK(laps_times[[#This Row],[62]]),"DNF",    rounds_cum_time[[#This Row],[61]]+laps_times[[#This Row],[62]])</f>
        <v>8.1099074074074101E-2</v>
      </c>
      <c r="BT50" s="127">
        <f>IF(ISBLANK(laps_times[[#This Row],[63]]),"DNF",    rounds_cum_time[[#This Row],[62]]+laps_times[[#This Row],[63]])</f>
        <v>8.2551736111111135E-2</v>
      </c>
      <c r="BU50" s="127">
        <f>IF(ISBLANK(laps_times[[#This Row],[64]]),"DNF",    rounds_cum_time[[#This Row],[63]]+laps_times[[#This Row],[64]])</f>
        <v>8.3994791666666693E-2</v>
      </c>
      <c r="BV50" s="127">
        <f>IF(ISBLANK(laps_times[[#This Row],[65]]),"DNF",    rounds_cum_time[[#This Row],[64]]+laps_times[[#This Row],[65]])</f>
        <v>8.5439351851851877E-2</v>
      </c>
      <c r="BW50" s="127">
        <f>IF(ISBLANK(laps_times[[#This Row],[66]]),"DNF",    rounds_cum_time[[#This Row],[65]]+laps_times[[#This Row],[66]])</f>
        <v>8.6957754629629652E-2</v>
      </c>
      <c r="BX50" s="127">
        <f>IF(ISBLANK(laps_times[[#This Row],[67]]),"DNF",    rounds_cum_time[[#This Row],[66]]+laps_times[[#This Row],[67]])</f>
        <v>8.8450810185185205E-2</v>
      </c>
      <c r="BY50" s="127">
        <f>IF(ISBLANK(laps_times[[#This Row],[68]]),"DNF",    rounds_cum_time[[#This Row],[67]]+laps_times[[#This Row],[68]])</f>
        <v>8.9933680555555576E-2</v>
      </c>
      <c r="BZ50" s="127">
        <f>IF(ISBLANK(laps_times[[#This Row],[69]]),"DNF",    rounds_cum_time[[#This Row],[68]]+laps_times[[#This Row],[69]])</f>
        <v>9.1445370370370385E-2</v>
      </c>
      <c r="CA50" s="127">
        <f>IF(ISBLANK(laps_times[[#This Row],[70]]),"DNF",    rounds_cum_time[[#This Row],[69]]+laps_times[[#This Row],[70]])</f>
        <v>9.3032754629629649E-2</v>
      </c>
      <c r="CB50" s="127">
        <f>IF(ISBLANK(laps_times[[#This Row],[71]]),"DNF",    rounds_cum_time[[#This Row],[70]]+laps_times[[#This Row],[71]])</f>
        <v>9.4575694444444469E-2</v>
      </c>
      <c r="CC50" s="127">
        <f>IF(ISBLANK(laps_times[[#This Row],[72]]),"DNF",    rounds_cum_time[[#This Row],[71]]+laps_times[[#This Row],[72]])</f>
        <v>9.6150925925925945E-2</v>
      </c>
      <c r="CD50" s="127">
        <f>IF(ISBLANK(laps_times[[#This Row],[73]]),"DNF",    rounds_cum_time[[#This Row],[72]]+laps_times[[#This Row],[73]])</f>
        <v>9.7660532407407422E-2</v>
      </c>
      <c r="CE50" s="127">
        <f>IF(ISBLANK(laps_times[[#This Row],[74]]),"DNF",    rounds_cum_time[[#This Row],[73]]+laps_times[[#This Row],[74]])</f>
        <v>9.9215625000000016E-2</v>
      </c>
      <c r="CF50" s="127">
        <f>IF(ISBLANK(laps_times[[#This Row],[75]]),"DNF",    rounds_cum_time[[#This Row],[74]]+laps_times[[#This Row],[75]])</f>
        <v>0.10074363425925928</v>
      </c>
      <c r="CG50" s="127">
        <f>IF(ISBLANK(laps_times[[#This Row],[76]]),"DNF",    rounds_cum_time[[#This Row],[75]]+laps_times[[#This Row],[76]])</f>
        <v>0.10237858796296298</v>
      </c>
      <c r="CH50" s="127">
        <f>IF(ISBLANK(laps_times[[#This Row],[77]]),"DNF",    rounds_cum_time[[#This Row],[76]]+laps_times[[#This Row],[77]])</f>
        <v>0.10392800925925928</v>
      </c>
      <c r="CI50" s="127">
        <f>IF(ISBLANK(laps_times[[#This Row],[78]]),"DNF",    rounds_cum_time[[#This Row],[77]]+laps_times[[#This Row],[78]])</f>
        <v>0.10548807870370373</v>
      </c>
      <c r="CJ50" s="127">
        <f>IF(ISBLANK(laps_times[[#This Row],[79]]),"DNF",    rounds_cum_time[[#This Row],[78]]+laps_times[[#This Row],[79]])</f>
        <v>0.10705462962962965</v>
      </c>
      <c r="CK50" s="127">
        <f>IF(ISBLANK(laps_times[[#This Row],[80]]),"DNF",    rounds_cum_time[[#This Row],[79]]+laps_times[[#This Row],[80]])</f>
        <v>0.10870324074074077</v>
      </c>
      <c r="CL50" s="127">
        <f>IF(ISBLANK(laps_times[[#This Row],[81]]),"DNF",    rounds_cum_time[[#This Row],[80]]+laps_times[[#This Row],[81]])</f>
        <v>0.1102709490740741</v>
      </c>
      <c r="CM50" s="127">
        <f>IF(ISBLANK(laps_times[[#This Row],[82]]),"DNF",    rounds_cum_time[[#This Row],[81]]+laps_times[[#This Row],[82]])</f>
        <v>0.1118277777777778</v>
      </c>
      <c r="CN50" s="127">
        <f>IF(ISBLANK(laps_times[[#This Row],[83]]),"DNF",    rounds_cum_time[[#This Row],[82]]+laps_times[[#This Row],[83]])</f>
        <v>0.11352673611111114</v>
      </c>
      <c r="CO50" s="127">
        <f>IF(ISBLANK(laps_times[[#This Row],[84]]),"DNF",    rounds_cum_time[[#This Row],[83]]+laps_times[[#This Row],[84]])</f>
        <v>0.11512418981481484</v>
      </c>
      <c r="CP50" s="127">
        <f>IF(ISBLANK(laps_times[[#This Row],[85]]),"DNF",    rounds_cum_time[[#This Row],[84]]+laps_times[[#This Row],[85]])</f>
        <v>0.1167959490740741</v>
      </c>
      <c r="CQ50" s="127">
        <f>IF(ISBLANK(laps_times[[#This Row],[86]]),"DNF",    rounds_cum_time[[#This Row],[85]]+laps_times[[#This Row],[86]])</f>
        <v>0.11859375000000003</v>
      </c>
      <c r="CR50" s="127">
        <f>IF(ISBLANK(laps_times[[#This Row],[87]]),"DNF",    rounds_cum_time[[#This Row],[86]]+laps_times[[#This Row],[87]])</f>
        <v>0.12022812500000002</v>
      </c>
      <c r="CS50" s="127">
        <f>IF(ISBLANK(laps_times[[#This Row],[88]]),"DNF",    rounds_cum_time[[#This Row],[87]]+laps_times[[#This Row],[88]])</f>
        <v>0.12185057870370372</v>
      </c>
      <c r="CT50" s="127">
        <f>IF(ISBLANK(laps_times[[#This Row],[89]]),"DNF",    rounds_cum_time[[#This Row],[88]]+laps_times[[#This Row],[89]])</f>
        <v>0.12348159722222224</v>
      </c>
      <c r="CU50" s="127">
        <f>IF(ISBLANK(laps_times[[#This Row],[90]]),"DNF",    rounds_cum_time[[#This Row],[89]]+laps_times[[#This Row],[90]])</f>
        <v>0.1255357638888889</v>
      </c>
      <c r="CV50" s="127">
        <f>IF(ISBLANK(laps_times[[#This Row],[91]]),"DNF",    rounds_cum_time[[#This Row],[90]]+laps_times[[#This Row],[91]])</f>
        <v>0.12729583333333336</v>
      </c>
      <c r="CW50" s="127">
        <f>IF(ISBLANK(laps_times[[#This Row],[92]]),"DNF",    rounds_cum_time[[#This Row],[91]]+laps_times[[#This Row],[92]])</f>
        <v>0.12895532407407409</v>
      </c>
      <c r="CX50" s="127">
        <f>IF(ISBLANK(laps_times[[#This Row],[93]]),"DNF",    rounds_cum_time[[#This Row],[92]]+laps_times[[#This Row],[93]])</f>
        <v>0.13061712962962965</v>
      </c>
      <c r="CY50" s="127">
        <f>IF(ISBLANK(laps_times[[#This Row],[94]]),"DNF",    rounds_cum_time[[#This Row],[93]]+laps_times[[#This Row],[94]])</f>
        <v>0.13236759259259262</v>
      </c>
      <c r="CZ50" s="127">
        <f>IF(ISBLANK(laps_times[[#This Row],[95]]),"DNF",    rounds_cum_time[[#This Row],[94]]+laps_times[[#This Row],[95]])</f>
        <v>0.13404386574074076</v>
      </c>
      <c r="DA50" s="127">
        <f>IF(ISBLANK(laps_times[[#This Row],[96]]),"DNF",    rounds_cum_time[[#This Row],[95]]+laps_times[[#This Row],[96]])</f>
        <v>0.1357016203703704</v>
      </c>
      <c r="DB50" s="127">
        <f>IF(ISBLANK(laps_times[[#This Row],[97]]),"DNF",    rounds_cum_time[[#This Row],[96]]+laps_times[[#This Row],[97]])</f>
        <v>0.13737546296296299</v>
      </c>
      <c r="DC50" s="127">
        <f>IF(ISBLANK(laps_times[[#This Row],[98]]),"DNF",    rounds_cum_time[[#This Row],[97]]+laps_times[[#This Row],[98]])</f>
        <v>0.1390615740740741</v>
      </c>
      <c r="DD50" s="127">
        <f>IF(ISBLANK(laps_times[[#This Row],[99]]),"DNF",    rounds_cum_time[[#This Row],[98]]+laps_times[[#This Row],[99]])</f>
        <v>0.14102546296296298</v>
      </c>
      <c r="DE50" s="127">
        <f>IF(ISBLANK(laps_times[[#This Row],[100]]),"DNF",    rounds_cum_time[[#This Row],[99]]+laps_times[[#This Row],[100]])</f>
        <v>0.14268564814814816</v>
      </c>
      <c r="DF50" s="127">
        <f>IF(ISBLANK(laps_times[[#This Row],[101]]),"DNF",    rounds_cum_time[[#This Row],[100]]+laps_times[[#This Row],[101]])</f>
        <v>0.14434791666666669</v>
      </c>
      <c r="DG50" s="127">
        <f>IF(ISBLANK(laps_times[[#This Row],[102]]),"DNF",    rounds_cum_time[[#This Row],[101]]+laps_times[[#This Row],[102]])</f>
        <v>0.14604085648148149</v>
      </c>
      <c r="DH50" s="127">
        <f>IF(ISBLANK(laps_times[[#This Row],[103]]),"DNF",    rounds_cum_time[[#This Row],[102]]+laps_times[[#This Row],[103]])</f>
        <v>0.14770092592592593</v>
      </c>
      <c r="DI50" s="128">
        <f>IF(ISBLANK(laps_times[[#This Row],[104]]),"DNF",    rounds_cum_time[[#This Row],[103]]+laps_times[[#This Row],[104]])</f>
        <v>0.14932627314814814</v>
      </c>
      <c r="DJ50" s="128">
        <f>IF(ISBLANK(laps_times[[#This Row],[105]]),"DNF",    rounds_cum_time[[#This Row],[104]]+laps_times[[#This Row],[105]])</f>
        <v>0.1508372685185185</v>
      </c>
    </row>
    <row r="51" spans="2:114" x14ac:dyDescent="0.2">
      <c r="B51" s="124">
        <f>laps_times[[#This Row],[poř]]</f>
        <v>48</v>
      </c>
      <c r="C51" s="125">
        <f>laps_times[[#This Row],[s.č.]]</f>
        <v>111</v>
      </c>
      <c r="D51" s="125" t="str">
        <f>laps_times[[#This Row],[jméno]]</f>
        <v>Tomášek Jan</v>
      </c>
      <c r="E51" s="126">
        <f>laps_times[[#This Row],[roč]]</f>
        <v>1976</v>
      </c>
      <c r="F51" s="126" t="str">
        <f>laps_times[[#This Row],[kat]]</f>
        <v>M40</v>
      </c>
      <c r="G51" s="126">
        <f>laps_times[[#This Row],[poř_kat]]</f>
        <v>19</v>
      </c>
      <c r="H51" s="125" t="str">
        <f>IF(ISBLANK(laps_times[[#This Row],[klub]]),"-",laps_times[[#This Row],[klub]])</f>
        <v>BK Čvacht</v>
      </c>
      <c r="I51" s="138">
        <f>laps_times[[#This Row],[celk. čas]]</f>
        <v>0.15114583333333334</v>
      </c>
      <c r="J51" s="127">
        <f>laps_times[[#This Row],[1]]</f>
        <v>2.4006944444444444E-3</v>
      </c>
      <c r="K51" s="127">
        <f>IF(ISBLANK(laps_times[[#This Row],[2]]),"DNF",    rounds_cum_time[[#This Row],[1]]+laps_times[[#This Row],[2]])</f>
        <v>3.8309027777777777E-3</v>
      </c>
      <c r="L51" s="127">
        <f>IF(ISBLANK(laps_times[[#This Row],[3]]),"DNF",    rounds_cum_time[[#This Row],[2]]+laps_times[[#This Row],[3]])</f>
        <v>5.2414351851851849E-3</v>
      </c>
      <c r="M51" s="127">
        <f>IF(ISBLANK(laps_times[[#This Row],[4]]),"DNF",    rounds_cum_time[[#This Row],[3]]+laps_times[[#This Row],[4]])</f>
        <v>6.5784722222222217E-3</v>
      </c>
      <c r="N51" s="127">
        <f>IF(ISBLANK(laps_times[[#This Row],[5]]),"DNF",    rounds_cum_time[[#This Row],[4]]+laps_times[[#This Row],[5]])</f>
        <v>7.9596064814814807E-3</v>
      </c>
      <c r="O51" s="127">
        <f>IF(ISBLANK(laps_times[[#This Row],[6]]),"DNF",    rounds_cum_time[[#This Row],[5]]+laps_times[[#This Row],[6]])</f>
        <v>9.3456018518518515E-3</v>
      </c>
      <c r="P51" s="127">
        <f>IF(ISBLANK(laps_times[[#This Row],[7]]),"DNF",    rounds_cum_time[[#This Row],[6]]+laps_times[[#This Row],[7]])</f>
        <v>1.0749652777777778E-2</v>
      </c>
      <c r="Q51" s="127">
        <f>IF(ISBLANK(laps_times[[#This Row],[8]]),"DNF",    rounds_cum_time[[#This Row],[7]]+laps_times[[#This Row],[8]])</f>
        <v>1.211712962962963E-2</v>
      </c>
      <c r="R51" s="127">
        <f>IF(ISBLANK(laps_times[[#This Row],[9]]),"DNF",    rounds_cum_time[[#This Row],[8]]+laps_times[[#This Row],[9]])</f>
        <v>1.3492939814814815E-2</v>
      </c>
      <c r="S51" s="127">
        <f>IF(ISBLANK(laps_times[[#This Row],[10]]),"DNF",    rounds_cum_time[[#This Row],[9]]+laps_times[[#This Row],[10]])</f>
        <v>1.4861226851851853E-2</v>
      </c>
      <c r="T51" s="127">
        <f>IF(ISBLANK(laps_times[[#This Row],[11]]),"DNF",    rounds_cum_time[[#This Row],[10]]+laps_times[[#This Row],[11]])</f>
        <v>1.6227314814814816E-2</v>
      </c>
      <c r="U51" s="127">
        <f>IF(ISBLANK(laps_times[[#This Row],[12]]),"DNF",    rounds_cum_time[[#This Row],[11]]+laps_times[[#This Row],[12]])</f>
        <v>1.7597800925925926E-2</v>
      </c>
      <c r="V51" s="127">
        <f>IF(ISBLANK(laps_times[[#This Row],[13]]),"DNF",    rounds_cum_time[[#This Row],[12]]+laps_times[[#This Row],[13]])</f>
        <v>1.9010300925925927E-2</v>
      </c>
      <c r="W51" s="127">
        <f>IF(ISBLANK(laps_times[[#This Row],[14]]),"DNF",    rounds_cum_time[[#This Row],[13]]+laps_times[[#This Row],[14]])</f>
        <v>2.0377777777777779E-2</v>
      </c>
      <c r="X51" s="127">
        <f>IF(ISBLANK(laps_times[[#This Row],[15]]),"DNF",    rounds_cum_time[[#This Row],[14]]+laps_times[[#This Row],[15]])</f>
        <v>2.1765625E-2</v>
      </c>
      <c r="Y51" s="127">
        <f>IF(ISBLANK(laps_times[[#This Row],[16]]),"DNF",    rounds_cum_time[[#This Row],[15]]+laps_times[[#This Row],[16]])</f>
        <v>2.4908564814814814E-2</v>
      </c>
      <c r="Z51" s="127">
        <f>IF(ISBLANK(laps_times[[#This Row],[17]]),"DNF",    rounds_cum_time[[#This Row],[16]]+laps_times[[#This Row],[17]])</f>
        <v>2.6262499999999998E-2</v>
      </c>
      <c r="AA51" s="127">
        <f>IF(ISBLANK(laps_times[[#This Row],[18]]),"DNF",    rounds_cum_time[[#This Row],[17]]+laps_times[[#This Row],[18]])</f>
        <v>2.7628240740740738E-2</v>
      </c>
      <c r="AB51" s="127">
        <f>IF(ISBLANK(laps_times[[#This Row],[19]]),"DNF",    rounds_cum_time[[#This Row],[18]]+laps_times[[#This Row],[19]])</f>
        <v>2.9007638888888885E-2</v>
      </c>
      <c r="AC51" s="127">
        <f>IF(ISBLANK(laps_times[[#This Row],[20]]),"DNF",    rounds_cum_time[[#This Row],[19]]+laps_times[[#This Row],[20]])</f>
        <v>3.0402777777777775E-2</v>
      </c>
      <c r="AD51" s="127">
        <f>IF(ISBLANK(laps_times[[#This Row],[21]]),"DNF",    rounds_cum_time[[#This Row],[20]]+laps_times[[#This Row],[21]])</f>
        <v>3.177962962962963E-2</v>
      </c>
      <c r="AE51" s="127">
        <f>IF(ISBLANK(laps_times[[#This Row],[22]]),"DNF",    rounds_cum_time[[#This Row],[21]]+laps_times[[#This Row],[22]])</f>
        <v>3.3266666666666667E-2</v>
      </c>
      <c r="AF51" s="127">
        <f>IF(ISBLANK(laps_times[[#This Row],[23]]),"DNF",    rounds_cum_time[[#This Row],[22]]+laps_times[[#This Row],[23]])</f>
        <v>3.4638310185185185E-2</v>
      </c>
      <c r="AG51" s="127">
        <f>IF(ISBLANK(laps_times[[#This Row],[24]]),"DNF",    rounds_cum_time[[#This Row],[23]]+laps_times[[#This Row],[24]])</f>
        <v>3.6009953703703704E-2</v>
      </c>
      <c r="AH51" s="127">
        <f>IF(ISBLANK(laps_times[[#This Row],[25]]),"DNF",    rounds_cum_time[[#This Row],[24]]+laps_times[[#This Row],[25]])</f>
        <v>3.7377662037037039E-2</v>
      </c>
      <c r="AI51" s="127">
        <f>IF(ISBLANK(laps_times[[#This Row],[26]]),"DNF",    rounds_cum_time[[#This Row],[25]]+laps_times[[#This Row],[26]])</f>
        <v>3.8812615740740741E-2</v>
      </c>
      <c r="AJ51" s="127">
        <f>IF(ISBLANK(laps_times[[#This Row],[27]]),"DNF",    rounds_cum_time[[#This Row],[26]]+laps_times[[#This Row],[27]])</f>
        <v>4.016979166666667E-2</v>
      </c>
      <c r="AK51" s="127">
        <f>IF(ISBLANK(laps_times[[#This Row],[28]]),"DNF",    rounds_cum_time[[#This Row],[27]]+laps_times[[#This Row],[28]])</f>
        <v>4.1546180555555562E-2</v>
      </c>
      <c r="AL51" s="127">
        <f>IF(ISBLANK(laps_times[[#This Row],[29]]),"DNF",    rounds_cum_time[[#This Row],[28]]+laps_times[[#This Row],[29]])</f>
        <v>4.2921759259259264E-2</v>
      </c>
      <c r="AM51" s="127">
        <f>IF(ISBLANK(laps_times[[#This Row],[30]]),"DNF",    rounds_cum_time[[#This Row],[29]]+laps_times[[#This Row],[30]])</f>
        <v>4.4310416666666672E-2</v>
      </c>
      <c r="AN51" s="127">
        <f>IF(ISBLANK(laps_times[[#This Row],[31]]),"DNF",    rounds_cum_time[[#This Row],[30]]+laps_times[[#This Row],[31]])</f>
        <v>4.5689814814814822E-2</v>
      </c>
      <c r="AO51" s="127">
        <f>IF(ISBLANK(laps_times[[#This Row],[32]]),"DNF",    rounds_cum_time[[#This Row],[31]]+laps_times[[#This Row],[32]])</f>
        <v>4.7057638888888899E-2</v>
      </c>
      <c r="AP51" s="127">
        <f>IF(ISBLANK(laps_times[[#This Row],[33]]),"DNF",    rounds_cum_time[[#This Row],[32]]+laps_times[[#This Row],[33]])</f>
        <v>4.8415162037037045E-2</v>
      </c>
      <c r="AQ51" s="127">
        <f>IF(ISBLANK(laps_times[[#This Row],[34]]),"DNF",    rounds_cum_time[[#This Row],[33]]+laps_times[[#This Row],[34]])</f>
        <v>4.9807175925925935E-2</v>
      </c>
      <c r="AR51" s="127">
        <f>IF(ISBLANK(laps_times[[#This Row],[35]]),"DNF",    rounds_cum_time[[#This Row],[34]]+laps_times[[#This Row],[35]])</f>
        <v>5.1195138888888901E-2</v>
      </c>
      <c r="AS51" s="127">
        <f>IF(ISBLANK(laps_times[[#This Row],[36]]),"DNF",    rounds_cum_time[[#This Row],[35]]+laps_times[[#This Row],[36]])</f>
        <v>5.256944444444446E-2</v>
      </c>
      <c r="AT51" s="127">
        <f>IF(ISBLANK(laps_times[[#This Row],[37]]),"DNF",    rounds_cum_time[[#This Row],[36]]+laps_times[[#This Row],[37]])</f>
        <v>5.3948726851851869E-2</v>
      </c>
      <c r="AU51" s="127">
        <f>IF(ISBLANK(laps_times[[#This Row],[38]]),"DNF",    rounds_cum_time[[#This Row],[37]]+laps_times[[#This Row],[38]])</f>
        <v>5.5318750000000021E-2</v>
      </c>
      <c r="AV51" s="127">
        <f>IF(ISBLANK(laps_times[[#This Row],[39]]),"DNF",    rounds_cum_time[[#This Row],[38]]+laps_times[[#This Row],[39]])</f>
        <v>5.6698726851851872E-2</v>
      </c>
      <c r="AW51" s="127">
        <f>IF(ISBLANK(laps_times[[#This Row],[40]]),"DNF",    rounds_cum_time[[#This Row],[39]]+laps_times[[#This Row],[40]])</f>
        <v>5.8085879629629647E-2</v>
      </c>
      <c r="AX51" s="127">
        <f>IF(ISBLANK(laps_times[[#This Row],[41]]),"DNF",    rounds_cum_time[[#This Row],[40]]+laps_times[[#This Row],[41]])</f>
        <v>5.9557060185185202E-2</v>
      </c>
      <c r="AY51" s="127">
        <f>IF(ISBLANK(laps_times[[#This Row],[42]]),"DNF",    rounds_cum_time[[#This Row],[41]]+laps_times[[#This Row],[42]])</f>
        <v>6.0918750000000015E-2</v>
      </c>
      <c r="AZ51" s="127">
        <f>IF(ISBLANK(laps_times[[#This Row],[43]]),"DNF",    rounds_cum_time[[#This Row],[42]]+laps_times[[#This Row],[43]])</f>
        <v>6.2284606481481493E-2</v>
      </c>
      <c r="BA51" s="127">
        <f>IF(ISBLANK(laps_times[[#This Row],[44]]),"DNF",    rounds_cum_time[[#This Row],[43]]+laps_times[[#This Row],[44]])</f>
        <v>6.3642708333333339E-2</v>
      </c>
      <c r="BB51" s="127">
        <f>IF(ISBLANK(laps_times[[#This Row],[45]]),"DNF",    rounds_cum_time[[#This Row],[44]]+laps_times[[#This Row],[45]])</f>
        <v>6.5012037037037049E-2</v>
      </c>
      <c r="BC51" s="127">
        <f>IF(ISBLANK(laps_times[[#This Row],[46]]),"DNF",    rounds_cum_time[[#This Row],[45]]+laps_times[[#This Row],[46]])</f>
        <v>6.6409375000000007E-2</v>
      </c>
      <c r="BD51" s="127">
        <f>IF(ISBLANK(laps_times[[#This Row],[47]]),"DNF",    rounds_cum_time[[#This Row],[46]]+laps_times[[#This Row],[47]])</f>
        <v>6.7784027777777783E-2</v>
      </c>
      <c r="BE51" s="127">
        <f>IF(ISBLANK(laps_times[[#This Row],[48]]),"DNF",    rounds_cum_time[[#This Row],[47]]+laps_times[[#This Row],[48]])</f>
        <v>6.9152893518518527E-2</v>
      </c>
      <c r="BF51" s="127">
        <f>IF(ISBLANK(laps_times[[#This Row],[49]]),"DNF",    rounds_cum_time[[#This Row],[48]]+laps_times[[#This Row],[49]])</f>
        <v>7.0533217592592595E-2</v>
      </c>
      <c r="BG51" s="127">
        <f>IF(ISBLANK(laps_times[[#This Row],[50]]),"DNF",    rounds_cum_time[[#This Row],[49]]+laps_times[[#This Row],[50]])</f>
        <v>7.1901967592592597E-2</v>
      </c>
      <c r="BH51" s="127">
        <f>IF(ISBLANK(laps_times[[#This Row],[51]]),"DNF",    rounds_cum_time[[#This Row],[50]]+laps_times[[#This Row],[51]])</f>
        <v>7.3325810185185192E-2</v>
      </c>
      <c r="BI51" s="127">
        <f>IF(ISBLANK(laps_times[[#This Row],[52]]),"DNF",    rounds_cum_time[[#This Row],[51]]+laps_times[[#This Row],[52]])</f>
        <v>7.4690740740740752E-2</v>
      </c>
      <c r="BJ51" s="127">
        <f>IF(ISBLANK(laps_times[[#This Row],[53]]),"DNF",    rounds_cum_time[[#This Row],[52]]+laps_times[[#This Row],[53]])</f>
        <v>7.8481481481481499E-2</v>
      </c>
      <c r="BK51" s="127">
        <f>IF(ISBLANK(laps_times[[#This Row],[54]]),"DNF",    rounds_cum_time[[#This Row],[53]]+laps_times[[#This Row],[54]])</f>
        <v>7.985011574074076E-2</v>
      </c>
      <c r="BL51" s="127">
        <f>IF(ISBLANK(laps_times[[#This Row],[55]]),"DNF",    rounds_cum_time[[#This Row],[54]]+laps_times[[#This Row],[55]])</f>
        <v>8.119618055555558E-2</v>
      </c>
      <c r="BM51" s="127">
        <f>IF(ISBLANK(laps_times[[#This Row],[56]]),"DNF",    rounds_cum_time[[#This Row],[55]]+laps_times[[#This Row],[56]])</f>
        <v>8.2530439814814838E-2</v>
      </c>
      <c r="BN51" s="127">
        <f>IF(ISBLANK(laps_times[[#This Row],[57]]),"DNF",    rounds_cum_time[[#This Row],[56]]+laps_times[[#This Row],[57]])</f>
        <v>8.3895023148148173E-2</v>
      </c>
      <c r="BO51" s="127">
        <f>IF(ISBLANK(laps_times[[#This Row],[58]]),"DNF",    rounds_cum_time[[#This Row],[57]]+laps_times[[#This Row],[58]])</f>
        <v>8.5282638888888915E-2</v>
      </c>
      <c r="BP51" s="127">
        <f>IF(ISBLANK(laps_times[[#This Row],[59]]),"DNF",    rounds_cum_time[[#This Row],[58]]+laps_times[[#This Row],[59]])</f>
        <v>8.6664467592592623E-2</v>
      </c>
      <c r="BQ51" s="127">
        <f>IF(ISBLANK(laps_times[[#This Row],[60]]),"DNF",    rounds_cum_time[[#This Row],[59]]+laps_times[[#This Row],[60]])</f>
        <v>8.8048263888888922E-2</v>
      </c>
      <c r="BR51" s="127">
        <f>IF(ISBLANK(laps_times[[#This Row],[61]]),"DNF",    rounds_cum_time[[#This Row],[60]]+laps_times[[#This Row],[61]])</f>
        <v>8.9516319444444478E-2</v>
      </c>
      <c r="BS51" s="127">
        <f>IF(ISBLANK(laps_times[[#This Row],[62]]),"DNF",    rounds_cum_time[[#This Row],[61]]+laps_times[[#This Row],[62]])</f>
        <v>9.0914930555555593E-2</v>
      </c>
      <c r="BT51" s="127">
        <f>IF(ISBLANK(laps_times[[#This Row],[63]]),"DNF",    rounds_cum_time[[#This Row],[62]]+laps_times[[#This Row],[63]])</f>
        <v>9.2313888888888931E-2</v>
      </c>
      <c r="BU51" s="127">
        <f>IF(ISBLANK(laps_times[[#This Row],[64]]),"DNF",    rounds_cum_time[[#This Row],[63]]+laps_times[[#This Row],[64]])</f>
        <v>9.3735532407407451E-2</v>
      </c>
      <c r="BV51" s="127">
        <f>IF(ISBLANK(laps_times[[#This Row],[65]]),"DNF",    rounds_cum_time[[#This Row],[64]]+laps_times[[#This Row],[65]])</f>
        <v>9.5137500000000041E-2</v>
      </c>
      <c r="BW51" s="127">
        <f>IF(ISBLANK(laps_times[[#This Row],[66]]),"DNF",    rounds_cum_time[[#This Row],[65]]+laps_times[[#This Row],[66]])</f>
        <v>9.652754629629634E-2</v>
      </c>
      <c r="BX51" s="127">
        <f>IF(ISBLANK(laps_times[[#This Row],[67]]),"DNF",    rounds_cum_time[[#This Row],[66]]+laps_times[[#This Row],[67]])</f>
        <v>9.7917476851851898E-2</v>
      </c>
      <c r="BY51" s="127">
        <f>IF(ISBLANK(laps_times[[#This Row],[68]]),"DNF",    rounds_cum_time[[#This Row],[67]]+laps_times[[#This Row],[68]])</f>
        <v>9.9330208333333378E-2</v>
      </c>
      <c r="BZ51" s="127">
        <f>IF(ISBLANK(laps_times[[#This Row],[69]]),"DNF",    rounds_cum_time[[#This Row],[68]]+laps_times[[#This Row],[69]])</f>
        <v>0.10072719907407413</v>
      </c>
      <c r="CA51" s="127">
        <f>IF(ISBLANK(laps_times[[#This Row],[70]]),"DNF",    rounds_cum_time[[#This Row],[69]]+laps_times[[#This Row],[70]])</f>
        <v>0.10212986111111116</v>
      </c>
      <c r="CB51" s="127">
        <f>IF(ISBLANK(laps_times[[#This Row],[71]]),"DNF",    rounds_cum_time[[#This Row],[70]]+laps_times[[#This Row],[71]])</f>
        <v>0.10377118055555561</v>
      </c>
      <c r="CC51" s="127">
        <f>IF(ISBLANK(laps_times[[#This Row],[72]]),"DNF",    rounds_cum_time[[#This Row],[71]]+laps_times[[#This Row],[72]])</f>
        <v>0.10517233796296302</v>
      </c>
      <c r="CD51" s="127">
        <f>IF(ISBLANK(laps_times[[#This Row],[73]]),"DNF",    rounds_cum_time[[#This Row],[72]]+laps_times[[#This Row],[73]])</f>
        <v>0.10655543981481487</v>
      </c>
      <c r="CE51" s="127">
        <f>IF(ISBLANK(laps_times[[#This Row],[74]]),"DNF",    rounds_cum_time[[#This Row],[73]]+laps_times[[#This Row],[74]])</f>
        <v>0.10795081018518524</v>
      </c>
      <c r="CF51" s="127">
        <f>IF(ISBLANK(laps_times[[#This Row],[75]]),"DNF",    rounds_cum_time[[#This Row],[74]]+laps_times[[#This Row],[75]])</f>
        <v>0.10932291666666671</v>
      </c>
      <c r="CG51" s="127">
        <f>IF(ISBLANK(laps_times[[#This Row],[76]]),"DNF",    rounds_cum_time[[#This Row],[75]]+laps_times[[#This Row],[76]])</f>
        <v>0.11071053240740746</v>
      </c>
      <c r="CH51" s="127">
        <f>IF(ISBLANK(laps_times[[#This Row],[77]]),"DNF",    rounds_cum_time[[#This Row],[76]]+laps_times[[#This Row],[77]])</f>
        <v>0.11212245370370374</v>
      </c>
      <c r="CI51" s="127">
        <f>IF(ISBLANK(laps_times[[#This Row],[78]]),"DNF",    rounds_cum_time[[#This Row],[77]]+laps_times[[#This Row],[78]])</f>
        <v>0.11351956018518522</v>
      </c>
      <c r="CJ51" s="127">
        <f>IF(ISBLANK(laps_times[[#This Row],[79]]),"DNF",    rounds_cum_time[[#This Row],[78]]+laps_times[[#This Row],[79]])</f>
        <v>0.11493333333333337</v>
      </c>
      <c r="CK51" s="127">
        <f>IF(ISBLANK(laps_times[[#This Row],[80]]),"DNF",    rounds_cum_time[[#This Row],[79]]+laps_times[[#This Row],[80]])</f>
        <v>0.11632395833333338</v>
      </c>
      <c r="CL51" s="127">
        <f>IF(ISBLANK(laps_times[[#This Row],[81]]),"DNF",    rounds_cum_time[[#This Row],[80]]+laps_times[[#This Row],[81]])</f>
        <v>0.11772673611111116</v>
      </c>
      <c r="CM51" s="127">
        <f>IF(ISBLANK(laps_times[[#This Row],[82]]),"DNF",    rounds_cum_time[[#This Row],[81]]+laps_times[[#This Row],[82]])</f>
        <v>0.11913356481481487</v>
      </c>
      <c r="CN51" s="127">
        <f>IF(ISBLANK(laps_times[[#This Row],[83]]),"DNF",    rounds_cum_time[[#This Row],[82]]+laps_times[[#This Row],[83]])</f>
        <v>0.12054143518518523</v>
      </c>
      <c r="CO51" s="127">
        <f>IF(ISBLANK(laps_times[[#This Row],[84]]),"DNF",    rounds_cum_time[[#This Row],[83]]+laps_times[[#This Row],[84]])</f>
        <v>0.12194120370370375</v>
      </c>
      <c r="CP51" s="127">
        <f>IF(ISBLANK(laps_times[[#This Row],[85]]),"DNF",    rounds_cum_time[[#This Row],[84]]+laps_times[[#This Row],[85]])</f>
        <v>0.12335138888888893</v>
      </c>
      <c r="CQ51" s="127">
        <f>IF(ISBLANK(laps_times[[#This Row],[86]]),"DNF",    rounds_cum_time[[#This Row],[85]]+laps_times[[#This Row],[86]])</f>
        <v>0.12492314814814819</v>
      </c>
      <c r="CR51" s="127">
        <f>IF(ISBLANK(laps_times[[#This Row],[87]]),"DNF",    rounds_cum_time[[#This Row],[86]]+laps_times[[#This Row],[87]])</f>
        <v>0.12629525462962968</v>
      </c>
      <c r="CS51" s="127">
        <f>IF(ISBLANK(laps_times[[#This Row],[88]]),"DNF",    rounds_cum_time[[#This Row],[87]]+laps_times[[#This Row],[88]])</f>
        <v>0.12770081018518523</v>
      </c>
      <c r="CT51" s="127">
        <f>IF(ISBLANK(laps_times[[#This Row],[89]]),"DNF",    rounds_cum_time[[#This Row],[88]]+laps_times[[#This Row],[89]])</f>
        <v>0.12909444444444448</v>
      </c>
      <c r="CU51" s="127">
        <f>IF(ISBLANK(laps_times[[#This Row],[90]]),"DNF",    rounds_cum_time[[#This Row],[89]]+laps_times[[#This Row],[90]])</f>
        <v>0.13047997685185189</v>
      </c>
      <c r="CV51" s="127">
        <f>IF(ISBLANK(laps_times[[#This Row],[91]]),"DNF",    rounds_cum_time[[#This Row],[90]]+laps_times[[#This Row],[91]])</f>
        <v>0.13185659722222226</v>
      </c>
      <c r="CW51" s="127">
        <f>IF(ISBLANK(laps_times[[#This Row],[92]]),"DNF",    rounds_cum_time[[#This Row],[91]]+laps_times[[#This Row],[92]])</f>
        <v>0.13324363425925931</v>
      </c>
      <c r="CX51" s="127">
        <f>IF(ISBLANK(laps_times[[#This Row],[93]]),"DNF",    rounds_cum_time[[#This Row],[92]]+laps_times[[#This Row],[93]])</f>
        <v>0.13464791666666673</v>
      </c>
      <c r="CY51" s="127">
        <f>IF(ISBLANK(laps_times[[#This Row],[94]]),"DNF",    rounds_cum_time[[#This Row],[93]]+laps_times[[#This Row],[94]])</f>
        <v>0.13604490740740746</v>
      </c>
      <c r="CZ51" s="127">
        <f>IF(ISBLANK(laps_times[[#This Row],[95]]),"DNF",    rounds_cum_time[[#This Row],[94]]+laps_times[[#This Row],[95]])</f>
        <v>0.13742303240740747</v>
      </c>
      <c r="DA51" s="127">
        <f>IF(ISBLANK(laps_times[[#This Row],[96]]),"DNF",    rounds_cum_time[[#This Row],[95]]+laps_times[[#This Row],[96]])</f>
        <v>0.13883009259259266</v>
      </c>
      <c r="DB51" s="127">
        <f>IF(ISBLANK(laps_times[[#This Row],[97]]),"DNF",    rounds_cum_time[[#This Row],[96]]+laps_times[[#This Row],[97]])</f>
        <v>0.1402026620370371</v>
      </c>
      <c r="DC51" s="127">
        <f>IF(ISBLANK(laps_times[[#This Row],[98]]),"DNF",    rounds_cum_time[[#This Row],[97]]+laps_times[[#This Row],[98]])</f>
        <v>0.1415839120370371</v>
      </c>
      <c r="DD51" s="127">
        <f>IF(ISBLANK(laps_times[[#This Row],[99]]),"DNF",    rounds_cum_time[[#This Row],[98]]+laps_times[[#This Row],[99]])</f>
        <v>0.14296238425925933</v>
      </c>
      <c r="DE51" s="127">
        <f>IF(ISBLANK(laps_times[[#This Row],[100]]),"DNF",    rounds_cum_time[[#This Row],[99]]+laps_times[[#This Row],[100]])</f>
        <v>0.14434814814814823</v>
      </c>
      <c r="DF51" s="127">
        <f>IF(ISBLANK(laps_times[[#This Row],[101]]),"DNF",    rounds_cum_time[[#This Row],[100]]+laps_times[[#This Row],[101]])</f>
        <v>0.14570381944444452</v>
      </c>
      <c r="DG51" s="127">
        <f>IF(ISBLANK(laps_times[[#This Row],[102]]),"DNF",    rounds_cum_time[[#This Row],[101]]+laps_times[[#This Row],[102]])</f>
        <v>0.14706365740740748</v>
      </c>
      <c r="DH51" s="127">
        <f>IF(ISBLANK(laps_times[[#This Row],[103]]),"DNF",    rounds_cum_time[[#This Row],[102]]+laps_times[[#This Row],[103]])</f>
        <v>0.14843287037037045</v>
      </c>
      <c r="DI51" s="128">
        <f>IF(ISBLANK(laps_times[[#This Row],[104]]),"DNF",    rounds_cum_time[[#This Row],[103]]+laps_times[[#This Row],[104]])</f>
        <v>0.14982268518518527</v>
      </c>
      <c r="DJ51" s="128">
        <f>IF(ISBLANK(laps_times[[#This Row],[105]]),"DNF",    rounds_cum_time[[#This Row],[104]]+laps_times[[#This Row],[105]])</f>
        <v>0.1511515046296297</v>
      </c>
    </row>
    <row r="52" spans="2:114" x14ac:dyDescent="0.2">
      <c r="B52" s="124">
        <f>laps_times[[#This Row],[poř]]</f>
        <v>49</v>
      </c>
      <c r="C52" s="125">
        <f>laps_times[[#This Row],[s.č.]]</f>
        <v>92</v>
      </c>
      <c r="D52" s="125" t="str">
        <f>laps_times[[#This Row],[jméno]]</f>
        <v>Scheuringer Michael</v>
      </c>
      <c r="E52" s="126">
        <f>laps_times[[#This Row],[roč]]</f>
        <v>1971</v>
      </c>
      <c r="F52" s="126" t="str">
        <f>laps_times[[#This Row],[kat]]</f>
        <v>M40</v>
      </c>
      <c r="G52" s="126">
        <f>laps_times[[#This Row],[poř_kat]]</f>
        <v>20</v>
      </c>
      <c r="H52" s="125" t="str">
        <f>IF(ISBLANK(laps_times[[#This Row],[klub]]),"-",laps_times[[#This Row],[klub]])</f>
        <v>LC Linz</v>
      </c>
      <c r="I52" s="138">
        <f>laps_times[[#This Row],[celk. čas]]</f>
        <v>0.15332175925925925</v>
      </c>
      <c r="J52" s="127">
        <f>laps_times[[#This Row],[1]]</f>
        <v>2.1537037037037037E-3</v>
      </c>
      <c r="K52" s="127">
        <f>IF(ISBLANK(laps_times[[#This Row],[2]]),"DNF",    rounds_cum_time[[#This Row],[1]]+laps_times[[#This Row],[2]])</f>
        <v>3.4627314814814816E-3</v>
      </c>
      <c r="L52" s="127">
        <f>IF(ISBLANK(laps_times[[#This Row],[3]]),"DNF",    rounds_cum_time[[#This Row],[2]]+laps_times[[#This Row],[3]])</f>
        <v>4.7655092592592593E-3</v>
      </c>
      <c r="M52" s="127">
        <f>IF(ISBLANK(laps_times[[#This Row],[4]]),"DNF",    rounds_cum_time[[#This Row],[3]]+laps_times[[#This Row],[4]])</f>
        <v>6.0701388888888888E-3</v>
      </c>
      <c r="N52" s="127">
        <f>IF(ISBLANK(laps_times[[#This Row],[5]]),"DNF",    rounds_cum_time[[#This Row],[4]]+laps_times[[#This Row],[5]])</f>
        <v>7.3696759259259254E-3</v>
      </c>
      <c r="O52" s="127">
        <f>IF(ISBLANK(laps_times[[#This Row],[6]]),"DNF",    rounds_cum_time[[#This Row],[5]]+laps_times[[#This Row],[6]])</f>
        <v>8.7006944444444432E-3</v>
      </c>
      <c r="P52" s="127">
        <f>IF(ISBLANK(laps_times[[#This Row],[7]]),"DNF",    rounds_cum_time[[#This Row],[6]]+laps_times[[#This Row],[7]])</f>
        <v>1.0054745370370368E-2</v>
      </c>
      <c r="Q52" s="127">
        <f>IF(ISBLANK(laps_times[[#This Row],[8]]),"DNF",    rounds_cum_time[[#This Row],[7]]+laps_times[[#This Row],[8]])</f>
        <v>1.1378935185185183E-2</v>
      </c>
      <c r="R52" s="127">
        <f>IF(ISBLANK(laps_times[[#This Row],[9]]),"DNF",    rounds_cum_time[[#This Row],[8]]+laps_times[[#This Row],[9]])</f>
        <v>1.2726620370370367E-2</v>
      </c>
      <c r="S52" s="127">
        <f>IF(ISBLANK(laps_times[[#This Row],[10]]),"DNF",    rounds_cum_time[[#This Row],[9]]+laps_times[[#This Row],[10]])</f>
        <v>1.4084606481481479E-2</v>
      </c>
      <c r="T52" s="127">
        <f>IF(ISBLANK(laps_times[[#This Row],[11]]),"DNF",    rounds_cum_time[[#This Row],[10]]+laps_times[[#This Row],[11]])</f>
        <v>1.5486689814814813E-2</v>
      </c>
      <c r="U52" s="127">
        <f>IF(ISBLANK(laps_times[[#This Row],[12]]),"DNF",    rounds_cum_time[[#This Row],[11]]+laps_times[[#This Row],[12]])</f>
        <v>1.6862037037037036E-2</v>
      </c>
      <c r="V52" s="127">
        <f>IF(ISBLANK(laps_times[[#This Row],[13]]),"DNF",    rounds_cum_time[[#This Row],[12]]+laps_times[[#This Row],[13]])</f>
        <v>1.8233333333333334E-2</v>
      </c>
      <c r="W52" s="127">
        <f>IF(ISBLANK(laps_times[[#This Row],[14]]),"DNF",    rounds_cum_time[[#This Row],[13]]+laps_times[[#This Row],[14]])</f>
        <v>1.9602199074074074E-2</v>
      </c>
      <c r="X52" s="127">
        <f>IF(ISBLANK(laps_times[[#This Row],[15]]),"DNF",    rounds_cum_time[[#This Row],[14]]+laps_times[[#This Row],[15]])</f>
        <v>2.0986689814814816E-2</v>
      </c>
      <c r="Y52" s="127">
        <f>IF(ISBLANK(laps_times[[#This Row],[16]]),"DNF",    rounds_cum_time[[#This Row],[15]]+laps_times[[#This Row],[16]])</f>
        <v>2.2341319444444445E-2</v>
      </c>
      <c r="Z52" s="127">
        <f>IF(ISBLANK(laps_times[[#This Row],[17]]),"DNF",    rounds_cum_time[[#This Row],[16]]+laps_times[[#This Row],[17]])</f>
        <v>2.3701736111111111E-2</v>
      </c>
      <c r="AA52" s="127">
        <f>IF(ISBLANK(laps_times[[#This Row],[18]]),"DNF",    rounds_cum_time[[#This Row],[17]]+laps_times[[#This Row],[18]])</f>
        <v>2.5069212962962963E-2</v>
      </c>
      <c r="AB52" s="127">
        <f>IF(ISBLANK(laps_times[[#This Row],[19]]),"DNF",    rounds_cum_time[[#This Row],[18]]+laps_times[[#This Row],[19]])</f>
        <v>2.6424768518518518E-2</v>
      </c>
      <c r="AC52" s="127">
        <f>IF(ISBLANK(laps_times[[#This Row],[20]]),"DNF",    rounds_cum_time[[#This Row],[19]]+laps_times[[#This Row],[20]])</f>
        <v>2.7801388888888889E-2</v>
      </c>
      <c r="AD52" s="127">
        <f>IF(ISBLANK(laps_times[[#This Row],[21]]),"DNF",    rounds_cum_time[[#This Row],[20]]+laps_times[[#This Row],[21]])</f>
        <v>2.9188425925925927E-2</v>
      </c>
      <c r="AE52" s="127">
        <f>IF(ISBLANK(laps_times[[#This Row],[22]]),"DNF",    rounds_cum_time[[#This Row],[21]]+laps_times[[#This Row],[22]])</f>
        <v>3.0542824074074076E-2</v>
      </c>
      <c r="AF52" s="127">
        <f>IF(ISBLANK(laps_times[[#This Row],[23]]),"DNF",    rounds_cum_time[[#This Row],[22]]+laps_times[[#This Row],[23]])</f>
        <v>3.1885532407407408E-2</v>
      </c>
      <c r="AG52" s="127">
        <f>IF(ISBLANK(laps_times[[#This Row],[24]]),"DNF",    rounds_cum_time[[#This Row],[23]]+laps_times[[#This Row],[24]])</f>
        <v>3.3261226851851851E-2</v>
      </c>
      <c r="AH52" s="127">
        <f>IF(ISBLANK(laps_times[[#This Row],[25]]),"DNF",    rounds_cum_time[[#This Row],[24]]+laps_times[[#This Row],[25]])</f>
        <v>3.4614467592592589E-2</v>
      </c>
      <c r="AI52" s="127">
        <f>IF(ISBLANK(laps_times[[#This Row],[26]]),"DNF",    rounds_cum_time[[#This Row],[25]]+laps_times[[#This Row],[26]])</f>
        <v>3.6007638888888888E-2</v>
      </c>
      <c r="AJ52" s="127">
        <f>IF(ISBLANK(laps_times[[#This Row],[27]]),"DNF",    rounds_cum_time[[#This Row],[26]]+laps_times[[#This Row],[27]])</f>
        <v>3.7351273148148144E-2</v>
      </c>
      <c r="AK52" s="127">
        <f>IF(ISBLANK(laps_times[[#This Row],[28]]),"DNF",    rounds_cum_time[[#This Row],[27]]+laps_times[[#This Row],[28]])</f>
        <v>3.8714699074074072E-2</v>
      </c>
      <c r="AL52" s="127">
        <f>IF(ISBLANK(laps_times[[#This Row],[29]]),"DNF",    rounds_cum_time[[#This Row],[28]]+laps_times[[#This Row],[29]])</f>
        <v>4.0093865740740739E-2</v>
      </c>
      <c r="AM52" s="127">
        <f>IF(ISBLANK(laps_times[[#This Row],[30]]),"DNF",    rounds_cum_time[[#This Row],[29]]+laps_times[[#This Row],[30]])</f>
        <v>4.1470486111111107E-2</v>
      </c>
      <c r="AN52" s="127">
        <f>IF(ISBLANK(laps_times[[#This Row],[31]]),"DNF",    rounds_cum_time[[#This Row],[30]]+laps_times[[#This Row],[31]])</f>
        <v>4.2851851851851849E-2</v>
      </c>
      <c r="AO52" s="127">
        <f>IF(ISBLANK(laps_times[[#This Row],[32]]),"DNF",    rounds_cum_time[[#This Row],[31]]+laps_times[[#This Row],[32]])</f>
        <v>4.4236921296296292E-2</v>
      </c>
      <c r="AP52" s="127">
        <f>IF(ISBLANK(laps_times[[#This Row],[33]]),"DNF",    rounds_cum_time[[#This Row],[32]]+laps_times[[#This Row],[33]])</f>
        <v>4.559907407407407E-2</v>
      </c>
      <c r="AQ52" s="127">
        <f>IF(ISBLANK(laps_times[[#This Row],[34]]),"DNF",    rounds_cum_time[[#This Row],[33]]+laps_times[[#This Row],[34]])</f>
        <v>4.6983680555555553E-2</v>
      </c>
      <c r="AR52" s="127">
        <f>IF(ISBLANK(laps_times[[#This Row],[35]]),"DNF",    rounds_cum_time[[#This Row],[34]]+laps_times[[#This Row],[35]])</f>
        <v>4.833368055555555E-2</v>
      </c>
      <c r="AS52" s="127">
        <f>IF(ISBLANK(laps_times[[#This Row],[36]]),"DNF",    rounds_cum_time[[#This Row],[35]]+laps_times[[#This Row],[36]])</f>
        <v>4.9670949074074065E-2</v>
      </c>
      <c r="AT52" s="127">
        <f>IF(ISBLANK(laps_times[[#This Row],[37]]),"DNF",    rounds_cum_time[[#This Row],[36]]+laps_times[[#This Row],[37]])</f>
        <v>5.1010069444444438E-2</v>
      </c>
      <c r="AU52" s="127">
        <f>IF(ISBLANK(laps_times[[#This Row],[38]]),"DNF",    rounds_cum_time[[#This Row],[37]]+laps_times[[#This Row],[38]])</f>
        <v>5.2385300925925922E-2</v>
      </c>
      <c r="AV52" s="127">
        <f>IF(ISBLANK(laps_times[[#This Row],[39]]),"DNF",    rounds_cum_time[[#This Row],[38]]+laps_times[[#This Row],[39]])</f>
        <v>5.3765277777777773E-2</v>
      </c>
      <c r="AW52" s="127">
        <f>IF(ISBLANK(laps_times[[#This Row],[40]]),"DNF",    rounds_cum_time[[#This Row],[39]]+laps_times[[#This Row],[40]])</f>
        <v>5.5146759259259256E-2</v>
      </c>
      <c r="AX52" s="127">
        <f>IF(ISBLANK(laps_times[[#This Row],[41]]),"DNF",    rounds_cum_time[[#This Row],[40]]+laps_times[[#This Row],[41]])</f>
        <v>5.6526620370370366E-2</v>
      </c>
      <c r="AY52" s="127">
        <f>IF(ISBLANK(laps_times[[#This Row],[42]]),"DNF",    rounds_cum_time[[#This Row],[41]]+laps_times[[#This Row],[42]])</f>
        <v>5.7889236111111103E-2</v>
      </c>
      <c r="AZ52" s="127">
        <f>IF(ISBLANK(laps_times[[#This Row],[43]]),"DNF",    rounds_cum_time[[#This Row],[42]]+laps_times[[#This Row],[43]])</f>
        <v>5.9254745370370364E-2</v>
      </c>
      <c r="BA52" s="127">
        <f>IF(ISBLANK(laps_times[[#This Row],[44]]),"DNF",    rounds_cum_time[[#This Row],[43]]+laps_times[[#This Row],[44]])</f>
        <v>6.0671874999999993E-2</v>
      </c>
      <c r="BB52" s="127">
        <f>IF(ISBLANK(laps_times[[#This Row],[45]]),"DNF",    rounds_cum_time[[#This Row],[44]]+laps_times[[#This Row],[45]])</f>
        <v>6.2008217592592584E-2</v>
      </c>
      <c r="BC52" s="127">
        <f>IF(ISBLANK(laps_times[[#This Row],[46]]),"DNF",    rounds_cum_time[[#This Row],[45]]+laps_times[[#This Row],[46]])</f>
        <v>6.3383449074074061E-2</v>
      </c>
      <c r="BD52" s="127">
        <f>IF(ISBLANK(laps_times[[#This Row],[47]]),"DNF",    rounds_cum_time[[#This Row],[46]]+laps_times[[#This Row],[47]])</f>
        <v>6.4756249999999987E-2</v>
      </c>
      <c r="BE52" s="127">
        <f>IF(ISBLANK(laps_times[[#This Row],[48]]),"DNF",    rounds_cum_time[[#This Row],[47]]+laps_times[[#This Row],[48]])</f>
        <v>6.6131481481481472E-2</v>
      </c>
      <c r="BF52" s="127">
        <f>IF(ISBLANK(laps_times[[#This Row],[49]]),"DNF",    rounds_cum_time[[#This Row],[48]]+laps_times[[#This Row],[49]])</f>
        <v>6.7553819444444441E-2</v>
      </c>
      <c r="BG52" s="127">
        <f>IF(ISBLANK(laps_times[[#This Row],[50]]),"DNF",    rounds_cum_time[[#This Row],[49]]+laps_times[[#This Row],[50]])</f>
        <v>6.8978703703703695E-2</v>
      </c>
      <c r="BH52" s="127">
        <f>IF(ISBLANK(laps_times[[#This Row],[51]]),"DNF",    rounds_cum_time[[#This Row],[50]]+laps_times[[#This Row],[51]])</f>
        <v>7.0392129629629624E-2</v>
      </c>
      <c r="BI52" s="127">
        <f>IF(ISBLANK(laps_times[[#This Row],[52]]),"DNF",    rounds_cum_time[[#This Row],[51]]+laps_times[[#This Row],[52]])</f>
        <v>7.1792245370370364E-2</v>
      </c>
      <c r="BJ52" s="127">
        <f>IF(ISBLANK(laps_times[[#This Row],[53]]),"DNF",    rounds_cum_time[[#This Row],[52]]+laps_times[[#This Row],[53]])</f>
        <v>7.322881944444444E-2</v>
      </c>
      <c r="BK52" s="127">
        <f>IF(ISBLANK(laps_times[[#This Row],[54]]),"DNF",    rounds_cum_time[[#This Row],[53]]+laps_times[[#This Row],[54]])</f>
        <v>7.4638425925925928E-2</v>
      </c>
      <c r="BL52" s="127">
        <f>IF(ISBLANK(laps_times[[#This Row],[55]]),"DNF",    rounds_cum_time[[#This Row],[54]]+laps_times[[#This Row],[55]])</f>
        <v>7.6041550925925933E-2</v>
      </c>
      <c r="BM52" s="127">
        <f>IF(ISBLANK(laps_times[[#This Row],[56]]),"DNF",    rounds_cum_time[[#This Row],[55]]+laps_times[[#This Row],[56]])</f>
        <v>7.7428472222222225E-2</v>
      </c>
      <c r="BN52" s="127">
        <f>IF(ISBLANK(laps_times[[#This Row],[57]]),"DNF",    rounds_cum_time[[#This Row],[56]]+laps_times[[#This Row],[57]])</f>
        <v>7.8881481481481483E-2</v>
      </c>
      <c r="BO52" s="127">
        <f>IF(ISBLANK(laps_times[[#This Row],[58]]),"DNF",    rounds_cum_time[[#This Row],[57]]+laps_times[[#This Row],[58]])</f>
        <v>8.0366898148148153E-2</v>
      </c>
      <c r="BP52" s="127">
        <f>IF(ISBLANK(laps_times[[#This Row],[59]]),"DNF",    rounds_cum_time[[#This Row],[58]]+laps_times[[#This Row],[59]])</f>
        <v>8.1842245370370381E-2</v>
      </c>
      <c r="BQ52" s="127">
        <f>IF(ISBLANK(laps_times[[#This Row],[60]]),"DNF",    rounds_cum_time[[#This Row],[59]]+laps_times[[#This Row],[60]])</f>
        <v>8.3307986111111121E-2</v>
      </c>
      <c r="BR52" s="127">
        <f>IF(ISBLANK(laps_times[[#This Row],[61]]),"DNF",    rounds_cum_time[[#This Row],[60]]+laps_times[[#This Row],[61]])</f>
        <v>8.4852546296296308E-2</v>
      </c>
      <c r="BS52" s="127">
        <f>IF(ISBLANK(laps_times[[#This Row],[62]]),"DNF",    rounds_cum_time[[#This Row],[61]]+laps_times[[#This Row],[62]])</f>
        <v>8.6305555555555566E-2</v>
      </c>
      <c r="BT52" s="127">
        <f>IF(ISBLANK(laps_times[[#This Row],[63]]),"DNF",    rounds_cum_time[[#This Row],[62]]+laps_times[[#This Row],[63]])</f>
        <v>8.7768981481481489E-2</v>
      </c>
      <c r="BU52" s="127">
        <f>IF(ISBLANK(laps_times[[#This Row],[64]]),"DNF",    rounds_cum_time[[#This Row],[63]]+laps_times[[#This Row],[64]])</f>
        <v>8.9273495370370382E-2</v>
      </c>
      <c r="BV52" s="127">
        <f>IF(ISBLANK(laps_times[[#This Row],[65]]),"DNF",    rounds_cum_time[[#This Row],[64]]+laps_times[[#This Row],[65]])</f>
        <v>9.1132060185185201E-2</v>
      </c>
      <c r="BW52" s="127">
        <f>IF(ISBLANK(laps_times[[#This Row],[66]]),"DNF",    rounds_cum_time[[#This Row],[65]]+laps_times[[#This Row],[66]])</f>
        <v>9.2634837962962985E-2</v>
      </c>
      <c r="BX52" s="127">
        <f>IF(ISBLANK(laps_times[[#This Row],[67]]),"DNF",    rounds_cum_time[[#This Row],[66]]+laps_times[[#This Row],[67]])</f>
        <v>9.4125115740740756E-2</v>
      </c>
      <c r="BY52" s="127">
        <f>IF(ISBLANK(laps_times[[#This Row],[68]]),"DNF",    rounds_cum_time[[#This Row],[67]]+laps_times[[#This Row],[68]])</f>
        <v>9.5650000000000013E-2</v>
      </c>
      <c r="BZ52" s="127">
        <f>IF(ISBLANK(laps_times[[#This Row],[69]]),"DNF",    rounds_cum_time[[#This Row],[68]]+laps_times[[#This Row],[69]])</f>
        <v>9.7154513888888905E-2</v>
      </c>
      <c r="CA52" s="127">
        <f>IF(ISBLANK(laps_times[[#This Row],[70]]),"DNF",    rounds_cum_time[[#This Row],[69]]+laps_times[[#This Row],[70]])</f>
        <v>9.8701157407407425E-2</v>
      </c>
      <c r="CB52" s="127">
        <f>IF(ISBLANK(laps_times[[#This Row],[71]]),"DNF",    rounds_cum_time[[#This Row],[70]]+laps_times[[#This Row],[71]])</f>
        <v>0.10019884259259261</v>
      </c>
      <c r="CC52" s="127">
        <f>IF(ISBLANK(laps_times[[#This Row],[72]]),"DNF",    rounds_cum_time[[#This Row],[71]]+laps_times[[#This Row],[72]])</f>
        <v>0.1016851851851852</v>
      </c>
      <c r="CD52" s="127">
        <f>IF(ISBLANK(laps_times[[#This Row],[73]]),"DNF",    rounds_cum_time[[#This Row],[72]]+laps_times[[#This Row],[73]])</f>
        <v>0.1031752314814815</v>
      </c>
      <c r="CE52" s="127">
        <f>IF(ISBLANK(laps_times[[#This Row],[74]]),"DNF",    rounds_cum_time[[#This Row],[73]]+laps_times[[#This Row],[74]])</f>
        <v>0.10469675925925928</v>
      </c>
      <c r="CF52" s="127">
        <f>IF(ISBLANK(laps_times[[#This Row],[75]]),"DNF",    rounds_cum_time[[#This Row],[74]]+laps_times[[#This Row],[75]])</f>
        <v>0.10621967592592595</v>
      </c>
      <c r="CG52" s="127">
        <f>IF(ISBLANK(laps_times[[#This Row],[76]]),"DNF",    rounds_cum_time[[#This Row],[75]]+laps_times[[#This Row],[76]])</f>
        <v>0.10775729166666669</v>
      </c>
      <c r="CH52" s="127">
        <f>IF(ISBLANK(laps_times[[#This Row],[77]]),"DNF",    rounds_cum_time[[#This Row],[76]]+laps_times[[#This Row],[77]])</f>
        <v>0.10930462962962965</v>
      </c>
      <c r="CI52" s="127">
        <f>IF(ISBLANK(laps_times[[#This Row],[78]]),"DNF",    rounds_cum_time[[#This Row],[77]]+laps_times[[#This Row],[78]])</f>
        <v>0.11090092592592594</v>
      </c>
      <c r="CJ52" s="127">
        <f>IF(ISBLANK(laps_times[[#This Row],[79]]),"DNF",    rounds_cum_time[[#This Row],[78]]+laps_times[[#This Row],[79]])</f>
        <v>0.11243854166666668</v>
      </c>
      <c r="CK52" s="127">
        <f>IF(ISBLANK(laps_times[[#This Row],[80]]),"DNF",    rounds_cum_time[[#This Row],[79]]+laps_times[[#This Row],[80]])</f>
        <v>0.11395358796296298</v>
      </c>
      <c r="CL52" s="127">
        <f>IF(ISBLANK(laps_times[[#This Row],[81]]),"DNF",    rounds_cum_time[[#This Row],[80]]+laps_times[[#This Row],[81]])</f>
        <v>0.11552060185185187</v>
      </c>
      <c r="CM52" s="127">
        <f>IF(ISBLANK(laps_times[[#This Row],[82]]),"DNF",    rounds_cum_time[[#This Row],[81]]+laps_times[[#This Row],[82]])</f>
        <v>0.11710231481481483</v>
      </c>
      <c r="CN52" s="127">
        <f>IF(ISBLANK(laps_times[[#This Row],[83]]),"DNF",    rounds_cum_time[[#This Row],[82]]+laps_times[[#This Row],[83]])</f>
        <v>0.11864722222222224</v>
      </c>
      <c r="CO52" s="127">
        <f>IF(ISBLANK(laps_times[[#This Row],[84]]),"DNF",    rounds_cum_time[[#This Row],[83]]+laps_times[[#This Row],[84]])</f>
        <v>0.12020104166666667</v>
      </c>
      <c r="CP52" s="127">
        <f>IF(ISBLANK(laps_times[[#This Row],[85]]),"DNF",    rounds_cum_time[[#This Row],[84]]+laps_times[[#This Row],[85]])</f>
        <v>0.1217494212962963</v>
      </c>
      <c r="CQ52" s="127">
        <f>IF(ISBLANK(laps_times[[#This Row],[86]]),"DNF",    rounds_cum_time[[#This Row],[85]]+laps_times[[#This Row],[86]])</f>
        <v>0.12333576388888889</v>
      </c>
      <c r="CR52" s="127">
        <f>IF(ISBLANK(laps_times[[#This Row],[87]]),"DNF",    rounds_cum_time[[#This Row],[86]]+laps_times[[#This Row],[87]])</f>
        <v>0.12487199074074075</v>
      </c>
      <c r="CS52" s="127">
        <f>IF(ISBLANK(laps_times[[#This Row],[88]]),"DNF",    rounds_cum_time[[#This Row],[87]]+laps_times[[#This Row],[88]])</f>
        <v>0.12640509259259261</v>
      </c>
      <c r="CT52" s="127">
        <f>IF(ISBLANK(laps_times[[#This Row],[89]]),"DNF",    rounds_cum_time[[#This Row],[88]]+laps_times[[#This Row],[89]])</f>
        <v>0.12793703703703704</v>
      </c>
      <c r="CU52" s="127">
        <f>IF(ISBLANK(laps_times[[#This Row],[90]]),"DNF",    rounds_cum_time[[#This Row],[89]]+laps_times[[#This Row],[90]])</f>
        <v>0.12947685185185187</v>
      </c>
      <c r="CV52" s="127">
        <f>IF(ISBLANK(laps_times[[#This Row],[91]]),"DNF",    rounds_cum_time[[#This Row],[90]]+laps_times[[#This Row],[91]])</f>
        <v>0.13104756944444446</v>
      </c>
      <c r="CW52" s="127">
        <f>IF(ISBLANK(laps_times[[#This Row],[92]]),"DNF",    rounds_cum_time[[#This Row],[91]]+laps_times[[#This Row],[92]])</f>
        <v>0.13259664351851852</v>
      </c>
      <c r="CX52" s="127">
        <f>IF(ISBLANK(laps_times[[#This Row],[93]]),"DNF",    rounds_cum_time[[#This Row],[92]]+laps_times[[#This Row],[93]])</f>
        <v>0.13414375000000001</v>
      </c>
      <c r="CY52" s="127">
        <f>IF(ISBLANK(laps_times[[#This Row],[94]]),"DNF",    rounds_cum_time[[#This Row],[93]]+laps_times[[#This Row],[94]])</f>
        <v>0.13571793981481481</v>
      </c>
      <c r="CZ52" s="127">
        <f>IF(ISBLANK(laps_times[[#This Row],[95]]),"DNF",    rounds_cum_time[[#This Row],[94]]+laps_times[[#This Row],[95]])</f>
        <v>0.13726006944444444</v>
      </c>
      <c r="DA52" s="127">
        <f>IF(ISBLANK(laps_times[[#This Row],[96]]),"DNF",    rounds_cum_time[[#This Row],[95]]+laps_times[[#This Row],[96]])</f>
        <v>0.13884050925925925</v>
      </c>
      <c r="DB52" s="127">
        <f>IF(ISBLANK(laps_times[[#This Row],[97]]),"DNF",    rounds_cum_time[[#This Row],[96]]+laps_times[[#This Row],[97]])</f>
        <v>0.14045729166666665</v>
      </c>
      <c r="DC52" s="127">
        <f>IF(ISBLANK(laps_times[[#This Row],[98]]),"DNF",    rounds_cum_time[[#This Row],[97]]+laps_times[[#This Row],[98]])</f>
        <v>0.14206192129629627</v>
      </c>
      <c r="DD52" s="127">
        <f>IF(ISBLANK(laps_times[[#This Row],[99]]),"DNF",    rounds_cum_time[[#This Row],[98]]+laps_times[[#This Row],[99]])</f>
        <v>0.1436560185185185</v>
      </c>
      <c r="DE52" s="127">
        <f>IF(ISBLANK(laps_times[[#This Row],[100]]),"DNF",    rounds_cum_time[[#This Row],[99]]+laps_times[[#This Row],[100]])</f>
        <v>0.14529212962962962</v>
      </c>
      <c r="DF52" s="127">
        <f>IF(ISBLANK(laps_times[[#This Row],[101]]),"DNF",    rounds_cum_time[[#This Row],[100]]+laps_times[[#This Row],[101]])</f>
        <v>0.14689826388888888</v>
      </c>
      <c r="DG52" s="127">
        <f>IF(ISBLANK(laps_times[[#This Row],[102]]),"DNF",    rounds_cum_time[[#This Row],[101]]+laps_times[[#This Row],[102]])</f>
        <v>0.14851898148148146</v>
      </c>
      <c r="DH52" s="127">
        <f>IF(ISBLANK(laps_times[[#This Row],[103]]),"DNF",    rounds_cum_time[[#This Row],[102]]+laps_times[[#This Row],[103]])</f>
        <v>0.15011678240740739</v>
      </c>
      <c r="DI52" s="128">
        <f>IF(ISBLANK(laps_times[[#This Row],[104]]),"DNF",    rounds_cum_time[[#This Row],[103]]+laps_times[[#This Row],[104]])</f>
        <v>0.15175613425925924</v>
      </c>
      <c r="DJ52" s="128">
        <f>IF(ISBLANK(laps_times[[#This Row],[105]]),"DNF",    rounds_cum_time[[#This Row],[104]]+laps_times[[#This Row],[105]])</f>
        <v>0.15332777777777776</v>
      </c>
    </row>
    <row r="53" spans="2:114" x14ac:dyDescent="0.2">
      <c r="B53" s="124">
        <f>laps_times[[#This Row],[poř]]</f>
        <v>50</v>
      </c>
      <c r="C53" s="125">
        <f>laps_times[[#This Row],[s.č.]]</f>
        <v>55</v>
      </c>
      <c r="D53" s="125" t="str">
        <f>laps_times[[#This Row],[jméno]]</f>
        <v>Kucko Miroslav</v>
      </c>
      <c r="E53" s="126">
        <f>laps_times[[#This Row],[roč]]</f>
        <v>1958</v>
      </c>
      <c r="F53" s="126" t="str">
        <f>laps_times[[#This Row],[kat]]</f>
        <v>M60</v>
      </c>
      <c r="G53" s="126">
        <f>laps_times[[#This Row],[poř_kat]]</f>
        <v>1</v>
      </c>
      <c r="H53" s="125" t="str">
        <f>IF(ISBLANK(laps_times[[#This Row],[klub]]),"-",laps_times[[#This Row],[klub]])</f>
        <v>Liberec</v>
      </c>
      <c r="I53" s="138">
        <f>laps_times[[#This Row],[celk. čas]]</f>
        <v>0.15350694444444443</v>
      </c>
      <c r="J53" s="127">
        <f>laps_times[[#This Row],[1]]</f>
        <v>1.9665509259259258E-3</v>
      </c>
      <c r="K53" s="127">
        <f>IF(ISBLANK(laps_times[[#This Row],[2]]),"DNF",    rounds_cum_time[[#This Row],[1]]+laps_times[[#This Row],[2]])</f>
        <v>3.1688657407407408E-3</v>
      </c>
      <c r="L53" s="127">
        <f>IF(ISBLANK(laps_times[[#This Row],[3]]),"DNF",    rounds_cum_time[[#This Row],[2]]+laps_times[[#This Row],[3]])</f>
        <v>4.4248842592592595E-3</v>
      </c>
      <c r="M53" s="127">
        <f>IF(ISBLANK(laps_times[[#This Row],[4]]),"DNF",    rounds_cum_time[[#This Row],[3]]+laps_times[[#This Row],[4]])</f>
        <v>5.6807870370370371E-3</v>
      </c>
      <c r="N53" s="127">
        <f>IF(ISBLANK(laps_times[[#This Row],[5]]),"DNF",    rounds_cum_time[[#This Row],[4]]+laps_times[[#This Row],[5]])</f>
        <v>6.954050925925926E-3</v>
      </c>
      <c r="O53" s="127">
        <f>IF(ISBLANK(laps_times[[#This Row],[6]]),"DNF",    rounds_cum_time[[#This Row],[5]]+laps_times[[#This Row],[6]])</f>
        <v>8.2675925925925937E-3</v>
      </c>
      <c r="P53" s="127">
        <f>IF(ISBLANK(laps_times[[#This Row],[7]]),"DNF",    rounds_cum_time[[#This Row],[6]]+laps_times[[#This Row],[7]])</f>
        <v>9.5543981481481487E-3</v>
      </c>
      <c r="Q53" s="127">
        <f>IF(ISBLANK(laps_times[[#This Row],[8]]),"DNF",    rounds_cum_time[[#This Row],[7]]+laps_times[[#This Row],[8]])</f>
        <v>1.0825810185185185E-2</v>
      </c>
      <c r="R53" s="127">
        <f>IF(ISBLANK(laps_times[[#This Row],[9]]),"DNF",    rounds_cum_time[[#This Row],[8]]+laps_times[[#This Row],[9]])</f>
        <v>1.212511574074074E-2</v>
      </c>
      <c r="S53" s="127">
        <f>IF(ISBLANK(laps_times[[#This Row],[10]]),"DNF",    rounds_cum_time[[#This Row],[9]]+laps_times[[#This Row],[10]])</f>
        <v>1.3420833333333333E-2</v>
      </c>
      <c r="T53" s="127">
        <f>IF(ISBLANK(laps_times[[#This Row],[11]]),"DNF",    rounds_cum_time[[#This Row],[10]]+laps_times[[#This Row],[11]])</f>
        <v>1.4709722222222221E-2</v>
      </c>
      <c r="U53" s="127">
        <f>IF(ISBLANK(laps_times[[#This Row],[12]]),"DNF",    rounds_cum_time[[#This Row],[11]]+laps_times[[#This Row],[12]])</f>
        <v>1.6018287037037036E-2</v>
      </c>
      <c r="V53" s="127">
        <f>IF(ISBLANK(laps_times[[#This Row],[13]]),"DNF",    rounds_cum_time[[#This Row],[12]]+laps_times[[#This Row],[13]])</f>
        <v>1.7339236111111111E-2</v>
      </c>
      <c r="W53" s="127">
        <f>IF(ISBLANK(laps_times[[#This Row],[14]]),"DNF",    rounds_cum_time[[#This Row],[13]]+laps_times[[#This Row],[14]])</f>
        <v>1.8718055555555554E-2</v>
      </c>
      <c r="X53" s="127">
        <f>IF(ISBLANK(laps_times[[#This Row],[15]]),"DNF",    rounds_cum_time[[#This Row],[14]]+laps_times[[#This Row],[15]])</f>
        <v>2.0036342592592592E-2</v>
      </c>
      <c r="Y53" s="127">
        <f>IF(ISBLANK(laps_times[[#This Row],[16]]),"DNF",    rounds_cum_time[[#This Row],[15]]+laps_times[[#This Row],[16]])</f>
        <v>2.1373379629629628E-2</v>
      </c>
      <c r="Z53" s="127">
        <f>IF(ISBLANK(laps_times[[#This Row],[17]]),"DNF",    rounds_cum_time[[#This Row],[16]]+laps_times[[#This Row],[17]])</f>
        <v>2.2692824074074074E-2</v>
      </c>
      <c r="AA53" s="127">
        <f>IF(ISBLANK(laps_times[[#This Row],[18]]),"DNF",    rounds_cum_time[[#This Row],[17]]+laps_times[[#This Row],[18]])</f>
        <v>2.402673611111111E-2</v>
      </c>
      <c r="AB53" s="127">
        <f>IF(ISBLANK(laps_times[[#This Row],[19]]),"DNF",    rounds_cum_time[[#This Row],[18]]+laps_times[[#This Row],[19]])</f>
        <v>2.5337268518518516E-2</v>
      </c>
      <c r="AC53" s="127">
        <f>IF(ISBLANK(laps_times[[#This Row],[20]]),"DNF",    rounds_cum_time[[#This Row],[19]]+laps_times[[#This Row],[20]])</f>
        <v>2.66880787037037E-2</v>
      </c>
      <c r="AD53" s="127">
        <f>IF(ISBLANK(laps_times[[#This Row],[21]]),"DNF",    rounds_cum_time[[#This Row],[20]]+laps_times[[#This Row],[21]])</f>
        <v>2.8019444444444441E-2</v>
      </c>
      <c r="AE53" s="127">
        <f>IF(ISBLANK(laps_times[[#This Row],[22]]),"DNF",    rounds_cum_time[[#This Row],[21]]+laps_times[[#This Row],[22]])</f>
        <v>2.9340162037037033E-2</v>
      </c>
      <c r="AF53" s="127">
        <f>IF(ISBLANK(laps_times[[#This Row],[23]]),"DNF",    rounds_cum_time[[#This Row],[22]]+laps_times[[#This Row],[23]])</f>
        <v>3.0692013888888883E-2</v>
      </c>
      <c r="AG53" s="127">
        <f>IF(ISBLANK(laps_times[[#This Row],[24]]),"DNF",    rounds_cum_time[[#This Row],[23]]+laps_times[[#This Row],[24]])</f>
        <v>3.2022916666666658E-2</v>
      </c>
      <c r="AH53" s="127">
        <f>IF(ISBLANK(laps_times[[#This Row],[25]]),"DNF",    rounds_cum_time[[#This Row],[24]]+laps_times[[#This Row],[25]])</f>
        <v>3.337071759259258E-2</v>
      </c>
      <c r="AI53" s="127">
        <f>IF(ISBLANK(laps_times[[#This Row],[26]]),"DNF",    rounds_cum_time[[#This Row],[25]]+laps_times[[#This Row],[26]])</f>
        <v>3.472037037037036E-2</v>
      </c>
      <c r="AJ53" s="127">
        <f>IF(ISBLANK(laps_times[[#This Row],[27]]),"DNF",    rounds_cum_time[[#This Row],[26]]+laps_times[[#This Row],[27]])</f>
        <v>3.6079166666666655E-2</v>
      </c>
      <c r="AK53" s="127">
        <f>IF(ISBLANK(laps_times[[#This Row],[28]]),"DNF",    rounds_cum_time[[#This Row],[27]]+laps_times[[#This Row],[28]])</f>
        <v>3.7421064814814803E-2</v>
      </c>
      <c r="AL53" s="127">
        <f>IF(ISBLANK(laps_times[[#This Row],[29]]),"DNF",    rounds_cum_time[[#This Row],[28]]+laps_times[[#This Row],[29]])</f>
        <v>3.8787384259259247E-2</v>
      </c>
      <c r="AM53" s="127">
        <f>IF(ISBLANK(laps_times[[#This Row],[30]]),"DNF",    rounds_cum_time[[#This Row],[29]]+laps_times[[#This Row],[30]])</f>
        <v>4.0189351851851837E-2</v>
      </c>
      <c r="AN53" s="127">
        <f>IF(ISBLANK(laps_times[[#This Row],[31]]),"DNF",    rounds_cum_time[[#This Row],[30]]+laps_times[[#This Row],[31]])</f>
        <v>4.155428240740739E-2</v>
      </c>
      <c r="AO53" s="127">
        <f>IF(ISBLANK(laps_times[[#This Row],[32]]),"DNF",    rounds_cum_time[[#This Row],[31]]+laps_times[[#This Row],[32]])</f>
        <v>4.2908680555555537E-2</v>
      </c>
      <c r="AP53" s="127">
        <f>IF(ISBLANK(laps_times[[#This Row],[33]]),"DNF",    rounds_cum_time[[#This Row],[32]]+laps_times[[#This Row],[33]])</f>
        <v>4.562905092592591E-2</v>
      </c>
      <c r="AQ53" s="127">
        <f>IF(ISBLANK(laps_times[[#This Row],[34]]),"DNF",    rounds_cum_time[[#This Row],[33]]+laps_times[[#This Row],[34]])</f>
        <v>4.6990740740740722E-2</v>
      </c>
      <c r="AR53" s="127">
        <f>IF(ISBLANK(laps_times[[#This Row],[35]]),"DNF",    rounds_cum_time[[#This Row],[34]]+laps_times[[#This Row],[35]])</f>
        <v>4.8349421296296276E-2</v>
      </c>
      <c r="AS53" s="127">
        <f>IF(ISBLANK(laps_times[[#This Row],[36]]),"DNF",    rounds_cum_time[[#This Row],[35]]+laps_times[[#This Row],[36]])</f>
        <v>4.9748263888888866E-2</v>
      </c>
      <c r="AT53" s="127">
        <f>IF(ISBLANK(laps_times[[#This Row],[37]]),"DNF",    rounds_cum_time[[#This Row],[36]]+laps_times[[#This Row],[37]])</f>
        <v>5.1125115740740718E-2</v>
      </c>
      <c r="AU53" s="127">
        <f>IF(ISBLANK(laps_times[[#This Row],[38]]),"DNF",    rounds_cum_time[[#This Row],[37]]+laps_times[[#This Row],[38]])</f>
        <v>5.2530671296296273E-2</v>
      </c>
      <c r="AV53" s="127">
        <f>IF(ISBLANK(laps_times[[#This Row],[39]]),"DNF",    rounds_cum_time[[#This Row],[38]]+laps_times[[#This Row],[39]])</f>
        <v>5.3918981481481457E-2</v>
      </c>
      <c r="AW53" s="127">
        <f>IF(ISBLANK(laps_times[[#This Row],[40]]),"DNF",    rounds_cum_time[[#This Row],[39]]+laps_times[[#This Row],[40]])</f>
        <v>5.5296759259259233E-2</v>
      </c>
      <c r="AX53" s="127">
        <f>IF(ISBLANK(laps_times[[#This Row],[41]]),"DNF",    rounds_cum_time[[#This Row],[40]]+laps_times[[#This Row],[41]])</f>
        <v>5.6706944444444421E-2</v>
      </c>
      <c r="AY53" s="127">
        <f>IF(ISBLANK(laps_times[[#This Row],[42]]),"DNF",    rounds_cum_time[[#This Row],[41]]+laps_times[[#This Row],[42]])</f>
        <v>5.8069907407407383E-2</v>
      </c>
      <c r="AZ53" s="127">
        <f>IF(ISBLANK(laps_times[[#This Row],[43]]),"DNF",    rounds_cum_time[[#This Row],[42]]+laps_times[[#This Row],[43]])</f>
        <v>5.9432986111111086E-2</v>
      </c>
      <c r="BA53" s="127">
        <f>IF(ISBLANK(laps_times[[#This Row],[44]]),"DNF",    rounds_cum_time[[#This Row],[43]]+laps_times[[#This Row],[44]])</f>
        <v>6.082395833333331E-2</v>
      </c>
      <c r="BB53" s="127">
        <f>IF(ISBLANK(laps_times[[#This Row],[45]]),"DNF",    rounds_cum_time[[#This Row],[44]]+laps_times[[#This Row],[45]])</f>
        <v>6.2209027777777752E-2</v>
      </c>
      <c r="BC53" s="127">
        <f>IF(ISBLANK(laps_times[[#This Row],[46]]),"DNF",    rounds_cum_time[[#This Row],[45]]+laps_times[[#This Row],[46]])</f>
        <v>6.3629282407407381E-2</v>
      </c>
      <c r="BD53" s="127">
        <f>IF(ISBLANK(laps_times[[#This Row],[47]]),"DNF",    rounds_cum_time[[#This Row],[46]]+laps_times[[#This Row],[47]])</f>
        <v>6.5026504629629597E-2</v>
      </c>
      <c r="BE53" s="127">
        <f>IF(ISBLANK(laps_times[[#This Row],[48]]),"DNF",    rounds_cum_time[[#This Row],[47]]+laps_times[[#This Row],[48]])</f>
        <v>6.6463425925925898E-2</v>
      </c>
      <c r="BF53" s="127">
        <f>IF(ISBLANK(laps_times[[#This Row],[49]]),"DNF",    rounds_cum_time[[#This Row],[48]]+laps_times[[#This Row],[49]])</f>
        <v>6.7929745370370345E-2</v>
      </c>
      <c r="BG53" s="127">
        <f>IF(ISBLANK(laps_times[[#This Row],[50]]),"DNF",    rounds_cum_time[[#This Row],[49]]+laps_times[[#This Row],[50]])</f>
        <v>6.9375810185185155E-2</v>
      </c>
      <c r="BH53" s="127">
        <f>IF(ISBLANK(laps_times[[#This Row],[51]]),"DNF",    rounds_cum_time[[#This Row],[50]]+laps_times[[#This Row],[51]])</f>
        <v>7.0793981481481458E-2</v>
      </c>
      <c r="BI53" s="127">
        <f>IF(ISBLANK(laps_times[[#This Row],[52]]),"DNF",    rounds_cum_time[[#This Row],[51]]+laps_times[[#This Row],[52]])</f>
        <v>7.2237268518518499E-2</v>
      </c>
      <c r="BJ53" s="127">
        <f>IF(ISBLANK(laps_times[[#This Row],[53]]),"DNF",    rounds_cum_time[[#This Row],[52]]+laps_times[[#This Row],[53]])</f>
        <v>7.3686689814814799E-2</v>
      </c>
      <c r="BK53" s="127">
        <f>IF(ISBLANK(laps_times[[#This Row],[54]]),"DNF",    rounds_cum_time[[#This Row],[53]]+laps_times[[#This Row],[54]])</f>
        <v>7.5142939814814805E-2</v>
      </c>
      <c r="BL53" s="127">
        <f>IF(ISBLANK(laps_times[[#This Row],[55]]),"DNF",    rounds_cum_time[[#This Row],[54]]+laps_times[[#This Row],[55]])</f>
        <v>7.6642708333333323E-2</v>
      </c>
      <c r="BM53" s="127">
        <f>IF(ISBLANK(laps_times[[#This Row],[56]]),"DNF",    rounds_cum_time[[#This Row],[55]]+laps_times[[#This Row],[56]])</f>
        <v>7.8122337962962959E-2</v>
      </c>
      <c r="BN53" s="127">
        <f>IF(ISBLANK(laps_times[[#This Row],[57]]),"DNF",    rounds_cum_time[[#This Row],[56]]+laps_times[[#This Row],[57]])</f>
        <v>7.9620138888888886E-2</v>
      </c>
      <c r="BO53" s="127">
        <f>IF(ISBLANK(laps_times[[#This Row],[58]]),"DNF",    rounds_cum_time[[#This Row],[57]]+laps_times[[#This Row],[58]])</f>
        <v>8.1124189814814812E-2</v>
      </c>
      <c r="BP53" s="127">
        <f>IF(ISBLANK(laps_times[[#This Row],[59]]),"DNF",    rounds_cum_time[[#This Row],[58]]+laps_times[[#This Row],[59]])</f>
        <v>8.2640509259259254E-2</v>
      </c>
      <c r="BQ53" s="127">
        <f>IF(ISBLANK(laps_times[[#This Row],[60]]),"DNF",    rounds_cum_time[[#This Row],[59]]+laps_times[[#This Row],[60]])</f>
        <v>8.4204629629629629E-2</v>
      </c>
      <c r="BR53" s="127">
        <f>IF(ISBLANK(laps_times[[#This Row],[61]]),"DNF",    rounds_cum_time[[#This Row],[60]]+laps_times[[#This Row],[61]])</f>
        <v>8.57431712962963E-2</v>
      </c>
      <c r="BS53" s="127">
        <f>IF(ISBLANK(laps_times[[#This Row],[62]]),"DNF",    rounds_cum_time[[#This Row],[61]]+laps_times[[#This Row],[62]])</f>
        <v>8.7322916666666667E-2</v>
      </c>
      <c r="BT53" s="127">
        <f>IF(ISBLANK(laps_times[[#This Row],[63]]),"DNF",    rounds_cum_time[[#This Row],[62]]+laps_times[[#This Row],[63]])</f>
        <v>8.8813310185185179E-2</v>
      </c>
      <c r="BU53" s="127">
        <f>IF(ISBLANK(laps_times[[#This Row],[64]]),"DNF",    rounds_cum_time[[#This Row],[63]]+laps_times[[#This Row],[64]])</f>
        <v>9.0288541666666666E-2</v>
      </c>
      <c r="BV53" s="127">
        <f>IF(ISBLANK(laps_times[[#This Row],[65]]),"DNF",    rounds_cum_time[[#This Row],[64]]+laps_times[[#This Row],[65]])</f>
        <v>9.1766087962962969E-2</v>
      </c>
      <c r="BW53" s="127">
        <f>IF(ISBLANK(laps_times[[#This Row],[66]]),"DNF",    rounds_cum_time[[#This Row],[65]]+laps_times[[#This Row],[66]])</f>
        <v>9.3278819444444452E-2</v>
      </c>
      <c r="BX53" s="127">
        <f>IF(ISBLANK(laps_times[[#This Row],[67]]),"DNF",    rounds_cum_time[[#This Row],[66]]+laps_times[[#This Row],[67]])</f>
        <v>9.4807060185185199E-2</v>
      </c>
      <c r="BY53" s="127">
        <f>IF(ISBLANK(laps_times[[#This Row],[68]]),"DNF",    rounds_cum_time[[#This Row],[67]]+laps_times[[#This Row],[68]])</f>
        <v>9.633148148148149E-2</v>
      </c>
      <c r="BZ53" s="127">
        <f>IF(ISBLANK(laps_times[[#This Row],[69]]),"DNF",    rounds_cum_time[[#This Row],[68]]+laps_times[[#This Row],[69]])</f>
        <v>9.7866319444444447E-2</v>
      </c>
      <c r="CA53" s="127">
        <f>IF(ISBLANK(laps_times[[#This Row],[70]]),"DNF",    rounds_cum_time[[#This Row],[69]]+laps_times[[#This Row],[70]])</f>
        <v>9.9394212962962969E-2</v>
      </c>
      <c r="CB53" s="127">
        <f>IF(ISBLANK(laps_times[[#This Row],[71]]),"DNF",    rounds_cum_time[[#This Row],[70]]+laps_times[[#This Row],[71]])</f>
        <v>0.10095590277777779</v>
      </c>
      <c r="CC53" s="127">
        <f>IF(ISBLANK(laps_times[[#This Row],[72]]),"DNF",    rounds_cum_time[[#This Row],[71]]+laps_times[[#This Row],[72]])</f>
        <v>0.10256932870370371</v>
      </c>
      <c r="CD53" s="127">
        <f>IF(ISBLANK(laps_times[[#This Row],[73]]),"DNF",    rounds_cum_time[[#This Row],[72]]+laps_times[[#This Row],[73]])</f>
        <v>0.10408900462962964</v>
      </c>
      <c r="CE53" s="127">
        <f>IF(ISBLANK(laps_times[[#This Row],[74]]),"DNF",    rounds_cum_time[[#This Row],[73]]+laps_times[[#This Row],[74]])</f>
        <v>0.10565601851851852</v>
      </c>
      <c r="CF53" s="127">
        <f>IF(ISBLANK(laps_times[[#This Row],[75]]),"DNF",    rounds_cum_time[[#This Row],[74]]+laps_times[[#This Row],[75]])</f>
        <v>0.10720636574074074</v>
      </c>
      <c r="CG53" s="127">
        <f>IF(ISBLANK(laps_times[[#This Row],[76]]),"DNF",    rounds_cum_time[[#This Row],[75]]+laps_times[[#This Row],[76]])</f>
        <v>0.10875312500000001</v>
      </c>
      <c r="CH53" s="127">
        <f>IF(ISBLANK(laps_times[[#This Row],[77]]),"DNF",    rounds_cum_time[[#This Row],[76]]+laps_times[[#This Row],[77]])</f>
        <v>0.11033101851851852</v>
      </c>
      <c r="CI53" s="127">
        <f>IF(ISBLANK(laps_times[[#This Row],[78]]),"DNF",    rounds_cum_time[[#This Row],[77]]+laps_times[[#This Row],[78]])</f>
        <v>0.11187881944444444</v>
      </c>
      <c r="CJ53" s="127">
        <f>IF(ISBLANK(laps_times[[#This Row],[79]]),"DNF",    rounds_cum_time[[#This Row],[78]]+laps_times[[#This Row],[79]])</f>
        <v>0.11349259259259259</v>
      </c>
      <c r="CK53" s="127">
        <f>IF(ISBLANK(laps_times[[#This Row],[80]]),"DNF",    rounds_cum_time[[#This Row],[79]]+laps_times[[#This Row],[80]])</f>
        <v>0.11504652777777777</v>
      </c>
      <c r="CL53" s="127">
        <f>IF(ISBLANK(laps_times[[#This Row],[81]]),"DNF",    rounds_cum_time[[#This Row],[80]]+laps_times[[#This Row],[81]])</f>
        <v>0.11657268518518518</v>
      </c>
      <c r="CM53" s="127">
        <f>IF(ISBLANK(laps_times[[#This Row],[82]]),"DNF",    rounds_cum_time[[#This Row],[81]]+laps_times[[#This Row],[82]])</f>
        <v>0.11808888888888888</v>
      </c>
      <c r="CN53" s="127">
        <f>IF(ISBLANK(laps_times[[#This Row],[83]]),"DNF",    rounds_cum_time[[#This Row],[82]]+laps_times[[#This Row],[83]])</f>
        <v>0.11964166666666666</v>
      </c>
      <c r="CO53" s="127">
        <f>IF(ISBLANK(laps_times[[#This Row],[84]]),"DNF",    rounds_cum_time[[#This Row],[83]]+laps_times[[#This Row],[84]])</f>
        <v>0.12127164351851852</v>
      </c>
      <c r="CP53" s="127">
        <f>IF(ISBLANK(laps_times[[#This Row],[85]]),"DNF",    rounds_cum_time[[#This Row],[84]]+laps_times[[#This Row],[85]])</f>
        <v>0.12281724537037036</v>
      </c>
      <c r="CQ53" s="127">
        <f>IF(ISBLANK(laps_times[[#This Row],[86]]),"DNF",    rounds_cum_time[[#This Row],[85]]+laps_times[[#This Row],[86]])</f>
        <v>0.12437453703703703</v>
      </c>
      <c r="CR53" s="127">
        <f>IF(ISBLANK(laps_times[[#This Row],[87]]),"DNF",    rounds_cum_time[[#This Row],[86]]+laps_times[[#This Row],[87]])</f>
        <v>0.12606574074074073</v>
      </c>
      <c r="CS53" s="127">
        <f>IF(ISBLANK(laps_times[[#This Row],[88]]),"DNF",    rounds_cum_time[[#This Row],[87]]+laps_times[[#This Row],[88]])</f>
        <v>0.12760729166666665</v>
      </c>
      <c r="CT53" s="127">
        <f>IF(ISBLANK(laps_times[[#This Row],[89]]),"DNF",    rounds_cum_time[[#This Row],[88]]+laps_times[[#This Row],[89]])</f>
        <v>0.12911574074074073</v>
      </c>
      <c r="CU53" s="127">
        <f>IF(ISBLANK(laps_times[[#This Row],[90]]),"DNF",    rounds_cum_time[[#This Row],[89]]+laps_times[[#This Row],[90]])</f>
        <v>0.13063981481481479</v>
      </c>
      <c r="CV53" s="127">
        <f>IF(ISBLANK(laps_times[[#This Row],[91]]),"DNF",    rounds_cum_time[[#This Row],[90]]+laps_times[[#This Row],[91]])</f>
        <v>0.13221678240740739</v>
      </c>
      <c r="CW53" s="127">
        <f>IF(ISBLANK(laps_times[[#This Row],[92]]),"DNF",    rounds_cum_time[[#This Row],[91]]+laps_times[[#This Row],[92]])</f>
        <v>0.13370740740740739</v>
      </c>
      <c r="CX53" s="127">
        <f>IF(ISBLANK(laps_times[[#This Row],[93]]),"DNF",    rounds_cum_time[[#This Row],[92]]+laps_times[[#This Row],[93]])</f>
        <v>0.13522384259259257</v>
      </c>
      <c r="CY53" s="127">
        <f>IF(ISBLANK(laps_times[[#This Row],[94]]),"DNF",    rounds_cum_time[[#This Row],[93]]+laps_times[[#This Row],[94]])</f>
        <v>0.13673634259259257</v>
      </c>
      <c r="CZ53" s="127">
        <f>IF(ISBLANK(laps_times[[#This Row],[95]]),"DNF",    rounds_cum_time[[#This Row],[94]]+laps_times[[#This Row],[95]])</f>
        <v>0.13826030092592589</v>
      </c>
      <c r="DA53" s="127">
        <f>IF(ISBLANK(laps_times[[#This Row],[96]]),"DNF",    rounds_cum_time[[#This Row],[95]]+laps_times[[#This Row],[96]])</f>
        <v>0.13978715277777776</v>
      </c>
      <c r="DB53" s="127">
        <f>IF(ISBLANK(laps_times[[#This Row],[97]]),"DNF",    rounds_cum_time[[#This Row],[96]]+laps_times[[#This Row],[97]])</f>
        <v>0.14143553240740739</v>
      </c>
      <c r="DC53" s="127">
        <f>IF(ISBLANK(laps_times[[#This Row],[98]]),"DNF",    rounds_cum_time[[#This Row],[97]]+laps_times[[#This Row],[98]])</f>
        <v>0.14294189814814812</v>
      </c>
      <c r="DD53" s="127">
        <f>IF(ISBLANK(laps_times[[#This Row],[99]]),"DNF",    rounds_cum_time[[#This Row],[98]]+laps_times[[#This Row],[99]])</f>
        <v>0.14444664351851849</v>
      </c>
      <c r="DE53" s="127">
        <f>IF(ISBLANK(laps_times[[#This Row],[100]]),"DNF",    rounds_cum_time[[#This Row],[99]]+laps_times[[#This Row],[100]])</f>
        <v>0.14596898148148146</v>
      </c>
      <c r="DF53" s="127">
        <f>IF(ISBLANK(laps_times[[#This Row],[101]]),"DNF",    rounds_cum_time[[#This Row],[100]]+laps_times[[#This Row],[101]])</f>
        <v>0.14750555555555553</v>
      </c>
      <c r="DG53" s="127">
        <f>IF(ISBLANK(laps_times[[#This Row],[102]]),"DNF",    rounds_cum_time[[#This Row],[101]]+laps_times[[#This Row],[102]])</f>
        <v>0.14904907407407406</v>
      </c>
      <c r="DH53" s="127">
        <f>IF(ISBLANK(laps_times[[#This Row],[103]]),"DNF",    rounds_cum_time[[#This Row],[102]]+laps_times[[#This Row],[103]])</f>
        <v>0.15053171296296294</v>
      </c>
      <c r="DI53" s="128">
        <f>IF(ISBLANK(laps_times[[#This Row],[104]]),"DNF",    rounds_cum_time[[#This Row],[103]]+laps_times[[#This Row],[104]])</f>
        <v>0.15205555555555553</v>
      </c>
      <c r="DJ53" s="128">
        <f>IF(ISBLANK(laps_times[[#This Row],[105]]),"DNF",    rounds_cum_time[[#This Row],[104]]+laps_times[[#This Row],[105]])</f>
        <v>0.15350729166666663</v>
      </c>
    </row>
    <row r="54" spans="2:114" x14ac:dyDescent="0.2">
      <c r="B54" s="124">
        <f>laps_times[[#This Row],[poř]]</f>
        <v>51</v>
      </c>
      <c r="C54" s="125">
        <f>laps_times[[#This Row],[s.č.]]</f>
        <v>51</v>
      </c>
      <c r="D54" s="125" t="str">
        <f>laps_times[[#This Row],[jméno]]</f>
        <v>Kovář David</v>
      </c>
      <c r="E54" s="126">
        <f>laps_times[[#This Row],[roč]]</f>
        <v>1990</v>
      </c>
      <c r="F54" s="126" t="str">
        <f>laps_times[[#This Row],[kat]]</f>
        <v>M20</v>
      </c>
      <c r="G54" s="126">
        <f>laps_times[[#This Row],[poř_kat]]</f>
        <v>2</v>
      </c>
      <c r="H54" s="125" t="str">
        <f>IF(ISBLANK(laps_times[[#This Row],[klub]]),"-",laps_times[[#This Row],[klub]])</f>
        <v>-</v>
      </c>
      <c r="I54" s="138">
        <f>laps_times[[#This Row],[celk. čas]]</f>
        <v>0.15350694444444443</v>
      </c>
      <c r="J54" s="127">
        <f>laps_times[[#This Row],[1]]</f>
        <v>1.9635416666666668E-3</v>
      </c>
      <c r="K54" s="127">
        <f>IF(ISBLANK(laps_times[[#This Row],[2]]),"DNF",    rounds_cum_time[[#This Row],[1]]+laps_times[[#This Row],[2]])</f>
        <v>3.1959490740740741E-3</v>
      </c>
      <c r="L54" s="127">
        <f>IF(ISBLANK(laps_times[[#This Row],[3]]),"DNF",    rounds_cum_time[[#This Row],[2]]+laps_times[[#This Row],[3]])</f>
        <v>4.4652777777777781E-3</v>
      </c>
      <c r="M54" s="127">
        <f>IF(ISBLANK(laps_times[[#This Row],[4]]),"DNF",    rounds_cum_time[[#This Row],[3]]+laps_times[[#This Row],[4]])</f>
        <v>5.7555555555555554E-3</v>
      </c>
      <c r="N54" s="127">
        <f>IF(ISBLANK(laps_times[[#This Row],[5]]),"DNF",    rounds_cum_time[[#This Row],[4]]+laps_times[[#This Row],[5]])</f>
        <v>7.0578703703703706E-3</v>
      </c>
      <c r="O54" s="127">
        <f>IF(ISBLANK(laps_times[[#This Row],[6]]),"DNF",    rounds_cum_time[[#This Row],[5]]+laps_times[[#This Row],[6]])</f>
        <v>8.3672453703703704E-3</v>
      </c>
      <c r="P54" s="127">
        <f>IF(ISBLANK(laps_times[[#This Row],[7]]),"DNF",    rounds_cum_time[[#This Row],[6]]+laps_times[[#This Row],[7]])</f>
        <v>9.6309027777777782E-3</v>
      </c>
      <c r="Q54" s="127">
        <f>IF(ISBLANK(laps_times[[#This Row],[8]]),"DNF",    rounds_cum_time[[#This Row],[7]]+laps_times[[#This Row],[8]])</f>
        <v>1.0906712962962964E-2</v>
      </c>
      <c r="R54" s="127">
        <f>IF(ISBLANK(laps_times[[#This Row],[9]]),"DNF",    rounds_cum_time[[#This Row],[8]]+laps_times[[#This Row],[9]])</f>
        <v>1.2184490740740741E-2</v>
      </c>
      <c r="S54" s="127">
        <f>IF(ISBLANK(laps_times[[#This Row],[10]]),"DNF",    rounds_cum_time[[#This Row],[9]]+laps_times[[#This Row],[10]])</f>
        <v>1.3478472222222222E-2</v>
      </c>
      <c r="T54" s="127">
        <f>IF(ISBLANK(laps_times[[#This Row],[11]]),"DNF",    rounds_cum_time[[#This Row],[10]]+laps_times[[#This Row],[11]])</f>
        <v>1.4737384259259259E-2</v>
      </c>
      <c r="U54" s="127">
        <f>IF(ISBLANK(laps_times[[#This Row],[12]]),"DNF",    rounds_cum_time[[#This Row],[11]]+laps_times[[#This Row],[12]])</f>
        <v>1.6005671296296296E-2</v>
      </c>
      <c r="V54" s="127">
        <f>IF(ISBLANK(laps_times[[#This Row],[13]]),"DNF",    rounds_cum_time[[#This Row],[12]]+laps_times[[#This Row],[13]])</f>
        <v>1.7273611111111111E-2</v>
      </c>
      <c r="W54" s="127">
        <f>IF(ISBLANK(laps_times[[#This Row],[14]]),"DNF",    rounds_cum_time[[#This Row],[13]]+laps_times[[#This Row],[14]])</f>
        <v>1.8553587962962963E-2</v>
      </c>
      <c r="X54" s="127">
        <f>IF(ISBLANK(laps_times[[#This Row],[15]]),"DNF",    rounds_cum_time[[#This Row],[14]]+laps_times[[#This Row],[15]])</f>
        <v>1.9833912037037035E-2</v>
      </c>
      <c r="Y54" s="127">
        <f>IF(ISBLANK(laps_times[[#This Row],[16]]),"DNF",    rounds_cum_time[[#This Row],[15]]+laps_times[[#This Row],[16]])</f>
        <v>2.1138194444444442E-2</v>
      </c>
      <c r="Z54" s="127">
        <f>IF(ISBLANK(laps_times[[#This Row],[17]]),"DNF",    rounds_cum_time[[#This Row],[16]]+laps_times[[#This Row],[17]])</f>
        <v>2.2429398148148146E-2</v>
      </c>
      <c r="AA54" s="127">
        <f>IF(ISBLANK(laps_times[[#This Row],[18]]),"DNF",    rounds_cum_time[[#This Row],[17]]+laps_times[[#This Row],[18]])</f>
        <v>2.3716203703703701E-2</v>
      </c>
      <c r="AB54" s="127">
        <f>IF(ISBLANK(laps_times[[#This Row],[19]]),"DNF",    rounds_cum_time[[#This Row],[18]]+laps_times[[#This Row],[19]])</f>
        <v>2.4982060185185184E-2</v>
      </c>
      <c r="AC54" s="127">
        <f>IF(ISBLANK(laps_times[[#This Row],[20]]),"DNF",    rounds_cum_time[[#This Row],[19]]+laps_times[[#This Row],[20]])</f>
        <v>2.6251967592592591E-2</v>
      </c>
      <c r="AD54" s="127">
        <f>IF(ISBLANK(laps_times[[#This Row],[21]]),"DNF",    rounds_cum_time[[#This Row],[20]]+laps_times[[#This Row],[21]])</f>
        <v>2.7526388888888888E-2</v>
      </c>
      <c r="AE54" s="127">
        <f>IF(ISBLANK(laps_times[[#This Row],[22]]),"DNF",    rounds_cum_time[[#This Row],[21]]+laps_times[[#This Row],[22]])</f>
        <v>2.8776736111111111E-2</v>
      </c>
      <c r="AF54" s="127">
        <f>IF(ISBLANK(laps_times[[#This Row],[23]]),"DNF",    rounds_cum_time[[#This Row],[22]]+laps_times[[#This Row],[23]])</f>
        <v>3.0044907407407406E-2</v>
      </c>
      <c r="AG54" s="127">
        <f>IF(ISBLANK(laps_times[[#This Row],[24]]),"DNF",    rounds_cum_time[[#This Row],[23]]+laps_times[[#This Row],[24]])</f>
        <v>3.132824074074074E-2</v>
      </c>
      <c r="AH54" s="127">
        <f>IF(ISBLANK(laps_times[[#This Row],[25]]),"DNF",    rounds_cum_time[[#This Row],[24]]+laps_times[[#This Row],[25]])</f>
        <v>3.2598726851851847E-2</v>
      </c>
      <c r="AI54" s="127">
        <f>IF(ISBLANK(laps_times[[#This Row],[26]]),"DNF",    rounds_cum_time[[#This Row],[25]]+laps_times[[#This Row],[26]])</f>
        <v>3.3900810185185183E-2</v>
      </c>
      <c r="AJ54" s="127">
        <f>IF(ISBLANK(laps_times[[#This Row],[27]]),"DNF",    rounds_cum_time[[#This Row],[26]]+laps_times[[#This Row],[27]])</f>
        <v>3.5180208333333331E-2</v>
      </c>
      <c r="AK54" s="127">
        <f>IF(ISBLANK(laps_times[[#This Row],[28]]),"DNF",    rounds_cum_time[[#This Row],[27]]+laps_times[[#This Row],[28]])</f>
        <v>3.6438541666666664E-2</v>
      </c>
      <c r="AL54" s="127">
        <f>IF(ISBLANK(laps_times[[#This Row],[29]]),"DNF",    rounds_cum_time[[#This Row],[28]]+laps_times[[#This Row],[29]])</f>
        <v>3.7713657407407404E-2</v>
      </c>
      <c r="AM54" s="127">
        <f>IF(ISBLANK(laps_times[[#This Row],[30]]),"DNF",    rounds_cum_time[[#This Row],[29]]+laps_times[[#This Row],[30]])</f>
        <v>3.8998611111111109E-2</v>
      </c>
      <c r="AN54" s="127">
        <f>IF(ISBLANK(laps_times[[#This Row],[31]]),"DNF",    rounds_cum_time[[#This Row],[30]]+laps_times[[#This Row],[31]])</f>
        <v>4.02625E-2</v>
      </c>
      <c r="AO54" s="127">
        <f>IF(ISBLANK(laps_times[[#This Row],[32]]),"DNF",    rounds_cum_time[[#This Row],[31]]+laps_times[[#This Row],[32]])</f>
        <v>4.1550810185185187E-2</v>
      </c>
      <c r="AP54" s="127">
        <f>IF(ISBLANK(laps_times[[#This Row],[33]]),"DNF",    rounds_cum_time[[#This Row],[32]]+laps_times[[#This Row],[33]])</f>
        <v>4.2887615740740744E-2</v>
      </c>
      <c r="AQ54" s="127">
        <f>IF(ISBLANK(laps_times[[#This Row],[34]]),"DNF",    rounds_cum_time[[#This Row],[33]]+laps_times[[#This Row],[34]])</f>
        <v>4.4231828703703707E-2</v>
      </c>
      <c r="AR54" s="127">
        <f>IF(ISBLANK(laps_times[[#This Row],[35]]),"DNF",    rounds_cum_time[[#This Row],[34]]+laps_times[[#This Row],[35]])</f>
        <v>4.5545254629629633E-2</v>
      </c>
      <c r="AS54" s="127">
        <f>IF(ISBLANK(laps_times[[#This Row],[36]]),"DNF",    rounds_cum_time[[#This Row],[35]]+laps_times[[#This Row],[36]])</f>
        <v>4.6857060185185193E-2</v>
      </c>
      <c r="AT54" s="127">
        <f>IF(ISBLANK(laps_times[[#This Row],[37]]),"DNF",    rounds_cum_time[[#This Row],[36]]+laps_times[[#This Row],[37]])</f>
        <v>4.8147453703703713E-2</v>
      </c>
      <c r="AU54" s="127">
        <f>IF(ISBLANK(laps_times[[#This Row],[38]]),"DNF",    rounds_cum_time[[#This Row],[37]]+laps_times[[#This Row],[38]])</f>
        <v>4.9395601851851864E-2</v>
      </c>
      <c r="AV54" s="127">
        <f>IF(ISBLANK(laps_times[[#This Row],[39]]),"DNF",    rounds_cum_time[[#This Row],[38]]+laps_times[[#This Row],[39]])</f>
        <v>5.0654976851851864E-2</v>
      </c>
      <c r="AW54" s="127">
        <f>IF(ISBLANK(laps_times[[#This Row],[40]]),"DNF",    rounds_cum_time[[#This Row],[39]]+laps_times[[#This Row],[40]])</f>
        <v>5.1929513888888904E-2</v>
      </c>
      <c r="AX54" s="127">
        <f>IF(ISBLANK(laps_times[[#This Row],[41]]),"DNF",    rounds_cum_time[[#This Row],[40]]+laps_times[[#This Row],[41]])</f>
        <v>5.322719907407409E-2</v>
      </c>
      <c r="AY54" s="127">
        <f>IF(ISBLANK(laps_times[[#This Row],[42]]),"DNF",    rounds_cum_time[[#This Row],[41]]+laps_times[[#This Row],[42]])</f>
        <v>5.4551736111111124E-2</v>
      </c>
      <c r="AZ54" s="127">
        <f>IF(ISBLANK(laps_times[[#This Row],[43]]),"DNF",    rounds_cum_time[[#This Row],[42]]+laps_times[[#This Row],[43]])</f>
        <v>5.5861689814814826E-2</v>
      </c>
      <c r="BA54" s="127">
        <f>IF(ISBLANK(laps_times[[#This Row],[44]]),"DNF",    rounds_cum_time[[#This Row],[43]]+laps_times[[#This Row],[44]])</f>
        <v>5.7114236111111119E-2</v>
      </c>
      <c r="BB54" s="127">
        <f>IF(ISBLANK(laps_times[[#This Row],[45]]),"DNF",    rounds_cum_time[[#This Row],[44]]+laps_times[[#This Row],[45]])</f>
        <v>5.8395138888888899E-2</v>
      </c>
      <c r="BC54" s="127">
        <f>IF(ISBLANK(laps_times[[#This Row],[46]]),"DNF",    rounds_cum_time[[#This Row],[45]]+laps_times[[#This Row],[46]])</f>
        <v>5.9716435185185199E-2</v>
      </c>
      <c r="BD54" s="127">
        <f>IF(ISBLANK(laps_times[[#This Row],[47]]),"DNF",    rounds_cum_time[[#This Row],[46]]+laps_times[[#This Row],[47]])</f>
        <v>6.1009027777777794E-2</v>
      </c>
      <c r="BE54" s="127">
        <f>IF(ISBLANK(laps_times[[#This Row],[48]]),"DNF",    rounds_cum_time[[#This Row],[47]]+laps_times[[#This Row],[48]])</f>
        <v>6.2367013888888906E-2</v>
      </c>
      <c r="BF54" s="127">
        <f>IF(ISBLANK(laps_times[[#This Row],[49]]),"DNF",    rounds_cum_time[[#This Row],[48]]+laps_times[[#This Row],[49]])</f>
        <v>6.3700115740740762E-2</v>
      </c>
      <c r="BG54" s="127">
        <f>IF(ISBLANK(laps_times[[#This Row],[50]]),"DNF",    rounds_cum_time[[#This Row],[49]]+laps_times[[#This Row],[50]])</f>
        <v>6.5018750000000028E-2</v>
      </c>
      <c r="BH54" s="127">
        <f>IF(ISBLANK(laps_times[[#This Row],[51]]),"DNF",    rounds_cum_time[[#This Row],[50]]+laps_times[[#This Row],[51]])</f>
        <v>6.6550000000000026E-2</v>
      </c>
      <c r="BI54" s="127">
        <f>IF(ISBLANK(laps_times[[#This Row],[52]]),"DNF",    rounds_cum_time[[#This Row],[51]]+laps_times[[#This Row],[52]])</f>
        <v>6.7946180555555583E-2</v>
      </c>
      <c r="BJ54" s="127">
        <f>IF(ISBLANK(laps_times[[#This Row],[53]]),"DNF",    rounds_cum_time[[#This Row],[52]]+laps_times[[#This Row],[53]])</f>
        <v>6.9245370370370402E-2</v>
      </c>
      <c r="BK54" s="127">
        <f>IF(ISBLANK(laps_times[[#This Row],[54]]),"DNF",    rounds_cum_time[[#This Row],[53]]+laps_times[[#This Row],[54]])</f>
        <v>7.0565625000000035E-2</v>
      </c>
      <c r="BL54" s="127">
        <f>IF(ISBLANK(laps_times[[#This Row],[55]]),"DNF",    rounds_cum_time[[#This Row],[54]]+laps_times[[#This Row],[55]])</f>
        <v>7.194097222222226E-2</v>
      </c>
      <c r="BM54" s="127">
        <f>IF(ISBLANK(laps_times[[#This Row],[56]]),"DNF",    rounds_cum_time[[#This Row],[55]]+laps_times[[#This Row],[56]])</f>
        <v>7.3335416666666708E-2</v>
      </c>
      <c r="BN54" s="127">
        <f>IF(ISBLANK(laps_times[[#This Row],[57]]),"DNF",    rounds_cum_time[[#This Row],[56]]+laps_times[[#This Row],[57]])</f>
        <v>7.4717129629629675E-2</v>
      </c>
      <c r="BO54" s="127">
        <f>IF(ISBLANK(laps_times[[#This Row],[58]]),"DNF",    rounds_cum_time[[#This Row],[57]]+laps_times[[#This Row],[58]])</f>
        <v>7.6104050925925967E-2</v>
      </c>
      <c r="BP54" s="127">
        <f>IF(ISBLANK(laps_times[[#This Row],[59]]),"DNF",    rounds_cum_time[[#This Row],[58]]+laps_times[[#This Row],[59]])</f>
        <v>7.7509490740740788E-2</v>
      </c>
      <c r="BQ54" s="127">
        <f>IF(ISBLANK(laps_times[[#This Row],[60]]),"DNF",    rounds_cum_time[[#This Row],[59]]+laps_times[[#This Row],[60]])</f>
        <v>7.8870486111111165E-2</v>
      </c>
      <c r="BR54" s="127">
        <f>IF(ISBLANK(laps_times[[#This Row],[61]]),"DNF",    rounds_cum_time[[#This Row],[60]]+laps_times[[#This Row],[61]])</f>
        <v>8.0274537037037089E-2</v>
      </c>
      <c r="BS54" s="127">
        <f>IF(ISBLANK(laps_times[[#This Row],[62]]),"DNF",    rounds_cum_time[[#This Row],[61]]+laps_times[[#This Row],[62]])</f>
        <v>8.1646759259259308E-2</v>
      </c>
      <c r="BT54" s="127">
        <f>IF(ISBLANK(laps_times[[#This Row],[63]]),"DNF",    rounds_cum_time[[#This Row],[62]]+laps_times[[#This Row],[63]])</f>
        <v>8.3069097222222277E-2</v>
      </c>
      <c r="BU54" s="127">
        <f>IF(ISBLANK(laps_times[[#This Row],[64]]),"DNF",    rounds_cum_time[[#This Row],[63]]+laps_times[[#This Row],[64]])</f>
        <v>8.4593518518518568E-2</v>
      </c>
      <c r="BV54" s="127">
        <f>IF(ISBLANK(laps_times[[#This Row],[65]]),"DNF",    rounds_cum_time[[#This Row],[64]]+laps_times[[#This Row],[65]])</f>
        <v>8.6184143518518566E-2</v>
      </c>
      <c r="BW54" s="127">
        <f>IF(ISBLANK(laps_times[[#This Row],[66]]),"DNF",    rounds_cum_time[[#This Row],[65]]+laps_times[[#This Row],[66]])</f>
        <v>8.7648263888888939E-2</v>
      </c>
      <c r="BX54" s="127">
        <f>IF(ISBLANK(laps_times[[#This Row],[67]]),"DNF",    rounds_cum_time[[#This Row],[66]]+laps_times[[#This Row],[67]])</f>
        <v>8.9075925925925975E-2</v>
      </c>
      <c r="BY54" s="127">
        <f>IF(ISBLANK(laps_times[[#This Row],[68]]),"DNF",    rounds_cum_time[[#This Row],[67]]+laps_times[[#This Row],[68]])</f>
        <v>9.0485416666666721E-2</v>
      </c>
      <c r="BZ54" s="127">
        <f>IF(ISBLANK(laps_times[[#This Row],[69]]),"DNF",    rounds_cum_time[[#This Row],[68]]+laps_times[[#This Row],[69]])</f>
        <v>9.1932060185185238E-2</v>
      </c>
      <c r="CA54" s="127">
        <f>IF(ISBLANK(laps_times[[#This Row],[70]]),"DNF",    rounds_cum_time[[#This Row],[69]]+laps_times[[#This Row],[70]])</f>
        <v>9.3389699074074128E-2</v>
      </c>
      <c r="CB54" s="127">
        <f>IF(ISBLANK(laps_times[[#This Row],[71]]),"DNF",    rounds_cum_time[[#This Row],[70]]+laps_times[[#This Row],[71]])</f>
        <v>9.4865277777777826E-2</v>
      </c>
      <c r="CC54" s="127">
        <f>IF(ISBLANK(laps_times[[#This Row],[72]]),"DNF",    rounds_cum_time[[#This Row],[71]]+laps_times[[#This Row],[72]])</f>
        <v>9.6424305555555603E-2</v>
      </c>
      <c r="CD54" s="127">
        <f>IF(ISBLANK(laps_times[[#This Row],[73]]),"DNF",    rounds_cum_time[[#This Row],[72]]+laps_times[[#This Row],[73]])</f>
        <v>9.9316435185185237E-2</v>
      </c>
      <c r="CE54" s="127">
        <f>IF(ISBLANK(laps_times[[#This Row],[74]]),"DNF",    rounds_cum_time[[#This Row],[73]]+laps_times[[#This Row],[74]])</f>
        <v>0.10084131944444449</v>
      </c>
      <c r="CF54" s="127">
        <f>IF(ISBLANK(laps_times[[#This Row],[75]]),"DNF",    rounds_cum_time[[#This Row],[74]]+laps_times[[#This Row],[75]])</f>
        <v>0.10230462962962968</v>
      </c>
      <c r="CG54" s="127">
        <f>IF(ISBLANK(laps_times[[#This Row],[76]]),"DNF",    rounds_cum_time[[#This Row],[75]]+laps_times[[#This Row],[76]])</f>
        <v>0.10385879629629634</v>
      </c>
      <c r="CH54" s="127">
        <f>IF(ISBLANK(laps_times[[#This Row],[77]]),"DNF",    rounds_cum_time[[#This Row],[76]]+laps_times[[#This Row],[77]])</f>
        <v>0.10539895833333338</v>
      </c>
      <c r="CI54" s="127">
        <f>IF(ISBLANK(laps_times[[#This Row],[78]]),"DNF",    rounds_cum_time[[#This Row],[77]]+laps_times[[#This Row],[78]])</f>
        <v>0.1069697916666667</v>
      </c>
      <c r="CJ54" s="127">
        <f>IF(ISBLANK(laps_times[[#This Row],[79]]),"DNF",    rounds_cum_time[[#This Row],[78]]+laps_times[[#This Row],[79]])</f>
        <v>0.10875763888888892</v>
      </c>
      <c r="CK54" s="127">
        <f>IF(ISBLANK(laps_times[[#This Row],[80]]),"DNF",    rounds_cum_time[[#This Row],[79]]+laps_times[[#This Row],[80]])</f>
        <v>0.1103609953703704</v>
      </c>
      <c r="CL54" s="127">
        <f>IF(ISBLANK(laps_times[[#This Row],[81]]),"DNF",    rounds_cum_time[[#This Row],[80]]+laps_times[[#This Row],[81]])</f>
        <v>0.1119678240740741</v>
      </c>
      <c r="CM54" s="127">
        <f>IF(ISBLANK(laps_times[[#This Row],[82]]),"DNF",    rounds_cum_time[[#This Row],[81]]+laps_times[[#This Row],[82]])</f>
        <v>0.1137240740740741</v>
      </c>
      <c r="CN54" s="127">
        <f>IF(ISBLANK(laps_times[[#This Row],[83]]),"DNF",    rounds_cum_time[[#This Row],[82]]+laps_times[[#This Row],[83]])</f>
        <v>0.11525104166666669</v>
      </c>
      <c r="CO54" s="127">
        <f>IF(ISBLANK(laps_times[[#This Row],[84]]),"DNF",    rounds_cum_time[[#This Row],[83]]+laps_times[[#This Row],[84]])</f>
        <v>0.11678958333333336</v>
      </c>
      <c r="CP54" s="127">
        <f>IF(ISBLANK(laps_times[[#This Row],[85]]),"DNF",    rounds_cum_time[[#This Row],[84]]+laps_times[[#This Row],[85]])</f>
        <v>0.11830937500000004</v>
      </c>
      <c r="CQ54" s="127">
        <f>IF(ISBLANK(laps_times[[#This Row],[86]]),"DNF",    rounds_cum_time[[#This Row],[85]]+laps_times[[#This Row],[86]])</f>
        <v>0.11993842592592596</v>
      </c>
      <c r="CR54" s="127">
        <f>IF(ISBLANK(laps_times[[#This Row],[87]]),"DNF",    rounds_cum_time[[#This Row],[86]]+laps_times[[#This Row],[87]])</f>
        <v>0.12147048611111115</v>
      </c>
      <c r="CS54" s="127">
        <f>IF(ISBLANK(laps_times[[#This Row],[88]]),"DNF",    rounds_cum_time[[#This Row],[87]]+laps_times[[#This Row],[88]])</f>
        <v>0.12313981481481485</v>
      </c>
      <c r="CT54" s="127">
        <f>IF(ISBLANK(laps_times[[#This Row],[89]]),"DNF",    rounds_cum_time[[#This Row],[88]]+laps_times[[#This Row],[89]])</f>
        <v>0.12478136574074078</v>
      </c>
      <c r="CU54" s="127">
        <f>IF(ISBLANK(laps_times[[#This Row],[90]]),"DNF",    rounds_cum_time[[#This Row],[89]]+laps_times[[#This Row],[90]])</f>
        <v>0.12661030092592596</v>
      </c>
      <c r="CV54" s="127">
        <f>IF(ISBLANK(laps_times[[#This Row],[91]]),"DNF",    rounds_cum_time[[#This Row],[90]]+laps_times[[#This Row],[91]])</f>
        <v>0.12841724537037041</v>
      </c>
      <c r="CW54" s="127">
        <f>IF(ISBLANK(laps_times[[#This Row],[92]]),"DNF",    rounds_cum_time[[#This Row],[91]]+laps_times[[#This Row],[92]])</f>
        <v>0.13029421296296301</v>
      </c>
      <c r="CX54" s="127">
        <f>IF(ISBLANK(laps_times[[#This Row],[93]]),"DNF",    rounds_cum_time[[#This Row],[92]]+laps_times[[#This Row],[93]])</f>
        <v>0.13227210648148152</v>
      </c>
      <c r="CY54" s="127">
        <f>IF(ISBLANK(laps_times[[#This Row],[94]]),"DNF",    rounds_cum_time[[#This Row],[93]]+laps_times[[#This Row],[94]])</f>
        <v>0.1341186342592593</v>
      </c>
      <c r="CZ54" s="127">
        <f>IF(ISBLANK(laps_times[[#This Row],[95]]),"DNF",    rounds_cum_time[[#This Row],[94]]+laps_times[[#This Row],[95]])</f>
        <v>0.13625520833333338</v>
      </c>
      <c r="DA54" s="127">
        <f>IF(ISBLANK(laps_times[[#This Row],[96]]),"DNF",    rounds_cum_time[[#This Row],[95]]+laps_times[[#This Row],[96]])</f>
        <v>0.13794062500000004</v>
      </c>
      <c r="DB54" s="127">
        <f>IF(ISBLANK(laps_times[[#This Row],[97]]),"DNF",    rounds_cum_time[[#This Row],[96]]+laps_times[[#This Row],[97]])</f>
        <v>0.13981863425925931</v>
      </c>
      <c r="DC54" s="127">
        <f>IF(ISBLANK(laps_times[[#This Row],[98]]),"DNF",    rounds_cum_time[[#This Row],[97]]+laps_times[[#This Row],[98]])</f>
        <v>0.14181782407407412</v>
      </c>
      <c r="DD54" s="127">
        <f>IF(ISBLANK(laps_times[[#This Row],[99]]),"DNF",    rounds_cum_time[[#This Row],[98]]+laps_times[[#This Row],[99]])</f>
        <v>0.14348240740740745</v>
      </c>
      <c r="DE54" s="127">
        <f>IF(ISBLANK(laps_times[[#This Row],[100]]),"DNF",    rounds_cum_time[[#This Row],[99]]+laps_times[[#This Row],[100]])</f>
        <v>0.14545995370370374</v>
      </c>
      <c r="DF54" s="127">
        <f>IF(ISBLANK(laps_times[[#This Row],[101]]),"DNF",    rounds_cum_time[[#This Row],[100]]+laps_times[[#This Row],[101]])</f>
        <v>0.14711307870370374</v>
      </c>
      <c r="DG54" s="127">
        <f>IF(ISBLANK(laps_times[[#This Row],[102]]),"DNF",    rounds_cum_time[[#This Row],[101]]+laps_times[[#This Row],[102]])</f>
        <v>0.1490893518518519</v>
      </c>
      <c r="DH54" s="127">
        <f>IF(ISBLANK(laps_times[[#This Row],[103]]),"DNF",    rounds_cum_time[[#This Row],[102]]+laps_times[[#This Row],[103]])</f>
        <v>0.15093148148148153</v>
      </c>
      <c r="DI54" s="128">
        <f>IF(ISBLANK(laps_times[[#This Row],[104]]),"DNF",    rounds_cum_time[[#This Row],[103]]+laps_times[[#This Row],[104]])</f>
        <v>0.15226157407407412</v>
      </c>
      <c r="DJ54" s="128">
        <f>IF(ISBLANK(laps_times[[#This Row],[105]]),"DNF",    rounds_cum_time[[#This Row],[104]]+laps_times[[#This Row],[105]])</f>
        <v>0.15351504629629634</v>
      </c>
    </row>
    <row r="55" spans="2:114" x14ac:dyDescent="0.2">
      <c r="B55" s="124">
        <f>laps_times[[#This Row],[poř]]</f>
        <v>52</v>
      </c>
      <c r="C55" s="125">
        <f>laps_times[[#This Row],[s.č.]]</f>
        <v>76</v>
      </c>
      <c r="D55" s="125" t="str">
        <f>laps_times[[#This Row],[jméno]]</f>
        <v>Plachý Zdeněk</v>
      </c>
      <c r="E55" s="126">
        <f>laps_times[[#This Row],[roč]]</f>
        <v>1974</v>
      </c>
      <c r="F55" s="126" t="str">
        <f>laps_times[[#This Row],[kat]]</f>
        <v>M40</v>
      </c>
      <c r="G55" s="126">
        <f>laps_times[[#This Row],[poř_kat]]</f>
        <v>21</v>
      </c>
      <c r="H55" s="125" t="str">
        <f>IF(ISBLANK(laps_times[[#This Row],[klub]]),"-",laps_times[[#This Row],[klub]])</f>
        <v>-</v>
      </c>
      <c r="I55" s="138">
        <f>laps_times[[#This Row],[celk. čas]]</f>
        <v>0.15368055555555557</v>
      </c>
      <c r="J55" s="127">
        <f>laps_times[[#This Row],[1]]</f>
        <v>2.3546296296296297E-3</v>
      </c>
      <c r="K55" s="127">
        <f>IF(ISBLANK(laps_times[[#This Row],[2]]),"DNF",    rounds_cum_time[[#This Row],[1]]+laps_times[[#This Row],[2]])</f>
        <v>3.7281250000000001E-3</v>
      </c>
      <c r="L55" s="127">
        <f>IF(ISBLANK(laps_times[[#This Row],[3]]),"DNF",    rounds_cum_time[[#This Row],[2]]+laps_times[[#This Row],[3]])</f>
        <v>5.079398148148148E-3</v>
      </c>
      <c r="M55" s="127">
        <f>IF(ISBLANK(laps_times[[#This Row],[4]]),"DNF",    rounds_cum_time[[#This Row],[3]]+laps_times[[#This Row],[4]])</f>
        <v>6.4518518518518518E-3</v>
      </c>
      <c r="N55" s="127">
        <f>IF(ISBLANK(laps_times[[#This Row],[5]]),"DNF",    rounds_cum_time[[#This Row],[4]]+laps_times[[#This Row],[5]])</f>
        <v>7.8265046296296294E-3</v>
      </c>
      <c r="O55" s="127">
        <f>IF(ISBLANK(laps_times[[#This Row],[6]]),"DNF",    rounds_cum_time[[#This Row],[5]]+laps_times[[#This Row],[6]])</f>
        <v>9.1809027777777774E-3</v>
      </c>
      <c r="P55" s="127">
        <f>IF(ISBLANK(laps_times[[#This Row],[7]]),"DNF",    rounds_cum_time[[#This Row],[6]]+laps_times[[#This Row],[7]])</f>
        <v>1.0526273148148147E-2</v>
      </c>
      <c r="Q55" s="127">
        <f>IF(ISBLANK(laps_times[[#This Row],[8]]),"DNF",    rounds_cum_time[[#This Row],[7]]+laps_times[[#This Row],[8]])</f>
        <v>1.1884953703703703E-2</v>
      </c>
      <c r="R55" s="127">
        <f>IF(ISBLANK(laps_times[[#This Row],[9]]),"DNF",    rounds_cum_time[[#This Row],[8]]+laps_times[[#This Row],[9]])</f>
        <v>1.3280787037037035E-2</v>
      </c>
      <c r="S55" s="127">
        <f>IF(ISBLANK(laps_times[[#This Row],[10]]),"DNF",    rounds_cum_time[[#This Row],[9]]+laps_times[[#This Row],[10]])</f>
        <v>1.4673842592592591E-2</v>
      </c>
      <c r="T55" s="127">
        <f>IF(ISBLANK(laps_times[[#This Row],[11]]),"DNF",    rounds_cum_time[[#This Row],[10]]+laps_times[[#This Row],[11]])</f>
        <v>1.6052199074074073E-2</v>
      </c>
      <c r="U55" s="127">
        <f>IF(ISBLANK(laps_times[[#This Row],[12]]),"DNF",    rounds_cum_time[[#This Row],[11]]+laps_times[[#This Row],[12]])</f>
        <v>1.7433912037037036E-2</v>
      </c>
      <c r="V55" s="127">
        <f>IF(ISBLANK(laps_times[[#This Row],[13]]),"DNF",    rounds_cum_time[[#This Row],[12]]+laps_times[[#This Row],[13]])</f>
        <v>1.8838425925925925E-2</v>
      </c>
      <c r="W55" s="127">
        <f>IF(ISBLANK(laps_times[[#This Row],[14]]),"DNF",    rounds_cum_time[[#This Row],[13]]+laps_times[[#This Row],[14]])</f>
        <v>2.0246296296296297E-2</v>
      </c>
      <c r="X55" s="127">
        <f>IF(ISBLANK(laps_times[[#This Row],[15]]),"DNF",    rounds_cum_time[[#This Row],[14]]+laps_times[[#This Row],[15]])</f>
        <v>2.1672106481481483E-2</v>
      </c>
      <c r="Y55" s="127">
        <f>IF(ISBLANK(laps_times[[#This Row],[16]]),"DNF",    rounds_cum_time[[#This Row],[15]]+laps_times[[#This Row],[16]])</f>
        <v>2.3054745370370371E-2</v>
      </c>
      <c r="Z55" s="127">
        <f>IF(ISBLANK(laps_times[[#This Row],[17]]),"DNF",    rounds_cum_time[[#This Row],[16]]+laps_times[[#This Row],[17]])</f>
        <v>2.4475462962962963E-2</v>
      </c>
      <c r="AA55" s="127">
        <f>IF(ISBLANK(laps_times[[#This Row],[18]]),"DNF",    rounds_cum_time[[#This Row],[17]]+laps_times[[#This Row],[18]])</f>
        <v>2.5892939814814817E-2</v>
      </c>
      <c r="AB55" s="127">
        <f>IF(ISBLANK(laps_times[[#This Row],[19]]),"DNF",    rounds_cum_time[[#This Row],[18]]+laps_times[[#This Row],[19]])</f>
        <v>2.7310879629629633E-2</v>
      </c>
      <c r="AC55" s="127">
        <f>IF(ISBLANK(laps_times[[#This Row],[20]]),"DNF",    rounds_cum_time[[#This Row],[19]]+laps_times[[#This Row],[20]])</f>
        <v>2.8745486111111114E-2</v>
      </c>
      <c r="AD55" s="127">
        <f>IF(ISBLANK(laps_times[[#This Row],[21]]),"DNF",    rounds_cum_time[[#This Row],[20]]+laps_times[[#This Row],[21]])</f>
        <v>3.015891203703704E-2</v>
      </c>
      <c r="AE55" s="127">
        <f>IF(ISBLANK(laps_times[[#This Row],[22]]),"DNF",    rounds_cum_time[[#This Row],[21]]+laps_times[[#This Row],[22]])</f>
        <v>3.1571064814814816E-2</v>
      </c>
      <c r="AF55" s="127">
        <f>IF(ISBLANK(laps_times[[#This Row],[23]]),"DNF",    rounds_cum_time[[#This Row],[22]]+laps_times[[#This Row],[23]])</f>
        <v>3.3004513888888892E-2</v>
      </c>
      <c r="AG55" s="127">
        <f>IF(ISBLANK(laps_times[[#This Row],[24]]),"DNF",    rounds_cum_time[[#This Row],[23]]+laps_times[[#This Row],[24]])</f>
        <v>3.4423726851851855E-2</v>
      </c>
      <c r="AH55" s="127">
        <f>IF(ISBLANK(laps_times[[#This Row],[25]]),"DNF",    rounds_cum_time[[#This Row],[24]]+laps_times[[#This Row],[25]])</f>
        <v>3.5833217592592594E-2</v>
      </c>
      <c r="AI55" s="127">
        <f>IF(ISBLANK(laps_times[[#This Row],[26]]),"DNF",    rounds_cum_time[[#This Row],[25]]+laps_times[[#This Row],[26]])</f>
        <v>3.7245833333333332E-2</v>
      </c>
      <c r="AJ55" s="127">
        <f>IF(ISBLANK(laps_times[[#This Row],[27]]),"DNF",    rounds_cum_time[[#This Row],[26]]+laps_times[[#This Row],[27]])</f>
        <v>3.8682291666666667E-2</v>
      </c>
      <c r="AK55" s="127">
        <f>IF(ISBLANK(laps_times[[#This Row],[28]]),"DNF",    rounds_cum_time[[#This Row],[27]]+laps_times[[#This Row],[28]])</f>
        <v>4.0105439814814813E-2</v>
      </c>
      <c r="AL55" s="127">
        <f>IF(ISBLANK(laps_times[[#This Row],[29]]),"DNF",    rounds_cum_time[[#This Row],[28]]+laps_times[[#This Row],[29]])</f>
        <v>4.150486111111111E-2</v>
      </c>
      <c r="AM55" s="127">
        <f>IF(ISBLANK(laps_times[[#This Row],[30]]),"DNF",    rounds_cum_time[[#This Row],[29]]+laps_times[[#This Row],[30]])</f>
        <v>4.2895833333333334E-2</v>
      </c>
      <c r="AN55" s="127">
        <f>IF(ISBLANK(laps_times[[#This Row],[31]]),"DNF",    rounds_cum_time[[#This Row],[30]]+laps_times[[#This Row],[31]])</f>
        <v>4.4304629629629631E-2</v>
      </c>
      <c r="AO55" s="127">
        <f>IF(ISBLANK(laps_times[[#This Row],[32]]),"DNF",    rounds_cum_time[[#This Row],[31]]+laps_times[[#This Row],[32]])</f>
        <v>4.5735879629629633E-2</v>
      </c>
      <c r="AP55" s="127">
        <f>IF(ISBLANK(laps_times[[#This Row],[33]]),"DNF",    rounds_cum_time[[#This Row],[32]]+laps_times[[#This Row],[33]])</f>
        <v>4.713078703703704E-2</v>
      </c>
      <c r="AQ55" s="127">
        <f>IF(ISBLANK(laps_times[[#This Row],[34]]),"DNF",    rounds_cum_time[[#This Row],[33]]+laps_times[[#This Row],[34]])</f>
        <v>4.8533564814814821E-2</v>
      </c>
      <c r="AR55" s="127">
        <f>IF(ISBLANK(laps_times[[#This Row],[35]]),"DNF",    rounds_cum_time[[#This Row],[34]]+laps_times[[#This Row],[35]])</f>
        <v>4.9933912037037044E-2</v>
      </c>
      <c r="AS55" s="127">
        <f>IF(ISBLANK(laps_times[[#This Row],[36]]),"DNF",    rounds_cum_time[[#This Row],[35]]+laps_times[[#This Row],[36]])</f>
        <v>5.1339699074074083E-2</v>
      </c>
      <c r="AT55" s="127">
        <f>IF(ISBLANK(laps_times[[#This Row],[37]]),"DNF",    rounds_cum_time[[#This Row],[36]]+laps_times[[#This Row],[37]])</f>
        <v>5.2758449074074086E-2</v>
      </c>
      <c r="AU55" s="127">
        <f>IF(ISBLANK(laps_times[[#This Row],[38]]),"DNF",    rounds_cum_time[[#This Row],[37]]+laps_times[[#This Row],[38]])</f>
        <v>5.417905092592594E-2</v>
      </c>
      <c r="AV55" s="127">
        <f>IF(ISBLANK(laps_times[[#This Row],[39]]),"DNF",    rounds_cum_time[[#This Row],[38]]+laps_times[[#This Row],[39]])</f>
        <v>5.5606712962962976E-2</v>
      </c>
      <c r="AW55" s="127">
        <f>IF(ISBLANK(laps_times[[#This Row],[40]]),"DNF",    rounds_cum_time[[#This Row],[39]]+laps_times[[#This Row],[40]])</f>
        <v>5.7019328703703714E-2</v>
      </c>
      <c r="AX55" s="127">
        <f>IF(ISBLANK(laps_times[[#This Row],[41]]),"DNF",    rounds_cum_time[[#This Row],[40]]+laps_times[[#This Row],[41]])</f>
        <v>5.8435185185185194E-2</v>
      </c>
      <c r="AY55" s="127">
        <f>IF(ISBLANK(laps_times[[#This Row],[42]]),"DNF",    rounds_cum_time[[#This Row],[41]]+laps_times[[#This Row],[42]])</f>
        <v>5.9840393518518525E-2</v>
      </c>
      <c r="AZ55" s="127">
        <f>IF(ISBLANK(laps_times[[#This Row],[43]]),"DNF",    rounds_cum_time[[#This Row],[42]]+laps_times[[#This Row],[43]])</f>
        <v>6.1301967592592599E-2</v>
      </c>
      <c r="BA55" s="127">
        <f>IF(ISBLANK(laps_times[[#This Row],[44]]),"DNF",    rounds_cum_time[[#This Row],[43]]+laps_times[[#This Row],[44]])</f>
        <v>6.2718865740740745E-2</v>
      </c>
      <c r="BB55" s="127">
        <f>IF(ISBLANK(laps_times[[#This Row],[45]]),"DNF",    rounds_cum_time[[#This Row],[44]]+laps_times[[#This Row],[45]])</f>
        <v>6.4148958333333339E-2</v>
      </c>
      <c r="BC55" s="127">
        <f>IF(ISBLANK(laps_times[[#This Row],[46]]),"DNF",    rounds_cum_time[[#This Row],[45]]+laps_times[[#This Row],[46]])</f>
        <v>6.5581365740740749E-2</v>
      </c>
      <c r="BD55" s="127">
        <f>IF(ISBLANK(laps_times[[#This Row],[47]]),"DNF",    rounds_cum_time[[#This Row],[46]]+laps_times[[#This Row],[47]])</f>
        <v>6.7020601851851866E-2</v>
      </c>
      <c r="BE55" s="127">
        <f>IF(ISBLANK(laps_times[[#This Row],[48]]),"DNF",    rounds_cum_time[[#This Row],[47]]+laps_times[[#This Row],[48]])</f>
        <v>6.8449189814814834E-2</v>
      </c>
      <c r="BF55" s="127">
        <f>IF(ISBLANK(laps_times[[#This Row],[49]]),"DNF",    rounds_cum_time[[#This Row],[48]]+laps_times[[#This Row],[49]])</f>
        <v>6.9876967592592612E-2</v>
      </c>
      <c r="BG55" s="127">
        <f>IF(ISBLANK(laps_times[[#This Row],[50]]),"DNF",    rounds_cum_time[[#This Row],[49]]+laps_times[[#This Row],[50]])</f>
        <v>7.1330902777777802E-2</v>
      </c>
      <c r="BH55" s="127">
        <f>IF(ISBLANK(laps_times[[#This Row],[51]]),"DNF",    rounds_cum_time[[#This Row],[50]]+laps_times[[#This Row],[51]])</f>
        <v>7.2764467592592613E-2</v>
      </c>
      <c r="BI55" s="127">
        <f>IF(ISBLANK(laps_times[[#This Row],[52]]),"DNF",    rounds_cum_time[[#This Row],[51]]+laps_times[[#This Row],[52]])</f>
        <v>7.4219097222222238E-2</v>
      </c>
      <c r="BJ55" s="127">
        <f>IF(ISBLANK(laps_times[[#This Row],[53]]),"DNF",    rounds_cum_time[[#This Row],[52]]+laps_times[[#This Row],[53]])</f>
        <v>7.5703356481481493E-2</v>
      </c>
      <c r="BK55" s="127">
        <f>IF(ISBLANK(laps_times[[#This Row],[54]]),"DNF",    rounds_cum_time[[#This Row],[53]]+laps_times[[#This Row],[54]])</f>
        <v>7.7135879629629645E-2</v>
      </c>
      <c r="BL55" s="127">
        <f>IF(ISBLANK(laps_times[[#This Row],[55]]),"DNF",    rounds_cum_time[[#This Row],[54]]+laps_times[[#This Row],[55]])</f>
        <v>7.8576041666666679E-2</v>
      </c>
      <c r="BM55" s="127">
        <f>IF(ISBLANK(laps_times[[#This Row],[56]]),"DNF",    rounds_cum_time[[#This Row],[55]]+laps_times[[#This Row],[56]])</f>
        <v>8.0026041666666686E-2</v>
      </c>
      <c r="BN55" s="127">
        <f>IF(ISBLANK(laps_times[[#This Row],[57]]),"DNF",    rounds_cum_time[[#This Row],[56]]+laps_times[[#This Row],[57]])</f>
        <v>8.1472916666666687E-2</v>
      </c>
      <c r="BO55" s="127">
        <f>IF(ISBLANK(laps_times[[#This Row],[58]]),"DNF",    rounds_cum_time[[#This Row],[57]]+laps_times[[#This Row],[58]])</f>
        <v>8.2890856481481506E-2</v>
      </c>
      <c r="BP55" s="127">
        <f>IF(ISBLANK(laps_times[[#This Row],[59]]),"DNF",    rounds_cum_time[[#This Row],[58]]+laps_times[[#This Row],[59]])</f>
        <v>8.4331481481481507E-2</v>
      </c>
      <c r="BQ55" s="127">
        <f>IF(ISBLANK(laps_times[[#This Row],[60]]),"DNF",    rounds_cum_time[[#This Row],[59]]+laps_times[[#This Row],[60]])</f>
        <v>8.5777314814814834E-2</v>
      </c>
      <c r="BR55" s="127">
        <f>IF(ISBLANK(laps_times[[#This Row],[61]]),"DNF",    rounds_cum_time[[#This Row],[60]]+laps_times[[#This Row],[61]])</f>
        <v>8.7233680555555582E-2</v>
      </c>
      <c r="BS55" s="127">
        <f>IF(ISBLANK(laps_times[[#This Row],[62]]),"DNF",    rounds_cum_time[[#This Row],[61]]+laps_times[[#This Row],[62]])</f>
        <v>8.8693055555555581E-2</v>
      </c>
      <c r="BT55" s="127">
        <f>IF(ISBLANK(laps_times[[#This Row],[63]]),"DNF",    rounds_cum_time[[#This Row],[62]]+laps_times[[#This Row],[63]])</f>
        <v>9.0141087962962982E-2</v>
      </c>
      <c r="BU55" s="127">
        <f>IF(ISBLANK(laps_times[[#This Row],[64]]),"DNF",    rounds_cum_time[[#This Row],[63]]+laps_times[[#This Row],[64]])</f>
        <v>9.1588888888888914E-2</v>
      </c>
      <c r="BV55" s="127">
        <f>IF(ISBLANK(laps_times[[#This Row],[65]]),"DNF",    rounds_cum_time[[#This Row],[64]]+laps_times[[#This Row],[65]])</f>
        <v>9.3084259259259283E-2</v>
      </c>
      <c r="BW55" s="127">
        <f>IF(ISBLANK(laps_times[[#This Row],[66]]),"DNF",    rounds_cum_time[[#This Row],[65]]+laps_times[[#This Row],[66]])</f>
        <v>9.4552546296296322E-2</v>
      </c>
      <c r="BX55" s="127">
        <f>IF(ISBLANK(laps_times[[#This Row],[67]]),"DNF",    rounds_cum_time[[#This Row],[66]]+laps_times[[#This Row],[67]])</f>
        <v>9.6027662037037068E-2</v>
      </c>
      <c r="BY55" s="127">
        <f>IF(ISBLANK(laps_times[[#This Row],[68]]),"DNF",    rounds_cum_time[[#This Row],[67]]+laps_times[[#This Row],[68]])</f>
        <v>9.7512615740740771E-2</v>
      </c>
      <c r="BZ55" s="127">
        <f>IF(ISBLANK(laps_times[[#This Row],[69]]),"DNF",    rounds_cum_time[[#This Row],[68]]+laps_times[[#This Row],[69]])</f>
        <v>9.8972916666666702E-2</v>
      </c>
      <c r="CA55" s="127">
        <f>IF(ISBLANK(laps_times[[#This Row],[70]]),"DNF",    rounds_cum_time[[#This Row],[69]]+laps_times[[#This Row],[70]])</f>
        <v>0.10042013888888893</v>
      </c>
      <c r="CB55" s="127">
        <f>IF(ISBLANK(laps_times[[#This Row],[71]]),"DNF",    rounds_cum_time[[#This Row],[70]]+laps_times[[#This Row],[71]])</f>
        <v>0.10188715277777781</v>
      </c>
      <c r="CC55" s="127">
        <f>IF(ISBLANK(laps_times[[#This Row],[72]]),"DNF",    rounds_cum_time[[#This Row],[71]]+laps_times[[#This Row],[72]])</f>
        <v>0.10335289351851855</v>
      </c>
      <c r="CD55" s="127">
        <f>IF(ISBLANK(laps_times[[#This Row],[73]]),"DNF",    rounds_cum_time[[#This Row],[72]]+laps_times[[#This Row],[73]])</f>
        <v>0.10482129629629633</v>
      </c>
      <c r="CE55" s="127">
        <f>IF(ISBLANK(laps_times[[#This Row],[74]]),"DNF",    rounds_cum_time[[#This Row],[73]]+laps_times[[#This Row],[74]])</f>
        <v>0.10631111111111115</v>
      </c>
      <c r="CF55" s="127">
        <f>IF(ISBLANK(laps_times[[#This Row],[75]]),"DNF",    rounds_cum_time[[#This Row],[74]]+laps_times[[#This Row],[75]])</f>
        <v>0.10780868055555559</v>
      </c>
      <c r="CG55" s="127">
        <f>IF(ISBLANK(laps_times[[#This Row],[76]]),"DNF",    rounds_cum_time[[#This Row],[75]]+laps_times[[#This Row],[76]])</f>
        <v>0.10927557870370375</v>
      </c>
      <c r="CH55" s="127">
        <f>IF(ISBLANK(laps_times[[#This Row],[77]]),"DNF",    rounds_cum_time[[#This Row],[76]]+laps_times[[#This Row],[77]])</f>
        <v>0.1107524305555556</v>
      </c>
      <c r="CI55" s="127">
        <f>IF(ISBLANK(laps_times[[#This Row],[78]]),"DNF",    rounds_cum_time[[#This Row],[77]]+laps_times[[#This Row],[78]])</f>
        <v>0.11224502314814819</v>
      </c>
      <c r="CJ55" s="127">
        <f>IF(ISBLANK(laps_times[[#This Row],[79]]),"DNF",    rounds_cum_time[[#This Row],[78]]+laps_times[[#This Row],[79]])</f>
        <v>0.11371817129629634</v>
      </c>
      <c r="CK55" s="127">
        <f>IF(ISBLANK(laps_times[[#This Row],[80]]),"DNF",    rounds_cum_time[[#This Row],[79]]+laps_times[[#This Row],[80]])</f>
        <v>0.11520648148148152</v>
      </c>
      <c r="CL55" s="127">
        <f>IF(ISBLANK(laps_times[[#This Row],[81]]),"DNF",    rounds_cum_time[[#This Row],[80]]+laps_times[[#This Row],[81]])</f>
        <v>0.11670173611111115</v>
      </c>
      <c r="CM55" s="127">
        <f>IF(ISBLANK(laps_times[[#This Row],[82]]),"DNF",    rounds_cum_time[[#This Row],[81]]+laps_times[[#This Row],[82]])</f>
        <v>0.11821319444444447</v>
      </c>
      <c r="CN55" s="127">
        <f>IF(ISBLANK(laps_times[[#This Row],[83]]),"DNF",    rounds_cum_time[[#This Row],[82]]+laps_times[[#This Row],[83]])</f>
        <v>0.11976192129629633</v>
      </c>
      <c r="CO55" s="127">
        <f>IF(ISBLANK(laps_times[[#This Row],[84]]),"DNF",    rounds_cum_time[[#This Row],[83]]+laps_times[[#This Row],[84]])</f>
        <v>0.12129016203703707</v>
      </c>
      <c r="CP55" s="127">
        <f>IF(ISBLANK(laps_times[[#This Row],[85]]),"DNF",    rounds_cum_time[[#This Row],[84]]+laps_times[[#This Row],[85]])</f>
        <v>0.12279293981481486</v>
      </c>
      <c r="CQ55" s="127">
        <f>IF(ISBLANK(laps_times[[#This Row],[86]]),"DNF",    rounds_cum_time[[#This Row],[85]]+laps_times[[#This Row],[86]])</f>
        <v>0.12432476851851856</v>
      </c>
      <c r="CR55" s="127">
        <f>IF(ISBLANK(laps_times[[#This Row],[87]]),"DNF",    rounds_cum_time[[#This Row],[86]]+laps_times[[#This Row],[87]])</f>
        <v>0.12585682870370374</v>
      </c>
      <c r="CS55" s="127">
        <f>IF(ISBLANK(laps_times[[#This Row],[88]]),"DNF",    rounds_cum_time[[#This Row],[87]]+laps_times[[#This Row],[88]])</f>
        <v>0.12738275462962967</v>
      </c>
      <c r="CT55" s="127">
        <f>IF(ISBLANK(laps_times[[#This Row],[89]]),"DNF",    rounds_cum_time[[#This Row],[88]]+laps_times[[#This Row],[89]])</f>
        <v>0.12898773148148152</v>
      </c>
      <c r="CU55" s="127">
        <f>IF(ISBLANK(laps_times[[#This Row],[90]]),"DNF",    rounds_cum_time[[#This Row],[89]]+laps_times[[#This Row],[90]])</f>
        <v>0.13057164351851855</v>
      </c>
      <c r="CV55" s="127">
        <f>IF(ISBLANK(laps_times[[#This Row],[91]]),"DNF",    rounds_cum_time[[#This Row],[90]]+laps_times[[#This Row],[91]])</f>
        <v>0.13212615740740744</v>
      </c>
      <c r="CW55" s="127">
        <f>IF(ISBLANK(laps_times[[#This Row],[92]]),"DNF",    rounds_cum_time[[#This Row],[91]]+laps_times[[#This Row],[92]])</f>
        <v>0.13367650462962966</v>
      </c>
      <c r="CX55" s="127">
        <f>IF(ISBLANK(laps_times[[#This Row],[93]]),"DNF",    rounds_cum_time[[#This Row],[92]]+laps_times[[#This Row],[93]])</f>
        <v>0.13522569444444446</v>
      </c>
      <c r="CY55" s="127">
        <f>IF(ISBLANK(laps_times[[#This Row],[94]]),"DNF",    rounds_cum_time[[#This Row],[93]]+laps_times[[#This Row],[94]])</f>
        <v>0.13677476851851852</v>
      </c>
      <c r="CZ55" s="127">
        <f>IF(ISBLANK(laps_times[[#This Row],[95]]),"DNF",    rounds_cum_time[[#This Row],[94]]+laps_times[[#This Row],[95]])</f>
        <v>0.1383263888888889</v>
      </c>
      <c r="DA55" s="127">
        <f>IF(ISBLANK(laps_times[[#This Row],[96]]),"DNF",    rounds_cum_time[[#This Row],[95]]+laps_times[[#This Row],[96]])</f>
        <v>0.13987592592592593</v>
      </c>
      <c r="DB55" s="127">
        <f>IF(ISBLANK(laps_times[[#This Row],[97]]),"DNF",    rounds_cum_time[[#This Row],[96]]+laps_times[[#This Row],[97]])</f>
        <v>0.14142662037037038</v>
      </c>
      <c r="DC55" s="127">
        <f>IF(ISBLANK(laps_times[[#This Row],[98]]),"DNF",    rounds_cum_time[[#This Row],[97]]+laps_times[[#This Row],[98]])</f>
        <v>0.14296377314814815</v>
      </c>
      <c r="DD55" s="127">
        <f>IF(ISBLANK(laps_times[[#This Row],[99]]),"DNF",    rounds_cum_time[[#This Row],[98]]+laps_times[[#This Row],[99]])</f>
        <v>0.14452824074074075</v>
      </c>
      <c r="DE55" s="127">
        <f>IF(ISBLANK(laps_times[[#This Row],[100]]),"DNF",    rounds_cum_time[[#This Row],[99]]+laps_times[[#This Row],[100]])</f>
        <v>0.14609444444444444</v>
      </c>
      <c r="DF55" s="127">
        <f>IF(ISBLANK(laps_times[[#This Row],[101]]),"DNF",    rounds_cum_time[[#This Row],[100]]+laps_times[[#This Row],[101]])</f>
        <v>0.14762962962962964</v>
      </c>
      <c r="DG55" s="127">
        <f>IF(ISBLANK(laps_times[[#This Row],[102]]),"DNF",    rounds_cum_time[[#This Row],[101]]+laps_times[[#This Row],[102]])</f>
        <v>0.14918055555555557</v>
      </c>
      <c r="DH55" s="127">
        <f>IF(ISBLANK(laps_times[[#This Row],[103]]),"DNF",    rounds_cum_time[[#This Row],[102]]+laps_times[[#This Row],[103]])</f>
        <v>0.1507125</v>
      </c>
      <c r="DI55" s="128">
        <f>IF(ISBLANK(laps_times[[#This Row],[104]]),"DNF",    rounds_cum_time[[#This Row],[103]]+laps_times[[#This Row],[104]])</f>
        <v>0.1522505787037037</v>
      </c>
      <c r="DJ55" s="128">
        <f>IF(ISBLANK(laps_times[[#This Row],[105]]),"DNF",    rounds_cum_time[[#This Row],[104]]+laps_times[[#This Row],[105]])</f>
        <v>0.15368113425925925</v>
      </c>
    </row>
    <row r="56" spans="2:114" x14ac:dyDescent="0.2">
      <c r="B56" s="124">
        <f>laps_times[[#This Row],[poř]]</f>
        <v>53</v>
      </c>
      <c r="C56" s="125">
        <f>laps_times[[#This Row],[s.č.]]</f>
        <v>37</v>
      </c>
      <c r="D56" s="125" t="str">
        <f>laps_times[[#This Row],[jméno]]</f>
        <v>Hons Pavel</v>
      </c>
      <c r="E56" s="126">
        <f>laps_times[[#This Row],[roč]]</f>
        <v>1970</v>
      </c>
      <c r="F56" s="126" t="str">
        <f>laps_times[[#This Row],[kat]]</f>
        <v>M40</v>
      </c>
      <c r="G56" s="126">
        <f>laps_times[[#This Row],[poř_kat]]</f>
        <v>22</v>
      </c>
      <c r="H56" s="125" t="str">
        <f>IF(ISBLANK(laps_times[[#This Row],[klub]]),"-",laps_times[[#This Row],[klub]])</f>
        <v>-</v>
      </c>
      <c r="I56" s="138">
        <f>laps_times[[#This Row],[celk. čas]]</f>
        <v>0.15406249999999999</v>
      </c>
      <c r="J56" s="127">
        <f>laps_times[[#This Row],[1]]</f>
        <v>2.3636574074074076E-3</v>
      </c>
      <c r="K56" s="127">
        <f>IF(ISBLANK(laps_times[[#This Row],[2]]),"DNF",    rounds_cum_time[[#This Row],[1]]+laps_times[[#This Row],[2]])</f>
        <v>3.7412037037037041E-3</v>
      </c>
      <c r="L56" s="127">
        <f>IF(ISBLANK(laps_times[[#This Row],[3]]),"DNF",    rounds_cum_time[[#This Row],[2]]+laps_times[[#This Row],[3]])</f>
        <v>5.1195601851851853E-3</v>
      </c>
      <c r="M56" s="127">
        <f>IF(ISBLANK(laps_times[[#This Row],[4]]),"DNF",    rounds_cum_time[[#This Row],[3]]+laps_times[[#This Row],[4]])</f>
        <v>6.510416666666667E-3</v>
      </c>
      <c r="N56" s="127">
        <f>IF(ISBLANK(laps_times[[#This Row],[5]]),"DNF",    rounds_cum_time[[#This Row],[4]]+laps_times[[#This Row],[5]])</f>
        <v>7.9180555555555567E-3</v>
      </c>
      <c r="O56" s="127">
        <f>IF(ISBLANK(laps_times[[#This Row],[6]]),"DNF",    rounds_cum_time[[#This Row],[5]]+laps_times[[#This Row],[6]])</f>
        <v>9.2896990740740752E-3</v>
      </c>
      <c r="P56" s="127">
        <f>IF(ISBLANK(laps_times[[#This Row],[7]]),"DNF",    rounds_cum_time[[#This Row],[6]]+laps_times[[#This Row],[7]])</f>
        <v>1.0669097222222224E-2</v>
      </c>
      <c r="Q56" s="127">
        <f>IF(ISBLANK(laps_times[[#This Row],[8]]),"DNF",    rounds_cum_time[[#This Row],[7]]+laps_times[[#This Row],[8]])</f>
        <v>1.2057754629629632E-2</v>
      </c>
      <c r="R56" s="127">
        <f>IF(ISBLANK(laps_times[[#This Row],[9]]),"DNF",    rounds_cum_time[[#This Row],[8]]+laps_times[[#This Row],[9]])</f>
        <v>1.3428472222222224E-2</v>
      </c>
      <c r="S56" s="127">
        <f>IF(ISBLANK(laps_times[[#This Row],[10]]),"DNF",    rounds_cum_time[[#This Row],[9]]+laps_times[[#This Row],[10]])</f>
        <v>1.4776967592592593E-2</v>
      </c>
      <c r="T56" s="127">
        <f>IF(ISBLANK(laps_times[[#This Row],[11]]),"DNF",    rounds_cum_time[[#This Row],[10]]+laps_times[[#This Row],[11]])</f>
        <v>1.6236342592592594E-2</v>
      </c>
      <c r="U56" s="127">
        <f>IF(ISBLANK(laps_times[[#This Row],[12]]),"DNF",    rounds_cum_time[[#This Row],[11]]+laps_times[[#This Row],[12]])</f>
        <v>1.7603009259259259E-2</v>
      </c>
      <c r="V56" s="127">
        <f>IF(ISBLANK(laps_times[[#This Row],[13]]),"DNF",    rounds_cum_time[[#This Row],[12]]+laps_times[[#This Row],[13]])</f>
        <v>1.9048958333333334E-2</v>
      </c>
      <c r="W56" s="127">
        <f>IF(ISBLANK(laps_times[[#This Row],[14]]),"DNF",    rounds_cum_time[[#This Row],[13]]+laps_times[[#This Row],[14]])</f>
        <v>2.0458912037037039E-2</v>
      </c>
      <c r="X56" s="127">
        <f>IF(ISBLANK(laps_times[[#This Row],[15]]),"DNF",    rounds_cum_time[[#This Row],[14]]+laps_times[[#This Row],[15]])</f>
        <v>2.1869444444444448E-2</v>
      </c>
      <c r="Y56" s="127">
        <f>IF(ISBLANK(laps_times[[#This Row],[16]]),"DNF",    rounds_cum_time[[#This Row],[15]]+laps_times[[#This Row],[16]])</f>
        <v>2.3303009259259263E-2</v>
      </c>
      <c r="Z56" s="127">
        <f>IF(ISBLANK(laps_times[[#This Row],[17]]),"DNF",    rounds_cum_time[[#This Row],[16]]+laps_times[[#This Row],[17]])</f>
        <v>2.4668981481481486E-2</v>
      </c>
      <c r="AA56" s="127">
        <f>IF(ISBLANK(laps_times[[#This Row],[18]]),"DNF",    rounds_cum_time[[#This Row],[17]]+laps_times[[#This Row],[18]])</f>
        <v>2.6036226851851856E-2</v>
      </c>
      <c r="AB56" s="127">
        <f>IF(ISBLANK(laps_times[[#This Row],[19]]),"DNF",    rounds_cum_time[[#This Row],[18]]+laps_times[[#This Row],[19]])</f>
        <v>2.7410069444444449E-2</v>
      </c>
      <c r="AC56" s="127">
        <f>IF(ISBLANK(laps_times[[#This Row],[20]]),"DNF",    rounds_cum_time[[#This Row],[19]]+laps_times[[#This Row],[20]])</f>
        <v>2.8774652777777781E-2</v>
      </c>
      <c r="AD56" s="127">
        <f>IF(ISBLANK(laps_times[[#This Row],[21]]),"DNF",    rounds_cum_time[[#This Row],[20]]+laps_times[[#This Row],[21]])</f>
        <v>3.0148495370370374E-2</v>
      </c>
      <c r="AE56" s="127">
        <f>IF(ISBLANK(laps_times[[#This Row],[22]]),"DNF",    rounds_cum_time[[#This Row],[21]]+laps_times[[#This Row],[22]])</f>
        <v>3.1556365740740742E-2</v>
      </c>
      <c r="AF56" s="127">
        <f>IF(ISBLANK(laps_times[[#This Row],[23]]),"DNF",    rounds_cum_time[[#This Row],[22]]+laps_times[[#This Row],[23]])</f>
        <v>3.2988078703703703E-2</v>
      </c>
      <c r="AG56" s="127">
        <f>IF(ISBLANK(laps_times[[#This Row],[24]]),"DNF",    rounds_cum_time[[#This Row],[23]]+laps_times[[#This Row],[24]])</f>
        <v>3.451238425925926E-2</v>
      </c>
      <c r="AH56" s="127">
        <f>IF(ISBLANK(laps_times[[#This Row],[25]]),"DNF",    rounds_cum_time[[#This Row],[24]]+laps_times[[#This Row],[25]])</f>
        <v>3.5901620370370368E-2</v>
      </c>
      <c r="AI56" s="127">
        <f>IF(ISBLANK(laps_times[[#This Row],[26]]),"DNF",    rounds_cum_time[[#This Row],[25]]+laps_times[[#This Row],[26]])</f>
        <v>3.7294791666666667E-2</v>
      </c>
      <c r="AJ56" s="127">
        <f>IF(ISBLANK(laps_times[[#This Row],[27]]),"DNF",    rounds_cum_time[[#This Row],[26]]+laps_times[[#This Row],[27]])</f>
        <v>3.8658912037037037E-2</v>
      </c>
      <c r="AK56" s="127">
        <f>IF(ISBLANK(laps_times[[#This Row],[28]]),"DNF",    rounds_cum_time[[#This Row],[27]]+laps_times[[#This Row],[28]])</f>
        <v>4.0044212962962962E-2</v>
      </c>
      <c r="AL56" s="127">
        <f>IF(ISBLANK(laps_times[[#This Row],[29]]),"DNF",    rounds_cum_time[[#This Row],[28]]+laps_times[[#This Row],[29]])</f>
        <v>4.1420486111111113E-2</v>
      </c>
      <c r="AM56" s="127">
        <f>IF(ISBLANK(laps_times[[#This Row],[30]]),"DNF",    rounds_cum_time[[#This Row],[29]]+laps_times[[#This Row],[30]])</f>
        <v>4.2826620370370369E-2</v>
      </c>
      <c r="AN56" s="127">
        <f>IF(ISBLANK(laps_times[[#This Row],[31]]),"DNF",    rounds_cum_time[[#This Row],[30]]+laps_times[[#This Row],[31]])</f>
        <v>4.4261921296296296E-2</v>
      </c>
      <c r="AO56" s="127">
        <f>IF(ISBLANK(laps_times[[#This Row],[32]]),"DNF",    rounds_cum_time[[#This Row],[31]]+laps_times[[#This Row],[32]])</f>
        <v>4.5678587962962966E-2</v>
      </c>
      <c r="AP56" s="127">
        <f>IF(ISBLANK(laps_times[[#This Row],[33]]),"DNF",    rounds_cum_time[[#This Row],[32]]+laps_times[[#This Row],[33]])</f>
        <v>4.7101157407407411E-2</v>
      </c>
      <c r="AQ56" s="127">
        <f>IF(ISBLANK(laps_times[[#This Row],[34]]),"DNF",    rounds_cum_time[[#This Row],[33]]+laps_times[[#This Row],[34]])</f>
        <v>4.8590856481481488E-2</v>
      </c>
      <c r="AR56" s="127">
        <f>IF(ISBLANK(laps_times[[#This Row],[35]]),"DNF",    rounds_cum_time[[#This Row],[34]]+laps_times[[#This Row],[35]])</f>
        <v>4.9995370370370378E-2</v>
      </c>
      <c r="AS56" s="127">
        <f>IF(ISBLANK(laps_times[[#This Row],[36]]),"DNF",    rounds_cum_time[[#This Row],[35]]+laps_times[[#This Row],[36]])</f>
        <v>5.13988425925926E-2</v>
      </c>
      <c r="AT56" s="127">
        <f>IF(ISBLANK(laps_times[[#This Row],[37]]),"DNF",    rounds_cum_time[[#This Row],[36]]+laps_times[[#This Row],[37]])</f>
        <v>5.2928472222222231E-2</v>
      </c>
      <c r="AU56" s="127">
        <f>IF(ISBLANK(laps_times[[#This Row],[38]]),"DNF",    rounds_cum_time[[#This Row],[37]]+laps_times[[#This Row],[38]])</f>
        <v>5.4394791666666678E-2</v>
      </c>
      <c r="AV56" s="127">
        <f>IF(ISBLANK(laps_times[[#This Row],[39]]),"DNF",    rounds_cum_time[[#This Row],[38]]+laps_times[[#This Row],[39]])</f>
        <v>5.5835416666666679E-2</v>
      </c>
      <c r="AW56" s="127">
        <f>IF(ISBLANK(laps_times[[#This Row],[40]]),"DNF",    rounds_cum_time[[#This Row],[39]]+laps_times[[#This Row],[40]])</f>
        <v>5.723379629629631E-2</v>
      </c>
      <c r="AX56" s="127">
        <f>IF(ISBLANK(laps_times[[#This Row],[41]]),"DNF",    rounds_cum_time[[#This Row],[40]]+laps_times[[#This Row],[41]])</f>
        <v>5.8615740740740753E-2</v>
      </c>
      <c r="AY56" s="127">
        <f>IF(ISBLANK(laps_times[[#This Row],[42]]),"DNF",    rounds_cum_time[[#This Row],[41]]+laps_times[[#This Row],[42]])</f>
        <v>5.997650462962964E-2</v>
      </c>
      <c r="AZ56" s="127">
        <f>IF(ISBLANK(laps_times[[#This Row],[43]]),"DNF",    rounds_cum_time[[#This Row],[42]]+laps_times[[#This Row],[43]])</f>
        <v>6.1388078703703712E-2</v>
      </c>
      <c r="BA56" s="127">
        <f>IF(ISBLANK(laps_times[[#This Row],[44]]),"DNF",    rounds_cum_time[[#This Row],[43]]+laps_times[[#This Row],[44]])</f>
        <v>6.2826157407407421E-2</v>
      </c>
      <c r="BB56" s="127">
        <f>IF(ISBLANK(laps_times[[#This Row],[45]]),"DNF",    rounds_cum_time[[#This Row],[44]]+laps_times[[#This Row],[45]])</f>
        <v>6.425775462962964E-2</v>
      </c>
      <c r="BC56" s="127">
        <f>IF(ISBLANK(laps_times[[#This Row],[46]]),"DNF",    rounds_cum_time[[#This Row],[45]]+laps_times[[#This Row],[46]])</f>
        <v>6.5689004629629635E-2</v>
      </c>
      <c r="BD56" s="127">
        <f>IF(ISBLANK(laps_times[[#This Row],[47]]),"DNF",    rounds_cum_time[[#This Row],[46]]+laps_times[[#This Row],[47]])</f>
        <v>6.7104513888888898E-2</v>
      </c>
      <c r="BE56" s="127">
        <f>IF(ISBLANK(laps_times[[#This Row],[48]]),"DNF",    rounds_cum_time[[#This Row],[47]]+laps_times[[#This Row],[48]])</f>
        <v>6.85289351851852E-2</v>
      </c>
      <c r="BF56" s="127">
        <f>IF(ISBLANK(laps_times[[#This Row],[49]]),"DNF",    rounds_cum_time[[#This Row],[48]]+laps_times[[#This Row],[49]])</f>
        <v>6.9979976851851866E-2</v>
      </c>
      <c r="BG56" s="127">
        <f>IF(ISBLANK(laps_times[[#This Row],[50]]),"DNF",    rounds_cum_time[[#This Row],[49]]+laps_times[[#This Row],[50]])</f>
        <v>7.1432060185185206E-2</v>
      </c>
      <c r="BH56" s="127">
        <f>IF(ISBLANK(laps_times[[#This Row],[51]]),"DNF",    rounds_cum_time[[#This Row],[50]]+laps_times[[#This Row],[51]])</f>
        <v>7.2922222222222249E-2</v>
      </c>
      <c r="BI56" s="127">
        <f>IF(ISBLANK(laps_times[[#This Row],[52]]),"DNF",    rounds_cum_time[[#This Row],[51]]+laps_times[[#This Row],[52]])</f>
        <v>7.4395254629629662E-2</v>
      </c>
      <c r="BJ56" s="127">
        <f>IF(ISBLANK(laps_times[[#This Row],[53]]),"DNF",    rounds_cum_time[[#This Row],[52]]+laps_times[[#This Row],[53]])</f>
        <v>7.5942476851851889E-2</v>
      </c>
      <c r="BK56" s="127">
        <f>IF(ISBLANK(laps_times[[#This Row],[54]]),"DNF",    rounds_cum_time[[#This Row],[53]]+laps_times[[#This Row],[54]])</f>
        <v>7.7487152777777818E-2</v>
      </c>
      <c r="BL56" s="127">
        <f>IF(ISBLANK(laps_times[[#This Row],[55]]),"DNF",    rounds_cum_time[[#This Row],[54]]+laps_times[[#This Row],[55]])</f>
        <v>7.8928703703703737E-2</v>
      </c>
      <c r="BM56" s="127">
        <f>IF(ISBLANK(laps_times[[#This Row],[56]]),"DNF",    rounds_cum_time[[#This Row],[55]]+laps_times[[#This Row],[56]])</f>
        <v>8.0364699074074106E-2</v>
      </c>
      <c r="BN56" s="127">
        <f>IF(ISBLANK(laps_times[[#This Row],[57]]),"DNF",    rounds_cum_time[[#This Row],[56]]+laps_times[[#This Row],[57]])</f>
        <v>8.1805439814814848E-2</v>
      </c>
      <c r="BO56" s="127">
        <f>IF(ISBLANK(laps_times[[#This Row],[58]]),"DNF",    rounds_cum_time[[#This Row],[57]]+laps_times[[#This Row],[58]])</f>
        <v>8.3255208333333372E-2</v>
      </c>
      <c r="BP56" s="127">
        <f>IF(ISBLANK(laps_times[[#This Row],[59]]),"DNF",    rounds_cum_time[[#This Row],[58]]+laps_times[[#This Row],[59]])</f>
        <v>8.4693287037037074E-2</v>
      </c>
      <c r="BQ56" s="127">
        <f>IF(ISBLANK(laps_times[[#This Row],[60]]),"DNF",    rounds_cum_time[[#This Row],[59]]+laps_times[[#This Row],[60]])</f>
        <v>8.6145601851851883E-2</v>
      </c>
      <c r="BR56" s="127">
        <f>IF(ISBLANK(laps_times[[#This Row],[61]]),"DNF",    rounds_cum_time[[#This Row],[60]]+laps_times[[#This Row],[61]])</f>
        <v>8.7607754629629664E-2</v>
      </c>
      <c r="BS56" s="127">
        <f>IF(ISBLANK(laps_times[[#This Row],[62]]),"DNF",    rounds_cum_time[[#This Row],[61]]+laps_times[[#This Row],[62]])</f>
        <v>8.9067592592592629E-2</v>
      </c>
      <c r="BT56" s="127">
        <f>IF(ISBLANK(laps_times[[#This Row],[63]]),"DNF",    rounds_cum_time[[#This Row],[62]]+laps_times[[#This Row],[63]])</f>
        <v>9.0537384259259293E-2</v>
      </c>
      <c r="BU56" s="127">
        <f>IF(ISBLANK(laps_times[[#This Row],[64]]),"DNF",    rounds_cum_time[[#This Row],[63]]+laps_times[[#This Row],[64]])</f>
        <v>9.2012268518518556E-2</v>
      </c>
      <c r="BV56" s="127">
        <f>IF(ISBLANK(laps_times[[#This Row],[65]]),"DNF",    rounds_cum_time[[#This Row],[64]]+laps_times[[#This Row],[65]])</f>
        <v>9.3496643518518552E-2</v>
      </c>
      <c r="BW56" s="127">
        <f>IF(ISBLANK(laps_times[[#This Row],[66]]),"DNF",    rounds_cum_time[[#This Row],[65]]+laps_times[[#This Row],[66]])</f>
        <v>9.5096643518518556E-2</v>
      </c>
      <c r="BX56" s="127">
        <f>IF(ISBLANK(laps_times[[#This Row],[67]]),"DNF",    rounds_cum_time[[#This Row],[66]]+laps_times[[#This Row],[67]])</f>
        <v>9.6663888888888924E-2</v>
      </c>
      <c r="BY56" s="127">
        <f>IF(ISBLANK(laps_times[[#This Row],[68]]),"DNF",    rounds_cum_time[[#This Row],[67]]+laps_times[[#This Row],[68]])</f>
        <v>9.8118171296296325E-2</v>
      </c>
      <c r="BZ56" s="127">
        <f>IF(ISBLANK(laps_times[[#This Row],[69]]),"DNF",    rounds_cum_time[[#This Row],[68]]+laps_times[[#This Row],[69]])</f>
        <v>9.955648148148151E-2</v>
      </c>
      <c r="CA56" s="127">
        <f>IF(ISBLANK(laps_times[[#This Row],[70]]),"DNF",    rounds_cum_time[[#This Row],[69]]+laps_times[[#This Row],[70]])</f>
        <v>0.10101909722222226</v>
      </c>
      <c r="CB56" s="127">
        <f>IF(ISBLANK(laps_times[[#This Row],[71]]),"DNF",    rounds_cum_time[[#This Row],[70]]+laps_times[[#This Row],[71]])</f>
        <v>0.10247210648148151</v>
      </c>
      <c r="CC56" s="127">
        <f>IF(ISBLANK(laps_times[[#This Row],[72]]),"DNF",    rounds_cum_time[[#This Row],[71]]+laps_times[[#This Row],[72]])</f>
        <v>0.10392256944444447</v>
      </c>
      <c r="CD56" s="127">
        <f>IF(ISBLANK(laps_times[[#This Row],[73]]),"DNF",    rounds_cum_time[[#This Row],[72]]+laps_times[[#This Row],[73]])</f>
        <v>0.10543495370370373</v>
      </c>
      <c r="CE56" s="127">
        <f>IF(ISBLANK(laps_times[[#This Row],[74]]),"DNF",    rounds_cum_time[[#This Row],[73]]+laps_times[[#This Row],[74]])</f>
        <v>0.106969212962963</v>
      </c>
      <c r="CF56" s="127">
        <f>IF(ISBLANK(laps_times[[#This Row],[75]]),"DNF",    rounds_cum_time[[#This Row],[74]]+laps_times[[#This Row],[75]])</f>
        <v>0.1084490740740741</v>
      </c>
      <c r="CG56" s="127">
        <f>IF(ISBLANK(laps_times[[#This Row],[76]]),"DNF",    rounds_cum_time[[#This Row],[75]]+laps_times[[#This Row],[76]])</f>
        <v>0.10995995370370373</v>
      </c>
      <c r="CH56" s="127">
        <f>IF(ISBLANK(laps_times[[#This Row],[77]]),"DNF",    rounds_cum_time[[#This Row],[76]]+laps_times[[#This Row],[77]])</f>
        <v>0.11152893518518521</v>
      </c>
      <c r="CI56" s="127">
        <f>IF(ISBLANK(laps_times[[#This Row],[78]]),"DNF",    rounds_cum_time[[#This Row],[77]]+laps_times[[#This Row],[78]])</f>
        <v>0.1130084490740741</v>
      </c>
      <c r="CJ56" s="127">
        <f>IF(ISBLANK(laps_times[[#This Row],[79]]),"DNF",    rounds_cum_time[[#This Row],[78]]+laps_times[[#This Row],[79]])</f>
        <v>0.11447893518518522</v>
      </c>
      <c r="CK56" s="127">
        <f>IF(ISBLANK(laps_times[[#This Row],[80]]),"DNF",    rounds_cum_time[[#This Row],[79]]+laps_times[[#This Row],[80]])</f>
        <v>0.11599675925925929</v>
      </c>
      <c r="CL56" s="127">
        <f>IF(ISBLANK(laps_times[[#This Row],[81]]),"DNF",    rounds_cum_time[[#This Row],[80]]+laps_times[[#This Row],[81]])</f>
        <v>0.11751111111111114</v>
      </c>
      <c r="CM56" s="127">
        <f>IF(ISBLANK(laps_times[[#This Row],[82]]),"DNF",    rounds_cum_time[[#This Row],[81]]+laps_times[[#This Row],[82]])</f>
        <v>0.11909016203703707</v>
      </c>
      <c r="CN56" s="127">
        <f>IF(ISBLANK(laps_times[[#This Row],[83]]),"DNF",    rounds_cum_time[[#This Row],[82]]+laps_times[[#This Row],[83]])</f>
        <v>0.12071365740740744</v>
      </c>
      <c r="CO56" s="127">
        <f>IF(ISBLANK(laps_times[[#This Row],[84]]),"DNF",    rounds_cum_time[[#This Row],[83]]+laps_times[[#This Row],[84]])</f>
        <v>0.12220902777777781</v>
      </c>
      <c r="CP56" s="127">
        <f>IF(ISBLANK(laps_times[[#This Row],[85]]),"DNF",    rounds_cum_time[[#This Row],[84]]+laps_times[[#This Row],[85]])</f>
        <v>0.12369826388888892</v>
      </c>
      <c r="CQ56" s="127">
        <f>IF(ISBLANK(laps_times[[#This Row],[86]]),"DNF",    rounds_cum_time[[#This Row],[85]]+laps_times[[#This Row],[86]])</f>
        <v>0.12520694444444447</v>
      </c>
      <c r="CR56" s="127">
        <f>IF(ISBLANK(laps_times[[#This Row],[87]]),"DNF",    rounds_cum_time[[#This Row],[86]]+laps_times[[#This Row],[87]])</f>
        <v>0.12672465277777781</v>
      </c>
      <c r="CS56" s="127">
        <f>IF(ISBLANK(laps_times[[#This Row],[88]]),"DNF",    rounds_cum_time[[#This Row],[87]]+laps_times[[#This Row],[88]])</f>
        <v>0.1282709490740741</v>
      </c>
      <c r="CT56" s="127">
        <f>IF(ISBLANK(laps_times[[#This Row],[89]]),"DNF",    rounds_cum_time[[#This Row],[88]]+laps_times[[#This Row],[89]])</f>
        <v>0.12984236111111114</v>
      </c>
      <c r="CU56" s="127">
        <f>IF(ISBLANK(laps_times[[#This Row],[90]]),"DNF",    rounds_cum_time[[#This Row],[89]]+laps_times[[#This Row],[90]])</f>
        <v>0.13136134259259261</v>
      </c>
      <c r="CV56" s="127">
        <f>IF(ISBLANK(laps_times[[#This Row],[91]]),"DNF",    rounds_cum_time[[#This Row],[90]]+laps_times[[#This Row],[91]])</f>
        <v>0.13288182870370371</v>
      </c>
      <c r="CW56" s="127">
        <f>IF(ISBLANK(laps_times[[#This Row],[92]]),"DNF",    rounds_cum_time[[#This Row],[91]]+laps_times[[#This Row],[92]])</f>
        <v>0.13440659722222223</v>
      </c>
      <c r="CX56" s="127">
        <f>IF(ISBLANK(laps_times[[#This Row],[93]]),"DNF",    rounds_cum_time[[#This Row],[92]]+laps_times[[#This Row],[93]])</f>
        <v>0.13595706018518519</v>
      </c>
      <c r="CY56" s="127">
        <f>IF(ISBLANK(laps_times[[#This Row],[94]]),"DNF",    rounds_cum_time[[#This Row],[93]]+laps_times[[#This Row],[94]])</f>
        <v>0.13751793981481483</v>
      </c>
      <c r="CZ56" s="127">
        <f>IF(ISBLANK(laps_times[[#This Row],[95]]),"DNF",    rounds_cum_time[[#This Row],[94]]+laps_times[[#This Row],[95]])</f>
        <v>0.13915648148148149</v>
      </c>
      <c r="DA56" s="127">
        <f>IF(ISBLANK(laps_times[[#This Row],[96]]),"DNF",    rounds_cum_time[[#This Row],[95]]+laps_times[[#This Row],[96]])</f>
        <v>0.14065300925925928</v>
      </c>
      <c r="DB56" s="127">
        <f>IF(ISBLANK(laps_times[[#This Row],[97]]),"DNF",    rounds_cum_time[[#This Row],[96]]+laps_times[[#This Row],[97]])</f>
        <v>0.14213645833333335</v>
      </c>
      <c r="DC56" s="127">
        <f>IF(ISBLANK(laps_times[[#This Row],[98]]),"DNF",    rounds_cum_time[[#This Row],[97]]+laps_times[[#This Row],[98]])</f>
        <v>0.14361446759259261</v>
      </c>
      <c r="DD56" s="127">
        <f>IF(ISBLANK(laps_times[[#This Row],[99]]),"DNF",    rounds_cum_time[[#This Row],[98]]+laps_times[[#This Row],[99]])</f>
        <v>0.14510798611111111</v>
      </c>
      <c r="DE56" s="127">
        <f>IF(ISBLANK(laps_times[[#This Row],[100]]),"DNF",    rounds_cum_time[[#This Row],[99]]+laps_times[[#This Row],[100]])</f>
        <v>0.1466263888888889</v>
      </c>
      <c r="DF56" s="127">
        <f>IF(ISBLANK(laps_times[[#This Row],[101]]),"DNF",    rounds_cum_time[[#This Row],[100]]+laps_times[[#This Row],[101]])</f>
        <v>0.1481712962962963</v>
      </c>
      <c r="DG56" s="127">
        <f>IF(ISBLANK(laps_times[[#This Row],[102]]),"DNF",    rounds_cum_time[[#This Row],[101]]+laps_times[[#This Row],[102]])</f>
        <v>0.14963854166666668</v>
      </c>
      <c r="DH56" s="127">
        <f>IF(ISBLANK(laps_times[[#This Row],[103]]),"DNF",    rounds_cum_time[[#This Row],[102]]+laps_times[[#This Row],[103]])</f>
        <v>0.15114236111111112</v>
      </c>
      <c r="DI56" s="128">
        <f>IF(ISBLANK(laps_times[[#This Row],[104]]),"DNF",    rounds_cum_time[[#This Row],[103]]+laps_times[[#This Row],[104]])</f>
        <v>0.15262337962962963</v>
      </c>
      <c r="DJ56" s="128">
        <f>IF(ISBLANK(laps_times[[#This Row],[105]]),"DNF",    rounds_cum_time[[#This Row],[104]]+laps_times[[#This Row],[105]])</f>
        <v>0.15406863425925926</v>
      </c>
    </row>
    <row r="57" spans="2:114" x14ac:dyDescent="0.2">
      <c r="B57" s="124">
        <f>laps_times[[#This Row],[poř]]</f>
        <v>54</v>
      </c>
      <c r="C57" s="125">
        <f>laps_times[[#This Row],[s.č.]]</f>
        <v>95</v>
      </c>
      <c r="D57" s="125" t="str">
        <f>laps_times[[#This Row],[jméno]]</f>
        <v>Svozil Libor</v>
      </c>
      <c r="E57" s="126">
        <f>laps_times[[#This Row],[roč]]</f>
        <v>1971</v>
      </c>
      <c r="F57" s="126" t="str">
        <f>laps_times[[#This Row],[kat]]</f>
        <v>M40</v>
      </c>
      <c r="G57" s="126">
        <f>laps_times[[#This Row],[poř_kat]]</f>
        <v>23</v>
      </c>
      <c r="H57" s="125" t="str">
        <f>IF(ISBLANK(laps_times[[#This Row],[klub]]),"-",laps_times[[#This Row],[klub]])</f>
        <v>MK Seitl Ostrava</v>
      </c>
      <c r="I57" s="138">
        <f>laps_times[[#This Row],[celk. čas]]</f>
        <v>0.15438657407407408</v>
      </c>
      <c r="J57" s="127">
        <f>laps_times[[#This Row],[1]]</f>
        <v>1.9540509259259259E-3</v>
      </c>
      <c r="K57" s="127">
        <f>IF(ISBLANK(laps_times[[#This Row],[2]]),"DNF",    rounds_cum_time[[#This Row],[1]]+laps_times[[#This Row],[2]])</f>
        <v>3.277430555555556E-3</v>
      </c>
      <c r="L57" s="127">
        <f>IF(ISBLANK(laps_times[[#This Row],[3]]),"DNF",    rounds_cum_time[[#This Row],[2]]+laps_times[[#This Row],[3]])</f>
        <v>4.5912037037037041E-3</v>
      </c>
      <c r="M57" s="127">
        <f>IF(ISBLANK(laps_times[[#This Row],[4]]),"DNF",    rounds_cum_time[[#This Row],[3]]+laps_times[[#This Row],[4]])</f>
        <v>5.9266203703703712E-3</v>
      </c>
      <c r="N57" s="127">
        <f>IF(ISBLANK(laps_times[[#This Row],[5]]),"DNF",    rounds_cum_time[[#This Row],[4]]+laps_times[[#This Row],[5]])</f>
        <v>7.2626157407407414E-3</v>
      </c>
      <c r="O57" s="127">
        <f>IF(ISBLANK(laps_times[[#This Row],[6]]),"DNF",    rounds_cum_time[[#This Row],[5]]+laps_times[[#This Row],[6]])</f>
        <v>8.6079861111111114E-3</v>
      </c>
      <c r="P57" s="127">
        <f>IF(ISBLANK(laps_times[[#This Row],[7]]),"DNF",    rounds_cum_time[[#This Row],[6]]+laps_times[[#This Row],[7]])</f>
        <v>9.9690972222222229E-3</v>
      </c>
      <c r="Q57" s="127">
        <f>IF(ISBLANK(laps_times[[#This Row],[8]]),"DNF",    rounds_cum_time[[#This Row],[7]]+laps_times[[#This Row],[8]])</f>
        <v>1.1324421296296298E-2</v>
      </c>
      <c r="R57" s="127">
        <f>IF(ISBLANK(laps_times[[#This Row],[9]]),"DNF",    rounds_cum_time[[#This Row],[8]]+laps_times[[#This Row],[9]])</f>
        <v>1.2699305555555557E-2</v>
      </c>
      <c r="S57" s="127">
        <f>IF(ISBLANK(laps_times[[#This Row],[10]]),"DNF",    rounds_cum_time[[#This Row],[9]]+laps_times[[#This Row],[10]])</f>
        <v>1.4056134259259261E-2</v>
      </c>
      <c r="T57" s="127">
        <f>IF(ISBLANK(laps_times[[#This Row],[11]]),"DNF",    rounds_cum_time[[#This Row],[10]]+laps_times[[#This Row],[11]])</f>
        <v>1.5426736111111113E-2</v>
      </c>
      <c r="U57" s="127">
        <f>IF(ISBLANK(laps_times[[#This Row],[12]]),"DNF",    rounds_cum_time[[#This Row],[11]]+laps_times[[#This Row],[12]])</f>
        <v>1.6792939814814816E-2</v>
      </c>
      <c r="V57" s="127">
        <f>IF(ISBLANK(laps_times[[#This Row],[13]]),"DNF",    rounds_cum_time[[#This Row],[12]]+laps_times[[#This Row],[13]])</f>
        <v>1.8169675925925926E-2</v>
      </c>
      <c r="W57" s="127">
        <f>IF(ISBLANK(laps_times[[#This Row],[14]]),"DNF",    rounds_cum_time[[#This Row],[13]]+laps_times[[#This Row],[14]])</f>
        <v>1.9518750000000001E-2</v>
      </c>
      <c r="X57" s="127">
        <f>IF(ISBLANK(laps_times[[#This Row],[15]]),"DNF",    rounds_cum_time[[#This Row],[14]]+laps_times[[#This Row],[15]])</f>
        <v>2.0861689814814816E-2</v>
      </c>
      <c r="Y57" s="127">
        <f>IF(ISBLANK(laps_times[[#This Row],[16]]),"DNF",    rounds_cum_time[[#This Row],[15]]+laps_times[[#This Row],[16]])</f>
        <v>2.2210532407407408E-2</v>
      </c>
      <c r="Z57" s="127">
        <f>IF(ISBLANK(laps_times[[#This Row],[17]]),"DNF",    rounds_cum_time[[#This Row],[16]]+laps_times[[#This Row],[17]])</f>
        <v>2.3572337962962965E-2</v>
      </c>
      <c r="AA57" s="127">
        <f>IF(ISBLANK(laps_times[[#This Row],[18]]),"DNF",    rounds_cum_time[[#This Row],[17]]+laps_times[[#This Row],[18]])</f>
        <v>2.4940046296296297E-2</v>
      </c>
      <c r="AB57" s="127">
        <f>IF(ISBLANK(laps_times[[#This Row],[19]]),"DNF",    rounds_cum_time[[#This Row],[18]]+laps_times[[#This Row],[19]])</f>
        <v>2.6314583333333336E-2</v>
      </c>
      <c r="AC57" s="127">
        <f>IF(ISBLANK(laps_times[[#This Row],[20]]),"DNF",    rounds_cum_time[[#This Row],[19]]+laps_times[[#This Row],[20]])</f>
        <v>2.7692592592592595E-2</v>
      </c>
      <c r="AD57" s="127">
        <f>IF(ISBLANK(laps_times[[#This Row],[21]]),"DNF",    rounds_cum_time[[#This Row],[20]]+laps_times[[#This Row],[21]])</f>
        <v>2.9053935185185186E-2</v>
      </c>
      <c r="AE57" s="127">
        <f>IF(ISBLANK(laps_times[[#This Row],[22]]),"DNF",    rounds_cum_time[[#This Row],[21]]+laps_times[[#This Row],[22]])</f>
        <v>3.0428356481481483E-2</v>
      </c>
      <c r="AF57" s="127">
        <f>IF(ISBLANK(laps_times[[#This Row],[23]]),"DNF",    rounds_cum_time[[#This Row],[22]]+laps_times[[#This Row],[23]])</f>
        <v>3.1810879629629633E-2</v>
      </c>
      <c r="AG57" s="127">
        <f>IF(ISBLANK(laps_times[[#This Row],[24]]),"DNF",    rounds_cum_time[[#This Row],[23]]+laps_times[[#This Row],[24]])</f>
        <v>3.3227314814814821E-2</v>
      </c>
      <c r="AH57" s="127">
        <f>IF(ISBLANK(laps_times[[#This Row],[25]]),"DNF",    rounds_cum_time[[#This Row],[24]]+laps_times[[#This Row],[25]])</f>
        <v>3.4636111111111118E-2</v>
      </c>
      <c r="AI57" s="127">
        <f>IF(ISBLANK(laps_times[[#This Row],[26]]),"DNF",    rounds_cum_time[[#This Row],[25]]+laps_times[[#This Row],[26]])</f>
        <v>3.6023958333333342E-2</v>
      </c>
      <c r="AJ57" s="127">
        <f>IF(ISBLANK(laps_times[[#This Row],[27]]),"DNF",    rounds_cum_time[[#This Row],[26]]+laps_times[[#This Row],[27]])</f>
        <v>3.7433333333333339E-2</v>
      </c>
      <c r="AK57" s="127">
        <f>IF(ISBLANK(laps_times[[#This Row],[28]]),"DNF",    rounds_cum_time[[#This Row],[27]]+laps_times[[#This Row],[28]])</f>
        <v>3.8843634259259269E-2</v>
      </c>
      <c r="AL57" s="127">
        <f>IF(ISBLANK(laps_times[[#This Row],[29]]),"DNF",    rounds_cum_time[[#This Row],[28]]+laps_times[[#This Row],[29]])</f>
        <v>4.0220601851851862E-2</v>
      </c>
      <c r="AM57" s="127">
        <f>IF(ISBLANK(laps_times[[#This Row],[30]]),"DNF",    rounds_cum_time[[#This Row],[29]]+laps_times[[#This Row],[30]])</f>
        <v>4.1585069444444456E-2</v>
      </c>
      <c r="AN57" s="127">
        <f>IF(ISBLANK(laps_times[[#This Row],[31]]),"DNF",    rounds_cum_time[[#This Row],[30]]+laps_times[[#This Row],[31]])</f>
        <v>4.2955439814814825E-2</v>
      </c>
      <c r="AO57" s="127">
        <f>IF(ISBLANK(laps_times[[#This Row],[32]]),"DNF",    rounds_cum_time[[#This Row],[31]]+laps_times[[#This Row],[32]])</f>
        <v>4.4360763888888897E-2</v>
      </c>
      <c r="AP57" s="127">
        <f>IF(ISBLANK(laps_times[[#This Row],[33]]),"DNF",    rounds_cum_time[[#This Row],[32]]+laps_times[[#This Row],[33]])</f>
        <v>4.5720254629629635E-2</v>
      </c>
      <c r="AQ57" s="127">
        <f>IF(ISBLANK(laps_times[[#This Row],[34]]),"DNF",    rounds_cum_time[[#This Row],[33]]+laps_times[[#This Row],[34]])</f>
        <v>4.7093981481481487E-2</v>
      </c>
      <c r="AR57" s="127">
        <f>IF(ISBLANK(laps_times[[#This Row],[35]]),"DNF",    rounds_cum_time[[#This Row],[34]]+laps_times[[#This Row],[35]])</f>
        <v>4.8641550925925932E-2</v>
      </c>
      <c r="AS57" s="127">
        <f>IF(ISBLANK(laps_times[[#This Row],[36]]),"DNF",    rounds_cum_time[[#This Row],[35]]+laps_times[[#This Row],[36]])</f>
        <v>5.0010300925925934E-2</v>
      </c>
      <c r="AT57" s="127">
        <f>IF(ISBLANK(laps_times[[#This Row],[37]]),"DNF",    rounds_cum_time[[#This Row],[36]]+laps_times[[#This Row],[37]])</f>
        <v>5.1374537037037045E-2</v>
      </c>
      <c r="AU57" s="127">
        <f>IF(ISBLANK(laps_times[[#This Row],[38]]),"DNF",    rounds_cum_time[[#This Row],[37]]+laps_times[[#This Row],[38]])</f>
        <v>5.2737152777777782E-2</v>
      </c>
      <c r="AV57" s="127">
        <f>IF(ISBLANK(laps_times[[#This Row],[39]]),"DNF",    rounds_cum_time[[#This Row],[38]]+laps_times[[#This Row],[39]])</f>
        <v>5.41082175925926E-2</v>
      </c>
      <c r="AW57" s="127">
        <f>IF(ISBLANK(laps_times[[#This Row],[40]]),"DNF",    rounds_cum_time[[#This Row],[39]]+laps_times[[#This Row],[40]])</f>
        <v>5.5475578703703711E-2</v>
      </c>
      <c r="AX57" s="127">
        <f>IF(ISBLANK(laps_times[[#This Row],[41]]),"DNF",    rounds_cum_time[[#This Row],[40]]+laps_times[[#This Row],[41]])</f>
        <v>5.6853819444444453E-2</v>
      </c>
      <c r="AY57" s="127">
        <f>IF(ISBLANK(laps_times[[#This Row],[42]]),"DNF",    rounds_cum_time[[#This Row],[41]]+laps_times[[#This Row],[42]])</f>
        <v>5.8216782407407415E-2</v>
      </c>
      <c r="AZ57" s="127">
        <f>IF(ISBLANK(laps_times[[#This Row],[43]]),"DNF",    rounds_cum_time[[#This Row],[42]]+laps_times[[#This Row],[43]])</f>
        <v>5.9599537037037048E-2</v>
      </c>
      <c r="BA57" s="127">
        <f>IF(ISBLANK(laps_times[[#This Row],[44]]),"DNF",    rounds_cum_time[[#This Row],[43]]+laps_times[[#This Row],[44]])</f>
        <v>6.0980555555555566E-2</v>
      </c>
      <c r="BB57" s="127">
        <f>IF(ISBLANK(laps_times[[#This Row],[45]]),"DNF",    rounds_cum_time[[#This Row],[44]]+laps_times[[#This Row],[45]])</f>
        <v>6.2371643518518531E-2</v>
      </c>
      <c r="BC57" s="127">
        <f>IF(ISBLANK(laps_times[[#This Row],[46]]),"DNF",    rounds_cum_time[[#This Row],[45]]+laps_times[[#This Row],[46]])</f>
        <v>6.3902199074074087E-2</v>
      </c>
      <c r="BD57" s="127">
        <f>IF(ISBLANK(laps_times[[#This Row],[47]]),"DNF",    rounds_cum_time[[#This Row],[46]]+laps_times[[#This Row],[47]])</f>
        <v>6.5286805555555563E-2</v>
      </c>
      <c r="BE57" s="127">
        <f>IF(ISBLANK(laps_times[[#This Row],[48]]),"DNF",    rounds_cum_time[[#This Row],[47]]+laps_times[[#This Row],[48]])</f>
        <v>6.6672106481481488E-2</v>
      </c>
      <c r="BF57" s="127">
        <f>IF(ISBLANK(laps_times[[#This Row],[49]]),"DNF",    rounds_cum_time[[#This Row],[48]]+laps_times[[#This Row],[49]])</f>
        <v>6.8068055555555562E-2</v>
      </c>
      <c r="BG57" s="127">
        <f>IF(ISBLANK(laps_times[[#This Row],[50]]),"DNF",    rounds_cum_time[[#This Row],[49]]+laps_times[[#This Row],[50]])</f>
        <v>6.9469097222222234E-2</v>
      </c>
      <c r="BH57" s="127">
        <f>IF(ISBLANK(laps_times[[#This Row],[51]]),"DNF",    rounds_cum_time[[#This Row],[50]]+laps_times[[#This Row],[51]])</f>
        <v>7.0859259259259275E-2</v>
      </c>
      <c r="BI57" s="127">
        <f>IF(ISBLANK(laps_times[[#This Row],[52]]),"DNF",    rounds_cum_time[[#This Row],[51]]+laps_times[[#This Row],[52]])</f>
        <v>7.2264814814814823E-2</v>
      </c>
      <c r="BJ57" s="127">
        <f>IF(ISBLANK(laps_times[[#This Row],[53]]),"DNF",    rounds_cum_time[[#This Row],[52]]+laps_times[[#This Row],[53]])</f>
        <v>7.3672685185185188E-2</v>
      </c>
      <c r="BK57" s="127">
        <f>IF(ISBLANK(laps_times[[#This Row],[54]]),"DNF",    rounds_cum_time[[#This Row],[53]]+laps_times[[#This Row],[54]])</f>
        <v>7.5241666666666665E-2</v>
      </c>
      <c r="BL57" s="127">
        <f>IF(ISBLANK(laps_times[[#This Row],[55]]),"DNF",    rounds_cum_time[[#This Row],[54]]+laps_times[[#This Row],[55]])</f>
        <v>7.6621874999999992E-2</v>
      </c>
      <c r="BM57" s="127">
        <f>IF(ISBLANK(laps_times[[#This Row],[56]]),"DNF",    rounds_cum_time[[#This Row],[55]]+laps_times[[#This Row],[56]])</f>
        <v>7.8029166666666663E-2</v>
      </c>
      <c r="BN57" s="127">
        <f>IF(ISBLANK(laps_times[[#This Row],[57]]),"DNF",    rounds_cum_time[[#This Row],[56]]+laps_times[[#This Row],[57]])</f>
        <v>7.9426967592592587E-2</v>
      </c>
      <c r="BO57" s="127">
        <f>IF(ISBLANK(laps_times[[#This Row],[58]]),"DNF",    rounds_cum_time[[#This Row],[57]]+laps_times[[#This Row],[58]])</f>
        <v>8.0825115740740736E-2</v>
      </c>
      <c r="BP57" s="127">
        <f>IF(ISBLANK(laps_times[[#This Row],[59]]),"DNF",    rounds_cum_time[[#This Row],[58]]+laps_times[[#This Row],[59]])</f>
        <v>8.2257407407407404E-2</v>
      </c>
      <c r="BQ57" s="127">
        <f>IF(ISBLANK(laps_times[[#This Row],[60]]),"DNF",    rounds_cum_time[[#This Row],[59]]+laps_times[[#This Row],[60]])</f>
        <v>8.3660648148148151E-2</v>
      </c>
      <c r="BR57" s="127">
        <f>IF(ISBLANK(laps_times[[#This Row],[61]]),"DNF",    rounds_cum_time[[#This Row],[60]]+laps_times[[#This Row],[61]])</f>
        <v>8.5081944444444446E-2</v>
      </c>
      <c r="BS57" s="127">
        <f>IF(ISBLANK(laps_times[[#This Row],[62]]),"DNF",    rounds_cum_time[[#This Row],[61]]+laps_times[[#This Row],[62]])</f>
        <v>8.6751736111111116E-2</v>
      </c>
      <c r="BT57" s="127">
        <f>IF(ISBLANK(laps_times[[#This Row],[63]]),"DNF",    rounds_cum_time[[#This Row],[62]]+laps_times[[#This Row],[63]])</f>
        <v>8.8155671296296298E-2</v>
      </c>
      <c r="BU57" s="127">
        <f>IF(ISBLANK(laps_times[[#This Row],[64]]),"DNF",    rounds_cum_time[[#This Row],[63]]+laps_times[[#This Row],[64]])</f>
        <v>8.9589120370370368E-2</v>
      </c>
      <c r="BV57" s="127">
        <f>IF(ISBLANK(laps_times[[#This Row],[65]]),"DNF",    rounds_cum_time[[#This Row],[64]]+laps_times[[#This Row],[65]])</f>
        <v>9.0995254629629624E-2</v>
      </c>
      <c r="BW57" s="127">
        <f>IF(ISBLANK(laps_times[[#This Row],[66]]),"DNF",    rounds_cum_time[[#This Row],[65]]+laps_times[[#This Row],[66]])</f>
        <v>9.2409606481481471E-2</v>
      </c>
      <c r="BX57" s="127">
        <f>IF(ISBLANK(laps_times[[#This Row],[67]]),"DNF",    rounds_cum_time[[#This Row],[66]]+laps_times[[#This Row],[67]])</f>
        <v>9.3831828703703699E-2</v>
      </c>
      <c r="BY57" s="127">
        <f>IF(ISBLANK(laps_times[[#This Row],[68]]),"DNF",    rounds_cum_time[[#This Row],[67]]+laps_times[[#This Row],[68]])</f>
        <v>9.5656134259259257E-2</v>
      </c>
      <c r="BZ57" s="127">
        <f>IF(ISBLANK(laps_times[[#This Row],[69]]),"DNF",    rounds_cum_time[[#This Row],[68]]+laps_times[[#This Row],[69]])</f>
        <v>9.7064699074074071E-2</v>
      </c>
      <c r="CA57" s="127">
        <f>IF(ISBLANK(laps_times[[#This Row],[70]]),"DNF",    rounds_cum_time[[#This Row],[69]]+laps_times[[#This Row],[70]])</f>
        <v>9.8504629629629623E-2</v>
      </c>
      <c r="CB57" s="127">
        <f>IF(ISBLANK(laps_times[[#This Row],[71]]),"DNF",    rounds_cum_time[[#This Row],[70]]+laps_times[[#This Row],[71]])</f>
        <v>9.9926736111111109E-2</v>
      </c>
      <c r="CC57" s="127">
        <f>IF(ISBLANK(laps_times[[#This Row],[72]]),"DNF",    rounds_cum_time[[#This Row],[71]]+laps_times[[#This Row],[72]])</f>
        <v>0.10162708333333333</v>
      </c>
      <c r="CD57" s="127">
        <f>IF(ISBLANK(laps_times[[#This Row],[73]]),"DNF",    rounds_cum_time[[#This Row],[72]]+laps_times[[#This Row],[73]])</f>
        <v>0.10305868055555555</v>
      </c>
      <c r="CE57" s="127">
        <f>IF(ISBLANK(laps_times[[#This Row],[74]]),"DNF",    rounds_cum_time[[#This Row],[73]]+laps_times[[#This Row],[74]])</f>
        <v>0.10449895833333332</v>
      </c>
      <c r="CF57" s="127">
        <f>IF(ISBLANK(laps_times[[#This Row],[75]]),"DNF",    rounds_cum_time[[#This Row],[74]]+laps_times[[#This Row],[75]])</f>
        <v>0.10596180555555554</v>
      </c>
      <c r="CG57" s="127">
        <f>IF(ISBLANK(laps_times[[#This Row],[76]]),"DNF",    rounds_cum_time[[#This Row],[75]]+laps_times[[#This Row],[76]])</f>
        <v>0.10742615740740739</v>
      </c>
      <c r="CH57" s="127">
        <f>IF(ISBLANK(laps_times[[#This Row],[77]]),"DNF",    rounds_cum_time[[#This Row],[76]]+laps_times[[#This Row],[77]])</f>
        <v>0.10909027777777776</v>
      </c>
      <c r="CI57" s="127">
        <f>IF(ISBLANK(laps_times[[#This Row],[78]]),"DNF",    rounds_cum_time[[#This Row],[77]]+laps_times[[#This Row],[78]])</f>
        <v>0.11052557870370368</v>
      </c>
      <c r="CJ57" s="127">
        <f>IF(ISBLANK(laps_times[[#This Row],[79]]),"DNF",    rounds_cum_time[[#This Row],[78]]+laps_times[[#This Row],[79]])</f>
        <v>0.11198043981481479</v>
      </c>
      <c r="CK57" s="127">
        <f>IF(ISBLANK(laps_times[[#This Row],[80]]),"DNF",    rounds_cum_time[[#This Row],[79]]+laps_times[[#This Row],[80]])</f>
        <v>0.11351192129629627</v>
      </c>
      <c r="CL57" s="127">
        <f>IF(ISBLANK(laps_times[[#This Row],[81]]),"DNF",    rounds_cum_time[[#This Row],[80]]+laps_times[[#This Row],[81]])</f>
        <v>0.11503969907407405</v>
      </c>
      <c r="CM57" s="127">
        <f>IF(ISBLANK(laps_times[[#This Row],[82]]),"DNF",    rounds_cum_time[[#This Row],[81]]+laps_times[[#This Row],[82]])</f>
        <v>0.11653055555555553</v>
      </c>
      <c r="CN57" s="127">
        <f>IF(ISBLANK(laps_times[[#This Row],[83]]),"DNF",    rounds_cum_time[[#This Row],[82]]+laps_times[[#This Row],[83]])</f>
        <v>0.11809305555555552</v>
      </c>
      <c r="CO57" s="127">
        <f>IF(ISBLANK(laps_times[[#This Row],[84]]),"DNF",    rounds_cum_time[[#This Row],[83]]+laps_times[[#This Row],[84]])</f>
        <v>0.11984942129629626</v>
      </c>
      <c r="CP57" s="127">
        <f>IF(ISBLANK(laps_times[[#This Row],[85]]),"DNF",    rounds_cum_time[[#This Row],[84]]+laps_times[[#This Row],[85]])</f>
        <v>0.12137291666666664</v>
      </c>
      <c r="CQ57" s="127">
        <f>IF(ISBLANK(laps_times[[#This Row],[86]]),"DNF",    rounds_cum_time[[#This Row],[85]]+laps_times[[#This Row],[86]])</f>
        <v>0.12289560185185182</v>
      </c>
      <c r="CR57" s="127">
        <f>IF(ISBLANK(laps_times[[#This Row],[87]]),"DNF",    rounds_cum_time[[#This Row],[86]]+laps_times[[#This Row],[87]])</f>
        <v>0.12441180555555552</v>
      </c>
      <c r="CS57" s="127">
        <f>IF(ISBLANK(laps_times[[#This Row],[88]]),"DNF",    rounds_cum_time[[#This Row],[87]]+laps_times[[#This Row],[88]])</f>
        <v>0.12592754629629627</v>
      </c>
      <c r="CT57" s="127">
        <f>IF(ISBLANK(laps_times[[#This Row],[89]]),"DNF",    rounds_cum_time[[#This Row],[88]]+laps_times[[#This Row],[89]])</f>
        <v>0.12769039351851849</v>
      </c>
      <c r="CU57" s="127">
        <f>IF(ISBLANK(laps_times[[#This Row],[90]]),"DNF",    rounds_cum_time[[#This Row],[89]]+laps_times[[#This Row],[90]])</f>
        <v>0.12925497685185183</v>
      </c>
      <c r="CV57" s="127">
        <f>IF(ISBLANK(laps_times[[#This Row],[91]]),"DNF",    rounds_cum_time[[#This Row],[90]]+laps_times[[#This Row],[91]])</f>
        <v>0.13080486111111109</v>
      </c>
      <c r="CW57" s="127">
        <f>IF(ISBLANK(laps_times[[#This Row],[92]]),"DNF",    rounds_cum_time[[#This Row],[91]]+laps_times[[#This Row],[92]])</f>
        <v>0.13237719907407405</v>
      </c>
      <c r="CX57" s="127">
        <f>IF(ISBLANK(laps_times[[#This Row],[93]]),"DNF",    rounds_cum_time[[#This Row],[92]]+laps_times[[#This Row],[93]])</f>
        <v>0.13429386574074073</v>
      </c>
      <c r="CY57" s="127">
        <f>IF(ISBLANK(laps_times[[#This Row],[94]]),"DNF",    rounds_cum_time[[#This Row],[93]]+laps_times[[#This Row],[94]])</f>
        <v>0.13585659722222221</v>
      </c>
      <c r="CZ57" s="127">
        <f>IF(ISBLANK(laps_times[[#This Row],[95]]),"DNF",    rounds_cum_time[[#This Row],[94]]+laps_times[[#This Row],[95]])</f>
        <v>0.13745601851851849</v>
      </c>
      <c r="DA57" s="127">
        <f>IF(ISBLANK(laps_times[[#This Row],[96]]),"DNF",    rounds_cum_time[[#This Row],[95]]+laps_times[[#This Row],[96]])</f>
        <v>0.13902881944444442</v>
      </c>
      <c r="DB57" s="127">
        <f>IF(ISBLANK(laps_times[[#This Row],[97]]),"DNF",    rounds_cum_time[[#This Row],[96]]+laps_times[[#This Row],[97]])</f>
        <v>0.1408452546296296</v>
      </c>
      <c r="DC57" s="127">
        <f>IF(ISBLANK(laps_times[[#This Row],[98]]),"DNF",    rounds_cum_time[[#This Row],[97]]+laps_times[[#This Row],[98]])</f>
        <v>0.14243506944444442</v>
      </c>
      <c r="DD57" s="127">
        <f>IF(ISBLANK(laps_times[[#This Row],[99]]),"DNF",    rounds_cum_time[[#This Row],[98]]+laps_times[[#This Row],[99]])</f>
        <v>0.14426284722222221</v>
      </c>
      <c r="DE57" s="127">
        <f>IF(ISBLANK(laps_times[[#This Row],[100]]),"DNF",    rounds_cum_time[[#This Row],[99]]+laps_times[[#This Row],[100]])</f>
        <v>0.145878125</v>
      </c>
      <c r="DF57" s="127">
        <f>IF(ISBLANK(laps_times[[#This Row],[101]]),"DNF",    rounds_cum_time[[#This Row],[100]]+laps_times[[#This Row],[101]])</f>
        <v>0.14750972222222222</v>
      </c>
      <c r="DG57" s="127">
        <f>IF(ISBLANK(laps_times[[#This Row],[102]]),"DNF",    rounds_cum_time[[#This Row],[101]]+laps_times[[#This Row],[102]])</f>
        <v>0.14937384259259259</v>
      </c>
      <c r="DH57" s="127">
        <f>IF(ISBLANK(laps_times[[#This Row],[103]]),"DNF",    rounds_cum_time[[#This Row],[102]]+laps_times[[#This Row],[103]])</f>
        <v>0.15098194444444443</v>
      </c>
      <c r="DI57" s="128">
        <f>IF(ISBLANK(laps_times[[#This Row],[104]]),"DNF",    rounds_cum_time[[#This Row],[103]]+laps_times[[#This Row],[104]])</f>
        <v>0.15279976851851851</v>
      </c>
      <c r="DJ57" s="128">
        <f>IF(ISBLANK(laps_times[[#This Row],[105]]),"DNF",    rounds_cum_time[[#This Row],[104]]+laps_times[[#This Row],[105]])</f>
        <v>0.15439085648148146</v>
      </c>
    </row>
    <row r="58" spans="2:114" x14ac:dyDescent="0.2">
      <c r="B58" s="124">
        <f>laps_times[[#This Row],[poř]]</f>
        <v>55</v>
      </c>
      <c r="C58" s="125">
        <f>laps_times[[#This Row],[s.č.]]</f>
        <v>7</v>
      </c>
      <c r="D58" s="125" t="str">
        <f>laps_times[[#This Row],[jméno]]</f>
        <v>Diviš Jiří</v>
      </c>
      <c r="E58" s="126">
        <f>laps_times[[#This Row],[roč]]</f>
        <v>1975</v>
      </c>
      <c r="F58" s="126" t="str">
        <f>laps_times[[#This Row],[kat]]</f>
        <v>M40</v>
      </c>
      <c r="G58" s="126">
        <f>laps_times[[#This Row],[poř_kat]]</f>
        <v>24</v>
      </c>
      <c r="H58" s="125" t="str">
        <f>IF(ISBLANK(laps_times[[#This Row],[klub]]),"-",laps_times[[#This Row],[klub]])</f>
        <v>CBC TEAM</v>
      </c>
      <c r="I58" s="138">
        <f>laps_times[[#This Row],[celk. čas]]</f>
        <v>0.15523148148148147</v>
      </c>
      <c r="J58" s="127">
        <f>laps_times[[#This Row],[1]]</f>
        <v>1.8504629629629628E-3</v>
      </c>
      <c r="K58" s="127">
        <f>IF(ISBLANK(laps_times[[#This Row],[2]]),"DNF",    rounds_cum_time[[#This Row],[1]]+laps_times[[#This Row],[2]])</f>
        <v>3.0688657407407409E-3</v>
      </c>
      <c r="L58" s="127">
        <f>IF(ISBLANK(laps_times[[#This Row],[3]]),"DNF",    rounds_cum_time[[#This Row],[2]]+laps_times[[#This Row],[3]])</f>
        <v>4.3219907407407408E-3</v>
      </c>
      <c r="M58" s="127">
        <f>IF(ISBLANK(laps_times[[#This Row],[4]]),"DNF",    rounds_cum_time[[#This Row],[3]]+laps_times[[#This Row],[4]])</f>
        <v>5.5731481481481483E-3</v>
      </c>
      <c r="N58" s="127">
        <f>IF(ISBLANK(laps_times[[#This Row],[5]]),"DNF",    rounds_cum_time[[#This Row],[4]]+laps_times[[#This Row],[5]])</f>
        <v>6.8255787037037035E-3</v>
      </c>
      <c r="O58" s="127">
        <f>IF(ISBLANK(laps_times[[#This Row],[6]]),"DNF",    rounds_cum_time[[#This Row],[5]]+laps_times[[#This Row],[6]])</f>
        <v>8.0670138888888892E-3</v>
      </c>
      <c r="P58" s="127">
        <f>IF(ISBLANK(laps_times[[#This Row],[7]]),"DNF",    rounds_cum_time[[#This Row],[6]]+laps_times[[#This Row],[7]])</f>
        <v>9.3129629629629639E-3</v>
      </c>
      <c r="Q58" s="127">
        <f>IF(ISBLANK(laps_times[[#This Row],[8]]),"DNF",    rounds_cum_time[[#This Row],[7]]+laps_times[[#This Row],[8]])</f>
        <v>1.0573148148148149E-2</v>
      </c>
      <c r="R58" s="127">
        <f>IF(ISBLANK(laps_times[[#This Row],[9]]),"DNF",    rounds_cum_time[[#This Row],[8]]+laps_times[[#This Row],[9]])</f>
        <v>1.1821296296296297E-2</v>
      </c>
      <c r="S58" s="127">
        <f>IF(ISBLANK(laps_times[[#This Row],[10]]),"DNF",    rounds_cum_time[[#This Row],[9]]+laps_times[[#This Row],[10]])</f>
        <v>1.3062500000000001E-2</v>
      </c>
      <c r="T58" s="127">
        <f>IF(ISBLANK(laps_times[[#This Row],[11]]),"DNF",    rounds_cum_time[[#This Row],[10]]+laps_times[[#This Row],[11]])</f>
        <v>1.4326041666666667E-2</v>
      </c>
      <c r="U58" s="127">
        <f>IF(ISBLANK(laps_times[[#This Row],[12]]),"DNF",    rounds_cum_time[[#This Row],[11]]+laps_times[[#This Row],[12]])</f>
        <v>1.5592476851851852E-2</v>
      </c>
      <c r="V58" s="127">
        <f>IF(ISBLANK(laps_times[[#This Row],[13]]),"DNF",    rounds_cum_time[[#This Row],[12]]+laps_times[[#This Row],[13]])</f>
        <v>1.6869444444444444E-2</v>
      </c>
      <c r="W58" s="127">
        <f>IF(ISBLANK(laps_times[[#This Row],[14]]),"DNF",    rounds_cum_time[[#This Row],[13]]+laps_times[[#This Row],[14]])</f>
        <v>1.8135995370370368E-2</v>
      </c>
      <c r="X58" s="127">
        <f>IF(ISBLANK(laps_times[[#This Row],[15]]),"DNF",    rounds_cum_time[[#This Row],[14]]+laps_times[[#This Row],[15]])</f>
        <v>1.936296296296296E-2</v>
      </c>
      <c r="Y58" s="127">
        <f>IF(ISBLANK(laps_times[[#This Row],[16]]),"DNF",    rounds_cum_time[[#This Row],[15]]+laps_times[[#This Row],[16]])</f>
        <v>2.0630902777777776E-2</v>
      </c>
      <c r="Z58" s="127">
        <f>IF(ISBLANK(laps_times[[#This Row],[17]]),"DNF",    rounds_cum_time[[#This Row],[16]]+laps_times[[#This Row],[17]])</f>
        <v>2.189270833333333E-2</v>
      </c>
      <c r="AA58" s="127">
        <f>IF(ISBLANK(laps_times[[#This Row],[18]]),"DNF",    rounds_cum_time[[#This Row],[17]]+laps_times[[#This Row],[18]])</f>
        <v>2.3144560185185181E-2</v>
      </c>
      <c r="AB58" s="127">
        <f>IF(ISBLANK(laps_times[[#This Row],[19]]),"DNF",    rounds_cum_time[[#This Row],[18]]+laps_times[[#This Row],[19]])</f>
        <v>2.4423263888888883E-2</v>
      </c>
      <c r="AC58" s="127">
        <f>IF(ISBLANK(laps_times[[#This Row],[20]]),"DNF",    rounds_cum_time[[#This Row],[19]]+laps_times[[#This Row],[20]])</f>
        <v>2.5698148148148144E-2</v>
      </c>
      <c r="AD58" s="127">
        <f>IF(ISBLANK(laps_times[[#This Row],[21]]),"DNF",    rounds_cum_time[[#This Row],[20]]+laps_times[[#This Row],[21]])</f>
        <v>2.6968402777777772E-2</v>
      </c>
      <c r="AE58" s="127">
        <f>IF(ISBLANK(laps_times[[#This Row],[22]]),"DNF",    rounds_cum_time[[#This Row],[21]]+laps_times[[#This Row],[22]])</f>
        <v>2.8239236111111104E-2</v>
      </c>
      <c r="AF58" s="127">
        <f>IF(ISBLANK(laps_times[[#This Row],[23]]),"DNF",    rounds_cum_time[[#This Row],[22]]+laps_times[[#This Row],[23]])</f>
        <v>2.9515972222222214E-2</v>
      </c>
      <c r="AG58" s="127">
        <f>IF(ISBLANK(laps_times[[#This Row],[24]]),"DNF",    rounds_cum_time[[#This Row],[23]]+laps_times[[#This Row],[24]])</f>
        <v>3.0786342592592584E-2</v>
      </c>
      <c r="AH58" s="127">
        <f>IF(ISBLANK(laps_times[[#This Row],[25]]),"DNF",    rounds_cum_time[[#This Row],[24]]+laps_times[[#This Row],[25]])</f>
        <v>3.2069097222222211E-2</v>
      </c>
      <c r="AI58" s="127">
        <f>IF(ISBLANK(laps_times[[#This Row],[26]]),"DNF",    rounds_cum_time[[#This Row],[25]]+laps_times[[#This Row],[26]])</f>
        <v>3.3338310185185176E-2</v>
      </c>
      <c r="AJ58" s="127">
        <f>IF(ISBLANK(laps_times[[#This Row],[27]]),"DNF",    rounds_cum_time[[#This Row],[26]]+laps_times[[#This Row],[27]])</f>
        <v>3.4606944444444433E-2</v>
      </c>
      <c r="AK58" s="127">
        <f>IF(ISBLANK(laps_times[[#This Row],[28]]),"DNF",    rounds_cum_time[[#This Row],[27]]+laps_times[[#This Row],[28]])</f>
        <v>3.5873726851851841E-2</v>
      </c>
      <c r="AL58" s="127">
        <f>IF(ISBLANK(laps_times[[#This Row],[29]]),"DNF",    rounds_cum_time[[#This Row],[28]]+laps_times[[#This Row],[29]])</f>
        <v>3.7130324074074066E-2</v>
      </c>
      <c r="AM58" s="127">
        <f>IF(ISBLANK(laps_times[[#This Row],[30]]),"DNF",    rounds_cum_time[[#This Row],[29]]+laps_times[[#This Row],[30]])</f>
        <v>3.8402199074074064E-2</v>
      </c>
      <c r="AN58" s="127">
        <f>IF(ISBLANK(laps_times[[#This Row],[31]]),"DNF",    rounds_cum_time[[#This Row],[30]]+laps_times[[#This Row],[31]])</f>
        <v>3.9703587962962951E-2</v>
      </c>
      <c r="AO58" s="127">
        <f>IF(ISBLANK(laps_times[[#This Row],[32]]),"DNF",    rounds_cum_time[[#This Row],[31]]+laps_times[[#This Row],[32]])</f>
        <v>4.0959606481481468E-2</v>
      </c>
      <c r="AP58" s="127">
        <f>IF(ISBLANK(laps_times[[#This Row],[33]]),"DNF",    rounds_cum_time[[#This Row],[32]]+laps_times[[#This Row],[33]])</f>
        <v>4.2230671296296284E-2</v>
      </c>
      <c r="AQ58" s="127">
        <f>IF(ISBLANK(laps_times[[#This Row],[34]]),"DNF",    rounds_cum_time[[#This Row],[33]]+laps_times[[#This Row],[34]])</f>
        <v>4.3512037037037023E-2</v>
      </c>
      <c r="AR58" s="127">
        <f>IF(ISBLANK(laps_times[[#This Row],[35]]),"DNF",    rounds_cum_time[[#This Row],[34]]+laps_times[[#This Row],[35]])</f>
        <v>4.4773611111111097E-2</v>
      </c>
      <c r="AS58" s="127">
        <f>IF(ISBLANK(laps_times[[#This Row],[36]]),"DNF",    rounds_cum_time[[#This Row],[35]]+laps_times[[#This Row],[36]])</f>
        <v>4.6028124999999989E-2</v>
      </c>
      <c r="AT58" s="127">
        <f>IF(ISBLANK(laps_times[[#This Row],[37]]),"DNF",    rounds_cum_time[[#This Row],[36]]+laps_times[[#This Row],[37]])</f>
        <v>4.7297337962962954E-2</v>
      </c>
      <c r="AU58" s="127">
        <f>IF(ISBLANK(laps_times[[#This Row],[38]]),"DNF",    rounds_cum_time[[#This Row],[37]]+laps_times[[#This Row],[38]])</f>
        <v>4.8579166666666659E-2</v>
      </c>
      <c r="AV58" s="127">
        <f>IF(ISBLANK(laps_times[[#This Row],[39]]),"DNF",    rounds_cum_time[[#This Row],[38]]+laps_times[[#This Row],[39]])</f>
        <v>4.990474537037036E-2</v>
      </c>
      <c r="AW58" s="127">
        <f>IF(ISBLANK(laps_times[[#This Row],[40]]),"DNF",    rounds_cum_time[[#This Row],[39]]+laps_times[[#This Row],[40]])</f>
        <v>5.1190740740740731E-2</v>
      </c>
      <c r="AX58" s="127">
        <f>IF(ISBLANK(laps_times[[#This Row],[41]]),"DNF",    rounds_cum_time[[#This Row],[40]]+laps_times[[#This Row],[41]])</f>
        <v>5.248784722222221E-2</v>
      </c>
      <c r="AY58" s="127">
        <f>IF(ISBLANK(laps_times[[#This Row],[42]]),"DNF",    rounds_cum_time[[#This Row],[41]]+laps_times[[#This Row],[42]])</f>
        <v>5.3775462962962949E-2</v>
      </c>
      <c r="AZ58" s="127">
        <f>IF(ISBLANK(laps_times[[#This Row],[43]]),"DNF",    rounds_cum_time[[#This Row],[42]]+laps_times[[#This Row],[43]])</f>
        <v>5.5085995370370358E-2</v>
      </c>
      <c r="BA58" s="127">
        <f>IF(ISBLANK(laps_times[[#This Row],[44]]),"DNF",    rounds_cum_time[[#This Row],[43]]+laps_times[[#This Row],[44]])</f>
        <v>5.6406597222222209E-2</v>
      </c>
      <c r="BB58" s="127">
        <f>IF(ISBLANK(laps_times[[#This Row],[45]]),"DNF",    rounds_cum_time[[#This Row],[44]]+laps_times[[#This Row],[45]])</f>
        <v>5.776770833333332E-2</v>
      </c>
      <c r="BC58" s="127">
        <f>IF(ISBLANK(laps_times[[#This Row],[46]]),"DNF",    rounds_cum_time[[#This Row],[45]]+laps_times[[#This Row],[46]])</f>
        <v>5.9128819444444432E-2</v>
      </c>
      <c r="BD58" s="127">
        <f>IF(ISBLANK(laps_times[[#This Row],[47]]),"DNF",    rounds_cum_time[[#This Row],[46]]+laps_times[[#This Row],[47]])</f>
        <v>6.0492361111111101E-2</v>
      </c>
      <c r="BE58" s="127">
        <f>IF(ISBLANK(laps_times[[#This Row],[48]]),"DNF",    rounds_cum_time[[#This Row],[47]]+laps_times[[#This Row],[48]])</f>
        <v>6.1862037037037028E-2</v>
      </c>
      <c r="BF58" s="127">
        <f>IF(ISBLANK(laps_times[[#This Row],[49]]),"DNF",    rounds_cum_time[[#This Row],[48]]+laps_times[[#This Row],[49]])</f>
        <v>6.3238888888888886E-2</v>
      </c>
      <c r="BG58" s="127">
        <f>IF(ISBLANK(laps_times[[#This Row],[50]]),"DNF",    rounds_cum_time[[#This Row],[49]]+laps_times[[#This Row],[50]])</f>
        <v>6.462962962962962E-2</v>
      </c>
      <c r="BH58" s="127">
        <f>IF(ISBLANK(laps_times[[#This Row],[51]]),"DNF",    rounds_cum_time[[#This Row],[50]]+laps_times[[#This Row],[51]])</f>
        <v>6.6051620370370365E-2</v>
      </c>
      <c r="BI58" s="127">
        <f>IF(ISBLANK(laps_times[[#This Row],[52]]),"DNF",    rounds_cum_time[[#This Row],[51]]+laps_times[[#This Row],[52]])</f>
        <v>6.7496759259259256E-2</v>
      </c>
      <c r="BJ58" s="127">
        <f>IF(ISBLANK(laps_times[[#This Row],[53]]),"DNF",    rounds_cum_time[[#This Row],[52]]+laps_times[[#This Row],[53]])</f>
        <v>6.894131944444444E-2</v>
      </c>
      <c r="BK58" s="127">
        <f>IF(ISBLANK(laps_times[[#This Row],[54]]),"DNF",    rounds_cum_time[[#This Row],[53]]+laps_times[[#This Row],[54]])</f>
        <v>7.0323495370370373E-2</v>
      </c>
      <c r="BL58" s="127">
        <f>IF(ISBLANK(laps_times[[#This Row],[55]]),"DNF",    rounds_cum_time[[#This Row],[54]]+laps_times[[#This Row],[55]])</f>
        <v>7.1724884259259256E-2</v>
      </c>
      <c r="BM58" s="127">
        <f>IF(ISBLANK(laps_times[[#This Row],[56]]),"DNF",    rounds_cum_time[[#This Row],[55]]+laps_times[[#This Row],[56]])</f>
        <v>7.3149305555555558E-2</v>
      </c>
      <c r="BN58" s="127">
        <f>IF(ISBLANK(laps_times[[#This Row],[57]]),"DNF",    rounds_cum_time[[#This Row],[56]]+laps_times[[#This Row],[57]])</f>
        <v>7.4544444444444441E-2</v>
      </c>
      <c r="BO58" s="127">
        <f>IF(ISBLANK(laps_times[[#This Row],[58]]),"DNF",    rounds_cum_time[[#This Row],[57]]+laps_times[[#This Row],[58]])</f>
        <v>7.5955671296296295E-2</v>
      </c>
      <c r="BP58" s="127">
        <f>IF(ISBLANK(laps_times[[#This Row],[59]]),"DNF",    rounds_cum_time[[#This Row],[58]]+laps_times[[#This Row],[59]])</f>
        <v>7.7362500000000001E-2</v>
      </c>
      <c r="BQ58" s="127">
        <f>IF(ISBLANK(laps_times[[#This Row],[60]]),"DNF",    rounds_cum_time[[#This Row],[59]]+laps_times[[#This Row],[60]])</f>
        <v>7.8752314814814817E-2</v>
      </c>
      <c r="BR58" s="127">
        <f>IF(ISBLANK(laps_times[[#This Row],[61]]),"DNF",    rounds_cum_time[[#This Row],[60]]+laps_times[[#This Row],[61]])</f>
        <v>8.0159143518518522E-2</v>
      </c>
      <c r="BS58" s="127">
        <f>IF(ISBLANK(laps_times[[#This Row],[62]]),"DNF",    rounds_cum_time[[#This Row],[61]]+laps_times[[#This Row],[62]])</f>
        <v>8.1545949074074073E-2</v>
      </c>
      <c r="BT58" s="127">
        <f>IF(ISBLANK(laps_times[[#This Row],[63]]),"DNF",    rounds_cum_time[[#This Row],[62]]+laps_times[[#This Row],[63]])</f>
        <v>8.2978240740740741E-2</v>
      </c>
      <c r="BU58" s="127">
        <f>IF(ISBLANK(laps_times[[#This Row],[64]]),"DNF",    rounds_cum_time[[#This Row],[63]]+laps_times[[#This Row],[64]])</f>
        <v>8.4770370370370371E-2</v>
      </c>
      <c r="BV58" s="127">
        <f>IF(ISBLANK(laps_times[[#This Row],[65]]),"DNF",    rounds_cum_time[[#This Row],[64]]+laps_times[[#This Row],[65]])</f>
        <v>8.6379282407407401E-2</v>
      </c>
      <c r="BW58" s="127">
        <f>IF(ISBLANK(laps_times[[#This Row],[66]]),"DNF",    rounds_cum_time[[#This Row],[65]]+laps_times[[#This Row],[66]])</f>
        <v>8.7934490740740737E-2</v>
      </c>
      <c r="BX58" s="127">
        <f>IF(ISBLANK(laps_times[[#This Row],[67]]),"DNF",    rounds_cum_time[[#This Row],[66]]+laps_times[[#This Row],[67]])</f>
        <v>8.9426967592592582E-2</v>
      </c>
      <c r="BY58" s="127">
        <f>IF(ISBLANK(laps_times[[#This Row],[68]]),"DNF",    rounds_cum_time[[#This Row],[67]]+laps_times[[#This Row],[68]])</f>
        <v>9.0970486111111096E-2</v>
      </c>
      <c r="BZ58" s="127">
        <f>IF(ISBLANK(laps_times[[#This Row],[69]]),"DNF",    rounds_cum_time[[#This Row],[68]]+laps_times[[#This Row],[69]])</f>
        <v>9.2490277777777768E-2</v>
      </c>
      <c r="CA58" s="127">
        <f>IF(ISBLANK(laps_times[[#This Row],[70]]),"DNF",    rounds_cum_time[[#This Row],[69]]+laps_times[[#This Row],[70]])</f>
        <v>9.4054976851851838E-2</v>
      </c>
      <c r="CB58" s="127">
        <f>IF(ISBLANK(laps_times[[#This Row],[71]]),"DNF",    rounds_cum_time[[#This Row],[70]]+laps_times[[#This Row],[71]])</f>
        <v>9.5620486111111097E-2</v>
      </c>
      <c r="CC58" s="127">
        <f>IF(ISBLANK(laps_times[[#This Row],[72]]),"DNF",    rounds_cum_time[[#This Row],[71]]+laps_times[[#This Row],[72]])</f>
        <v>9.7193055555555546E-2</v>
      </c>
      <c r="CD58" s="127">
        <f>IF(ISBLANK(laps_times[[#This Row],[73]]),"DNF",    rounds_cum_time[[#This Row],[72]]+laps_times[[#This Row],[73]])</f>
        <v>9.87974537037037E-2</v>
      </c>
      <c r="CE58" s="127">
        <f>IF(ISBLANK(laps_times[[#This Row],[74]]),"DNF",    rounds_cum_time[[#This Row],[73]]+laps_times[[#This Row],[74]])</f>
        <v>0.10068310185185185</v>
      </c>
      <c r="CF58" s="127">
        <f>IF(ISBLANK(laps_times[[#This Row],[75]]),"DNF",    rounds_cum_time[[#This Row],[74]]+laps_times[[#This Row],[75]])</f>
        <v>0.10235752314814815</v>
      </c>
      <c r="CG58" s="127">
        <f>IF(ISBLANK(laps_times[[#This Row],[76]]),"DNF",    rounds_cum_time[[#This Row],[75]]+laps_times[[#This Row],[76]])</f>
        <v>0.10403090277777778</v>
      </c>
      <c r="CH58" s="127">
        <f>IF(ISBLANK(laps_times[[#This Row],[77]]),"DNF",    rounds_cum_time[[#This Row],[76]]+laps_times[[#This Row],[77]])</f>
        <v>0.10563912037037038</v>
      </c>
      <c r="CI58" s="127">
        <f>IF(ISBLANK(laps_times[[#This Row],[78]]),"DNF",    rounds_cum_time[[#This Row],[77]]+laps_times[[#This Row],[78]])</f>
        <v>0.10794085648148148</v>
      </c>
      <c r="CJ58" s="127">
        <f>IF(ISBLANK(laps_times[[#This Row],[79]]),"DNF",    rounds_cum_time[[#This Row],[78]]+laps_times[[#This Row],[79]])</f>
        <v>0.10955231481481481</v>
      </c>
      <c r="CK58" s="127">
        <f>IF(ISBLANK(laps_times[[#This Row],[80]]),"DNF",    rounds_cum_time[[#This Row],[79]]+laps_times[[#This Row],[80]])</f>
        <v>0.11114155092592592</v>
      </c>
      <c r="CL58" s="127">
        <f>IF(ISBLANK(laps_times[[#This Row],[81]]),"DNF",    rounds_cum_time[[#This Row],[80]]+laps_times[[#This Row],[81]])</f>
        <v>0.11272314814814814</v>
      </c>
      <c r="CM58" s="127">
        <f>IF(ISBLANK(laps_times[[#This Row],[82]]),"DNF",    rounds_cum_time[[#This Row],[81]]+laps_times[[#This Row],[82]])</f>
        <v>0.11434189814814814</v>
      </c>
      <c r="CN58" s="127">
        <f>IF(ISBLANK(laps_times[[#This Row],[83]]),"DNF",    rounds_cum_time[[#This Row],[82]]+laps_times[[#This Row],[83]])</f>
        <v>0.1160199074074074</v>
      </c>
      <c r="CO58" s="127">
        <f>IF(ISBLANK(laps_times[[#This Row],[84]]),"DNF",    rounds_cum_time[[#This Row],[83]]+laps_times[[#This Row],[84]])</f>
        <v>0.11763055555555556</v>
      </c>
      <c r="CP58" s="127">
        <f>IF(ISBLANK(laps_times[[#This Row],[85]]),"DNF",    rounds_cum_time[[#This Row],[84]]+laps_times[[#This Row],[85]])</f>
        <v>0.11925000000000001</v>
      </c>
      <c r="CQ58" s="127">
        <f>IF(ISBLANK(laps_times[[#This Row],[86]]),"DNF",    rounds_cum_time[[#This Row],[85]]+laps_times[[#This Row],[86]])</f>
        <v>0.12092291666666667</v>
      </c>
      <c r="CR58" s="127">
        <f>IF(ISBLANK(laps_times[[#This Row],[87]]),"DNF",    rounds_cum_time[[#This Row],[86]]+laps_times[[#This Row],[87]])</f>
        <v>0.12256342592592594</v>
      </c>
      <c r="CS58" s="127">
        <f>IF(ISBLANK(laps_times[[#This Row],[88]]),"DNF",    rounds_cum_time[[#This Row],[87]]+laps_times[[#This Row],[88]])</f>
        <v>0.12412141203703705</v>
      </c>
      <c r="CT58" s="127">
        <f>IF(ISBLANK(laps_times[[#This Row],[89]]),"DNF",    rounds_cum_time[[#This Row],[88]]+laps_times[[#This Row],[89]])</f>
        <v>0.12565520833333335</v>
      </c>
      <c r="CU58" s="127">
        <f>IF(ISBLANK(laps_times[[#This Row],[90]]),"DNF",    rounds_cum_time[[#This Row],[89]]+laps_times[[#This Row],[90]])</f>
        <v>0.12722083333333334</v>
      </c>
      <c r="CV58" s="127">
        <f>IF(ISBLANK(laps_times[[#This Row],[91]]),"DNF",    rounds_cum_time[[#This Row],[90]]+laps_times[[#This Row],[91]])</f>
        <v>0.12878263888888888</v>
      </c>
      <c r="CW58" s="127">
        <f>IF(ISBLANK(laps_times[[#This Row],[92]]),"DNF",    rounds_cum_time[[#This Row],[91]]+laps_times[[#This Row],[92]])</f>
        <v>0.13032685185185186</v>
      </c>
      <c r="CX58" s="127">
        <f>IF(ISBLANK(laps_times[[#This Row],[93]]),"DNF",    rounds_cum_time[[#This Row],[92]]+laps_times[[#This Row],[93]])</f>
        <v>0.13191145833333334</v>
      </c>
      <c r="CY58" s="127">
        <f>IF(ISBLANK(laps_times[[#This Row],[94]]),"DNF",    rounds_cum_time[[#This Row],[93]]+laps_times[[#This Row],[94]])</f>
        <v>0.13352048611111111</v>
      </c>
      <c r="CZ58" s="127">
        <f>IF(ISBLANK(laps_times[[#This Row],[95]]),"DNF",    rounds_cum_time[[#This Row],[94]]+laps_times[[#This Row],[95]])</f>
        <v>0.13519525462962964</v>
      </c>
      <c r="DA58" s="127">
        <f>IF(ISBLANK(laps_times[[#This Row],[96]]),"DNF",    rounds_cum_time[[#This Row],[95]]+laps_times[[#This Row],[96]])</f>
        <v>0.13686805555555556</v>
      </c>
      <c r="DB58" s="127">
        <f>IF(ISBLANK(laps_times[[#This Row],[97]]),"DNF",    rounds_cum_time[[#This Row],[96]]+laps_times[[#This Row],[97]])</f>
        <v>0.13852766203703704</v>
      </c>
      <c r="DC58" s="127">
        <f>IF(ISBLANK(laps_times[[#This Row],[98]]),"DNF",    rounds_cum_time[[#This Row],[97]]+laps_times[[#This Row],[98]])</f>
        <v>0.14032314814814814</v>
      </c>
      <c r="DD58" s="127">
        <f>IF(ISBLANK(laps_times[[#This Row],[99]]),"DNF",    rounds_cum_time[[#This Row],[98]]+laps_times[[#This Row],[99]])</f>
        <v>0.14226180555555554</v>
      </c>
      <c r="DE58" s="127">
        <f>IF(ISBLANK(laps_times[[#This Row],[100]]),"DNF",    rounds_cum_time[[#This Row],[99]]+laps_times[[#This Row],[100]])</f>
        <v>0.14414178240740738</v>
      </c>
      <c r="DF58" s="127">
        <f>IF(ISBLANK(laps_times[[#This Row],[101]]),"DNF",    rounds_cum_time[[#This Row],[100]]+laps_times[[#This Row],[101]])</f>
        <v>0.14624201388888886</v>
      </c>
      <c r="DG58" s="127">
        <f>IF(ISBLANK(laps_times[[#This Row],[102]]),"DNF",    rounds_cum_time[[#This Row],[101]]+laps_times[[#This Row],[102]])</f>
        <v>0.14810671296296293</v>
      </c>
      <c r="DH58" s="127">
        <f>IF(ISBLANK(laps_times[[#This Row],[103]]),"DNF",    rounds_cum_time[[#This Row],[102]]+laps_times[[#This Row],[103]])</f>
        <v>0.14977349537037035</v>
      </c>
      <c r="DI58" s="128">
        <f>IF(ISBLANK(laps_times[[#This Row],[104]]),"DNF",    rounds_cum_time[[#This Row],[103]]+laps_times[[#This Row],[104]])</f>
        <v>0.15130729166666665</v>
      </c>
      <c r="DJ58" s="128">
        <f>IF(ISBLANK(laps_times[[#This Row],[105]]),"DNF",    rounds_cum_time[[#This Row],[104]]+laps_times[[#This Row],[105]])</f>
        <v>0.1552421296296296</v>
      </c>
    </row>
    <row r="59" spans="2:114" x14ac:dyDescent="0.2">
      <c r="B59" s="124">
        <f>laps_times[[#This Row],[poř]]</f>
        <v>56</v>
      </c>
      <c r="C59" s="125">
        <f>laps_times[[#This Row],[s.č.]]</f>
        <v>66</v>
      </c>
      <c r="D59" s="125" t="str">
        <f>laps_times[[#This Row],[jméno]]</f>
        <v>Šimek Miroslav</v>
      </c>
      <c r="E59" s="126">
        <f>laps_times[[#This Row],[roč]]</f>
        <v>1966</v>
      </c>
      <c r="F59" s="126" t="str">
        <f>laps_times[[#This Row],[kat]]</f>
        <v>M50</v>
      </c>
      <c r="G59" s="126">
        <f>laps_times[[#This Row],[poř_kat]]</f>
        <v>7</v>
      </c>
      <c r="H59" s="125" t="str">
        <f>IF(ISBLANK(laps_times[[#This Row],[klub]]),"-",laps_times[[#This Row],[klub]])</f>
        <v>-</v>
      </c>
      <c r="I59" s="138">
        <f>laps_times[[#This Row],[celk. čas]]</f>
        <v>0.1555324074074074</v>
      </c>
      <c r="J59" s="127">
        <f>laps_times[[#This Row],[1]]</f>
        <v>2.0276620370370366E-3</v>
      </c>
      <c r="K59" s="127">
        <f>IF(ISBLANK(laps_times[[#This Row],[2]]),"DNF",    rounds_cum_time[[#This Row],[1]]+laps_times[[#This Row],[2]])</f>
        <v>3.3980324074074069E-3</v>
      </c>
      <c r="L59" s="127">
        <f>IF(ISBLANK(laps_times[[#This Row],[3]]),"DNF",    rounds_cum_time[[#This Row],[2]]+laps_times[[#This Row],[3]])</f>
        <v>4.7923611111111101E-3</v>
      </c>
      <c r="M59" s="127">
        <f>IF(ISBLANK(laps_times[[#This Row],[4]]),"DNF",    rounds_cum_time[[#This Row],[3]]+laps_times[[#This Row],[4]])</f>
        <v>6.1811342592592586E-3</v>
      </c>
      <c r="N59" s="127">
        <f>IF(ISBLANK(laps_times[[#This Row],[5]]),"DNF",    rounds_cum_time[[#This Row],[4]]+laps_times[[#This Row],[5]])</f>
        <v>7.5812499999999994E-3</v>
      </c>
      <c r="O59" s="127">
        <f>IF(ISBLANK(laps_times[[#This Row],[6]]),"DNF",    rounds_cum_time[[#This Row],[5]]+laps_times[[#This Row],[6]])</f>
        <v>8.972453703703703E-3</v>
      </c>
      <c r="P59" s="127">
        <f>IF(ISBLANK(laps_times[[#This Row],[7]]),"DNF",    rounds_cum_time[[#This Row],[6]]+laps_times[[#This Row],[7]])</f>
        <v>1.0394328703703703E-2</v>
      </c>
      <c r="Q59" s="127">
        <f>IF(ISBLANK(laps_times[[#This Row],[8]]),"DNF",    rounds_cum_time[[#This Row],[7]]+laps_times[[#This Row],[8]])</f>
        <v>1.1816898148148148E-2</v>
      </c>
      <c r="R59" s="127">
        <f>IF(ISBLANK(laps_times[[#This Row],[9]]),"DNF",    rounds_cum_time[[#This Row],[8]]+laps_times[[#This Row],[9]])</f>
        <v>1.3203356481481481E-2</v>
      </c>
      <c r="S59" s="127">
        <f>IF(ISBLANK(laps_times[[#This Row],[10]]),"DNF",    rounds_cum_time[[#This Row],[9]]+laps_times[[#This Row],[10]])</f>
        <v>1.4599189814814815E-2</v>
      </c>
      <c r="T59" s="127">
        <f>IF(ISBLANK(laps_times[[#This Row],[11]]),"DNF",    rounds_cum_time[[#This Row],[10]]+laps_times[[#This Row],[11]])</f>
        <v>1.6013773148148149E-2</v>
      </c>
      <c r="U59" s="127">
        <f>IF(ISBLANK(laps_times[[#This Row],[12]]),"DNF",    rounds_cum_time[[#This Row],[11]]+laps_times[[#This Row],[12]])</f>
        <v>1.7447453703703705E-2</v>
      </c>
      <c r="V59" s="127">
        <f>IF(ISBLANK(laps_times[[#This Row],[13]]),"DNF",    rounds_cum_time[[#This Row],[12]]+laps_times[[#This Row],[13]])</f>
        <v>1.886875E-2</v>
      </c>
      <c r="W59" s="127">
        <f>IF(ISBLANK(laps_times[[#This Row],[14]]),"DNF",    rounds_cum_time[[#This Row],[13]]+laps_times[[#This Row],[14]])</f>
        <v>2.0271527777777777E-2</v>
      </c>
      <c r="X59" s="127">
        <f>IF(ISBLANK(laps_times[[#This Row],[15]]),"DNF",    rounds_cum_time[[#This Row],[14]]+laps_times[[#This Row],[15]])</f>
        <v>2.1684606481481482E-2</v>
      </c>
      <c r="Y59" s="127">
        <f>IF(ISBLANK(laps_times[[#This Row],[16]]),"DNF",    rounds_cum_time[[#This Row],[15]]+laps_times[[#This Row],[16]])</f>
        <v>2.3112847222222222E-2</v>
      </c>
      <c r="Z59" s="127">
        <f>IF(ISBLANK(laps_times[[#This Row],[17]]),"DNF",    rounds_cum_time[[#This Row],[16]]+laps_times[[#This Row],[17]])</f>
        <v>2.4534143518518518E-2</v>
      </c>
      <c r="AA59" s="127">
        <f>IF(ISBLANK(laps_times[[#This Row],[18]]),"DNF",    rounds_cum_time[[#This Row],[17]]+laps_times[[#This Row],[18]])</f>
        <v>2.5964236111111112E-2</v>
      </c>
      <c r="AB59" s="127">
        <f>IF(ISBLANK(laps_times[[#This Row],[19]]),"DNF",    rounds_cum_time[[#This Row],[18]]+laps_times[[#This Row],[19]])</f>
        <v>2.7386805555555557E-2</v>
      </c>
      <c r="AC59" s="127">
        <f>IF(ISBLANK(laps_times[[#This Row],[20]]),"DNF",    rounds_cum_time[[#This Row],[19]]+laps_times[[#This Row],[20]])</f>
        <v>2.8848148148148151E-2</v>
      </c>
      <c r="AD59" s="127">
        <f>IF(ISBLANK(laps_times[[#This Row],[21]]),"DNF",    rounds_cum_time[[#This Row],[20]]+laps_times[[#This Row],[21]])</f>
        <v>3.0252777777777781E-2</v>
      </c>
      <c r="AE59" s="127">
        <f>IF(ISBLANK(laps_times[[#This Row],[22]]),"DNF",    rounds_cum_time[[#This Row],[21]]+laps_times[[#This Row],[22]])</f>
        <v>3.1655671296296296E-2</v>
      </c>
      <c r="AF59" s="127">
        <f>IF(ISBLANK(laps_times[[#This Row],[23]]),"DNF",    rounds_cum_time[[#This Row],[22]]+laps_times[[#This Row],[23]])</f>
        <v>3.3096759259259256E-2</v>
      </c>
      <c r="AG59" s="127">
        <f>IF(ISBLANK(laps_times[[#This Row],[24]]),"DNF",    rounds_cum_time[[#This Row],[23]]+laps_times[[#This Row],[24]])</f>
        <v>3.4535300925925924E-2</v>
      </c>
      <c r="AH59" s="127">
        <f>IF(ISBLANK(laps_times[[#This Row],[25]]),"DNF",    rounds_cum_time[[#This Row],[24]]+laps_times[[#This Row],[25]])</f>
        <v>3.5975115740740742E-2</v>
      </c>
      <c r="AI59" s="127">
        <f>IF(ISBLANK(laps_times[[#This Row],[26]]),"DNF",    rounds_cum_time[[#This Row],[25]]+laps_times[[#This Row],[26]])</f>
        <v>3.739976851851852E-2</v>
      </c>
      <c r="AJ59" s="127">
        <f>IF(ISBLANK(laps_times[[#This Row],[27]]),"DNF",    rounds_cum_time[[#This Row],[26]]+laps_times[[#This Row],[27]])</f>
        <v>3.8843981481481479E-2</v>
      </c>
      <c r="AK59" s="127">
        <f>IF(ISBLANK(laps_times[[#This Row],[28]]),"DNF",    rounds_cum_time[[#This Row],[27]]+laps_times[[#This Row],[28]])</f>
        <v>4.027013888888889E-2</v>
      </c>
      <c r="AL59" s="127">
        <f>IF(ISBLANK(laps_times[[#This Row],[29]]),"DNF",    rounds_cum_time[[#This Row],[28]]+laps_times[[#This Row],[29]])</f>
        <v>4.1701273148148151E-2</v>
      </c>
      <c r="AM59" s="127">
        <f>IF(ISBLANK(laps_times[[#This Row],[30]]),"DNF",    rounds_cum_time[[#This Row],[29]]+laps_times[[#This Row],[30]])</f>
        <v>4.3138888888888893E-2</v>
      </c>
      <c r="AN59" s="127">
        <f>IF(ISBLANK(laps_times[[#This Row],[31]]),"DNF",    rounds_cum_time[[#This Row],[30]]+laps_times[[#This Row],[31]])</f>
        <v>4.4582060185185186E-2</v>
      </c>
      <c r="AO59" s="127">
        <f>IF(ISBLANK(laps_times[[#This Row],[32]]),"DNF",    rounds_cum_time[[#This Row],[31]]+laps_times[[#This Row],[32]])</f>
        <v>4.6005787037037039E-2</v>
      </c>
      <c r="AP59" s="127">
        <f>IF(ISBLANK(laps_times[[#This Row],[33]]),"DNF",    rounds_cum_time[[#This Row],[32]]+laps_times[[#This Row],[33]])</f>
        <v>4.7442939814814816E-2</v>
      </c>
      <c r="AQ59" s="127">
        <f>IF(ISBLANK(laps_times[[#This Row],[34]]),"DNF",    rounds_cum_time[[#This Row],[33]]+laps_times[[#This Row],[34]])</f>
        <v>4.8882060185185185E-2</v>
      </c>
      <c r="AR59" s="127">
        <f>IF(ISBLANK(laps_times[[#This Row],[35]]),"DNF",    rounds_cum_time[[#This Row],[34]]+laps_times[[#This Row],[35]])</f>
        <v>5.0324189814814811E-2</v>
      </c>
      <c r="AS59" s="127">
        <f>IF(ISBLANK(laps_times[[#This Row],[36]]),"DNF",    rounds_cum_time[[#This Row],[35]]+laps_times[[#This Row],[36]])</f>
        <v>5.1771990740740736E-2</v>
      </c>
      <c r="AT59" s="127">
        <f>IF(ISBLANK(laps_times[[#This Row],[37]]),"DNF",    rounds_cum_time[[#This Row],[36]]+laps_times[[#This Row],[37]])</f>
        <v>5.3230555555555552E-2</v>
      </c>
      <c r="AU59" s="127">
        <f>IF(ISBLANK(laps_times[[#This Row],[38]]),"DNF",    rounds_cum_time[[#This Row],[37]]+laps_times[[#This Row],[38]])</f>
        <v>5.4690856481481476E-2</v>
      </c>
      <c r="AV59" s="127">
        <f>IF(ISBLANK(laps_times[[#This Row],[39]]),"DNF",    rounds_cum_time[[#This Row],[38]]+laps_times[[#This Row],[39]])</f>
        <v>5.6147569444444441E-2</v>
      </c>
      <c r="AW59" s="127">
        <f>IF(ISBLANK(laps_times[[#This Row],[40]]),"DNF",    rounds_cum_time[[#This Row],[39]]+laps_times[[#This Row],[40]])</f>
        <v>5.7630092592592587E-2</v>
      </c>
      <c r="AX59" s="127">
        <f>IF(ISBLANK(laps_times[[#This Row],[41]]),"DNF",    rounds_cum_time[[#This Row],[40]]+laps_times[[#This Row],[41]])</f>
        <v>5.9107291666666659E-2</v>
      </c>
      <c r="AY59" s="127">
        <f>IF(ISBLANK(laps_times[[#This Row],[42]]),"DNF",    rounds_cum_time[[#This Row],[41]]+laps_times[[#This Row],[42]])</f>
        <v>6.0565162037037032E-2</v>
      </c>
      <c r="AZ59" s="127">
        <f>IF(ISBLANK(laps_times[[#This Row],[43]]),"DNF",    rounds_cum_time[[#This Row],[42]]+laps_times[[#This Row],[43]])</f>
        <v>6.2025578703703697E-2</v>
      </c>
      <c r="BA59" s="127">
        <f>IF(ISBLANK(laps_times[[#This Row],[44]]),"DNF",    rounds_cum_time[[#This Row],[43]]+laps_times[[#This Row],[44]])</f>
        <v>6.3505787037037034E-2</v>
      </c>
      <c r="BB59" s="127">
        <f>IF(ISBLANK(laps_times[[#This Row],[45]]),"DNF",    rounds_cum_time[[#This Row],[44]]+laps_times[[#This Row],[45]])</f>
        <v>6.4977199074074066E-2</v>
      </c>
      <c r="BC59" s="127">
        <f>IF(ISBLANK(laps_times[[#This Row],[46]]),"DNF",    rounds_cum_time[[#This Row],[45]]+laps_times[[#This Row],[46]])</f>
        <v>6.6885069444444431E-2</v>
      </c>
      <c r="BD59" s="127">
        <f>IF(ISBLANK(laps_times[[#This Row],[47]]),"DNF",    rounds_cum_time[[#This Row],[46]]+laps_times[[#This Row],[47]])</f>
        <v>6.8342824074074063E-2</v>
      </c>
      <c r="BE59" s="127">
        <f>IF(ISBLANK(laps_times[[#This Row],[48]]),"DNF",    rounds_cum_time[[#This Row],[47]]+laps_times[[#This Row],[48]])</f>
        <v>6.982881944444444E-2</v>
      </c>
      <c r="BF59" s="127">
        <f>IF(ISBLANK(laps_times[[#This Row],[49]]),"DNF",    rounds_cum_time[[#This Row],[48]]+laps_times[[#This Row],[49]])</f>
        <v>7.1326273148148142E-2</v>
      </c>
      <c r="BG59" s="127">
        <f>IF(ISBLANK(laps_times[[#This Row],[50]]),"DNF",    rounds_cum_time[[#This Row],[49]]+laps_times[[#This Row],[50]])</f>
        <v>7.2872222222222213E-2</v>
      </c>
      <c r="BH59" s="127">
        <f>IF(ISBLANK(laps_times[[#This Row],[51]]),"DNF",    rounds_cum_time[[#This Row],[50]]+laps_times[[#This Row],[51]])</f>
        <v>7.4387731481481478E-2</v>
      </c>
      <c r="BI59" s="127">
        <f>IF(ISBLANK(laps_times[[#This Row],[52]]),"DNF",    rounds_cum_time[[#This Row],[51]]+laps_times[[#This Row],[52]])</f>
        <v>7.5890509259259262E-2</v>
      </c>
      <c r="BJ59" s="127">
        <f>IF(ISBLANK(laps_times[[#This Row],[53]]),"DNF",    rounds_cum_time[[#This Row],[52]]+laps_times[[#This Row],[53]])</f>
        <v>7.7392824074074079E-2</v>
      </c>
      <c r="BK59" s="127">
        <f>IF(ISBLANK(laps_times[[#This Row],[54]]),"DNF",    rounds_cum_time[[#This Row],[53]]+laps_times[[#This Row],[54]])</f>
        <v>7.8677083333333342E-2</v>
      </c>
      <c r="BL59" s="127">
        <f>IF(ISBLANK(laps_times[[#This Row],[55]]),"DNF",    rounds_cum_time[[#This Row],[54]]+laps_times[[#This Row],[55]])</f>
        <v>8.0122337962962975E-2</v>
      </c>
      <c r="BM59" s="127">
        <f>IF(ISBLANK(laps_times[[#This Row],[56]]),"DNF",    rounds_cum_time[[#This Row],[55]]+laps_times[[#This Row],[56]])</f>
        <v>8.1570254629629635E-2</v>
      </c>
      <c r="BN59" s="127">
        <f>IF(ISBLANK(laps_times[[#This Row],[57]]),"DNF",    rounds_cum_time[[#This Row],[56]]+laps_times[[#This Row],[57]])</f>
        <v>8.3021643518518526E-2</v>
      </c>
      <c r="BO59" s="127">
        <f>IF(ISBLANK(laps_times[[#This Row],[58]]),"DNF",    rounds_cum_time[[#This Row],[57]]+laps_times[[#This Row],[58]])</f>
        <v>8.4462731481481493E-2</v>
      </c>
      <c r="BP59" s="127">
        <f>IF(ISBLANK(laps_times[[#This Row],[59]]),"DNF",    rounds_cum_time[[#This Row],[58]]+laps_times[[#This Row],[59]])</f>
        <v>8.5876157407407422E-2</v>
      </c>
      <c r="BQ59" s="127">
        <f>IF(ISBLANK(laps_times[[#This Row],[60]]),"DNF",    rounds_cum_time[[#This Row],[59]]+laps_times[[#This Row],[60]])</f>
        <v>8.7143518518518537E-2</v>
      </c>
      <c r="BR59" s="127">
        <f>IF(ISBLANK(laps_times[[#This Row],[61]]),"DNF",    rounds_cum_time[[#This Row],[60]]+laps_times[[#This Row],[61]])</f>
        <v>8.8638310185185198E-2</v>
      </c>
      <c r="BS59" s="127">
        <f>IF(ISBLANK(laps_times[[#This Row],[62]]),"DNF",    rounds_cum_time[[#This Row],[61]]+laps_times[[#This Row],[62]])</f>
        <v>9.0132754629629649E-2</v>
      </c>
      <c r="BT59" s="127">
        <f>IF(ISBLANK(laps_times[[#This Row],[63]]),"DNF",    rounds_cum_time[[#This Row],[62]]+laps_times[[#This Row],[63]])</f>
        <v>9.1581828703703724E-2</v>
      </c>
      <c r="BU59" s="127">
        <f>IF(ISBLANK(laps_times[[#This Row],[64]]),"DNF",    rounds_cum_time[[#This Row],[63]]+laps_times[[#This Row],[64]])</f>
        <v>9.2765162037037052E-2</v>
      </c>
      <c r="BV59" s="127">
        <f>IF(ISBLANK(laps_times[[#This Row],[65]]),"DNF",    rounds_cum_time[[#This Row],[64]]+laps_times[[#This Row],[65]])</f>
        <v>9.4217129629629651E-2</v>
      </c>
      <c r="BW59" s="127">
        <f>IF(ISBLANK(laps_times[[#This Row],[66]]),"DNF",    rounds_cum_time[[#This Row],[65]]+laps_times[[#This Row],[66]])</f>
        <v>9.5686805555555574E-2</v>
      </c>
      <c r="BX59" s="127">
        <f>IF(ISBLANK(laps_times[[#This Row],[67]]),"DNF",    rounds_cum_time[[#This Row],[66]]+laps_times[[#This Row],[67]])</f>
        <v>9.7161921296296319E-2</v>
      </c>
      <c r="BY59" s="127">
        <f>IF(ISBLANK(laps_times[[#This Row],[68]]),"DNF",    rounds_cum_time[[#This Row],[67]]+laps_times[[#This Row],[68]])</f>
        <v>9.8649189814814839E-2</v>
      </c>
      <c r="BZ59" s="127">
        <f>IF(ISBLANK(laps_times[[#This Row],[69]]),"DNF",    rounds_cum_time[[#This Row],[68]]+laps_times[[#This Row],[69]])</f>
        <v>9.9910763888888907E-2</v>
      </c>
      <c r="CA59" s="127">
        <f>IF(ISBLANK(laps_times[[#This Row],[70]]),"DNF",    rounds_cum_time[[#This Row],[69]]+laps_times[[#This Row],[70]])</f>
        <v>0.1013309027777778</v>
      </c>
      <c r="CB59" s="127">
        <f>IF(ISBLANK(laps_times[[#This Row],[71]]),"DNF",    rounds_cum_time[[#This Row],[70]]+laps_times[[#This Row],[71]])</f>
        <v>0.10285740740740743</v>
      </c>
      <c r="CC59" s="127">
        <f>IF(ISBLANK(laps_times[[#This Row],[72]]),"DNF",    rounds_cum_time[[#This Row],[71]]+laps_times[[#This Row],[72]])</f>
        <v>0.10435821759259262</v>
      </c>
      <c r="CD59" s="127">
        <f>IF(ISBLANK(laps_times[[#This Row],[73]]),"DNF",    rounds_cum_time[[#This Row],[72]]+laps_times[[#This Row],[73]])</f>
        <v>0.1058408564814815</v>
      </c>
      <c r="CE59" s="127">
        <f>IF(ISBLANK(laps_times[[#This Row],[74]]),"DNF",    rounds_cum_time[[#This Row],[73]]+laps_times[[#This Row],[74]])</f>
        <v>0.10704421296296299</v>
      </c>
      <c r="CF59" s="127">
        <f>IF(ISBLANK(laps_times[[#This Row],[75]]),"DNF",    rounds_cum_time[[#This Row],[74]]+laps_times[[#This Row],[75]])</f>
        <v>0.10850937500000002</v>
      </c>
      <c r="CG59" s="127">
        <f>IF(ISBLANK(laps_times[[#This Row],[76]]),"DNF",    rounds_cum_time[[#This Row],[75]]+laps_times[[#This Row],[76]])</f>
        <v>0.11003796296296298</v>
      </c>
      <c r="CH59" s="127">
        <f>IF(ISBLANK(laps_times[[#This Row],[77]]),"DNF",    rounds_cum_time[[#This Row],[76]]+laps_times[[#This Row],[77]])</f>
        <v>0.11154189814814816</v>
      </c>
      <c r="CI59" s="127">
        <f>IF(ISBLANK(laps_times[[#This Row],[78]]),"DNF",    rounds_cum_time[[#This Row],[77]]+laps_times[[#This Row],[78]])</f>
        <v>0.11275231481481483</v>
      </c>
      <c r="CJ59" s="127">
        <f>IF(ISBLANK(laps_times[[#This Row],[79]]),"DNF",    rounds_cum_time[[#This Row],[78]]+laps_times[[#This Row],[79]])</f>
        <v>0.11424965277777779</v>
      </c>
      <c r="CK59" s="127">
        <f>IF(ISBLANK(laps_times[[#This Row],[80]]),"DNF",    rounds_cum_time[[#This Row],[79]]+laps_times[[#This Row],[80]])</f>
        <v>0.11581481481481483</v>
      </c>
      <c r="CL59" s="127">
        <f>IF(ISBLANK(laps_times[[#This Row],[81]]),"DNF",    rounds_cum_time[[#This Row],[80]]+laps_times[[#This Row],[81]])</f>
        <v>0.11740439814814817</v>
      </c>
      <c r="CM59" s="127">
        <f>IF(ISBLANK(laps_times[[#This Row],[82]]),"DNF",    rounds_cum_time[[#This Row],[81]]+laps_times[[#This Row],[82]])</f>
        <v>0.11896631944444447</v>
      </c>
      <c r="CN59" s="127">
        <f>IF(ISBLANK(laps_times[[#This Row],[83]]),"DNF",    rounds_cum_time[[#This Row],[82]]+laps_times[[#This Row],[83]])</f>
        <v>0.12024606481481484</v>
      </c>
      <c r="CO59" s="127">
        <f>IF(ISBLANK(laps_times[[#This Row],[84]]),"DNF",    rounds_cum_time[[#This Row],[83]]+laps_times[[#This Row],[84]])</f>
        <v>0.12176863425925928</v>
      </c>
      <c r="CP59" s="127">
        <f>IF(ISBLANK(laps_times[[#This Row],[85]]),"DNF",    rounds_cum_time[[#This Row],[84]]+laps_times[[#This Row],[85]])</f>
        <v>0.12303935185185187</v>
      </c>
      <c r="CQ59" s="127">
        <f>IF(ISBLANK(laps_times[[#This Row],[86]]),"DNF",    rounds_cum_time[[#This Row],[85]]+laps_times[[#This Row],[86]])</f>
        <v>0.1245914351851852</v>
      </c>
      <c r="CR59" s="127">
        <f>IF(ISBLANK(laps_times[[#This Row],[87]]),"DNF",    rounds_cum_time[[#This Row],[86]]+laps_times[[#This Row],[87]])</f>
        <v>0.12612442129629631</v>
      </c>
      <c r="CS59" s="127">
        <f>IF(ISBLANK(laps_times[[#This Row],[88]]),"DNF",    rounds_cum_time[[#This Row],[87]]+laps_times[[#This Row],[88]])</f>
        <v>0.12748842592592594</v>
      </c>
      <c r="CT59" s="127">
        <f>IF(ISBLANK(laps_times[[#This Row],[89]]),"DNF",    rounds_cum_time[[#This Row],[88]]+laps_times[[#This Row],[89]])</f>
        <v>0.12914386574074074</v>
      </c>
      <c r="CU59" s="127">
        <f>IF(ISBLANK(laps_times[[#This Row],[90]]),"DNF",    rounds_cum_time[[#This Row],[89]]+laps_times[[#This Row],[90]])</f>
        <v>0.13078298611111111</v>
      </c>
      <c r="CV59" s="127">
        <f>IF(ISBLANK(laps_times[[#This Row],[91]]),"DNF",    rounds_cum_time[[#This Row],[90]]+laps_times[[#This Row],[91]])</f>
        <v>0.13240671296296297</v>
      </c>
      <c r="CW59" s="127">
        <f>IF(ISBLANK(laps_times[[#This Row],[92]]),"DNF",    rounds_cum_time[[#This Row],[91]]+laps_times[[#This Row],[92]])</f>
        <v>0.13391620370370372</v>
      </c>
      <c r="CX59" s="127">
        <f>IF(ISBLANK(laps_times[[#This Row],[93]]),"DNF",    rounds_cum_time[[#This Row],[92]]+laps_times[[#This Row],[93]])</f>
        <v>0.13547743055555556</v>
      </c>
      <c r="CY59" s="127">
        <f>IF(ISBLANK(laps_times[[#This Row],[94]]),"DNF",    rounds_cum_time[[#This Row],[93]]+laps_times[[#This Row],[94]])</f>
        <v>0.13706238425925926</v>
      </c>
      <c r="CZ59" s="127">
        <f>IF(ISBLANK(laps_times[[#This Row],[95]]),"DNF",    rounds_cum_time[[#This Row],[94]]+laps_times[[#This Row],[95]])</f>
        <v>0.1386695601851852</v>
      </c>
      <c r="DA59" s="127">
        <f>IF(ISBLANK(laps_times[[#This Row],[96]]),"DNF",    rounds_cum_time[[#This Row],[95]]+laps_times[[#This Row],[96]])</f>
        <v>0.14027731481481484</v>
      </c>
      <c r="DB59" s="127">
        <f>IF(ISBLANK(laps_times[[#This Row],[97]]),"DNF",    rounds_cum_time[[#This Row],[96]]+laps_times[[#This Row],[97]])</f>
        <v>0.14192500000000002</v>
      </c>
      <c r="DC59" s="127">
        <f>IF(ISBLANK(laps_times[[#This Row],[98]]),"DNF",    rounds_cum_time[[#This Row],[97]]+laps_times[[#This Row],[98]])</f>
        <v>0.14347083333333335</v>
      </c>
      <c r="DD59" s="127">
        <f>IF(ISBLANK(laps_times[[#This Row],[99]]),"DNF",    rounds_cum_time[[#This Row],[98]]+laps_times[[#This Row],[99]])</f>
        <v>0.14520555555555559</v>
      </c>
      <c r="DE59" s="127">
        <f>IF(ISBLANK(laps_times[[#This Row],[100]]),"DNF",    rounds_cum_time[[#This Row],[99]]+laps_times[[#This Row],[100]])</f>
        <v>0.14693449074074078</v>
      </c>
      <c r="DF59" s="127">
        <f>IF(ISBLANK(laps_times[[#This Row],[101]]),"DNF",    rounds_cum_time[[#This Row],[100]]+laps_times[[#This Row],[101]])</f>
        <v>0.1486592592592593</v>
      </c>
      <c r="DG59" s="127">
        <f>IF(ISBLANK(laps_times[[#This Row],[102]]),"DNF",    rounds_cum_time[[#This Row],[101]]+laps_times[[#This Row],[102]])</f>
        <v>0.15043240740740743</v>
      </c>
      <c r="DH59" s="127">
        <f>IF(ISBLANK(laps_times[[#This Row],[103]]),"DNF",    rounds_cum_time[[#This Row],[102]]+laps_times[[#This Row],[103]])</f>
        <v>0.1521763888888889</v>
      </c>
      <c r="DI59" s="128">
        <f>IF(ISBLANK(laps_times[[#This Row],[104]]),"DNF",    rounds_cum_time[[#This Row],[103]]+laps_times[[#This Row],[104]])</f>
        <v>0.153915625</v>
      </c>
      <c r="DJ59" s="128">
        <f>IF(ISBLANK(laps_times[[#This Row],[105]]),"DNF",    rounds_cum_time[[#This Row],[104]]+laps_times[[#This Row],[105]])</f>
        <v>0.1555394675925926</v>
      </c>
    </row>
    <row r="60" spans="2:114" x14ac:dyDescent="0.2">
      <c r="B60" s="124">
        <f>laps_times[[#This Row],[poř]]</f>
        <v>57</v>
      </c>
      <c r="C60" s="125">
        <f>laps_times[[#This Row],[s.č.]]</f>
        <v>106</v>
      </c>
      <c r="D60" s="125" t="str">
        <f>laps_times[[#This Row],[jméno]]</f>
        <v>Švejnoha Lukáš</v>
      </c>
      <c r="E60" s="126">
        <f>laps_times[[#This Row],[roč]]</f>
        <v>1989</v>
      </c>
      <c r="F60" s="126" t="str">
        <f>laps_times[[#This Row],[kat]]</f>
        <v>M20</v>
      </c>
      <c r="G60" s="126">
        <f>laps_times[[#This Row],[poř_kat]]</f>
        <v>3</v>
      </c>
      <c r="H60" s="125" t="str">
        <f>IF(ISBLANK(laps_times[[#This Row],[klub]]),"-",laps_times[[#This Row],[klub]])</f>
        <v>České Velenice</v>
      </c>
      <c r="I60" s="138">
        <f>laps_times[[#This Row],[celk. čas]]</f>
        <v>0.15685185185185185</v>
      </c>
      <c r="J60" s="127">
        <f>laps_times[[#This Row],[1]]</f>
        <v>2.3842592592592591E-3</v>
      </c>
      <c r="K60" s="127">
        <f>IF(ISBLANK(laps_times[[#This Row],[2]]),"DNF",    rounds_cum_time[[#This Row],[1]]+laps_times[[#This Row],[2]])</f>
        <v>3.8218749999999998E-3</v>
      </c>
      <c r="L60" s="127">
        <f>IF(ISBLANK(laps_times[[#This Row],[3]]),"DNF",    rounds_cum_time[[#This Row],[2]]+laps_times[[#This Row],[3]])</f>
        <v>5.1918981481481477E-3</v>
      </c>
      <c r="M60" s="127">
        <f>IF(ISBLANK(laps_times[[#This Row],[4]]),"DNF",    rounds_cum_time[[#This Row],[3]]+laps_times[[#This Row],[4]])</f>
        <v>6.547106481481481E-3</v>
      </c>
      <c r="N60" s="127">
        <f>IF(ISBLANK(laps_times[[#This Row],[5]]),"DNF",    rounds_cum_time[[#This Row],[4]]+laps_times[[#This Row],[5]])</f>
        <v>7.8811342592592579E-3</v>
      </c>
      <c r="O60" s="127">
        <f>IF(ISBLANK(laps_times[[#This Row],[6]]),"DNF",    rounds_cum_time[[#This Row],[5]]+laps_times[[#This Row],[6]])</f>
        <v>9.1991898148148128E-3</v>
      </c>
      <c r="P60" s="127">
        <f>IF(ISBLANK(laps_times[[#This Row],[7]]),"DNF",    rounds_cum_time[[#This Row],[6]]+laps_times[[#This Row],[7]])</f>
        <v>1.053460648148148E-2</v>
      </c>
      <c r="Q60" s="127">
        <f>IF(ISBLANK(laps_times[[#This Row],[8]]),"DNF",    rounds_cum_time[[#This Row],[7]]+laps_times[[#This Row],[8]])</f>
        <v>1.1878703703703702E-2</v>
      </c>
      <c r="R60" s="127">
        <f>IF(ISBLANK(laps_times[[#This Row],[9]]),"DNF",    rounds_cum_time[[#This Row],[8]]+laps_times[[#This Row],[9]])</f>
        <v>1.3215972222222221E-2</v>
      </c>
      <c r="S60" s="127">
        <f>IF(ISBLANK(laps_times[[#This Row],[10]]),"DNF",    rounds_cum_time[[#This Row],[9]]+laps_times[[#This Row],[10]])</f>
        <v>1.4525462962962962E-2</v>
      </c>
      <c r="T60" s="127">
        <f>IF(ISBLANK(laps_times[[#This Row],[11]]),"DNF",    rounds_cum_time[[#This Row],[10]]+laps_times[[#This Row],[11]])</f>
        <v>1.5856712962962961E-2</v>
      </c>
      <c r="U60" s="127">
        <f>IF(ISBLANK(laps_times[[#This Row],[12]]),"DNF",    rounds_cum_time[[#This Row],[11]]+laps_times[[#This Row],[12]])</f>
        <v>1.719421296296296E-2</v>
      </c>
      <c r="V60" s="127">
        <f>IF(ISBLANK(laps_times[[#This Row],[13]]),"DNF",    rounds_cum_time[[#This Row],[12]]+laps_times[[#This Row],[13]])</f>
        <v>1.8471759259259257E-2</v>
      </c>
      <c r="W60" s="127">
        <f>IF(ISBLANK(laps_times[[#This Row],[14]]),"DNF",    rounds_cum_time[[#This Row],[13]]+laps_times[[#This Row],[14]])</f>
        <v>1.9785879629629629E-2</v>
      </c>
      <c r="X60" s="127">
        <f>IF(ISBLANK(laps_times[[#This Row],[15]]),"DNF",    rounds_cum_time[[#This Row],[14]]+laps_times[[#This Row],[15]])</f>
        <v>2.1092824074074073E-2</v>
      </c>
      <c r="Y60" s="127">
        <f>IF(ISBLANK(laps_times[[#This Row],[16]]),"DNF",    rounds_cum_time[[#This Row],[15]]+laps_times[[#This Row],[16]])</f>
        <v>2.2442245370370369E-2</v>
      </c>
      <c r="Z60" s="127">
        <f>IF(ISBLANK(laps_times[[#This Row],[17]]),"DNF",    rounds_cum_time[[#This Row],[16]]+laps_times[[#This Row],[17]])</f>
        <v>2.3790509259259258E-2</v>
      </c>
      <c r="AA60" s="127">
        <f>IF(ISBLANK(laps_times[[#This Row],[18]]),"DNF",    rounds_cum_time[[#This Row],[17]]+laps_times[[#This Row],[18]])</f>
        <v>2.513333333333333E-2</v>
      </c>
      <c r="AB60" s="127">
        <f>IF(ISBLANK(laps_times[[#This Row],[19]]),"DNF",    rounds_cum_time[[#This Row],[18]]+laps_times[[#This Row],[19]])</f>
        <v>2.6480787037037035E-2</v>
      </c>
      <c r="AC60" s="127">
        <f>IF(ISBLANK(laps_times[[#This Row],[20]]),"DNF",    rounds_cum_time[[#This Row],[19]]+laps_times[[#This Row],[20]])</f>
        <v>2.781273148148148E-2</v>
      </c>
      <c r="AD60" s="127">
        <f>IF(ISBLANK(laps_times[[#This Row],[21]]),"DNF",    rounds_cum_time[[#This Row],[20]]+laps_times[[#This Row],[21]])</f>
        <v>2.9164699074074072E-2</v>
      </c>
      <c r="AE60" s="127">
        <f>IF(ISBLANK(laps_times[[#This Row],[22]]),"DNF",    rounds_cum_time[[#This Row],[21]]+laps_times[[#This Row],[22]])</f>
        <v>3.0503587962962962E-2</v>
      </c>
      <c r="AF60" s="127">
        <f>IF(ISBLANK(laps_times[[#This Row],[23]]),"DNF",    rounds_cum_time[[#This Row],[22]]+laps_times[[#This Row],[23]])</f>
        <v>3.1834606481481481E-2</v>
      </c>
      <c r="AG60" s="127">
        <f>IF(ISBLANK(laps_times[[#This Row],[24]]),"DNF",    rounds_cum_time[[#This Row],[23]]+laps_times[[#This Row],[24]])</f>
        <v>3.3205208333333333E-2</v>
      </c>
      <c r="AH60" s="127">
        <f>IF(ISBLANK(laps_times[[#This Row],[25]]),"DNF",    rounds_cum_time[[#This Row],[24]]+laps_times[[#This Row],[25]])</f>
        <v>3.4556944444444446E-2</v>
      </c>
      <c r="AI60" s="127">
        <f>IF(ISBLANK(laps_times[[#This Row],[26]]),"DNF",    rounds_cum_time[[#This Row],[25]]+laps_times[[#This Row],[26]])</f>
        <v>3.5909027777777776E-2</v>
      </c>
      <c r="AJ60" s="127">
        <f>IF(ISBLANK(laps_times[[#This Row],[27]]),"DNF",    rounds_cum_time[[#This Row],[26]]+laps_times[[#This Row],[27]])</f>
        <v>3.7245601851851849E-2</v>
      </c>
      <c r="AK60" s="127">
        <f>IF(ISBLANK(laps_times[[#This Row],[28]]),"DNF",    rounds_cum_time[[#This Row],[27]]+laps_times[[#This Row],[28]])</f>
        <v>3.8582407407407406E-2</v>
      </c>
      <c r="AL60" s="127">
        <f>IF(ISBLANK(laps_times[[#This Row],[29]]),"DNF",    rounds_cum_time[[#This Row],[28]]+laps_times[[#This Row],[29]])</f>
        <v>3.9984953703703703E-2</v>
      </c>
      <c r="AM60" s="127">
        <f>IF(ISBLANK(laps_times[[#This Row],[30]]),"DNF",    rounds_cum_time[[#This Row],[29]]+laps_times[[#This Row],[30]])</f>
        <v>4.1317708333333335E-2</v>
      </c>
      <c r="AN60" s="127">
        <f>IF(ISBLANK(laps_times[[#This Row],[31]]),"DNF",    rounds_cum_time[[#This Row],[30]]+laps_times[[#This Row],[31]])</f>
        <v>4.2665046296296298E-2</v>
      </c>
      <c r="AO60" s="127">
        <f>IF(ISBLANK(laps_times[[#This Row],[32]]),"DNF",    rounds_cum_time[[#This Row],[31]]+laps_times[[#This Row],[32]])</f>
        <v>4.4012037037037037E-2</v>
      </c>
      <c r="AP60" s="127">
        <f>IF(ISBLANK(laps_times[[#This Row],[33]]),"DNF",    rounds_cum_time[[#This Row],[32]]+laps_times[[#This Row],[33]])</f>
        <v>4.5337615740740744E-2</v>
      </c>
      <c r="AQ60" s="127">
        <f>IF(ISBLANK(laps_times[[#This Row],[34]]),"DNF",    rounds_cum_time[[#This Row],[33]]+laps_times[[#This Row],[34]])</f>
        <v>4.6676851851851858E-2</v>
      </c>
      <c r="AR60" s="127">
        <f>IF(ISBLANK(laps_times[[#This Row],[35]]),"DNF",    rounds_cum_time[[#This Row],[34]]+laps_times[[#This Row],[35]])</f>
        <v>4.8027430555555563E-2</v>
      </c>
      <c r="AS60" s="127">
        <f>IF(ISBLANK(laps_times[[#This Row],[36]]),"DNF",    rounds_cum_time[[#This Row],[35]]+laps_times[[#This Row],[36]])</f>
        <v>4.9383333333333342E-2</v>
      </c>
      <c r="AT60" s="127">
        <f>IF(ISBLANK(laps_times[[#This Row],[37]]),"DNF",    rounds_cum_time[[#This Row],[36]]+laps_times[[#This Row],[37]])</f>
        <v>5.0721064814814823E-2</v>
      </c>
      <c r="AU60" s="127">
        <f>IF(ISBLANK(laps_times[[#This Row],[38]]),"DNF",    rounds_cum_time[[#This Row],[37]]+laps_times[[#This Row],[38]])</f>
        <v>5.2076273148148153E-2</v>
      </c>
      <c r="AV60" s="127">
        <f>IF(ISBLANK(laps_times[[#This Row],[39]]),"DNF",    rounds_cum_time[[#This Row],[38]]+laps_times[[#This Row],[39]])</f>
        <v>5.3438310185185189E-2</v>
      </c>
      <c r="AW60" s="127">
        <f>IF(ISBLANK(laps_times[[#This Row],[40]]),"DNF",    rounds_cum_time[[#This Row],[39]]+laps_times[[#This Row],[40]])</f>
        <v>5.4804745370370375E-2</v>
      </c>
      <c r="AX60" s="127">
        <f>IF(ISBLANK(laps_times[[#This Row],[41]]),"DNF",    rounds_cum_time[[#This Row],[40]]+laps_times[[#This Row],[41]])</f>
        <v>5.6172569444444452E-2</v>
      </c>
      <c r="AY60" s="127">
        <f>IF(ISBLANK(laps_times[[#This Row],[42]]),"DNF",    rounds_cum_time[[#This Row],[41]]+laps_times[[#This Row],[42]])</f>
        <v>5.7553935185185194E-2</v>
      </c>
      <c r="AZ60" s="127">
        <f>IF(ISBLANK(laps_times[[#This Row],[43]]),"DNF",    rounds_cum_time[[#This Row],[42]]+laps_times[[#This Row],[43]])</f>
        <v>5.8919328703703713E-2</v>
      </c>
      <c r="BA60" s="127">
        <f>IF(ISBLANK(laps_times[[#This Row],[44]]),"DNF",    rounds_cum_time[[#This Row],[43]]+laps_times[[#This Row],[44]])</f>
        <v>6.0289467592592599E-2</v>
      </c>
      <c r="BB60" s="127">
        <f>IF(ISBLANK(laps_times[[#This Row],[45]]),"DNF",    rounds_cum_time[[#This Row],[44]]+laps_times[[#This Row],[45]])</f>
        <v>6.1682754629629639E-2</v>
      </c>
      <c r="BC60" s="127">
        <f>IF(ISBLANK(laps_times[[#This Row],[46]]),"DNF",    rounds_cum_time[[#This Row],[45]]+laps_times[[#This Row],[46]])</f>
        <v>6.3045833333333343E-2</v>
      </c>
      <c r="BD60" s="127">
        <f>IF(ISBLANK(laps_times[[#This Row],[47]]),"DNF",    rounds_cum_time[[#This Row],[46]]+laps_times[[#This Row],[47]])</f>
        <v>6.4486458333333344E-2</v>
      </c>
      <c r="BE60" s="127">
        <f>IF(ISBLANK(laps_times[[#This Row],[48]]),"DNF",    rounds_cum_time[[#This Row],[47]]+laps_times[[#This Row],[48]])</f>
        <v>6.5869560185185194E-2</v>
      </c>
      <c r="BF60" s="127">
        <f>IF(ISBLANK(laps_times[[#This Row],[49]]),"DNF",    rounds_cum_time[[#This Row],[48]]+laps_times[[#This Row],[49]])</f>
        <v>6.7265162037037043E-2</v>
      </c>
      <c r="BG60" s="127">
        <f>IF(ISBLANK(laps_times[[#This Row],[50]]),"DNF",    rounds_cum_time[[#This Row],[49]]+laps_times[[#This Row],[50]])</f>
        <v>6.8664583333333334E-2</v>
      </c>
      <c r="BH60" s="127">
        <f>IF(ISBLANK(laps_times[[#This Row],[51]]),"DNF",    rounds_cum_time[[#This Row],[50]]+laps_times[[#This Row],[51]])</f>
        <v>7.0073842592592597E-2</v>
      </c>
      <c r="BI60" s="127">
        <f>IF(ISBLANK(laps_times[[#This Row],[52]]),"DNF",    rounds_cum_time[[#This Row],[51]]+laps_times[[#This Row],[52]])</f>
        <v>7.1484837962962969E-2</v>
      </c>
      <c r="BJ60" s="127">
        <f>IF(ISBLANK(laps_times[[#This Row],[53]]),"DNF",    rounds_cum_time[[#This Row],[52]]+laps_times[[#This Row],[53]])</f>
        <v>7.3136574074074076E-2</v>
      </c>
      <c r="BK60" s="127">
        <f>IF(ISBLANK(laps_times[[#This Row],[54]]),"DNF",    rounds_cum_time[[#This Row],[53]]+laps_times[[#This Row],[54]])</f>
        <v>7.4538541666666666E-2</v>
      </c>
      <c r="BL60" s="127">
        <f>IF(ISBLANK(laps_times[[#This Row],[55]]),"DNF",    rounds_cum_time[[#This Row],[54]]+laps_times[[#This Row],[55]])</f>
        <v>7.5938773148148148E-2</v>
      </c>
      <c r="BM60" s="127">
        <f>IF(ISBLANK(laps_times[[#This Row],[56]]),"DNF",    rounds_cum_time[[#This Row],[55]]+laps_times[[#This Row],[56]])</f>
        <v>7.7399884259259255E-2</v>
      </c>
      <c r="BN60" s="127">
        <f>IF(ISBLANK(laps_times[[#This Row],[57]]),"DNF",    rounds_cum_time[[#This Row],[56]]+laps_times[[#This Row],[57]])</f>
        <v>7.8848726851851847E-2</v>
      </c>
      <c r="BO60" s="127">
        <f>IF(ISBLANK(laps_times[[#This Row],[58]]),"DNF",    rounds_cum_time[[#This Row],[57]]+laps_times[[#This Row],[58]])</f>
        <v>8.0382291666666661E-2</v>
      </c>
      <c r="BP60" s="127">
        <f>IF(ISBLANK(laps_times[[#This Row],[59]]),"DNF",    rounds_cum_time[[#This Row],[58]]+laps_times[[#This Row],[59]])</f>
        <v>8.1857060185185182E-2</v>
      </c>
      <c r="BQ60" s="127">
        <f>IF(ISBLANK(laps_times[[#This Row],[60]]),"DNF",    rounds_cum_time[[#This Row],[59]]+laps_times[[#This Row],[60]])</f>
        <v>8.3300694444444448E-2</v>
      </c>
      <c r="BR60" s="127">
        <f>IF(ISBLANK(laps_times[[#This Row],[61]]),"DNF",    rounds_cum_time[[#This Row],[60]]+laps_times[[#This Row],[61]])</f>
        <v>8.4975000000000009E-2</v>
      </c>
      <c r="BS60" s="127">
        <f>IF(ISBLANK(laps_times[[#This Row],[62]]),"DNF",    rounds_cum_time[[#This Row],[61]]+laps_times[[#This Row],[62]])</f>
        <v>8.6456365740740754E-2</v>
      </c>
      <c r="BT60" s="127">
        <f>IF(ISBLANK(laps_times[[#This Row],[63]]),"DNF",    rounds_cum_time[[#This Row],[62]]+laps_times[[#This Row],[63]])</f>
        <v>8.7986921296296303E-2</v>
      </c>
      <c r="BU60" s="127">
        <f>IF(ISBLANK(laps_times[[#This Row],[64]]),"DNF",    rounds_cum_time[[#This Row],[63]]+laps_times[[#This Row],[64]])</f>
        <v>8.9523842592592592E-2</v>
      </c>
      <c r="BV60" s="127">
        <f>IF(ISBLANK(laps_times[[#This Row],[65]]),"DNF",    rounds_cum_time[[#This Row],[64]]+laps_times[[#This Row],[65]])</f>
        <v>9.1198842592592588E-2</v>
      </c>
      <c r="BW60" s="127">
        <f>IF(ISBLANK(laps_times[[#This Row],[66]]),"DNF",    rounds_cum_time[[#This Row],[65]]+laps_times[[#This Row],[66]])</f>
        <v>9.2711689814814813E-2</v>
      </c>
      <c r="BX60" s="127">
        <f>IF(ISBLANK(laps_times[[#This Row],[67]]),"DNF",    rounds_cum_time[[#This Row],[66]]+laps_times[[#This Row],[67]])</f>
        <v>9.4196759259259258E-2</v>
      </c>
      <c r="BY60" s="127">
        <f>IF(ISBLANK(laps_times[[#This Row],[68]]),"DNF",    rounds_cum_time[[#This Row],[67]]+laps_times[[#This Row],[68]])</f>
        <v>9.5704050925925918E-2</v>
      </c>
      <c r="BZ60" s="127">
        <f>IF(ISBLANK(laps_times[[#This Row],[69]]),"DNF",    rounds_cum_time[[#This Row],[68]]+laps_times[[#This Row],[69]])</f>
        <v>9.7200925925925913E-2</v>
      </c>
      <c r="CA60" s="127">
        <f>IF(ISBLANK(laps_times[[#This Row],[70]]),"DNF",    rounds_cum_time[[#This Row],[69]]+laps_times[[#This Row],[70]])</f>
        <v>9.8708796296296281E-2</v>
      </c>
      <c r="CB60" s="127">
        <f>IF(ISBLANK(laps_times[[#This Row],[71]]),"DNF",    rounds_cum_time[[#This Row],[70]]+laps_times[[#This Row],[71]])</f>
        <v>0.10035983796296295</v>
      </c>
      <c r="CC60" s="127">
        <f>IF(ISBLANK(laps_times[[#This Row],[72]]),"DNF",    rounds_cum_time[[#This Row],[71]]+laps_times[[#This Row],[72]])</f>
        <v>0.10188391203703703</v>
      </c>
      <c r="CD60" s="127">
        <f>IF(ISBLANK(laps_times[[#This Row],[73]]),"DNF",    rounds_cum_time[[#This Row],[72]]+laps_times[[#This Row],[73]])</f>
        <v>0.10339467592592592</v>
      </c>
      <c r="CE60" s="127">
        <f>IF(ISBLANK(laps_times[[#This Row],[74]]),"DNF",    rounds_cum_time[[#This Row],[73]]+laps_times[[#This Row],[74]])</f>
        <v>0.10494155092592593</v>
      </c>
      <c r="CF60" s="127">
        <f>IF(ISBLANK(laps_times[[#This Row],[75]]),"DNF",    rounds_cum_time[[#This Row],[74]]+laps_times[[#This Row],[75]])</f>
        <v>0.10645763888888889</v>
      </c>
      <c r="CG60" s="127">
        <f>IF(ISBLANK(laps_times[[#This Row],[76]]),"DNF",    rounds_cum_time[[#This Row],[75]]+laps_times[[#This Row],[76]])</f>
        <v>0.1082787037037037</v>
      </c>
      <c r="CH60" s="127">
        <f>IF(ISBLANK(laps_times[[#This Row],[77]]),"DNF",    rounds_cum_time[[#This Row],[76]]+laps_times[[#This Row],[77]])</f>
        <v>0.10984282407407407</v>
      </c>
      <c r="CI60" s="127">
        <f>IF(ISBLANK(laps_times[[#This Row],[78]]),"DNF",    rounds_cum_time[[#This Row],[77]]+laps_times[[#This Row],[78]])</f>
        <v>0.11140127314814814</v>
      </c>
      <c r="CJ60" s="127">
        <f>IF(ISBLANK(laps_times[[#This Row],[79]]),"DNF",    rounds_cum_time[[#This Row],[78]]+laps_times[[#This Row],[79]])</f>
        <v>0.11335277777777777</v>
      </c>
      <c r="CK60" s="127">
        <f>IF(ISBLANK(laps_times[[#This Row],[80]]),"DNF",    rounds_cum_time[[#This Row],[79]]+laps_times[[#This Row],[80]])</f>
        <v>0.1149449074074074</v>
      </c>
      <c r="CL60" s="127">
        <f>IF(ISBLANK(laps_times[[#This Row],[81]]),"DNF",    rounds_cum_time[[#This Row],[80]]+laps_times[[#This Row],[81]])</f>
        <v>0.11650486111111111</v>
      </c>
      <c r="CM60" s="127">
        <f>IF(ISBLANK(laps_times[[#This Row],[82]]),"DNF",    rounds_cum_time[[#This Row],[81]]+laps_times[[#This Row],[82]])</f>
        <v>0.11808009259259258</v>
      </c>
      <c r="CN60" s="127">
        <f>IF(ISBLANK(laps_times[[#This Row],[83]]),"DNF",    rounds_cum_time[[#This Row],[82]]+laps_times[[#This Row],[83]])</f>
        <v>0.11993136574074073</v>
      </c>
      <c r="CO60" s="127">
        <f>IF(ISBLANK(laps_times[[#This Row],[84]]),"DNF",    rounds_cum_time[[#This Row],[83]]+laps_times[[#This Row],[84]])</f>
        <v>0.12154421296296296</v>
      </c>
      <c r="CP60" s="127">
        <f>IF(ISBLANK(laps_times[[#This Row],[85]]),"DNF",    rounds_cum_time[[#This Row],[84]]+laps_times[[#This Row],[85]])</f>
        <v>0.12314780092592592</v>
      </c>
      <c r="CQ60" s="127">
        <f>IF(ISBLANK(laps_times[[#This Row],[86]]),"DNF",    rounds_cum_time[[#This Row],[85]]+laps_times[[#This Row],[86]])</f>
        <v>0.12502743055555554</v>
      </c>
      <c r="CR60" s="127">
        <f>IF(ISBLANK(laps_times[[#This Row],[87]]),"DNF",    rounds_cum_time[[#This Row],[86]]+laps_times[[#This Row],[87]])</f>
        <v>0.12691041666666666</v>
      </c>
      <c r="CS60" s="127">
        <f>IF(ISBLANK(laps_times[[#This Row],[88]]),"DNF",    rounds_cum_time[[#This Row],[87]]+laps_times[[#This Row],[88]])</f>
        <v>0.12853206018518518</v>
      </c>
      <c r="CT60" s="127">
        <f>IF(ISBLANK(laps_times[[#This Row],[89]]),"DNF",    rounds_cum_time[[#This Row],[88]]+laps_times[[#This Row],[89]])</f>
        <v>0.13017256944444444</v>
      </c>
      <c r="CU60" s="127">
        <f>IF(ISBLANK(laps_times[[#This Row],[90]]),"DNF",    rounds_cum_time[[#This Row],[89]]+laps_times[[#This Row],[90]])</f>
        <v>0.13179872685185184</v>
      </c>
      <c r="CV60" s="127">
        <f>IF(ISBLANK(laps_times[[#This Row],[91]]),"DNF",    rounds_cum_time[[#This Row],[90]]+laps_times[[#This Row],[91]])</f>
        <v>0.13360138888888889</v>
      </c>
      <c r="CW60" s="127">
        <f>IF(ISBLANK(laps_times[[#This Row],[92]]),"DNF",    rounds_cum_time[[#This Row],[91]]+laps_times[[#This Row],[92]])</f>
        <v>0.1352800925925926</v>
      </c>
      <c r="CX60" s="127">
        <f>IF(ISBLANK(laps_times[[#This Row],[93]]),"DNF",    rounds_cum_time[[#This Row],[92]]+laps_times[[#This Row],[93]])</f>
        <v>0.13691423611111112</v>
      </c>
      <c r="CY60" s="127">
        <f>IF(ISBLANK(laps_times[[#This Row],[94]]),"DNF",    rounds_cum_time[[#This Row],[93]]+laps_times[[#This Row],[94]])</f>
        <v>0.13862708333333335</v>
      </c>
      <c r="CZ60" s="127">
        <f>IF(ISBLANK(laps_times[[#This Row],[95]]),"DNF",    rounds_cum_time[[#This Row],[94]]+laps_times[[#This Row],[95]])</f>
        <v>0.1404033564814815</v>
      </c>
      <c r="DA60" s="127">
        <f>IF(ISBLANK(laps_times[[#This Row],[96]]),"DNF",    rounds_cum_time[[#This Row],[95]]+laps_times[[#This Row],[96]])</f>
        <v>0.14205185185185187</v>
      </c>
      <c r="DB60" s="127">
        <f>IF(ISBLANK(laps_times[[#This Row],[97]]),"DNF",    rounds_cum_time[[#This Row],[96]]+laps_times[[#This Row],[97]])</f>
        <v>0.14370381944444446</v>
      </c>
      <c r="DC60" s="127">
        <f>IF(ISBLANK(laps_times[[#This Row],[98]]),"DNF",    rounds_cum_time[[#This Row],[97]]+laps_times[[#This Row],[98]])</f>
        <v>0.14534270833333335</v>
      </c>
      <c r="DD60" s="127">
        <f>IF(ISBLANK(laps_times[[#This Row],[99]]),"DNF",    rounds_cum_time[[#This Row],[98]]+laps_times[[#This Row],[99]])</f>
        <v>0.14700752314814816</v>
      </c>
      <c r="DE60" s="127">
        <f>IF(ISBLANK(laps_times[[#This Row],[100]]),"DNF",    rounds_cum_time[[#This Row],[99]]+laps_times[[#This Row],[100]])</f>
        <v>0.14866319444444445</v>
      </c>
      <c r="DF60" s="127">
        <f>IF(ISBLANK(laps_times[[#This Row],[101]]),"DNF",    rounds_cum_time[[#This Row],[100]]+laps_times[[#This Row],[101]])</f>
        <v>0.1503326388888889</v>
      </c>
      <c r="DG60" s="127">
        <f>IF(ISBLANK(laps_times[[#This Row],[102]]),"DNF",    rounds_cum_time[[#This Row],[101]]+laps_times[[#This Row],[102]])</f>
        <v>0.15204108796296298</v>
      </c>
      <c r="DH60" s="127">
        <f>IF(ISBLANK(laps_times[[#This Row],[103]]),"DNF",    rounds_cum_time[[#This Row],[102]]+laps_times[[#This Row],[103]])</f>
        <v>0.1537394675925926</v>
      </c>
      <c r="DI60" s="128">
        <f>IF(ISBLANK(laps_times[[#This Row],[104]]),"DNF",    rounds_cum_time[[#This Row],[103]]+laps_times[[#This Row],[104]])</f>
        <v>0.15533275462962964</v>
      </c>
      <c r="DJ60" s="128">
        <f>IF(ISBLANK(laps_times[[#This Row],[105]]),"DNF",    rounds_cum_time[[#This Row],[104]]+laps_times[[#This Row],[105]])</f>
        <v>0.15685347222222223</v>
      </c>
    </row>
    <row r="61" spans="2:114" x14ac:dyDescent="0.2">
      <c r="B61" s="124">
        <f>laps_times[[#This Row],[poř]]</f>
        <v>58</v>
      </c>
      <c r="C61" s="125">
        <f>laps_times[[#This Row],[s.č.]]</f>
        <v>83</v>
      </c>
      <c r="D61" s="125" t="str">
        <f>laps_times[[#This Row],[jméno]]</f>
        <v>Rataj Stanislav</v>
      </c>
      <c r="E61" s="126">
        <f>laps_times[[#This Row],[roč]]</f>
        <v>1978</v>
      </c>
      <c r="F61" s="126" t="str">
        <f>laps_times[[#This Row],[kat]]</f>
        <v>M40</v>
      </c>
      <c r="G61" s="126">
        <f>laps_times[[#This Row],[poř_kat]]</f>
        <v>25</v>
      </c>
      <c r="H61" s="125" t="str">
        <f>IF(ISBLANK(laps_times[[#This Row],[klub]]),"-",laps_times[[#This Row],[klub]])</f>
        <v>-</v>
      </c>
      <c r="I61" s="138">
        <f>laps_times[[#This Row],[celk. čas]]</f>
        <v>0.15734953703703705</v>
      </c>
      <c r="J61" s="127">
        <f>laps_times[[#This Row],[1]]</f>
        <v>1.8670138888888888E-3</v>
      </c>
      <c r="K61" s="127">
        <f>IF(ISBLANK(laps_times[[#This Row],[2]]),"DNF",    rounds_cum_time[[#This Row],[1]]+laps_times[[#This Row],[2]])</f>
        <v>3.1357638888888885E-3</v>
      </c>
      <c r="L61" s="127">
        <f>IF(ISBLANK(laps_times[[#This Row],[3]]),"DNF",    rounds_cum_time[[#This Row],[2]]+laps_times[[#This Row],[3]])</f>
        <v>4.4608796296296289E-3</v>
      </c>
      <c r="M61" s="127">
        <f>IF(ISBLANK(laps_times[[#This Row],[4]]),"DNF",    rounds_cum_time[[#This Row],[3]]+laps_times[[#This Row],[4]])</f>
        <v>5.7929398148148141E-3</v>
      </c>
      <c r="N61" s="127">
        <f>IF(ISBLANK(laps_times[[#This Row],[5]]),"DNF",    rounds_cum_time[[#This Row],[4]]+laps_times[[#This Row],[5]])</f>
        <v>7.1353009259259251E-3</v>
      </c>
      <c r="O61" s="127">
        <f>IF(ISBLANK(laps_times[[#This Row],[6]]),"DNF",    rounds_cum_time[[#This Row],[5]]+laps_times[[#This Row],[6]])</f>
        <v>8.4782407407407393E-3</v>
      </c>
      <c r="P61" s="127">
        <f>IF(ISBLANK(laps_times[[#This Row],[7]]),"DNF",    rounds_cum_time[[#This Row],[6]]+laps_times[[#This Row],[7]])</f>
        <v>9.8392361111111094E-3</v>
      </c>
      <c r="Q61" s="127">
        <f>IF(ISBLANK(laps_times[[#This Row],[8]]),"DNF",    rounds_cum_time[[#This Row],[7]]+laps_times[[#This Row],[8]])</f>
        <v>1.1174421296296295E-2</v>
      </c>
      <c r="R61" s="127">
        <f>IF(ISBLANK(laps_times[[#This Row],[9]]),"DNF",    rounds_cum_time[[#This Row],[8]]+laps_times[[#This Row],[9]])</f>
        <v>1.2522337962962963E-2</v>
      </c>
      <c r="S61" s="127">
        <f>IF(ISBLANK(laps_times[[#This Row],[10]]),"DNF",    rounds_cum_time[[#This Row],[9]]+laps_times[[#This Row],[10]])</f>
        <v>1.3893171296296296E-2</v>
      </c>
      <c r="T61" s="127">
        <f>IF(ISBLANK(laps_times[[#This Row],[11]]),"DNF",    rounds_cum_time[[#This Row],[10]]+laps_times[[#This Row],[11]])</f>
        <v>1.5229629629629629E-2</v>
      </c>
      <c r="U61" s="127">
        <f>IF(ISBLANK(laps_times[[#This Row],[12]]),"DNF",    rounds_cum_time[[#This Row],[11]]+laps_times[[#This Row],[12]])</f>
        <v>1.6595486111111109E-2</v>
      </c>
      <c r="V61" s="127">
        <f>IF(ISBLANK(laps_times[[#This Row],[13]]),"DNF",    rounds_cum_time[[#This Row],[12]]+laps_times[[#This Row],[13]])</f>
        <v>1.7942824074074073E-2</v>
      </c>
      <c r="W61" s="127">
        <f>IF(ISBLANK(laps_times[[#This Row],[14]]),"DNF",    rounds_cum_time[[#This Row],[13]]+laps_times[[#This Row],[14]])</f>
        <v>1.9331481481481481E-2</v>
      </c>
      <c r="X61" s="127">
        <f>IF(ISBLANK(laps_times[[#This Row],[15]]),"DNF",    rounds_cum_time[[#This Row],[14]]+laps_times[[#This Row],[15]])</f>
        <v>2.0719675925925926E-2</v>
      </c>
      <c r="Y61" s="127">
        <f>IF(ISBLANK(laps_times[[#This Row],[16]]),"DNF",    rounds_cum_time[[#This Row],[15]]+laps_times[[#This Row],[16]])</f>
        <v>2.2118171296296295E-2</v>
      </c>
      <c r="Z61" s="127">
        <f>IF(ISBLANK(laps_times[[#This Row],[17]]),"DNF",    rounds_cum_time[[#This Row],[16]]+laps_times[[#This Row],[17]])</f>
        <v>2.3499421296296296E-2</v>
      </c>
      <c r="AA61" s="127">
        <f>IF(ISBLANK(laps_times[[#This Row],[18]]),"DNF",    rounds_cum_time[[#This Row],[17]]+laps_times[[#This Row],[18]])</f>
        <v>2.4877777777777776E-2</v>
      </c>
      <c r="AB61" s="127">
        <f>IF(ISBLANK(laps_times[[#This Row],[19]]),"DNF",    rounds_cum_time[[#This Row],[18]]+laps_times[[#This Row],[19]])</f>
        <v>2.6247569444444445E-2</v>
      </c>
      <c r="AC61" s="127">
        <f>IF(ISBLANK(laps_times[[#This Row],[20]]),"DNF",    rounds_cum_time[[#This Row],[19]]+laps_times[[#This Row],[20]])</f>
        <v>2.7618055555555555E-2</v>
      </c>
      <c r="AD61" s="127">
        <f>IF(ISBLANK(laps_times[[#This Row],[21]]),"DNF",    rounds_cum_time[[#This Row],[20]]+laps_times[[#This Row],[21]])</f>
        <v>2.8998379629629631E-2</v>
      </c>
      <c r="AE61" s="127">
        <f>IF(ISBLANK(laps_times[[#This Row],[22]]),"DNF",    rounds_cum_time[[#This Row],[21]]+laps_times[[#This Row],[22]])</f>
        <v>3.037476851851852E-2</v>
      </c>
      <c r="AF61" s="127">
        <f>IF(ISBLANK(laps_times[[#This Row],[23]]),"DNF",    rounds_cum_time[[#This Row],[22]]+laps_times[[#This Row],[23]])</f>
        <v>3.1762384259259258E-2</v>
      </c>
      <c r="AG61" s="127">
        <f>IF(ISBLANK(laps_times[[#This Row],[24]]),"DNF",    rounds_cum_time[[#This Row],[23]]+laps_times[[#This Row],[24]])</f>
        <v>3.3164699074074072E-2</v>
      </c>
      <c r="AH61" s="127">
        <f>IF(ISBLANK(laps_times[[#This Row],[25]]),"DNF",    rounds_cum_time[[#This Row],[24]]+laps_times[[#This Row],[25]])</f>
        <v>3.453576388888889E-2</v>
      </c>
      <c r="AI61" s="127">
        <f>IF(ISBLANK(laps_times[[#This Row],[26]]),"DNF",    rounds_cum_time[[#This Row],[25]]+laps_times[[#This Row],[26]])</f>
        <v>3.5896412037037036E-2</v>
      </c>
      <c r="AJ61" s="127">
        <f>IF(ISBLANK(laps_times[[#This Row],[27]]),"DNF",    rounds_cum_time[[#This Row],[26]]+laps_times[[#This Row],[27]])</f>
        <v>3.7280902777777777E-2</v>
      </c>
      <c r="AK61" s="127">
        <f>IF(ISBLANK(laps_times[[#This Row],[28]]),"DNF",    rounds_cum_time[[#This Row],[27]]+laps_times[[#This Row],[28]])</f>
        <v>3.8679629629629626E-2</v>
      </c>
      <c r="AL61" s="127">
        <f>IF(ISBLANK(laps_times[[#This Row],[29]]),"DNF",    rounds_cum_time[[#This Row],[28]]+laps_times[[#This Row],[29]])</f>
        <v>4.0059027777777777E-2</v>
      </c>
      <c r="AM61" s="127">
        <f>IF(ISBLANK(laps_times[[#This Row],[30]]),"DNF",    rounds_cum_time[[#This Row],[29]]+laps_times[[#This Row],[30]])</f>
        <v>4.143657407407407E-2</v>
      </c>
      <c r="AN61" s="127">
        <f>IF(ISBLANK(laps_times[[#This Row],[31]]),"DNF",    rounds_cum_time[[#This Row],[30]]+laps_times[[#This Row],[31]])</f>
        <v>4.2827430555555553E-2</v>
      </c>
      <c r="AO61" s="127">
        <f>IF(ISBLANK(laps_times[[#This Row],[32]]),"DNF",    rounds_cum_time[[#This Row],[31]]+laps_times[[#This Row],[32]])</f>
        <v>4.4222569444444443E-2</v>
      </c>
      <c r="AP61" s="127">
        <f>IF(ISBLANK(laps_times[[#This Row],[33]]),"DNF",    rounds_cum_time[[#This Row],[32]]+laps_times[[#This Row],[33]])</f>
        <v>4.5603240740740736E-2</v>
      </c>
      <c r="AQ61" s="127">
        <f>IF(ISBLANK(laps_times[[#This Row],[34]]),"DNF",    rounds_cum_time[[#This Row],[33]]+laps_times[[#This Row],[34]])</f>
        <v>4.6992476851851844E-2</v>
      </c>
      <c r="AR61" s="127">
        <f>IF(ISBLANK(laps_times[[#This Row],[35]]),"DNF",    rounds_cum_time[[#This Row],[34]]+laps_times[[#This Row],[35]])</f>
        <v>4.8379166666666661E-2</v>
      </c>
      <c r="AS61" s="127">
        <f>IF(ISBLANK(laps_times[[#This Row],[36]]),"DNF",    rounds_cum_time[[#This Row],[35]]+laps_times[[#This Row],[36]])</f>
        <v>4.9798842592592589E-2</v>
      </c>
      <c r="AT61" s="127">
        <f>IF(ISBLANK(laps_times[[#This Row],[37]]),"DNF",    rounds_cum_time[[#This Row],[36]]+laps_times[[#This Row],[37]])</f>
        <v>5.1206597222222219E-2</v>
      </c>
      <c r="AU61" s="127">
        <f>IF(ISBLANK(laps_times[[#This Row],[38]]),"DNF",    rounds_cum_time[[#This Row],[37]]+laps_times[[#This Row],[38]])</f>
        <v>5.2614699074074074E-2</v>
      </c>
      <c r="AV61" s="127">
        <f>IF(ISBLANK(laps_times[[#This Row],[39]]),"DNF",    rounds_cum_time[[#This Row],[38]]+laps_times[[#This Row],[39]])</f>
        <v>5.4047569444444443E-2</v>
      </c>
      <c r="AW61" s="127">
        <f>IF(ISBLANK(laps_times[[#This Row],[40]]),"DNF",    rounds_cum_time[[#This Row],[39]]+laps_times[[#This Row],[40]])</f>
        <v>5.5501620370370368E-2</v>
      </c>
      <c r="AX61" s="127">
        <f>IF(ISBLANK(laps_times[[#This Row],[41]]),"DNF",    rounds_cum_time[[#This Row],[40]]+laps_times[[#This Row],[41]])</f>
        <v>5.6942708333333328E-2</v>
      </c>
      <c r="AY61" s="127">
        <f>IF(ISBLANK(laps_times[[#This Row],[42]]),"DNF",    rounds_cum_time[[#This Row],[41]]+laps_times[[#This Row],[42]])</f>
        <v>5.8375925925925921E-2</v>
      </c>
      <c r="AZ61" s="127">
        <f>IF(ISBLANK(laps_times[[#This Row],[43]]),"DNF",    rounds_cum_time[[#This Row],[42]]+laps_times[[#This Row],[43]])</f>
        <v>5.9807870370370365E-2</v>
      </c>
      <c r="BA61" s="127">
        <f>IF(ISBLANK(laps_times[[#This Row],[44]]),"DNF",    rounds_cum_time[[#This Row],[43]]+laps_times[[#This Row],[44]])</f>
        <v>6.1276157407407404E-2</v>
      </c>
      <c r="BB61" s="127">
        <f>IF(ISBLANK(laps_times[[#This Row],[45]]),"DNF",    rounds_cum_time[[#This Row],[44]]+laps_times[[#This Row],[45]])</f>
        <v>6.2764004629629624E-2</v>
      </c>
      <c r="BC61" s="127">
        <f>IF(ISBLANK(laps_times[[#This Row],[46]]),"DNF",    rounds_cum_time[[#This Row],[45]]+laps_times[[#This Row],[46]])</f>
        <v>6.4225810185185181E-2</v>
      </c>
      <c r="BD61" s="127">
        <f>IF(ISBLANK(laps_times[[#This Row],[47]]),"DNF",    rounds_cum_time[[#This Row],[46]]+laps_times[[#This Row],[47]])</f>
        <v>6.5679398148148146E-2</v>
      </c>
      <c r="BE61" s="127">
        <f>IF(ISBLANK(laps_times[[#This Row],[48]]),"DNF",    rounds_cum_time[[#This Row],[47]]+laps_times[[#This Row],[48]])</f>
        <v>6.7137384259259261E-2</v>
      </c>
      <c r="BF61" s="127">
        <f>IF(ISBLANK(laps_times[[#This Row],[49]]),"DNF",    rounds_cum_time[[#This Row],[48]]+laps_times[[#This Row],[49]])</f>
        <v>6.8604745370370368E-2</v>
      </c>
      <c r="BG61" s="127">
        <f>IF(ISBLANK(laps_times[[#This Row],[50]]),"DNF",    rounds_cum_time[[#This Row],[49]]+laps_times[[#This Row],[50]])</f>
        <v>7.0072569444444441E-2</v>
      </c>
      <c r="BH61" s="127">
        <f>IF(ISBLANK(laps_times[[#This Row],[51]]),"DNF",    rounds_cum_time[[#This Row],[50]]+laps_times[[#This Row],[51]])</f>
        <v>7.1584606481481475E-2</v>
      </c>
      <c r="BI61" s="127">
        <f>IF(ISBLANK(laps_times[[#This Row],[52]]),"DNF",    rounds_cum_time[[#This Row],[51]]+laps_times[[#This Row],[52]])</f>
        <v>7.3062152777777778E-2</v>
      </c>
      <c r="BJ61" s="127">
        <f>IF(ISBLANK(laps_times[[#This Row],[53]]),"DNF",    rounds_cum_time[[#This Row],[52]]+laps_times[[#This Row],[53]])</f>
        <v>7.4529629629629626E-2</v>
      </c>
      <c r="BK61" s="127">
        <f>IF(ISBLANK(laps_times[[#This Row],[54]]),"DNF",    rounds_cum_time[[#This Row],[53]]+laps_times[[#This Row],[54]])</f>
        <v>7.6070023148148147E-2</v>
      </c>
      <c r="BL61" s="127">
        <f>IF(ISBLANK(laps_times[[#This Row],[55]]),"DNF",    rounds_cum_time[[#This Row],[54]]+laps_times[[#This Row],[55]])</f>
        <v>7.7562962962962959E-2</v>
      </c>
      <c r="BM61" s="127">
        <f>IF(ISBLANK(laps_times[[#This Row],[56]]),"DNF",    rounds_cum_time[[#This Row],[55]]+laps_times[[#This Row],[56]])</f>
        <v>7.9086458333333332E-2</v>
      </c>
      <c r="BN61" s="127">
        <f>IF(ISBLANK(laps_times[[#This Row],[57]]),"DNF",    rounds_cum_time[[#This Row],[56]]+laps_times[[#This Row],[57]])</f>
        <v>8.0582870370370374E-2</v>
      </c>
      <c r="BO61" s="127">
        <f>IF(ISBLANK(laps_times[[#This Row],[58]]),"DNF",    rounds_cum_time[[#This Row],[57]]+laps_times[[#This Row],[58]])</f>
        <v>8.2073842592592594E-2</v>
      </c>
      <c r="BP61" s="127">
        <f>IF(ISBLANK(laps_times[[#This Row],[59]]),"DNF",    rounds_cum_time[[#This Row],[58]]+laps_times[[#This Row],[59]])</f>
        <v>8.355972222222223E-2</v>
      </c>
      <c r="BQ61" s="127">
        <f>IF(ISBLANK(laps_times[[#This Row],[60]]),"DNF",    rounds_cum_time[[#This Row],[59]]+laps_times[[#This Row],[60]])</f>
        <v>8.5034027777777785E-2</v>
      </c>
      <c r="BR61" s="127">
        <f>IF(ISBLANK(laps_times[[#This Row],[61]]),"DNF",    rounds_cum_time[[#This Row],[60]]+laps_times[[#This Row],[61]])</f>
        <v>8.6541319444444445E-2</v>
      </c>
      <c r="BS61" s="127">
        <f>IF(ISBLANK(laps_times[[#This Row],[62]]),"DNF",    rounds_cum_time[[#This Row],[61]]+laps_times[[#This Row],[62]])</f>
        <v>8.8082638888888884E-2</v>
      </c>
      <c r="BT61" s="127">
        <f>IF(ISBLANK(laps_times[[#This Row],[63]]),"DNF",    rounds_cum_time[[#This Row],[62]]+laps_times[[#This Row],[63]])</f>
        <v>8.9595138888888884E-2</v>
      </c>
      <c r="BU61" s="127">
        <f>IF(ISBLANK(laps_times[[#This Row],[64]]),"DNF",    rounds_cum_time[[#This Row],[63]]+laps_times[[#This Row],[64]])</f>
        <v>9.1115393518518509E-2</v>
      </c>
      <c r="BV61" s="127">
        <f>IF(ISBLANK(laps_times[[#This Row],[65]]),"DNF",    rounds_cum_time[[#This Row],[64]]+laps_times[[#This Row],[65]])</f>
        <v>9.2662847222222219E-2</v>
      </c>
      <c r="BW61" s="127">
        <f>IF(ISBLANK(laps_times[[#This Row],[66]]),"DNF",    rounds_cum_time[[#This Row],[65]]+laps_times[[#This Row],[66]])</f>
        <v>9.422291666666667E-2</v>
      </c>
      <c r="BX61" s="127">
        <f>IF(ISBLANK(laps_times[[#This Row],[67]]),"DNF",    rounds_cum_time[[#This Row],[66]]+laps_times[[#This Row],[67]])</f>
        <v>9.578136574074074E-2</v>
      </c>
      <c r="BY61" s="127">
        <f>IF(ISBLANK(laps_times[[#This Row],[68]]),"DNF",    rounds_cum_time[[#This Row],[67]]+laps_times[[#This Row],[68]])</f>
        <v>9.7280787037037034E-2</v>
      </c>
      <c r="BZ61" s="127">
        <f>IF(ISBLANK(laps_times[[#This Row],[69]]),"DNF",    rounds_cum_time[[#This Row],[68]]+laps_times[[#This Row],[69]])</f>
        <v>9.879039351851851E-2</v>
      </c>
      <c r="CA61" s="127">
        <f>IF(ISBLANK(laps_times[[#This Row],[70]]),"DNF",    rounds_cum_time[[#This Row],[69]]+laps_times[[#This Row],[70]])</f>
        <v>0.10035370370370369</v>
      </c>
      <c r="CB61" s="127">
        <f>IF(ISBLANK(laps_times[[#This Row],[71]]),"DNF",    rounds_cum_time[[#This Row],[70]]+laps_times[[#This Row],[71]])</f>
        <v>0.10190972222222221</v>
      </c>
      <c r="CC61" s="127">
        <f>IF(ISBLANK(laps_times[[#This Row],[72]]),"DNF",    rounds_cum_time[[#This Row],[71]]+laps_times[[#This Row],[72]])</f>
        <v>0.10349062499999999</v>
      </c>
      <c r="CD61" s="127">
        <f>IF(ISBLANK(laps_times[[#This Row],[73]]),"DNF",    rounds_cum_time[[#This Row],[72]]+laps_times[[#This Row],[73]])</f>
        <v>0.10517812499999998</v>
      </c>
      <c r="CE61" s="127">
        <f>IF(ISBLANK(laps_times[[#This Row],[74]]),"DNF",    rounds_cum_time[[#This Row],[73]]+laps_times[[#This Row],[74]])</f>
        <v>0.1067435185185185</v>
      </c>
      <c r="CF61" s="127">
        <f>IF(ISBLANK(laps_times[[#This Row],[75]]),"DNF",    rounds_cum_time[[#This Row],[74]]+laps_times[[#This Row],[75]])</f>
        <v>0.10832858796296295</v>
      </c>
      <c r="CG61" s="127">
        <f>IF(ISBLANK(laps_times[[#This Row],[76]]),"DNF",    rounds_cum_time[[#This Row],[75]]+laps_times[[#This Row],[76]])</f>
        <v>0.1099162037037037</v>
      </c>
      <c r="CH61" s="127">
        <f>IF(ISBLANK(laps_times[[#This Row],[77]]),"DNF",    rounds_cum_time[[#This Row],[76]]+laps_times[[#This Row],[77]])</f>
        <v>0.11157986111111111</v>
      </c>
      <c r="CI61" s="127">
        <f>IF(ISBLANK(laps_times[[#This Row],[78]]),"DNF",    rounds_cum_time[[#This Row],[77]]+laps_times[[#This Row],[78]])</f>
        <v>0.11319652777777778</v>
      </c>
      <c r="CJ61" s="127">
        <f>IF(ISBLANK(laps_times[[#This Row],[79]]),"DNF",    rounds_cum_time[[#This Row],[78]]+laps_times[[#This Row],[79]])</f>
        <v>0.11482858796296297</v>
      </c>
      <c r="CK61" s="127">
        <f>IF(ISBLANK(laps_times[[#This Row],[80]]),"DNF",    rounds_cum_time[[#This Row],[79]]+laps_times[[#This Row],[80]])</f>
        <v>0.11643020833333334</v>
      </c>
      <c r="CL61" s="127">
        <f>IF(ISBLANK(laps_times[[#This Row],[81]]),"DNF",    rounds_cum_time[[#This Row],[80]]+laps_times[[#This Row],[81]])</f>
        <v>0.11804293981481483</v>
      </c>
      <c r="CM61" s="127">
        <f>IF(ISBLANK(laps_times[[#This Row],[82]]),"DNF",    rounds_cum_time[[#This Row],[81]]+laps_times[[#This Row],[82]])</f>
        <v>0.1196939814814815</v>
      </c>
      <c r="CN61" s="127">
        <f>IF(ISBLANK(laps_times[[#This Row],[83]]),"DNF",    rounds_cum_time[[#This Row],[82]]+laps_times[[#This Row],[83]])</f>
        <v>0.12133553240740742</v>
      </c>
      <c r="CO61" s="127">
        <f>IF(ISBLANK(laps_times[[#This Row],[84]]),"DNF",    rounds_cum_time[[#This Row],[83]]+laps_times[[#This Row],[84]])</f>
        <v>0.12292280092592595</v>
      </c>
      <c r="CP61" s="127">
        <f>IF(ISBLANK(laps_times[[#This Row],[85]]),"DNF",    rounds_cum_time[[#This Row],[84]]+laps_times[[#This Row],[85]])</f>
        <v>0.12449305555555558</v>
      </c>
      <c r="CQ61" s="127">
        <f>IF(ISBLANK(laps_times[[#This Row],[86]]),"DNF",    rounds_cum_time[[#This Row],[85]]+laps_times[[#This Row],[86]])</f>
        <v>0.12606157407407409</v>
      </c>
      <c r="CR61" s="127">
        <f>IF(ISBLANK(laps_times[[#This Row],[87]]),"DNF",    rounds_cum_time[[#This Row],[86]]+laps_times[[#This Row],[87]])</f>
        <v>0.12767048611111112</v>
      </c>
      <c r="CS61" s="127">
        <f>IF(ISBLANK(laps_times[[#This Row],[88]]),"DNF",    rounds_cum_time[[#This Row],[87]]+laps_times[[#This Row],[88]])</f>
        <v>0.12939282407407407</v>
      </c>
      <c r="CT61" s="127">
        <f>IF(ISBLANK(laps_times[[#This Row],[89]]),"DNF",    rounds_cum_time[[#This Row],[88]]+laps_times[[#This Row],[89]])</f>
        <v>0.13105023148148148</v>
      </c>
      <c r="CU61" s="127">
        <f>IF(ISBLANK(laps_times[[#This Row],[90]]),"DNF",    rounds_cum_time[[#This Row],[89]]+laps_times[[#This Row],[90]])</f>
        <v>0.13270405092592594</v>
      </c>
      <c r="CV61" s="127">
        <f>IF(ISBLANK(laps_times[[#This Row],[91]]),"DNF",    rounds_cum_time[[#This Row],[90]]+laps_times[[#This Row],[91]])</f>
        <v>0.1343277777777778</v>
      </c>
      <c r="CW61" s="127">
        <f>IF(ISBLANK(laps_times[[#This Row],[92]]),"DNF",    rounds_cum_time[[#This Row],[91]]+laps_times[[#This Row],[92]])</f>
        <v>0.13592997685185187</v>
      </c>
      <c r="CX61" s="127">
        <f>IF(ISBLANK(laps_times[[#This Row],[93]]),"DNF",    rounds_cum_time[[#This Row],[92]]+laps_times[[#This Row],[93]])</f>
        <v>0.13759930555555558</v>
      </c>
      <c r="CY61" s="127">
        <f>IF(ISBLANK(laps_times[[#This Row],[94]]),"DNF",    rounds_cum_time[[#This Row],[93]]+laps_times[[#This Row],[94]])</f>
        <v>0.13930995370370372</v>
      </c>
      <c r="CZ61" s="127">
        <f>IF(ISBLANK(laps_times[[#This Row],[95]]),"DNF",    rounds_cum_time[[#This Row],[94]]+laps_times[[#This Row],[95]])</f>
        <v>0.14094722222222225</v>
      </c>
      <c r="DA61" s="127">
        <f>IF(ISBLANK(laps_times[[#This Row],[96]]),"DNF",    rounds_cum_time[[#This Row],[95]]+laps_times[[#This Row],[96]])</f>
        <v>0.14261342592592596</v>
      </c>
      <c r="DB61" s="127">
        <f>IF(ISBLANK(laps_times[[#This Row],[97]]),"DNF",    rounds_cum_time[[#This Row],[96]]+laps_times[[#This Row],[97]])</f>
        <v>0.14432523148148152</v>
      </c>
      <c r="DC61" s="127">
        <f>IF(ISBLANK(laps_times[[#This Row],[98]]),"DNF",    rounds_cum_time[[#This Row],[97]]+laps_times[[#This Row],[98]])</f>
        <v>0.14610937500000004</v>
      </c>
      <c r="DD61" s="127">
        <f>IF(ISBLANK(laps_times[[#This Row],[99]]),"DNF",    rounds_cum_time[[#This Row],[98]]+laps_times[[#This Row],[99]])</f>
        <v>0.14781226851851856</v>
      </c>
      <c r="DE61" s="127">
        <f>IF(ISBLANK(laps_times[[#This Row],[100]]),"DNF",    rounds_cum_time[[#This Row],[99]]+laps_times[[#This Row],[100]])</f>
        <v>0.14951354166666669</v>
      </c>
      <c r="DF61" s="127">
        <f>IF(ISBLANK(laps_times[[#This Row],[101]]),"DNF",    rounds_cum_time[[#This Row],[100]]+laps_times[[#This Row],[101]])</f>
        <v>0.15111307870370372</v>
      </c>
      <c r="DG61" s="127">
        <f>IF(ISBLANK(laps_times[[#This Row],[102]]),"DNF",    rounds_cum_time[[#This Row],[101]]+laps_times[[#This Row],[102]])</f>
        <v>0.15273923611111112</v>
      </c>
      <c r="DH61" s="127">
        <f>IF(ISBLANK(laps_times[[#This Row],[103]]),"DNF",    rounds_cum_time[[#This Row],[102]]+laps_times[[#This Row],[103]])</f>
        <v>0.15438969907407407</v>
      </c>
      <c r="DI61" s="128">
        <f>IF(ISBLANK(laps_times[[#This Row],[104]]),"DNF",    rounds_cum_time[[#This Row],[103]]+laps_times[[#This Row],[104]])</f>
        <v>0.1559619212962963</v>
      </c>
      <c r="DJ61" s="128">
        <f>IF(ISBLANK(laps_times[[#This Row],[105]]),"DNF",    rounds_cum_time[[#This Row],[104]]+laps_times[[#This Row],[105]])</f>
        <v>0.15735312500000001</v>
      </c>
    </row>
    <row r="62" spans="2:114" x14ac:dyDescent="0.2">
      <c r="B62" s="124">
        <f>laps_times[[#This Row],[poř]]</f>
        <v>59</v>
      </c>
      <c r="C62" s="125">
        <f>laps_times[[#This Row],[s.č.]]</f>
        <v>81</v>
      </c>
      <c r="D62" s="125" t="str">
        <f>laps_times[[#This Row],[jméno]]</f>
        <v>Pruckner Dietmar</v>
      </c>
      <c r="E62" s="126">
        <f>laps_times[[#This Row],[roč]]</f>
        <v>1965</v>
      </c>
      <c r="F62" s="126" t="str">
        <f>laps_times[[#This Row],[kat]]</f>
        <v>M50</v>
      </c>
      <c r="G62" s="126">
        <f>laps_times[[#This Row],[poř_kat]]</f>
        <v>8</v>
      </c>
      <c r="H62" s="125" t="str">
        <f>IF(ISBLANK(laps_times[[#This Row],[klub]]),"-",laps_times[[#This Row],[klub]])</f>
        <v>IFIRMI</v>
      </c>
      <c r="I62" s="138">
        <f>laps_times[[#This Row],[celk. čas]]</f>
        <v>0.15837962962962962</v>
      </c>
      <c r="J62" s="127">
        <f>laps_times[[#This Row],[1]]</f>
        <v>2.5225694444444449E-3</v>
      </c>
      <c r="K62" s="127">
        <f>IF(ISBLANK(laps_times[[#This Row],[2]]),"DNF",    rounds_cum_time[[#This Row],[1]]+laps_times[[#This Row],[2]])</f>
        <v>4.063773148148148E-3</v>
      </c>
      <c r="L62" s="127">
        <f>IF(ISBLANK(laps_times[[#This Row],[3]]),"DNF",    rounds_cum_time[[#This Row],[2]]+laps_times[[#This Row],[3]])</f>
        <v>5.6012731481481478E-3</v>
      </c>
      <c r="M62" s="127">
        <f>IF(ISBLANK(laps_times[[#This Row],[4]]),"DNF",    rounds_cum_time[[#This Row],[3]]+laps_times[[#This Row],[4]])</f>
        <v>7.1054398148148144E-3</v>
      </c>
      <c r="N62" s="127">
        <f>IF(ISBLANK(laps_times[[#This Row],[5]]),"DNF",    rounds_cum_time[[#This Row],[4]]+laps_times[[#This Row],[5]])</f>
        <v>8.6363425925925913E-3</v>
      </c>
      <c r="O62" s="127">
        <f>IF(ISBLANK(laps_times[[#This Row],[6]]),"DNF",    rounds_cum_time[[#This Row],[5]]+laps_times[[#This Row],[6]])</f>
        <v>1.0130208333333331E-2</v>
      </c>
      <c r="P62" s="127">
        <f>IF(ISBLANK(laps_times[[#This Row],[7]]),"DNF",    rounds_cum_time[[#This Row],[6]]+laps_times[[#This Row],[7]])</f>
        <v>1.2001041666666665E-2</v>
      </c>
      <c r="Q62" s="127">
        <f>IF(ISBLANK(laps_times[[#This Row],[8]]),"DNF",    rounds_cum_time[[#This Row],[7]]+laps_times[[#This Row],[8]])</f>
        <v>1.3463194444444443E-2</v>
      </c>
      <c r="R62" s="127">
        <f>IF(ISBLANK(laps_times[[#This Row],[9]]),"DNF",    rounds_cum_time[[#This Row],[8]]+laps_times[[#This Row],[9]])</f>
        <v>1.493148148148148E-2</v>
      </c>
      <c r="S62" s="127">
        <f>IF(ISBLANK(laps_times[[#This Row],[10]]),"DNF",    rounds_cum_time[[#This Row],[9]]+laps_times[[#This Row],[10]])</f>
        <v>1.6403819444444443E-2</v>
      </c>
      <c r="T62" s="127">
        <f>IF(ISBLANK(laps_times[[#This Row],[11]]),"DNF",    rounds_cum_time[[#This Row],[10]]+laps_times[[#This Row],[11]])</f>
        <v>1.7871412037037036E-2</v>
      </c>
      <c r="U62" s="127">
        <f>IF(ISBLANK(laps_times[[#This Row],[12]]),"DNF",    rounds_cum_time[[#This Row],[11]]+laps_times[[#This Row],[12]])</f>
        <v>1.9340393518518517E-2</v>
      </c>
      <c r="V62" s="127">
        <f>IF(ISBLANK(laps_times[[#This Row],[13]]),"DNF",    rounds_cum_time[[#This Row],[12]]+laps_times[[#This Row],[13]])</f>
        <v>2.0840624999999998E-2</v>
      </c>
      <c r="W62" s="127">
        <f>IF(ISBLANK(laps_times[[#This Row],[14]]),"DNF",    rounds_cum_time[[#This Row],[13]]+laps_times[[#This Row],[14]])</f>
        <v>2.2352893518518515E-2</v>
      </c>
      <c r="X62" s="127">
        <f>IF(ISBLANK(laps_times[[#This Row],[15]]),"DNF",    rounds_cum_time[[#This Row],[14]]+laps_times[[#This Row],[15]])</f>
        <v>2.3812499999999997E-2</v>
      </c>
      <c r="Y62" s="127">
        <f>IF(ISBLANK(laps_times[[#This Row],[16]]),"DNF",    rounds_cum_time[[#This Row],[15]]+laps_times[[#This Row],[16]])</f>
        <v>2.5256018518518514E-2</v>
      </c>
      <c r="Z62" s="127">
        <f>IF(ISBLANK(laps_times[[#This Row],[17]]),"DNF",    rounds_cum_time[[#This Row],[16]]+laps_times[[#This Row],[17]])</f>
        <v>2.6723611111111108E-2</v>
      </c>
      <c r="AA62" s="127">
        <f>IF(ISBLANK(laps_times[[#This Row],[18]]),"DNF",    rounds_cum_time[[#This Row],[17]]+laps_times[[#This Row],[18]])</f>
        <v>2.8159837962962959E-2</v>
      </c>
      <c r="AB62" s="127">
        <f>IF(ISBLANK(laps_times[[#This Row],[19]]),"DNF",    rounds_cum_time[[#This Row],[18]]+laps_times[[#This Row],[19]])</f>
        <v>2.9630439814814811E-2</v>
      </c>
      <c r="AC62" s="127">
        <f>IF(ISBLANK(laps_times[[#This Row],[20]]),"DNF",    rounds_cum_time[[#This Row],[19]]+laps_times[[#This Row],[20]])</f>
        <v>3.1105671296296291E-2</v>
      </c>
      <c r="AD62" s="127">
        <f>IF(ISBLANK(laps_times[[#This Row],[21]]),"DNF",    rounds_cum_time[[#This Row],[20]]+laps_times[[#This Row],[21]])</f>
        <v>3.2547453703703697E-2</v>
      </c>
      <c r="AE62" s="127">
        <f>IF(ISBLANK(laps_times[[#This Row],[22]]),"DNF",    rounds_cum_time[[#This Row],[21]]+laps_times[[#This Row],[22]])</f>
        <v>3.3993865740740731E-2</v>
      </c>
      <c r="AF62" s="127">
        <f>IF(ISBLANK(laps_times[[#This Row],[23]]),"DNF",    rounds_cum_time[[#This Row],[22]]+laps_times[[#This Row],[23]])</f>
        <v>3.5432291666666657E-2</v>
      </c>
      <c r="AG62" s="127">
        <f>IF(ISBLANK(laps_times[[#This Row],[24]]),"DNF",    rounds_cum_time[[#This Row],[23]]+laps_times[[#This Row],[24]])</f>
        <v>3.6877314814814807E-2</v>
      </c>
      <c r="AH62" s="127">
        <f>IF(ISBLANK(laps_times[[#This Row],[25]]),"DNF",    rounds_cum_time[[#This Row],[24]]+laps_times[[#This Row],[25]])</f>
        <v>3.8375115740740734E-2</v>
      </c>
      <c r="AI62" s="127">
        <f>IF(ISBLANK(laps_times[[#This Row],[26]]),"DNF",    rounds_cum_time[[#This Row],[25]]+laps_times[[#This Row],[26]])</f>
        <v>3.9834606481481474E-2</v>
      </c>
      <c r="AJ62" s="127">
        <f>IF(ISBLANK(laps_times[[#This Row],[27]]),"DNF",    rounds_cum_time[[#This Row],[26]]+laps_times[[#This Row],[27]])</f>
        <v>4.1298032407407398E-2</v>
      </c>
      <c r="AK62" s="127">
        <f>IF(ISBLANK(laps_times[[#This Row],[28]]),"DNF",    rounds_cum_time[[#This Row],[27]]+laps_times[[#This Row],[28]])</f>
        <v>4.2784606481481469E-2</v>
      </c>
      <c r="AL62" s="127">
        <f>IF(ISBLANK(laps_times[[#This Row],[29]]),"DNF",    rounds_cum_time[[#This Row],[28]]+laps_times[[#This Row],[29]])</f>
        <v>4.4264351851851839E-2</v>
      </c>
      <c r="AM62" s="127">
        <f>IF(ISBLANK(laps_times[[#This Row],[30]]),"DNF",    rounds_cum_time[[#This Row],[29]]+laps_times[[#This Row],[30]])</f>
        <v>4.5717476851851839E-2</v>
      </c>
      <c r="AN62" s="127">
        <f>IF(ISBLANK(laps_times[[#This Row],[31]]),"DNF",    rounds_cum_time[[#This Row],[30]]+laps_times[[#This Row],[31]])</f>
        <v>4.7163425925925914E-2</v>
      </c>
      <c r="AO62" s="127">
        <f>IF(ISBLANK(laps_times[[#This Row],[32]]),"DNF",    rounds_cum_time[[#This Row],[31]]+laps_times[[#This Row],[32]])</f>
        <v>4.8609143518518506E-2</v>
      </c>
      <c r="AP62" s="127">
        <f>IF(ISBLANK(laps_times[[#This Row],[33]]),"DNF",    rounds_cum_time[[#This Row],[32]]+laps_times[[#This Row],[33]])</f>
        <v>5.0036226851851842E-2</v>
      </c>
      <c r="AQ62" s="127">
        <f>IF(ISBLANK(laps_times[[#This Row],[34]]),"DNF",    rounds_cum_time[[#This Row],[33]]+laps_times[[#This Row],[34]])</f>
        <v>5.1472337962962952E-2</v>
      </c>
      <c r="AR62" s="127">
        <f>IF(ISBLANK(laps_times[[#This Row],[35]]),"DNF",    rounds_cum_time[[#This Row],[34]]+laps_times[[#This Row],[35]])</f>
        <v>5.2919907407407395E-2</v>
      </c>
      <c r="AS62" s="127">
        <f>IF(ISBLANK(laps_times[[#This Row],[36]]),"DNF",    rounds_cum_time[[#This Row],[35]]+laps_times[[#This Row],[36]])</f>
        <v>5.4517129629629617E-2</v>
      </c>
      <c r="AT62" s="127">
        <f>IF(ISBLANK(laps_times[[#This Row],[37]]),"DNF",    rounds_cum_time[[#This Row],[36]]+laps_times[[#This Row],[37]])</f>
        <v>5.5965277777777767E-2</v>
      </c>
      <c r="AU62" s="127">
        <f>IF(ISBLANK(laps_times[[#This Row],[38]]),"DNF",    rounds_cum_time[[#This Row],[37]]+laps_times[[#This Row],[38]])</f>
        <v>5.7438657407407397E-2</v>
      </c>
      <c r="AV62" s="127">
        <f>IF(ISBLANK(laps_times[[#This Row],[39]]),"DNF",    rounds_cum_time[[#This Row],[38]]+laps_times[[#This Row],[39]])</f>
        <v>5.8881944444444431E-2</v>
      </c>
      <c r="AW62" s="127">
        <f>IF(ISBLANK(laps_times[[#This Row],[40]]),"DNF",    rounds_cum_time[[#This Row],[39]]+laps_times[[#This Row],[40]])</f>
        <v>6.0340972222222206E-2</v>
      </c>
      <c r="AX62" s="127">
        <f>IF(ISBLANK(laps_times[[#This Row],[41]]),"DNF",    rounds_cum_time[[#This Row],[40]]+laps_times[[#This Row],[41]])</f>
        <v>6.17679398148148E-2</v>
      </c>
      <c r="AY62" s="127">
        <f>IF(ISBLANK(laps_times[[#This Row],[42]]),"DNF",    rounds_cum_time[[#This Row],[41]]+laps_times[[#This Row],[42]])</f>
        <v>6.3218055555555541E-2</v>
      </c>
      <c r="AZ62" s="127">
        <f>IF(ISBLANK(laps_times[[#This Row],[43]]),"DNF",    rounds_cum_time[[#This Row],[42]]+laps_times[[#This Row],[43]])</f>
        <v>6.4664351851851834E-2</v>
      </c>
      <c r="BA62" s="127">
        <f>IF(ISBLANK(laps_times[[#This Row],[44]]),"DNF",    rounds_cum_time[[#This Row],[43]]+laps_times[[#This Row],[44]])</f>
        <v>6.6090740740740728E-2</v>
      </c>
      <c r="BB62" s="127">
        <f>IF(ISBLANK(laps_times[[#This Row],[45]]),"DNF",    rounds_cum_time[[#This Row],[44]]+laps_times[[#This Row],[45]])</f>
        <v>6.7613888888888876E-2</v>
      </c>
      <c r="BC62" s="127">
        <f>IF(ISBLANK(laps_times[[#This Row],[46]]),"DNF",    rounds_cum_time[[#This Row],[45]]+laps_times[[#This Row],[46]])</f>
        <v>6.9107407407407395E-2</v>
      </c>
      <c r="BD62" s="127">
        <f>IF(ISBLANK(laps_times[[#This Row],[47]]),"DNF",    rounds_cum_time[[#This Row],[46]]+laps_times[[#This Row],[47]])</f>
        <v>7.0668634259259247E-2</v>
      </c>
      <c r="BE62" s="127">
        <f>IF(ISBLANK(laps_times[[#This Row],[48]]),"DNF",    rounds_cum_time[[#This Row],[47]]+laps_times[[#This Row],[48]])</f>
        <v>7.2136921296296286E-2</v>
      </c>
      <c r="BF62" s="127">
        <f>IF(ISBLANK(laps_times[[#This Row],[49]]),"DNF",    rounds_cum_time[[#This Row],[48]]+laps_times[[#This Row],[49]])</f>
        <v>7.3589120370370353E-2</v>
      </c>
      <c r="BG62" s="127">
        <f>IF(ISBLANK(laps_times[[#This Row],[50]]),"DNF",    rounds_cum_time[[#This Row],[49]]+laps_times[[#This Row],[50]])</f>
        <v>7.5093749999999987E-2</v>
      </c>
      <c r="BH62" s="127">
        <f>IF(ISBLANK(laps_times[[#This Row],[51]]),"DNF",    rounds_cum_time[[#This Row],[50]]+laps_times[[#This Row],[51]])</f>
        <v>7.6606249999999987E-2</v>
      </c>
      <c r="BI62" s="127">
        <f>IF(ISBLANK(laps_times[[#This Row],[52]]),"DNF",    rounds_cum_time[[#This Row],[51]]+laps_times[[#This Row],[52]])</f>
        <v>7.8098958333333315E-2</v>
      </c>
      <c r="BJ62" s="127">
        <f>IF(ISBLANK(laps_times[[#This Row],[53]]),"DNF",    rounds_cum_time[[#This Row],[52]]+laps_times[[#This Row],[53]])</f>
        <v>7.9565393518518504E-2</v>
      </c>
      <c r="BK62" s="127">
        <f>IF(ISBLANK(laps_times[[#This Row],[54]]),"DNF",    rounds_cum_time[[#This Row],[53]]+laps_times[[#This Row],[54]])</f>
        <v>8.1019212962962953E-2</v>
      </c>
      <c r="BL62" s="127">
        <f>IF(ISBLANK(laps_times[[#This Row],[55]]),"DNF",    rounds_cum_time[[#This Row],[54]]+laps_times[[#This Row],[55]])</f>
        <v>8.2570717592592588E-2</v>
      </c>
      <c r="BM62" s="127">
        <f>IF(ISBLANK(laps_times[[#This Row],[56]]),"DNF",    rounds_cum_time[[#This Row],[55]]+laps_times[[#This Row],[56]])</f>
        <v>8.4084027777777778E-2</v>
      </c>
      <c r="BN62" s="127">
        <f>IF(ISBLANK(laps_times[[#This Row],[57]]),"DNF",    rounds_cum_time[[#This Row],[56]]+laps_times[[#This Row],[57]])</f>
        <v>8.5561226851851857E-2</v>
      </c>
      <c r="BO62" s="127">
        <f>IF(ISBLANK(laps_times[[#This Row],[58]]),"DNF",    rounds_cum_time[[#This Row],[57]]+laps_times[[#This Row],[58]])</f>
        <v>8.7033680555555562E-2</v>
      </c>
      <c r="BP62" s="127">
        <f>IF(ISBLANK(laps_times[[#This Row],[59]]),"DNF",    rounds_cum_time[[#This Row],[58]]+laps_times[[#This Row],[59]])</f>
        <v>8.8521064814814823E-2</v>
      </c>
      <c r="BQ62" s="127">
        <f>IF(ISBLANK(laps_times[[#This Row],[60]]),"DNF",    rounds_cum_time[[#This Row],[59]]+laps_times[[#This Row],[60]])</f>
        <v>9.0004976851851853E-2</v>
      </c>
      <c r="BR62" s="127">
        <f>IF(ISBLANK(laps_times[[#This Row],[61]]),"DNF",    rounds_cum_time[[#This Row],[60]]+laps_times[[#This Row],[61]])</f>
        <v>9.1499884259259257E-2</v>
      </c>
      <c r="BS62" s="127">
        <f>IF(ISBLANK(laps_times[[#This Row],[62]]),"DNF",    rounds_cum_time[[#This Row],[61]]+laps_times[[#This Row],[62]])</f>
        <v>9.3010300925925923E-2</v>
      </c>
      <c r="BT62" s="127">
        <f>IF(ISBLANK(laps_times[[#This Row],[63]]),"DNF",    rounds_cum_time[[#This Row],[62]]+laps_times[[#This Row],[63]])</f>
        <v>9.449212962962962E-2</v>
      </c>
      <c r="BU62" s="127">
        <f>IF(ISBLANK(laps_times[[#This Row],[64]]),"DNF",    rounds_cum_time[[#This Row],[63]]+laps_times[[#This Row],[64]])</f>
        <v>9.5957754629629619E-2</v>
      </c>
      <c r="BV62" s="127">
        <f>IF(ISBLANK(laps_times[[#This Row],[65]]),"DNF",    rounds_cum_time[[#This Row],[64]]+laps_times[[#This Row],[65]])</f>
        <v>9.7440277777777765E-2</v>
      </c>
      <c r="BW62" s="127">
        <f>IF(ISBLANK(laps_times[[#This Row],[66]]),"DNF",    rounds_cum_time[[#This Row],[65]]+laps_times[[#This Row],[66]])</f>
        <v>9.8946180555555541E-2</v>
      </c>
      <c r="BX62" s="127">
        <f>IF(ISBLANK(laps_times[[#This Row],[67]]),"DNF",    rounds_cum_time[[#This Row],[66]]+laps_times[[#This Row],[67]])</f>
        <v>0.10042916666666665</v>
      </c>
      <c r="BY62" s="127">
        <f>IF(ISBLANK(laps_times[[#This Row],[68]]),"DNF",    rounds_cum_time[[#This Row],[67]]+laps_times[[#This Row],[68]])</f>
        <v>0.10191435185185184</v>
      </c>
      <c r="BZ62" s="127">
        <f>IF(ISBLANK(laps_times[[#This Row],[69]]),"DNF",    rounds_cum_time[[#This Row],[68]]+laps_times[[#This Row],[69]])</f>
        <v>0.10345567129629628</v>
      </c>
      <c r="CA62" s="127">
        <f>IF(ISBLANK(laps_times[[#This Row],[70]]),"DNF",    rounds_cum_time[[#This Row],[69]]+laps_times[[#This Row],[70]])</f>
        <v>0.10495868055555553</v>
      </c>
      <c r="CB62" s="127">
        <f>IF(ISBLANK(laps_times[[#This Row],[71]]),"DNF",    rounds_cum_time[[#This Row],[70]]+laps_times[[#This Row],[71]])</f>
        <v>0.10643877314814812</v>
      </c>
      <c r="CC62" s="127">
        <f>IF(ISBLANK(laps_times[[#This Row],[72]]),"DNF",    rounds_cum_time[[#This Row],[71]]+laps_times[[#This Row],[72]])</f>
        <v>0.10795810185185183</v>
      </c>
      <c r="CD62" s="127">
        <f>IF(ISBLANK(laps_times[[#This Row],[73]]),"DNF",    rounds_cum_time[[#This Row],[72]]+laps_times[[#This Row],[73]])</f>
        <v>0.10956898148148146</v>
      </c>
      <c r="CE62" s="127">
        <f>IF(ISBLANK(laps_times[[#This Row],[74]]),"DNF",    rounds_cum_time[[#This Row],[73]]+laps_times[[#This Row],[74]])</f>
        <v>0.11107870370370368</v>
      </c>
      <c r="CF62" s="127">
        <f>IF(ISBLANK(laps_times[[#This Row],[75]]),"DNF",    rounds_cum_time[[#This Row],[74]]+laps_times[[#This Row],[75]])</f>
        <v>0.1125835648148148</v>
      </c>
      <c r="CG62" s="127">
        <f>IF(ISBLANK(laps_times[[#This Row],[76]]),"DNF",    rounds_cum_time[[#This Row],[75]]+laps_times[[#This Row],[76]])</f>
        <v>0.11416412037037035</v>
      </c>
      <c r="CH62" s="127">
        <f>IF(ISBLANK(laps_times[[#This Row],[77]]),"DNF",    rounds_cum_time[[#This Row],[76]]+laps_times[[#This Row],[77]])</f>
        <v>0.11562997685185183</v>
      </c>
      <c r="CI62" s="127">
        <f>IF(ISBLANK(laps_times[[#This Row],[78]]),"DNF",    rounds_cum_time[[#This Row],[77]]+laps_times[[#This Row],[78]])</f>
        <v>0.11710590277777776</v>
      </c>
      <c r="CJ62" s="127">
        <f>IF(ISBLANK(laps_times[[#This Row],[79]]),"DNF",    rounds_cum_time[[#This Row],[78]]+laps_times[[#This Row],[79]])</f>
        <v>0.11866307870370368</v>
      </c>
      <c r="CK62" s="127">
        <f>IF(ISBLANK(laps_times[[#This Row],[80]]),"DNF",    rounds_cum_time[[#This Row],[79]]+laps_times[[#This Row],[80]])</f>
        <v>0.12026307870370369</v>
      </c>
      <c r="CL62" s="127">
        <f>IF(ISBLANK(laps_times[[#This Row],[81]]),"DNF",    rounds_cum_time[[#This Row],[80]]+laps_times[[#This Row],[81]])</f>
        <v>0.12175543981481481</v>
      </c>
      <c r="CM62" s="127">
        <f>IF(ISBLANK(laps_times[[#This Row],[82]]),"DNF",    rounds_cum_time[[#This Row],[81]]+laps_times[[#This Row],[82]])</f>
        <v>0.12340300925925925</v>
      </c>
      <c r="CN62" s="127">
        <f>IF(ISBLANK(laps_times[[#This Row],[83]]),"DNF",    rounds_cum_time[[#This Row],[82]]+laps_times[[#This Row],[83]])</f>
        <v>0.12488472222222222</v>
      </c>
      <c r="CO62" s="127">
        <f>IF(ISBLANK(laps_times[[#This Row],[84]]),"DNF",    rounds_cum_time[[#This Row],[83]]+laps_times[[#This Row],[84]])</f>
        <v>0.12640243055555556</v>
      </c>
      <c r="CP62" s="127">
        <f>IF(ISBLANK(laps_times[[#This Row],[85]]),"DNF",    rounds_cum_time[[#This Row],[84]]+laps_times[[#This Row],[85]])</f>
        <v>0.12793796296296298</v>
      </c>
      <c r="CQ62" s="127">
        <f>IF(ISBLANK(laps_times[[#This Row],[86]]),"DNF",    rounds_cum_time[[#This Row],[85]]+laps_times[[#This Row],[86]])</f>
        <v>0.12947465277777778</v>
      </c>
      <c r="CR62" s="127">
        <f>IF(ISBLANK(laps_times[[#This Row],[87]]),"DNF",    rounds_cum_time[[#This Row],[86]]+laps_times[[#This Row],[87]])</f>
        <v>0.13105567129629631</v>
      </c>
      <c r="CS62" s="127">
        <f>IF(ISBLANK(laps_times[[#This Row],[88]]),"DNF",    rounds_cum_time[[#This Row],[87]]+laps_times[[#This Row],[88]])</f>
        <v>0.13259675925925926</v>
      </c>
      <c r="CT62" s="127">
        <f>IF(ISBLANK(laps_times[[#This Row],[89]]),"DNF",    rounds_cum_time[[#This Row],[88]]+laps_times[[#This Row],[89]])</f>
        <v>0.13414259259259259</v>
      </c>
      <c r="CU62" s="127">
        <f>IF(ISBLANK(laps_times[[#This Row],[90]]),"DNF",    rounds_cum_time[[#This Row],[89]]+laps_times[[#This Row],[90]])</f>
        <v>0.13571099537037037</v>
      </c>
      <c r="CV62" s="127">
        <f>IF(ISBLANK(laps_times[[#This Row],[91]]),"DNF",    rounds_cum_time[[#This Row],[90]]+laps_times[[#This Row],[91]])</f>
        <v>0.13725787037037038</v>
      </c>
      <c r="CW62" s="127">
        <f>IF(ISBLANK(laps_times[[#This Row],[92]]),"DNF",    rounds_cum_time[[#This Row],[91]]+laps_times[[#This Row],[92]])</f>
        <v>0.13883402777777779</v>
      </c>
      <c r="CX62" s="127">
        <f>IF(ISBLANK(laps_times[[#This Row],[93]]),"DNF",    rounds_cum_time[[#This Row],[92]]+laps_times[[#This Row],[93]])</f>
        <v>0.14045011574074076</v>
      </c>
      <c r="CY62" s="127">
        <f>IF(ISBLANK(laps_times[[#This Row],[94]]),"DNF",    rounds_cum_time[[#This Row],[93]]+laps_times[[#This Row],[94]])</f>
        <v>0.1420234953703704</v>
      </c>
      <c r="CZ62" s="127">
        <f>IF(ISBLANK(laps_times[[#This Row],[95]]),"DNF",    rounds_cum_time[[#This Row],[94]]+laps_times[[#This Row],[95]])</f>
        <v>0.1435184027777778</v>
      </c>
      <c r="DA62" s="127">
        <f>IF(ISBLANK(laps_times[[#This Row],[96]]),"DNF",    rounds_cum_time[[#This Row],[95]]+laps_times[[#This Row],[96]])</f>
        <v>0.14502106481481483</v>
      </c>
      <c r="DB62" s="127">
        <f>IF(ISBLANK(laps_times[[#This Row],[97]]),"DNF",    rounds_cum_time[[#This Row],[96]]+laps_times[[#This Row],[97]])</f>
        <v>0.14651608796296298</v>
      </c>
      <c r="DC62" s="127">
        <f>IF(ISBLANK(laps_times[[#This Row],[98]]),"DNF",    rounds_cum_time[[#This Row],[97]]+laps_times[[#This Row],[98]])</f>
        <v>0.14797141203703706</v>
      </c>
      <c r="DD62" s="127">
        <f>IF(ISBLANK(laps_times[[#This Row],[99]]),"DNF",    rounds_cum_time[[#This Row],[98]]+laps_times[[#This Row],[99]])</f>
        <v>0.14941469907407409</v>
      </c>
      <c r="DE62" s="127">
        <f>IF(ISBLANK(laps_times[[#This Row],[100]]),"DNF",    rounds_cum_time[[#This Row],[99]]+laps_times[[#This Row],[100]])</f>
        <v>0.15085208333333336</v>
      </c>
      <c r="DF62" s="127">
        <f>IF(ISBLANK(laps_times[[#This Row],[101]]),"DNF",    rounds_cum_time[[#This Row],[100]]+laps_times[[#This Row],[101]])</f>
        <v>0.15237071759259263</v>
      </c>
      <c r="DG62" s="127">
        <f>IF(ISBLANK(laps_times[[#This Row],[102]]),"DNF",    rounds_cum_time[[#This Row],[101]]+laps_times[[#This Row],[102]])</f>
        <v>0.15391956018518521</v>
      </c>
      <c r="DH62" s="127">
        <f>IF(ISBLANK(laps_times[[#This Row],[103]]),"DNF",    rounds_cum_time[[#This Row],[102]]+laps_times[[#This Row],[103]])</f>
        <v>0.15547881944444447</v>
      </c>
      <c r="DI62" s="128">
        <f>IF(ISBLANK(laps_times[[#This Row],[104]]),"DNF",    rounds_cum_time[[#This Row],[103]]+laps_times[[#This Row],[104]])</f>
        <v>0.15702557870370373</v>
      </c>
      <c r="DJ62" s="128">
        <f>IF(ISBLANK(laps_times[[#This Row],[105]]),"DNF",    rounds_cum_time[[#This Row],[104]]+laps_times[[#This Row],[105]])</f>
        <v>0.15838657407407411</v>
      </c>
    </row>
    <row r="63" spans="2:114" x14ac:dyDescent="0.2">
      <c r="B63" s="124">
        <f>laps_times[[#This Row],[poř]]</f>
        <v>60</v>
      </c>
      <c r="C63" s="125">
        <f>laps_times[[#This Row],[s.č.]]</f>
        <v>99</v>
      </c>
      <c r="D63" s="125" t="str">
        <f>laps_times[[#This Row],[jméno]]</f>
        <v>Šíma Jan</v>
      </c>
      <c r="E63" s="126">
        <f>laps_times[[#This Row],[roč]]</f>
        <v>1970</v>
      </c>
      <c r="F63" s="126" t="str">
        <f>laps_times[[#This Row],[kat]]</f>
        <v>M40</v>
      </c>
      <c r="G63" s="126">
        <f>laps_times[[#This Row],[poř_kat]]</f>
        <v>26</v>
      </c>
      <c r="H63" s="125" t="str">
        <f>IF(ISBLANK(laps_times[[#This Row],[klub]]),"-",laps_times[[#This Row],[klub]])</f>
        <v>Cyklo Outdoor Netolice</v>
      </c>
      <c r="I63" s="138">
        <f>laps_times[[#This Row],[celk. čas]]</f>
        <v>0.15908564814814816</v>
      </c>
      <c r="J63" s="127">
        <f>laps_times[[#This Row],[1]]</f>
        <v>2.145949074074074E-3</v>
      </c>
      <c r="K63" s="127">
        <f>IF(ISBLANK(laps_times[[#This Row],[2]]),"DNF",    rounds_cum_time[[#This Row],[1]]+laps_times[[#This Row],[2]])</f>
        <v>3.5143518518518518E-3</v>
      </c>
      <c r="L63" s="127">
        <f>IF(ISBLANK(laps_times[[#This Row],[3]]),"DNF",    rounds_cum_time[[#This Row],[2]]+laps_times[[#This Row],[3]])</f>
        <v>4.9046296296296294E-3</v>
      </c>
      <c r="M63" s="127">
        <f>IF(ISBLANK(laps_times[[#This Row],[4]]),"DNF",    rounds_cum_time[[#This Row],[3]]+laps_times[[#This Row],[4]])</f>
        <v>6.3184027777777778E-3</v>
      </c>
      <c r="N63" s="127">
        <f>IF(ISBLANK(laps_times[[#This Row],[5]]),"DNF",    rounds_cum_time[[#This Row],[4]]+laps_times[[#This Row],[5]])</f>
        <v>7.7670138888888884E-3</v>
      </c>
      <c r="O63" s="127">
        <f>IF(ISBLANK(laps_times[[#This Row],[6]]),"DNF",    rounds_cum_time[[#This Row],[5]]+laps_times[[#This Row],[6]])</f>
        <v>9.2113425925925922E-3</v>
      </c>
      <c r="P63" s="127">
        <f>IF(ISBLANK(laps_times[[#This Row],[7]]),"DNF",    rounds_cum_time[[#This Row],[6]]+laps_times[[#This Row],[7]])</f>
        <v>1.0651967592592591E-2</v>
      </c>
      <c r="Q63" s="127">
        <f>IF(ISBLANK(laps_times[[#This Row],[8]]),"DNF",    rounds_cum_time[[#This Row],[7]]+laps_times[[#This Row],[8]])</f>
        <v>1.2075578703703703E-2</v>
      </c>
      <c r="R63" s="127">
        <f>IF(ISBLANK(laps_times[[#This Row],[9]]),"DNF",    rounds_cum_time[[#This Row],[8]]+laps_times[[#This Row],[9]])</f>
        <v>1.3498032407407407E-2</v>
      </c>
      <c r="S63" s="127">
        <f>IF(ISBLANK(laps_times[[#This Row],[10]]),"DNF",    rounds_cum_time[[#This Row],[9]]+laps_times[[#This Row],[10]])</f>
        <v>1.4908912037037036E-2</v>
      </c>
      <c r="T63" s="127">
        <f>IF(ISBLANK(laps_times[[#This Row],[11]]),"DNF",    rounds_cum_time[[#This Row],[10]]+laps_times[[#This Row],[11]])</f>
        <v>1.6338078703703702E-2</v>
      </c>
      <c r="U63" s="127">
        <f>IF(ISBLANK(laps_times[[#This Row],[12]]),"DNF",    rounds_cum_time[[#This Row],[11]]+laps_times[[#This Row],[12]])</f>
        <v>1.7753124999999998E-2</v>
      </c>
      <c r="V63" s="127">
        <f>IF(ISBLANK(laps_times[[#This Row],[13]]),"DNF",    rounds_cum_time[[#This Row],[12]]+laps_times[[#This Row],[13]])</f>
        <v>1.9135879629629628E-2</v>
      </c>
      <c r="W63" s="127">
        <f>IF(ISBLANK(laps_times[[#This Row],[14]]),"DNF",    rounds_cum_time[[#This Row],[13]]+laps_times[[#This Row],[14]])</f>
        <v>2.0571296296296296E-2</v>
      </c>
      <c r="X63" s="127">
        <f>IF(ISBLANK(laps_times[[#This Row],[15]]),"DNF",    rounds_cum_time[[#This Row],[14]]+laps_times[[#This Row],[15]])</f>
        <v>2.1995949074074074E-2</v>
      </c>
      <c r="Y63" s="127">
        <f>IF(ISBLANK(laps_times[[#This Row],[16]]),"DNF",    rounds_cum_time[[#This Row],[15]]+laps_times[[#This Row],[16]])</f>
        <v>2.3452430555555556E-2</v>
      </c>
      <c r="Z63" s="127">
        <f>IF(ISBLANK(laps_times[[#This Row],[17]]),"DNF",    rounds_cum_time[[#This Row],[16]]+laps_times[[#This Row],[17]])</f>
        <v>2.4865972222222223E-2</v>
      </c>
      <c r="AA63" s="127">
        <f>IF(ISBLANK(laps_times[[#This Row],[18]]),"DNF",    rounds_cum_time[[#This Row],[17]]+laps_times[[#This Row],[18]])</f>
        <v>2.6199074074074076E-2</v>
      </c>
      <c r="AB63" s="127">
        <f>IF(ISBLANK(laps_times[[#This Row],[19]]),"DNF",    rounds_cum_time[[#This Row],[18]]+laps_times[[#This Row],[19]])</f>
        <v>2.7620833333333334E-2</v>
      </c>
      <c r="AC63" s="127">
        <f>IF(ISBLANK(laps_times[[#This Row],[20]]),"DNF",    rounds_cum_time[[#This Row],[19]]+laps_times[[#This Row],[20]])</f>
        <v>2.9032754629629631E-2</v>
      </c>
      <c r="AD63" s="127">
        <f>IF(ISBLANK(laps_times[[#This Row],[21]]),"DNF",    rounds_cum_time[[#This Row],[20]]+laps_times[[#This Row],[21]])</f>
        <v>3.0444675925925927E-2</v>
      </c>
      <c r="AE63" s="127">
        <f>IF(ISBLANK(laps_times[[#This Row],[22]]),"DNF",    rounds_cum_time[[#This Row],[21]]+laps_times[[#This Row],[22]])</f>
        <v>3.1886342592592591E-2</v>
      </c>
      <c r="AF63" s="127">
        <f>IF(ISBLANK(laps_times[[#This Row],[23]]),"DNF",    rounds_cum_time[[#This Row],[22]]+laps_times[[#This Row],[23]])</f>
        <v>3.3375347222222219E-2</v>
      </c>
      <c r="AG63" s="127">
        <f>IF(ISBLANK(laps_times[[#This Row],[24]]),"DNF",    rounds_cum_time[[#This Row],[23]]+laps_times[[#This Row],[24]])</f>
        <v>3.4836574074074068E-2</v>
      </c>
      <c r="AH63" s="127">
        <f>IF(ISBLANK(laps_times[[#This Row],[25]]),"DNF",    rounds_cum_time[[#This Row],[24]]+laps_times[[#This Row],[25]])</f>
        <v>3.6271643518518512E-2</v>
      </c>
      <c r="AI63" s="127">
        <f>IF(ISBLANK(laps_times[[#This Row],[26]]),"DNF",    rounds_cum_time[[#This Row],[25]]+laps_times[[#This Row],[26]])</f>
        <v>3.7718055555555546E-2</v>
      </c>
      <c r="AJ63" s="127">
        <f>IF(ISBLANK(laps_times[[#This Row],[27]]),"DNF",    rounds_cum_time[[#This Row],[26]]+laps_times[[#This Row],[27]])</f>
        <v>3.9133101851851843E-2</v>
      </c>
      <c r="AK63" s="127">
        <f>IF(ISBLANK(laps_times[[#This Row],[28]]),"DNF",    rounds_cum_time[[#This Row],[27]]+laps_times[[#This Row],[28]])</f>
        <v>4.0566898148148137E-2</v>
      </c>
      <c r="AL63" s="127">
        <f>IF(ISBLANK(laps_times[[#This Row],[29]]),"DNF",    rounds_cum_time[[#This Row],[28]]+laps_times[[#This Row],[29]])</f>
        <v>4.2007754629629621E-2</v>
      </c>
      <c r="AM63" s="127">
        <f>IF(ISBLANK(laps_times[[#This Row],[30]]),"DNF",    rounds_cum_time[[#This Row],[29]]+laps_times[[#This Row],[30]])</f>
        <v>4.3435763888888881E-2</v>
      </c>
      <c r="AN63" s="127">
        <f>IF(ISBLANK(laps_times[[#This Row],[31]]),"DNF",    rounds_cum_time[[#This Row],[30]]+laps_times[[#This Row],[31]])</f>
        <v>4.4817708333333324E-2</v>
      </c>
      <c r="AO63" s="127">
        <f>IF(ISBLANK(laps_times[[#This Row],[32]]),"DNF",    rounds_cum_time[[#This Row],[31]]+laps_times[[#This Row],[32]])</f>
        <v>4.6218749999999989E-2</v>
      </c>
      <c r="AP63" s="127">
        <f>IF(ISBLANK(laps_times[[#This Row],[33]]),"DNF",    rounds_cum_time[[#This Row],[32]]+laps_times[[#This Row],[33]])</f>
        <v>4.767013888888888E-2</v>
      </c>
      <c r="AQ63" s="127">
        <f>IF(ISBLANK(laps_times[[#This Row],[34]]),"DNF",    rounds_cum_time[[#This Row],[33]]+laps_times[[#This Row],[34]])</f>
        <v>4.9110185185185173E-2</v>
      </c>
      <c r="AR63" s="127">
        <f>IF(ISBLANK(laps_times[[#This Row],[35]]),"DNF",    rounds_cum_time[[#This Row],[34]]+laps_times[[#This Row],[35]])</f>
        <v>5.0535763888888877E-2</v>
      </c>
      <c r="AS63" s="127">
        <f>IF(ISBLANK(laps_times[[#This Row],[36]]),"DNF",    rounds_cum_time[[#This Row],[35]]+laps_times[[#This Row],[36]])</f>
        <v>5.1977199074074061E-2</v>
      </c>
      <c r="AT63" s="127">
        <f>IF(ISBLANK(laps_times[[#This Row],[37]]),"DNF",    rounds_cum_time[[#This Row],[36]]+laps_times[[#This Row],[37]])</f>
        <v>5.3422916666666653E-2</v>
      </c>
      <c r="AU63" s="127">
        <f>IF(ISBLANK(laps_times[[#This Row],[38]]),"DNF",    rounds_cum_time[[#This Row],[37]]+laps_times[[#This Row],[38]])</f>
        <v>5.4868518518518504E-2</v>
      </c>
      <c r="AV63" s="127">
        <f>IF(ISBLANK(laps_times[[#This Row],[39]]),"DNF",    rounds_cum_time[[#This Row],[38]]+laps_times[[#This Row],[39]])</f>
        <v>5.6294907407407391E-2</v>
      </c>
      <c r="AW63" s="127">
        <f>IF(ISBLANK(laps_times[[#This Row],[40]]),"DNF",    rounds_cum_time[[#This Row],[39]]+laps_times[[#This Row],[40]])</f>
        <v>5.7741666666666649E-2</v>
      </c>
      <c r="AX63" s="127">
        <f>IF(ISBLANK(laps_times[[#This Row],[41]]),"DNF",    rounds_cum_time[[#This Row],[40]]+laps_times[[#This Row],[41]])</f>
        <v>5.9179050925925909E-2</v>
      </c>
      <c r="AY63" s="127">
        <f>IF(ISBLANK(laps_times[[#This Row],[42]]),"DNF",    rounds_cum_time[[#This Row],[41]]+laps_times[[#This Row],[42]])</f>
        <v>6.0640509259259241E-2</v>
      </c>
      <c r="AZ63" s="127">
        <f>IF(ISBLANK(laps_times[[#This Row],[43]]),"DNF",    rounds_cum_time[[#This Row],[42]]+laps_times[[#This Row],[43]])</f>
        <v>6.2093287037037016E-2</v>
      </c>
      <c r="BA63" s="127">
        <f>IF(ISBLANK(laps_times[[#This Row],[44]]),"DNF",    rounds_cum_time[[#This Row],[43]]+laps_times[[#This Row],[44]])</f>
        <v>6.3514351851851836E-2</v>
      </c>
      <c r="BB63" s="127">
        <f>IF(ISBLANK(laps_times[[#This Row],[45]]),"DNF",    rounds_cum_time[[#This Row],[44]]+laps_times[[#This Row],[45]])</f>
        <v>6.4904282407407393E-2</v>
      </c>
      <c r="BC63" s="127">
        <f>IF(ISBLANK(laps_times[[#This Row],[46]]),"DNF",    rounds_cum_time[[#This Row],[45]]+laps_times[[#This Row],[46]])</f>
        <v>6.6349537037037026E-2</v>
      </c>
      <c r="BD63" s="127">
        <f>IF(ISBLANK(laps_times[[#This Row],[47]]),"DNF",    rounds_cum_time[[#This Row],[46]]+laps_times[[#This Row],[47]])</f>
        <v>6.7802546296296284E-2</v>
      </c>
      <c r="BE63" s="127">
        <f>IF(ISBLANK(laps_times[[#This Row],[48]]),"DNF",    rounds_cum_time[[#This Row],[47]]+laps_times[[#This Row],[48]])</f>
        <v>6.9268055555555541E-2</v>
      </c>
      <c r="BF63" s="127">
        <f>IF(ISBLANK(laps_times[[#This Row],[49]]),"DNF",    rounds_cum_time[[#This Row],[48]]+laps_times[[#This Row],[49]])</f>
        <v>7.0717013888888874E-2</v>
      </c>
      <c r="BG63" s="127">
        <f>IF(ISBLANK(laps_times[[#This Row],[50]]),"DNF",    rounds_cum_time[[#This Row],[49]]+laps_times[[#This Row],[50]])</f>
        <v>7.2156018518518508E-2</v>
      </c>
      <c r="BH63" s="127">
        <f>IF(ISBLANK(laps_times[[#This Row],[51]]),"DNF",    rounds_cum_time[[#This Row],[50]]+laps_times[[#This Row],[51]])</f>
        <v>7.3604629629629617E-2</v>
      </c>
      <c r="BI63" s="127">
        <f>IF(ISBLANK(laps_times[[#This Row],[52]]),"DNF",    rounds_cum_time[[#This Row],[51]]+laps_times[[#This Row],[52]])</f>
        <v>7.5046874999999985E-2</v>
      </c>
      <c r="BJ63" s="127">
        <f>IF(ISBLANK(laps_times[[#This Row],[53]]),"DNF",    rounds_cum_time[[#This Row],[52]]+laps_times[[#This Row],[53]])</f>
        <v>7.6522569444444424E-2</v>
      </c>
      <c r="BK63" s="127">
        <f>IF(ISBLANK(laps_times[[#This Row],[54]]),"DNF",    rounds_cum_time[[#This Row],[53]]+laps_times[[#This Row],[54]])</f>
        <v>7.8004050925925911E-2</v>
      </c>
      <c r="BL63" s="127">
        <f>IF(ISBLANK(laps_times[[#This Row],[55]]),"DNF",    rounds_cum_time[[#This Row],[54]]+laps_times[[#This Row],[55]])</f>
        <v>7.949942129629628E-2</v>
      </c>
      <c r="BM63" s="127">
        <f>IF(ISBLANK(laps_times[[#This Row],[56]]),"DNF",    rounds_cum_time[[#This Row],[55]]+laps_times[[#This Row],[56]])</f>
        <v>8.0951157407407395E-2</v>
      </c>
      <c r="BN63" s="127">
        <f>IF(ISBLANK(laps_times[[#This Row],[57]]),"DNF",    rounds_cum_time[[#This Row],[56]]+laps_times[[#This Row],[57]])</f>
        <v>8.2394444444444437E-2</v>
      </c>
      <c r="BO63" s="127">
        <f>IF(ISBLANK(laps_times[[#This Row],[58]]),"DNF",    rounds_cum_time[[#This Row],[57]]+laps_times[[#This Row],[58]])</f>
        <v>8.3860879629629625E-2</v>
      </c>
      <c r="BP63" s="127">
        <f>IF(ISBLANK(laps_times[[#This Row],[59]]),"DNF",    rounds_cum_time[[#This Row],[58]]+laps_times[[#This Row],[59]])</f>
        <v>8.5327546296296297E-2</v>
      </c>
      <c r="BQ63" s="127">
        <f>IF(ISBLANK(laps_times[[#This Row],[60]]),"DNF",    rounds_cum_time[[#This Row],[59]]+laps_times[[#This Row],[60]])</f>
        <v>8.6804513888888893E-2</v>
      </c>
      <c r="BR63" s="127">
        <f>IF(ISBLANK(laps_times[[#This Row],[61]]),"DNF",    rounds_cum_time[[#This Row],[60]]+laps_times[[#This Row],[61]])</f>
        <v>8.8305555555555554E-2</v>
      </c>
      <c r="BS63" s="127">
        <f>IF(ISBLANK(laps_times[[#This Row],[62]]),"DNF",    rounds_cum_time[[#This Row],[61]]+laps_times[[#This Row],[62]])</f>
        <v>8.9795601851851856E-2</v>
      </c>
      <c r="BT63" s="127">
        <f>IF(ISBLANK(laps_times[[#This Row],[63]]),"DNF",    rounds_cum_time[[#This Row],[62]]+laps_times[[#This Row],[63]])</f>
        <v>9.1301157407407407E-2</v>
      </c>
      <c r="BU63" s="127">
        <f>IF(ISBLANK(laps_times[[#This Row],[64]]),"DNF",    rounds_cum_time[[#This Row],[63]]+laps_times[[#This Row],[64]])</f>
        <v>9.2810648148148142E-2</v>
      </c>
      <c r="BV63" s="127">
        <f>IF(ISBLANK(laps_times[[#This Row],[65]]),"DNF",    rounds_cum_time[[#This Row],[64]]+laps_times[[#This Row],[65]])</f>
        <v>9.4323495370370367E-2</v>
      </c>
      <c r="BW63" s="127">
        <f>IF(ISBLANK(laps_times[[#This Row],[66]]),"DNF",    rounds_cum_time[[#This Row],[65]]+laps_times[[#This Row],[66]])</f>
        <v>9.580578703703703E-2</v>
      </c>
      <c r="BX63" s="127">
        <f>IF(ISBLANK(laps_times[[#This Row],[67]]),"DNF",    rounds_cum_time[[#This Row],[66]]+laps_times[[#This Row],[67]])</f>
        <v>9.7320023148148138E-2</v>
      </c>
      <c r="BY63" s="127">
        <f>IF(ISBLANK(laps_times[[#This Row],[68]]),"DNF",    rounds_cum_time[[#This Row],[67]]+laps_times[[#This Row],[68]])</f>
        <v>9.8831018518518512E-2</v>
      </c>
      <c r="BZ63" s="127">
        <f>IF(ISBLANK(laps_times[[#This Row],[69]]),"DNF",    rounds_cum_time[[#This Row],[68]]+laps_times[[#This Row],[69]])</f>
        <v>0.10033333333333333</v>
      </c>
      <c r="CA63" s="127">
        <f>IF(ISBLANK(laps_times[[#This Row],[70]]),"DNF",    rounds_cum_time[[#This Row],[69]]+laps_times[[#This Row],[70]])</f>
        <v>0.10185891203703704</v>
      </c>
      <c r="CB63" s="127">
        <f>IF(ISBLANK(laps_times[[#This Row],[71]]),"DNF",    rounds_cum_time[[#This Row],[70]]+laps_times[[#This Row],[71]])</f>
        <v>0.10339525462962963</v>
      </c>
      <c r="CC63" s="127">
        <f>IF(ISBLANK(laps_times[[#This Row],[72]]),"DNF",    rounds_cum_time[[#This Row],[71]]+laps_times[[#This Row],[72]])</f>
        <v>0.10496354166666667</v>
      </c>
      <c r="CD63" s="127">
        <f>IF(ISBLANK(laps_times[[#This Row],[73]]),"DNF",    rounds_cum_time[[#This Row],[72]]+laps_times[[#This Row],[73]])</f>
        <v>0.10650219907407409</v>
      </c>
      <c r="CE63" s="127">
        <f>IF(ISBLANK(laps_times[[#This Row],[74]]),"DNF",    rounds_cum_time[[#This Row],[73]]+laps_times[[#This Row],[74]])</f>
        <v>0.10803310185185186</v>
      </c>
      <c r="CF63" s="127">
        <f>IF(ISBLANK(laps_times[[#This Row],[75]]),"DNF",    rounds_cum_time[[#This Row],[74]]+laps_times[[#This Row],[75]])</f>
        <v>0.10954444444444446</v>
      </c>
      <c r="CG63" s="127">
        <f>IF(ISBLANK(laps_times[[#This Row],[76]]),"DNF",    rounds_cum_time[[#This Row],[75]]+laps_times[[#This Row],[76]])</f>
        <v>0.1110758101851852</v>
      </c>
      <c r="CH63" s="127">
        <f>IF(ISBLANK(laps_times[[#This Row],[77]]),"DNF",    rounds_cum_time[[#This Row],[76]]+laps_times[[#This Row],[77]])</f>
        <v>0.11261574074074075</v>
      </c>
      <c r="CI63" s="127">
        <f>IF(ISBLANK(laps_times[[#This Row],[78]]),"DNF",    rounds_cum_time[[#This Row],[77]]+laps_times[[#This Row],[78]])</f>
        <v>0.11421238425925927</v>
      </c>
      <c r="CJ63" s="127">
        <f>IF(ISBLANK(laps_times[[#This Row],[79]]),"DNF",    rounds_cum_time[[#This Row],[78]]+laps_times[[#This Row],[79]])</f>
        <v>0.11583020833333334</v>
      </c>
      <c r="CK63" s="127">
        <f>IF(ISBLANK(laps_times[[#This Row],[80]]),"DNF",    rounds_cum_time[[#This Row],[79]]+laps_times[[#This Row],[80]])</f>
        <v>0.11738136574074075</v>
      </c>
      <c r="CL63" s="127">
        <f>IF(ISBLANK(laps_times[[#This Row],[81]]),"DNF",    rounds_cum_time[[#This Row],[80]]+laps_times[[#This Row],[81]])</f>
        <v>0.11894016203703704</v>
      </c>
      <c r="CM63" s="127">
        <f>IF(ISBLANK(laps_times[[#This Row],[82]]),"DNF",    rounds_cum_time[[#This Row],[81]]+laps_times[[#This Row],[82]])</f>
        <v>0.12051597222222223</v>
      </c>
      <c r="CN63" s="127">
        <f>IF(ISBLANK(laps_times[[#This Row],[83]]),"DNF",    rounds_cum_time[[#This Row],[82]]+laps_times[[#This Row],[83]])</f>
        <v>0.12225370370370371</v>
      </c>
      <c r="CO63" s="127">
        <f>IF(ISBLANK(laps_times[[#This Row],[84]]),"DNF",    rounds_cum_time[[#This Row],[83]]+laps_times[[#This Row],[84]])</f>
        <v>0.12387534722222222</v>
      </c>
      <c r="CP63" s="127">
        <f>IF(ISBLANK(laps_times[[#This Row],[85]]),"DNF",    rounds_cum_time[[#This Row],[84]]+laps_times[[#This Row],[85]])</f>
        <v>0.12550775462962963</v>
      </c>
      <c r="CQ63" s="127">
        <f>IF(ISBLANK(laps_times[[#This Row],[86]]),"DNF",    rounds_cum_time[[#This Row],[85]]+laps_times[[#This Row],[86]])</f>
        <v>0.12710416666666666</v>
      </c>
      <c r="CR63" s="127">
        <f>IF(ISBLANK(laps_times[[#This Row],[87]]),"DNF",    rounds_cum_time[[#This Row],[86]]+laps_times[[#This Row],[87]])</f>
        <v>0.12871273148148146</v>
      </c>
      <c r="CS63" s="127">
        <f>IF(ISBLANK(laps_times[[#This Row],[88]]),"DNF",    rounds_cum_time[[#This Row],[87]]+laps_times[[#This Row],[88]])</f>
        <v>0.13035347222222221</v>
      </c>
      <c r="CT63" s="127">
        <f>IF(ISBLANK(laps_times[[#This Row],[89]]),"DNF",    rounds_cum_time[[#This Row],[88]]+laps_times[[#This Row],[89]])</f>
        <v>0.13202361111111111</v>
      </c>
      <c r="CU63" s="127">
        <f>IF(ISBLANK(laps_times[[#This Row],[90]]),"DNF",    rounds_cum_time[[#This Row],[89]]+laps_times[[#This Row],[90]])</f>
        <v>0.13366261574074073</v>
      </c>
      <c r="CV63" s="127">
        <f>IF(ISBLANK(laps_times[[#This Row],[91]]),"DNF",    rounds_cum_time[[#This Row],[90]]+laps_times[[#This Row],[91]])</f>
        <v>0.13531006944444443</v>
      </c>
      <c r="CW63" s="127">
        <f>IF(ISBLANK(laps_times[[#This Row],[92]]),"DNF",    rounds_cum_time[[#This Row],[91]]+laps_times[[#This Row],[92]])</f>
        <v>0.1369733796296296</v>
      </c>
      <c r="CX63" s="127">
        <f>IF(ISBLANK(laps_times[[#This Row],[93]]),"DNF",    rounds_cum_time[[#This Row],[92]]+laps_times[[#This Row],[93]])</f>
        <v>0.13864409722222221</v>
      </c>
      <c r="CY63" s="127">
        <f>IF(ISBLANK(laps_times[[#This Row],[94]]),"DNF",    rounds_cum_time[[#This Row],[93]]+laps_times[[#This Row],[94]])</f>
        <v>0.14032291666666666</v>
      </c>
      <c r="CZ63" s="127">
        <f>IF(ISBLANK(laps_times[[#This Row],[95]]),"DNF",    rounds_cum_time[[#This Row],[94]]+laps_times[[#This Row],[95]])</f>
        <v>0.14210810185185185</v>
      </c>
      <c r="DA63" s="127">
        <f>IF(ISBLANK(laps_times[[#This Row],[96]]),"DNF",    rounds_cum_time[[#This Row],[95]]+laps_times[[#This Row],[96]])</f>
        <v>0.14380914351851853</v>
      </c>
      <c r="DB63" s="127">
        <f>IF(ISBLANK(laps_times[[#This Row],[97]]),"DNF",    rounds_cum_time[[#This Row],[96]]+laps_times[[#This Row],[97]])</f>
        <v>0.14550891203703706</v>
      </c>
      <c r="DC63" s="127">
        <f>IF(ISBLANK(laps_times[[#This Row],[98]]),"DNF",    rounds_cum_time[[#This Row],[97]]+laps_times[[#This Row],[98]])</f>
        <v>0.14721296296296299</v>
      </c>
      <c r="DD63" s="127">
        <f>IF(ISBLANK(laps_times[[#This Row],[99]]),"DNF",    rounds_cum_time[[#This Row],[98]]+laps_times[[#This Row],[99]])</f>
        <v>0.14893009259259263</v>
      </c>
      <c r="DE63" s="127">
        <f>IF(ISBLANK(laps_times[[#This Row],[100]]),"DNF",    rounds_cum_time[[#This Row],[99]]+laps_times[[#This Row],[100]])</f>
        <v>0.1506430555555556</v>
      </c>
      <c r="DF63" s="127">
        <f>IF(ISBLANK(laps_times[[#This Row],[101]]),"DNF",    rounds_cum_time[[#This Row],[100]]+laps_times[[#This Row],[101]])</f>
        <v>0.15238668981481485</v>
      </c>
      <c r="DG63" s="127">
        <f>IF(ISBLANK(laps_times[[#This Row],[102]]),"DNF",    rounds_cum_time[[#This Row],[101]]+laps_times[[#This Row],[102]])</f>
        <v>0.15410312500000004</v>
      </c>
      <c r="DH63" s="127">
        <f>IF(ISBLANK(laps_times[[#This Row],[103]]),"DNF",    rounds_cum_time[[#This Row],[102]]+laps_times[[#This Row],[103]])</f>
        <v>0.15578634259259264</v>
      </c>
      <c r="DI63" s="128">
        <f>IF(ISBLANK(laps_times[[#This Row],[104]]),"DNF",    rounds_cum_time[[#This Row],[103]]+laps_times[[#This Row],[104]])</f>
        <v>0.15745543981481486</v>
      </c>
      <c r="DJ63" s="128">
        <f>IF(ISBLANK(laps_times[[#This Row],[105]]),"DNF",    rounds_cum_time[[#This Row],[104]]+laps_times[[#This Row],[105]])</f>
        <v>0.15909351851851855</v>
      </c>
    </row>
    <row r="64" spans="2:114" x14ac:dyDescent="0.2">
      <c r="B64" s="124">
        <f>laps_times[[#This Row],[poř]]</f>
        <v>61</v>
      </c>
      <c r="C64" s="125">
        <f>laps_times[[#This Row],[s.č.]]</f>
        <v>65</v>
      </c>
      <c r="D64" s="125" t="str">
        <f>laps_times[[#This Row],[jméno]]</f>
        <v>Mastný Martin</v>
      </c>
      <c r="E64" s="126">
        <f>laps_times[[#This Row],[roč]]</f>
        <v>1975</v>
      </c>
      <c r="F64" s="126" t="str">
        <f>laps_times[[#This Row],[kat]]</f>
        <v>M40</v>
      </c>
      <c r="G64" s="126">
        <f>laps_times[[#This Row],[poř_kat]]</f>
        <v>27</v>
      </c>
      <c r="H64" s="125" t="str">
        <f>IF(ISBLANK(laps_times[[#This Row],[klub]]),"-",laps_times[[#This Row],[klub]])</f>
        <v>Řevnice</v>
      </c>
      <c r="I64" s="138">
        <f>laps_times[[#This Row],[celk. čas]]</f>
        <v>0.15947916666666667</v>
      </c>
      <c r="J64" s="127">
        <f>laps_times[[#This Row],[1]]</f>
        <v>2.0945601851851854E-3</v>
      </c>
      <c r="K64" s="127">
        <f>IF(ISBLANK(laps_times[[#This Row],[2]]),"DNF",    rounds_cum_time[[#This Row],[1]]+laps_times[[#This Row],[2]])</f>
        <v>3.4798611111111115E-3</v>
      </c>
      <c r="L64" s="127">
        <f>IF(ISBLANK(laps_times[[#This Row],[3]]),"DNF",    rounds_cum_time[[#This Row],[2]]+laps_times[[#This Row],[3]])</f>
        <v>4.856365740740741E-3</v>
      </c>
      <c r="M64" s="127">
        <f>IF(ISBLANK(laps_times[[#This Row],[4]]),"DNF",    rounds_cum_time[[#This Row],[3]]+laps_times[[#This Row],[4]])</f>
        <v>6.1921296296296299E-3</v>
      </c>
      <c r="N64" s="127">
        <f>IF(ISBLANK(laps_times[[#This Row],[5]]),"DNF",    rounds_cum_time[[#This Row],[4]]+laps_times[[#This Row],[5]])</f>
        <v>7.5030092592592596E-3</v>
      </c>
      <c r="O64" s="127">
        <f>IF(ISBLANK(laps_times[[#This Row],[6]]),"DNF",    rounds_cum_time[[#This Row],[5]]+laps_times[[#This Row],[6]])</f>
        <v>8.8418981481481491E-3</v>
      </c>
      <c r="P64" s="127">
        <f>IF(ISBLANK(laps_times[[#This Row],[7]]),"DNF",    rounds_cum_time[[#This Row],[6]]+laps_times[[#This Row],[7]])</f>
        <v>1.0185300925925928E-2</v>
      </c>
      <c r="Q64" s="127">
        <f>IF(ISBLANK(laps_times[[#This Row],[8]]),"DNF",    rounds_cum_time[[#This Row],[7]]+laps_times[[#This Row],[8]])</f>
        <v>1.1528703703703704E-2</v>
      </c>
      <c r="R64" s="127">
        <f>IF(ISBLANK(laps_times[[#This Row],[9]]),"DNF",    rounds_cum_time[[#This Row],[8]]+laps_times[[#This Row],[9]])</f>
        <v>1.2853703703703704E-2</v>
      </c>
      <c r="S64" s="127">
        <f>IF(ISBLANK(laps_times[[#This Row],[10]]),"DNF",    rounds_cum_time[[#This Row],[9]]+laps_times[[#This Row],[10]])</f>
        <v>1.4194444444444445E-2</v>
      </c>
      <c r="T64" s="127">
        <f>IF(ISBLANK(laps_times[[#This Row],[11]]),"DNF",    rounds_cum_time[[#This Row],[10]]+laps_times[[#This Row],[11]])</f>
        <v>1.5546412037037037E-2</v>
      </c>
      <c r="U64" s="127">
        <f>IF(ISBLANK(laps_times[[#This Row],[12]]),"DNF",    rounds_cum_time[[#This Row],[11]]+laps_times[[#This Row],[12]])</f>
        <v>1.6922453703703703E-2</v>
      </c>
      <c r="V64" s="127">
        <f>IF(ISBLANK(laps_times[[#This Row],[13]]),"DNF",    rounds_cum_time[[#This Row],[12]]+laps_times[[#This Row],[13]])</f>
        <v>1.8292592592592593E-2</v>
      </c>
      <c r="W64" s="127">
        <f>IF(ISBLANK(laps_times[[#This Row],[14]]),"DNF",    rounds_cum_time[[#This Row],[13]]+laps_times[[#This Row],[14]])</f>
        <v>1.9695717592592595E-2</v>
      </c>
      <c r="X64" s="127">
        <f>IF(ISBLANK(laps_times[[#This Row],[15]]),"DNF",    rounds_cum_time[[#This Row],[14]]+laps_times[[#This Row],[15]])</f>
        <v>2.104189814814815E-2</v>
      </c>
      <c r="Y64" s="127">
        <f>IF(ISBLANK(laps_times[[#This Row],[16]]),"DNF",    rounds_cum_time[[#This Row],[15]]+laps_times[[#This Row],[16]])</f>
        <v>2.2416087962962964E-2</v>
      </c>
      <c r="Z64" s="127">
        <f>IF(ISBLANK(laps_times[[#This Row],[17]]),"DNF",    rounds_cum_time[[#This Row],[16]]+laps_times[[#This Row],[17]])</f>
        <v>2.3784722222222224E-2</v>
      </c>
      <c r="AA64" s="127">
        <f>IF(ISBLANK(laps_times[[#This Row],[18]]),"DNF",    rounds_cum_time[[#This Row],[17]]+laps_times[[#This Row],[18]])</f>
        <v>2.517002314814815E-2</v>
      </c>
      <c r="AB64" s="127">
        <f>IF(ISBLANK(laps_times[[#This Row],[19]]),"DNF",    rounds_cum_time[[#This Row],[18]]+laps_times[[#This Row],[19]])</f>
        <v>2.6577430555555559E-2</v>
      </c>
      <c r="AC64" s="127">
        <f>IF(ISBLANK(laps_times[[#This Row],[20]]),"DNF",    rounds_cum_time[[#This Row],[19]]+laps_times[[#This Row],[20]])</f>
        <v>2.7974652777777782E-2</v>
      </c>
      <c r="AD64" s="127">
        <f>IF(ISBLANK(laps_times[[#This Row],[21]]),"DNF",    rounds_cum_time[[#This Row],[20]]+laps_times[[#This Row],[21]])</f>
        <v>2.9373726851851856E-2</v>
      </c>
      <c r="AE64" s="127">
        <f>IF(ISBLANK(laps_times[[#This Row],[22]]),"DNF",    rounds_cum_time[[#This Row],[21]]+laps_times[[#This Row],[22]])</f>
        <v>3.0787615740740744E-2</v>
      </c>
      <c r="AF64" s="127">
        <f>IF(ISBLANK(laps_times[[#This Row],[23]]),"DNF",    rounds_cum_time[[#This Row],[22]]+laps_times[[#This Row],[23]])</f>
        <v>3.223229166666667E-2</v>
      </c>
      <c r="AG64" s="127">
        <f>IF(ISBLANK(laps_times[[#This Row],[24]]),"DNF",    rounds_cum_time[[#This Row],[23]]+laps_times[[#This Row],[24]])</f>
        <v>3.3635995370370375E-2</v>
      </c>
      <c r="AH64" s="127">
        <f>IF(ISBLANK(laps_times[[#This Row],[25]]),"DNF",    rounds_cum_time[[#This Row],[24]]+laps_times[[#This Row],[25]])</f>
        <v>3.5125115740740745E-2</v>
      </c>
      <c r="AI64" s="127">
        <f>IF(ISBLANK(laps_times[[#This Row],[26]]),"DNF",    rounds_cum_time[[#This Row],[25]]+laps_times[[#This Row],[26]])</f>
        <v>3.6537500000000007E-2</v>
      </c>
      <c r="AJ64" s="127">
        <f>IF(ISBLANK(laps_times[[#This Row],[27]]),"DNF",    rounds_cum_time[[#This Row],[26]]+laps_times[[#This Row],[27]])</f>
        <v>3.7958680555555561E-2</v>
      </c>
      <c r="AK64" s="127">
        <f>IF(ISBLANK(laps_times[[#This Row],[28]]),"DNF",    rounds_cum_time[[#This Row],[27]]+laps_times[[#This Row],[28]])</f>
        <v>3.9380671296296299E-2</v>
      </c>
      <c r="AL64" s="127">
        <f>IF(ISBLANK(laps_times[[#This Row],[29]]),"DNF",    rounds_cum_time[[#This Row],[28]]+laps_times[[#This Row],[29]])</f>
        <v>4.0804745370370377E-2</v>
      </c>
      <c r="AM64" s="127">
        <f>IF(ISBLANK(laps_times[[#This Row],[30]]),"DNF",    rounds_cum_time[[#This Row],[29]]+laps_times[[#This Row],[30]])</f>
        <v>4.2220254629629639E-2</v>
      </c>
      <c r="AN64" s="127">
        <f>IF(ISBLANK(laps_times[[#This Row],[31]]),"DNF",    rounds_cum_time[[#This Row],[30]]+laps_times[[#This Row],[31]])</f>
        <v>4.3654282407407416E-2</v>
      </c>
      <c r="AO64" s="127">
        <f>IF(ISBLANK(laps_times[[#This Row],[32]]),"DNF",    rounds_cum_time[[#This Row],[31]]+laps_times[[#This Row],[32]])</f>
        <v>4.5083912037037044E-2</v>
      </c>
      <c r="AP64" s="127">
        <f>IF(ISBLANK(laps_times[[#This Row],[33]]),"DNF",    rounds_cum_time[[#This Row],[32]]+laps_times[[#This Row],[33]])</f>
        <v>4.6508101851851856E-2</v>
      </c>
      <c r="AQ64" s="127">
        <f>IF(ISBLANK(laps_times[[#This Row],[34]]),"DNF",    rounds_cum_time[[#This Row],[33]]+laps_times[[#This Row],[34]])</f>
        <v>4.7939930555555559E-2</v>
      </c>
      <c r="AR64" s="127">
        <f>IF(ISBLANK(laps_times[[#This Row],[35]]),"DNF",    rounds_cum_time[[#This Row],[34]]+laps_times[[#This Row],[35]])</f>
        <v>4.9399999999999999E-2</v>
      </c>
      <c r="AS64" s="127">
        <f>IF(ISBLANK(laps_times[[#This Row],[36]]),"DNF",    rounds_cum_time[[#This Row],[35]]+laps_times[[#This Row],[36]])</f>
        <v>5.0834606481481484E-2</v>
      </c>
      <c r="AT64" s="127">
        <f>IF(ISBLANK(laps_times[[#This Row],[37]]),"DNF",    rounds_cum_time[[#This Row],[36]]+laps_times[[#This Row],[37]])</f>
        <v>5.2252893518518521E-2</v>
      </c>
      <c r="AU64" s="127">
        <f>IF(ISBLANK(laps_times[[#This Row],[38]]),"DNF",    rounds_cum_time[[#This Row],[37]]+laps_times[[#This Row],[38]])</f>
        <v>5.3719675925925928E-2</v>
      </c>
      <c r="AV64" s="127">
        <f>IF(ISBLANK(laps_times[[#This Row],[39]]),"DNF",    rounds_cum_time[[#This Row],[38]]+laps_times[[#This Row],[39]])</f>
        <v>5.5137731481481482E-2</v>
      </c>
      <c r="AW64" s="127">
        <f>IF(ISBLANK(laps_times[[#This Row],[40]]),"DNF",    rounds_cum_time[[#This Row],[39]]+laps_times[[#This Row],[40]])</f>
        <v>5.6550462962962962E-2</v>
      </c>
      <c r="AX64" s="127">
        <f>IF(ISBLANK(laps_times[[#This Row],[41]]),"DNF",    rounds_cum_time[[#This Row],[40]]+laps_times[[#This Row],[41]])</f>
        <v>5.7960069444444443E-2</v>
      </c>
      <c r="AY64" s="127">
        <f>IF(ISBLANK(laps_times[[#This Row],[42]]),"DNF",    rounds_cum_time[[#This Row],[41]]+laps_times[[#This Row],[42]])</f>
        <v>5.9406134259259259E-2</v>
      </c>
      <c r="AZ64" s="127">
        <f>IF(ISBLANK(laps_times[[#This Row],[43]]),"DNF",    rounds_cum_time[[#This Row],[42]]+laps_times[[#This Row],[43]])</f>
        <v>6.0828703703703704E-2</v>
      </c>
      <c r="BA64" s="127">
        <f>IF(ISBLANK(laps_times[[#This Row],[44]]),"DNF",    rounds_cum_time[[#This Row],[43]]+laps_times[[#This Row],[44]])</f>
        <v>6.2259953703703706E-2</v>
      </c>
      <c r="BB64" s="127">
        <f>IF(ISBLANK(laps_times[[#This Row],[45]]),"DNF",    rounds_cum_time[[#This Row],[44]]+laps_times[[#This Row],[45]])</f>
        <v>6.3713078703703713E-2</v>
      </c>
      <c r="BC64" s="127">
        <f>IF(ISBLANK(laps_times[[#This Row],[46]]),"DNF",    rounds_cum_time[[#This Row],[45]]+laps_times[[#This Row],[46]])</f>
        <v>6.5202893518518532E-2</v>
      </c>
      <c r="BD64" s="127">
        <f>IF(ISBLANK(laps_times[[#This Row],[47]]),"DNF",    rounds_cum_time[[#This Row],[46]]+laps_times[[#This Row],[47]])</f>
        <v>6.6703703703703723E-2</v>
      </c>
      <c r="BE64" s="127">
        <f>IF(ISBLANK(laps_times[[#This Row],[48]]),"DNF",    rounds_cum_time[[#This Row],[47]]+laps_times[[#This Row],[48]])</f>
        <v>6.8228125000000014E-2</v>
      </c>
      <c r="BF64" s="127">
        <f>IF(ISBLANK(laps_times[[#This Row],[49]]),"DNF",    rounds_cum_time[[#This Row],[48]]+laps_times[[#This Row],[49]])</f>
        <v>6.9699421296296304E-2</v>
      </c>
      <c r="BG64" s="127">
        <f>IF(ISBLANK(laps_times[[#This Row],[50]]),"DNF",    rounds_cum_time[[#This Row],[49]]+laps_times[[#This Row],[50]])</f>
        <v>7.1130902777777782E-2</v>
      </c>
      <c r="BH64" s="127">
        <f>IF(ISBLANK(laps_times[[#This Row],[51]]),"DNF",    rounds_cum_time[[#This Row],[50]]+laps_times[[#This Row],[51]])</f>
        <v>7.2571527777777783E-2</v>
      </c>
      <c r="BI64" s="127">
        <f>IF(ISBLANK(laps_times[[#This Row],[52]]),"DNF",    rounds_cum_time[[#This Row],[51]]+laps_times[[#This Row],[52]])</f>
        <v>7.404594907407408E-2</v>
      </c>
      <c r="BJ64" s="127">
        <f>IF(ISBLANK(laps_times[[#This Row],[53]]),"DNF",    rounds_cum_time[[#This Row],[52]]+laps_times[[#This Row],[53]])</f>
        <v>7.5482754629629639E-2</v>
      </c>
      <c r="BK64" s="127">
        <f>IF(ISBLANK(laps_times[[#This Row],[54]]),"DNF",    rounds_cum_time[[#This Row],[53]]+laps_times[[#This Row],[54]])</f>
        <v>7.6992361111111116E-2</v>
      </c>
      <c r="BL64" s="127">
        <f>IF(ISBLANK(laps_times[[#This Row],[55]]),"DNF",    rounds_cum_time[[#This Row],[54]]+laps_times[[#This Row],[55]])</f>
        <v>7.8486689814814825E-2</v>
      </c>
      <c r="BM64" s="127">
        <f>IF(ISBLANK(laps_times[[#This Row],[56]]),"DNF",    rounds_cum_time[[#This Row],[55]]+laps_times[[#This Row],[56]])</f>
        <v>7.9967013888888897E-2</v>
      </c>
      <c r="BN64" s="127">
        <f>IF(ISBLANK(laps_times[[#This Row],[57]]),"DNF",    rounds_cum_time[[#This Row],[56]]+laps_times[[#This Row],[57]])</f>
        <v>8.1461689814814817E-2</v>
      </c>
      <c r="BO64" s="127">
        <f>IF(ISBLANK(laps_times[[#This Row],[58]]),"DNF",    rounds_cum_time[[#This Row],[57]]+laps_times[[#This Row],[58]])</f>
        <v>8.2954513888888887E-2</v>
      </c>
      <c r="BP64" s="127">
        <f>IF(ISBLANK(laps_times[[#This Row],[59]]),"DNF",    rounds_cum_time[[#This Row],[58]]+laps_times[[#This Row],[59]])</f>
        <v>8.4437152777777774E-2</v>
      </c>
      <c r="BQ64" s="127">
        <f>IF(ISBLANK(laps_times[[#This Row],[60]]),"DNF",    rounds_cum_time[[#This Row],[59]]+laps_times[[#This Row],[60]])</f>
        <v>8.5974768518518513E-2</v>
      </c>
      <c r="BR64" s="127">
        <f>IF(ISBLANK(laps_times[[#This Row],[61]]),"DNF",    rounds_cum_time[[#This Row],[60]]+laps_times[[#This Row],[61]])</f>
        <v>8.7487268518518513E-2</v>
      </c>
      <c r="BS64" s="127">
        <f>IF(ISBLANK(laps_times[[#This Row],[62]]),"DNF",    rounds_cum_time[[#This Row],[61]]+laps_times[[#This Row],[62]])</f>
        <v>8.9035300925925917E-2</v>
      </c>
      <c r="BT64" s="127">
        <f>IF(ISBLANK(laps_times[[#This Row],[63]]),"DNF",    rounds_cum_time[[#This Row],[62]]+laps_times[[#This Row],[63]])</f>
        <v>9.0573726851851846E-2</v>
      </c>
      <c r="BU64" s="127">
        <f>IF(ISBLANK(laps_times[[#This Row],[64]]),"DNF",    rounds_cum_time[[#This Row],[63]]+laps_times[[#This Row],[64]])</f>
        <v>9.2111689814814809E-2</v>
      </c>
      <c r="BV64" s="127">
        <f>IF(ISBLANK(laps_times[[#This Row],[65]]),"DNF",    rounds_cum_time[[#This Row],[64]]+laps_times[[#This Row],[65]])</f>
        <v>9.3691666666666659E-2</v>
      </c>
      <c r="BW64" s="127">
        <f>IF(ISBLANK(laps_times[[#This Row],[66]]),"DNF",    rounds_cum_time[[#This Row],[65]]+laps_times[[#This Row],[66]])</f>
        <v>9.5272569444444441E-2</v>
      </c>
      <c r="BX64" s="127">
        <f>IF(ISBLANK(laps_times[[#This Row],[67]]),"DNF",    rounds_cum_time[[#This Row],[66]]+laps_times[[#This Row],[67]])</f>
        <v>9.6906365740740741E-2</v>
      </c>
      <c r="BY64" s="127">
        <f>IF(ISBLANK(laps_times[[#This Row],[68]]),"DNF",    rounds_cum_time[[#This Row],[67]]+laps_times[[#This Row],[68]])</f>
        <v>9.8522569444444444E-2</v>
      </c>
      <c r="BZ64" s="127">
        <f>IF(ISBLANK(laps_times[[#This Row],[69]]),"DNF",    rounds_cum_time[[#This Row],[68]]+laps_times[[#This Row],[69]])</f>
        <v>0.10011180555555556</v>
      </c>
      <c r="CA64" s="127">
        <f>IF(ISBLANK(laps_times[[#This Row],[70]]),"DNF",    rounds_cum_time[[#This Row],[69]]+laps_times[[#This Row],[70]])</f>
        <v>0.10165636574074075</v>
      </c>
      <c r="CB64" s="127">
        <f>IF(ISBLANK(laps_times[[#This Row],[71]]),"DNF",    rounds_cum_time[[#This Row],[70]]+laps_times[[#This Row],[71]])</f>
        <v>0.10317453703703704</v>
      </c>
      <c r="CC64" s="127">
        <f>IF(ISBLANK(laps_times[[#This Row],[72]]),"DNF",    rounds_cum_time[[#This Row],[71]]+laps_times[[#This Row],[72]])</f>
        <v>0.10475335648148149</v>
      </c>
      <c r="CD64" s="127">
        <f>IF(ISBLANK(laps_times[[#This Row],[73]]),"DNF",    rounds_cum_time[[#This Row],[72]]+laps_times[[#This Row],[73]])</f>
        <v>0.10635219907407407</v>
      </c>
      <c r="CE64" s="127">
        <f>IF(ISBLANK(laps_times[[#This Row],[74]]),"DNF",    rounds_cum_time[[#This Row],[73]]+laps_times[[#This Row],[74]])</f>
        <v>0.10793495370370371</v>
      </c>
      <c r="CF64" s="127">
        <f>IF(ISBLANK(laps_times[[#This Row],[75]]),"DNF",    rounds_cum_time[[#This Row],[74]]+laps_times[[#This Row],[75]])</f>
        <v>0.10953310185185186</v>
      </c>
      <c r="CG64" s="127">
        <f>IF(ISBLANK(laps_times[[#This Row],[76]]),"DNF",    rounds_cum_time[[#This Row],[75]]+laps_times[[#This Row],[76]])</f>
        <v>0.1111539351851852</v>
      </c>
      <c r="CH64" s="127">
        <f>IF(ISBLANK(laps_times[[#This Row],[77]]),"DNF",    rounds_cum_time[[#This Row],[76]]+laps_times[[#This Row],[77]])</f>
        <v>0.11280891203703705</v>
      </c>
      <c r="CI64" s="127">
        <f>IF(ISBLANK(laps_times[[#This Row],[78]]),"DNF",    rounds_cum_time[[#This Row],[77]]+laps_times[[#This Row],[78]])</f>
        <v>0.1145533564814815</v>
      </c>
      <c r="CJ64" s="127">
        <f>IF(ISBLANK(laps_times[[#This Row],[79]]),"DNF",    rounds_cum_time[[#This Row],[78]]+laps_times[[#This Row],[79]])</f>
        <v>0.11625740740740743</v>
      </c>
      <c r="CK64" s="127">
        <f>IF(ISBLANK(laps_times[[#This Row],[80]]),"DNF",    rounds_cum_time[[#This Row],[79]]+laps_times[[#This Row],[80]])</f>
        <v>0.11795636574074077</v>
      </c>
      <c r="CL64" s="127">
        <f>IF(ISBLANK(laps_times[[#This Row],[81]]),"DNF",    rounds_cum_time[[#This Row],[80]]+laps_times[[#This Row],[81]])</f>
        <v>0.11964918981481484</v>
      </c>
      <c r="CM64" s="127">
        <f>IF(ISBLANK(laps_times[[#This Row],[82]]),"DNF",    rounds_cum_time[[#This Row],[81]]+laps_times[[#This Row],[82]])</f>
        <v>0.12137546296296299</v>
      </c>
      <c r="CN64" s="127">
        <f>IF(ISBLANK(laps_times[[#This Row],[83]]),"DNF",    rounds_cum_time[[#This Row],[82]]+laps_times[[#This Row],[83]])</f>
        <v>0.12311898148148151</v>
      </c>
      <c r="CO64" s="127">
        <f>IF(ISBLANK(laps_times[[#This Row],[84]]),"DNF",    rounds_cum_time[[#This Row],[83]]+laps_times[[#This Row],[84]])</f>
        <v>0.12487812500000003</v>
      </c>
      <c r="CP64" s="127">
        <f>IF(ISBLANK(laps_times[[#This Row],[85]]),"DNF",    rounds_cum_time[[#This Row],[84]]+laps_times[[#This Row],[85]])</f>
        <v>0.12673622685185187</v>
      </c>
      <c r="CQ64" s="127">
        <f>IF(ISBLANK(laps_times[[#This Row],[86]]),"DNF",    rounds_cum_time[[#This Row],[85]]+laps_times[[#This Row],[86]])</f>
        <v>0.12821956018518521</v>
      </c>
      <c r="CR64" s="127">
        <f>IF(ISBLANK(laps_times[[#This Row],[87]]),"DNF",    rounds_cum_time[[#This Row],[86]]+laps_times[[#This Row],[87]])</f>
        <v>0.12979571759259262</v>
      </c>
      <c r="CS64" s="127">
        <f>IF(ISBLANK(laps_times[[#This Row],[88]]),"DNF",    rounds_cum_time[[#This Row],[87]]+laps_times[[#This Row],[88]])</f>
        <v>0.13148217592592595</v>
      </c>
      <c r="CT64" s="127">
        <f>IF(ISBLANK(laps_times[[#This Row],[89]]),"DNF",    rounds_cum_time[[#This Row],[88]]+laps_times[[#This Row],[89]])</f>
        <v>0.13310821759259261</v>
      </c>
      <c r="CU64" s="127">
        <f>IF(ISBLANK(laps_times[[#This Row],[90]]),"DNF",    rounds_cum_time[[#This Row],[89]]+laps_times[[#This Row],[90]])</f>
        <v>0.13466238425925928</v>
      </c>
      <c r="CV64" s="127">
        <f>IF(ISBLANK(laps_times[[#This Row],[91]]),"DNF",    rounds_cum_time[[#This Row],[90]]+laps_times[[#This Row],[91]])</f>
        <v>0.1363101851851852</v>
      </c>
      <c r="CW64" s="127">
        <f>IF(ISBLANK(laps_times[[#This Row],[92]]),"DNF",    rounds_cum_time[[#This Row],[91]]+laps_times[[#This Row],[92]])</f>
        <v>0.13797511574074076</v>
      </c>
      <c r="CX64" s="127">
        <f>IF(ISBLANK(laps_times[[#This Row],[93]]),"DNF",    rounds_cum_time[[#This Row],[92]]+laps_times[[#This Row],[93]])</f>
        <v>0.13962430555555558</v>
      </c>
      <c r="CY64" s="127">
        <f>IF(ISBLANK(laps_times[[#This Row],[94]]),"DNF",    rounds_cum_time[[#This Row],[93]]+laps_times[[#This Row],[94]])</f>
        <v>0.14134664351851853</v>
      </c>
      <c r="CZ64" s="127">
        <f>IF(ISBLANK(laps_times[[#This Row],[95]]),"DNF",    rounds_cum_time[[#This Row],[94]]+laps_times[[#This Row],[95]])</f>
        <v>0.14307384259259259</v>
      </c>
      <c r="DA64" s="127">
        <f>IF(ISBLANK(laps_times[[#This Row],[96]]),"DNF",    rounds_cum_time[[#This Row],[95]]+laps_times[[#This Row],[96]])</f>
        <v>0.14474490740740742</v>
      </c>
      <c r="DB64" s="127">
        <f>IF(ISBLANK(laps_times[[#This Row],[97]]),"DNF",    rounds_cum_time[[#This Row],[96]]+laps_times[[#This Row],[97]])</f>
        <v>0.14636550925925926</v>
      </c>
      <c r="DC64" s="127">
        <f>IF(ISBLANK(laps_times[[#This Row],[98]]),"DNF",    rounds_cum_time[[#This Row],[97]]+laps_times[[#This Row],[98]])</f>
        <v>0.14803981481481482</v>
      </c>
      <c r="DD64" s="127">
        <f>IF(ISBLANK(laps_times[[#This Row],[99]]),"DNF",    rounds_cum_time[[#This Row],[98]]+laps_times[[#This Row],[99]])</f>
        <v>0.14969201388888889</v>
      </c>
      <c r="DE64" s="127">
        <f>IF(ISBLANK(laps_times[[#This Row],[100]]),"DNF",    rounds_cum_time[[#This Row],[99]]+laps_times[[#This Row],[100]])</f>
        <v>0.15141446759259258</v>
      </c>
      <c r="DF64" s="127">
        <f>IF(ISBLANK(laps_times[[#This Row],[101]]),"DNF",    rounds_cum_time[[#This Row],[100]]+laps_times[[#This Row],[101]])</f>
        <v>0.1530960648148148</v>
      </c>
      <c r="DG64" s="127">
        <f>IF(ISBLANK(laps_times[[#This Row],[102]]),"DNF",    rounds_cum_time[[#This Row],[101]]+laps_times[[#This Row],[102]])</f>
        <v>0.1547634259259259</v>
      </c>
      <c r="DH64" s="127">
        <f>IF(ISBLANK(laps_times[[#This Row],[103]]),"DNF",    rounds_cum_time[[#This Row],[102]]+laps_times[[#This Row],[103]])</f>
        <v>0.15639340277777775</v>
      </c>
      <c r="DI64" s="128">
        <f>IF(ISBLANK(laps_times[[#This Row],[104]]),"DNF",    rounds_cum_time[[#This Row],[103]]+laps_times[[#This Row],[104]])</f>
        <v>0.15799594907407405</v>
      </c>
      <c r="DJ64" s="128">
        <f>IF(ISBLANK(laps_times[[#This Row],[105]]),"DNF",    rounds_cum_time[[#This Row],[104]]+laps_times[[#This Row],[105]])</f>
        <v>0.15948437499999998</v>
      </c>
    </row>
    <row r="65" spans="2:114" x14ac:dyDescent="0.2">
      <c r="B65" s="124">
        <f>laps_times[[#This Row],[poř]]</f>
        <v>62</v>
      </c>
      <c r="C65" s="125">
        <f>laps_times[[#This Row],[s.č.]]</f>
        <v>21</v>
      </c>
      <c r="D65" s="125" t="str">
        <f>laps_times[[#This Row],[jméno]]</f>
        <v>Círal František</v>
      </c>
      <c r="E65" s="126">
        <f>laps_times[[#This Row],[roč]]</f>
        <v>1971</v>
      </c>
      <c r="F65" s="126" t="str">
        <f>laps_times[[#This Row],[kat]]</f>
        <v>M40</v>
      </c>
      <c r="G65" s="126">
        <f>laps_times[[#This Row],[poř_kat]]</f>
        <v>28</v>
      </c>
      <c r="H65" s="125" t="str">
        <f>IF(ISBLANK(laps_times[[#This Row],[klub]]),"-",laps_times[[#This Row],[klub]])</f>
        <v>-</v>
      </c>
      <c r="I65" s="138">
        <f>laps_times[[#This Row],[celk. čas]]</f>
        <v>0.15953703703703703</v>
      </c>
      <c r="J65" s="127">
        <f>laps_times[[#This Row],[1]]</f>
        <v>2.1040509259259259E-3</v>
      </c>
      <c r="K65" s="127">
        <f>IF(ISBLANK(laps_times[[#This Row],[2]]),"DNF",    rounds_cum_time[[#This Row],[1]]+laps_times[[#This Row],[2]])</f>
        <v>3.4048611111111111E-3</v>
      </c>
      <c r="L65" s="127">
        <f>IF(ISBLANK(laps_times[[#This Row],[3]]),"DNF",    rounds_cum_time[[#This Row],[2]]+laps_times[[#This Row],[3]])</f>
        <v>4.7204861111111111E-3</v>
      </c>
      <c r="M65" s="127">
        <f>IF(ISBLANK(laps_times[[#This Row],[4]]),"DNF",    rounds_cum_time[[#This Row],[3]]+laps_times[[#This Row],[4]])</f>
        <v>5.9859953703703707E-3</v>
      </c>
      <c r="N65" s="127">
        <f>IF(ISBLANK(laps_times[[#This Row],[5]]),"DNF",    rounds_cum_time[[#This Row],[4]]+laps_times[[#This Row],[5]])</f>
        <v>7.26875E-3</v>
      </c>
      <c r="O65" s="127">
        <f>IF(ISBLANK(laps_times[[#This Row],[6]]),"DNF",    rounds_cum_time[[#This Row],[5]]+laps_times[[#This Row],[6]])</f>
        <v>8.5392361111111103E-3</v>
      </c>
      <c r="P65" s="127">
        <f>IF(ISBLANK(laps_times[[#This Row],[7]]),"DNF",    rounds_cum_time[[#This Row],[6]]+laps_times[[#This Row],[7]])</f>
        <v>9.8069444444444428E-3</v>
      </c>
      <c r="Q65" s="127">
        <f>IF(ISBLANK(laps_times[[#This Row],[8]]),"DNF",    rounds_cum_time[[#This Row],[7]]+laps_times[[#This Row],[8]])</f>
        <v>1.1091319444444442E-2</v>
      </c>
      <c r="R65" s="127">
        <f>IF(ISBLANK(laps_times[[#This Row],[9]]),"DNF",    rounds_cum_time[[#This Row],[8]]+laps_times[[#This Row],[9]])</f>
        <v>1.2385300925925923E-2</v>
      </c>
      <c r="S65" s="127">
        <f>IF(ISBLANK(laps_times[[#This Row],[10]]),"DNF",    rounds_cum_time[[#This Row],[9]]+laps_times[[#This Row],[10]])</f>
        <v>1.3670601851851849E-2</v>
      </c>
      <c r="T65" s="127">
        <f>IF(ISBLANK(laps_times[[#This Row],[11]]),"DNF",    rounds_cum_time[[#This Row],[10]]+laps_times[[#This Row],[11]])</f>
        <v>1.4991550925925922E-2</v>
      </c>
      <c r="U65" s="127">
        <f>IF(ISBLANK(laps_times[[#This Row],[12]]),"DNF",    rounds_cum_time[[#This Row],[11]]+laps_times[[#This Row],[12]])</f>
        <v>1.6278124999999997E-2</v>
      </c>
      <c r="V65" s="127">
        <f>IF(ISBLANK(laps_times[[#This Row],[13]]),"DNF",    rounds_cum_time[[#This Row],[12]]+laps_times[[#This Row],[13]])</f>
        <v>1.7645949074074071E-2</v>
      </c>
      <c r="W65" s="127">
        <f>IF(ISBLANK(laps_times[[#This Row],[14]]),"DNF",    rounds_cum_time[[#This Row],[13]]+laps_times[[#This Row],[14]])</f>
        <v>1.8961805555555551E-2</v>
      </c>
      <c r="X65" s="127">
        <f>IF(ISBLANK(laps_times[[#This Row],[15]]),"DNF",    rounds_cum_time[[#This Row],[14]]+laps_times[[#This Row],[15]])</f>
        <v>2.0242129629629624E-2</v>
      </c>
      <c r="Y65" s="127">
        <f>IF(ISBLANK(laps_times[[#This Row],[16]]),"DNF",    rounds_cum_time[[#This Row],[15]]+laps_times[[#This Row],[16]])</f>
        <v>2.1547337962962959E-2</v>
      </c>
      <c r="Z65" s="127">
        <f>IF(ISBLANK(laps_times[[#This Row],[17]]),"DNF",    rounds_cum_time[[#This Row],[16]]+laps_times[[#This Row],[17]])</f>
        <v>2.2832291666666664E-2</v>
      </c>
      <c r="AA65" s="127">
        <f>IF(ISBLANK(laps_times[[#This Row],[18]]),"DNF",    rounds_cum_time[[#This Row],[17]]+laps_times[[#This Row],[18]])</f>
        <v>2.4166898148148146E-2</v>
      </c>
      <c r="AB65" s="127">
        <f>IF(ISBLANK(laps_times[[#This Row],[19]]),"DNF",    rounds_cum_time[[#This Row],[18]]+laps_times[[#This Row],[19]])</f>
        <v>2.5485648148148146E-2</v>
      </c>
      <c r="AC65" s="127">
        <f>IF(ISBLANK(laps_times[[#This Row],[20]]),"DNF",    rounds_cum_time[[#This Row],[19]]+laps_times[[#This Row],[20]])</f>
        <v>2.6782986111111108E-2</v>
      </c>
      <c r="AD65" s="127">
        <f>IF(ISBLANK(laps_times[[#This Row],[21]]),"DNF",    rounds_cum_time[[#This Row],[20]]+laps_times[[#This Row],[21]])</f>
        <v>2.8058680555555552E-2</v>
      </c>
      <c r="AE65" s="127">
        <f>IF(ISBLANK(laps_times[[#This Row],[22]]),"DNF",    rounds_cum_time[[#This Row],[21]]+laps_times[[#This Row],[22]])</f>
        <v>2.9351041666666664E-2</v>
      </c>
      <c r="AF65" s="127">
        <f>IF(ISBLANK(laps_times[[#This Row],[23]]),"DNF",    rounds_cum_time[[#This Row],[22]]+laps_times[[#This Row],[23]])</f>
        <v>3.0662152777777774E-2</v>
      </c>
      <c r="AG65" s="127">
        <f>IF(ISBLANK(laps_times[[#This Row],[24]]),"DNF",    rounds_cum_time[[#This Row],[23]]+laps_times[[#This Row],[24]])</f>
        <v>3.1932754629629627E-2</v>
      </c>
      <c r="AH65" s="127">
        <f>IF(ISBLANK(laps_times[[#This Row],[25]]),"DNF",    rounds_cum_time[[#This Row],[24]]+laps_times[[#This Row],[25]])</f>
        <v>3.322569444444444E-2</v>
      </c>
      <c r="AI65" s="127">
        <f>IF(ISBLANK(laps_times[[#This Row],[26]]),"DNF",    rounds_cum_time[[#This Row],[25]]+laps_times[[#This Row],[26]])</f>
        <v>3.4540046296296291E-2</v>
      </c>
      <c r="AJ65" s="127">
        <f>IF(ISBLANK(laps_times[[#This Row],[27]]),"DNF",    rounds_cum_time[[#This Row],[26]]+laps_times[[#This Row],[27]])</f>
        <v>3.5851388888888884E-2</v>
      </c>
      <c r="AK65" s="127">
        <f>IF(ISBLANK(laps_times[[#This Row],[28]]),"DNF",    rounds_cum_time[[#This Row],[27]]+laps_times[[#This Row],[28]])</f>
        <v>3.7146643518518513E-2</v>
      </c>
      <c r="AL65" s="127">
        <f>IF(ISBLANK(laps_times[[#This Row],[29]]),"DNF",    rounds_cum_time[[#This Row],[28]]+laps_times[[#This Row],[29]])</f>
        <v>3.8430902777777776E-2</v>
      </c>
      <c r="AM65" s="127">
        <f>IF(ISBLANK(laps_times[[#This Row],[30]]),"DNF",    rounds_cum_time[[#This Row],[29]]+laps_times[[#This Row],[30]])</f>
        <v>3.9726736111111112E-2</v>
      </c>
      <c r="AN65" s="127">
        <f>IF(ISBLANK(laps_times[[#This Row],[31]]),"DNF",    rounds_cum_time[[#This Row],[30]]+laps_times[[#This Row],[31]])</f>
        <v>4.1016666666666667E-2</v>
      </c>
      <c r="AO65" s="127">
        <f>IF(ISBLANK(laps_times[[#This Row],[32]]),"DNF",    rounds_cum_time[[#This Row],[31]]+laps_times[[#This Row],[32]])</f>
        <v>4.2300347222222222E-2</v>
      </c>
      <c r="AP65" s="127">
        <f>IF(ISBLANK(laps_times[[#This Row],[33]]),"DNF",    rounds_cum_time[[#This Row],[32]]+laps_times[[#This Row],[33]])</f>
        <v>4.3596412037037034E-2</v>
      </c>
      <c r="AQ65" s="127">
        <f>IF(ISBLANK(laps_times[[#This Row],[34]]),"DNF",    rounds_cum_time[[#This Row],[33]]+laps_times[[#This Row],[34]])</f>
        <v>4.4904861111111111E-2</v>
      </c>
      <c r="AR65" s="127">
        <f>IF(ISBLANK(laps_times[[#This Row],[35]]),"DNF",    rounds_cum_time[[#This Row],[34]]+laps_times[[#This Row],[35]])</f>
        <v>4.6276851851851854E-2</v>
      </c>
      <c r="AS65" s="127">
        <f>IF(ISBLANK(laps_times[[#This Row],[36]]),"DNF",    rounds_cum_time[[#This Row],[35]]+laps_times[[#This Row],[36]])</f>
        <v>4.7605439814814819E-2</v>
      </c>
      <c r="AT65" s="127">
        <f>IF(ISBLANK(laps_times[[#This Row],[37]]),"DNF",    rounds_cum_time[[#This Row],[36]]+laps_times[[#This Row],[37]])</f>
        <v>4.8920717592592596E-2</v>
      </c>
      <c r="AU65" s="127">
        <f>IF(ISBLANK(laps_times[[#This Row],[38]]),"DNF",    rounds_cum_time[[#This Row],[37]]+laps_times[[#This Row],[38]])</f>
        <v>5.0237037037037038E-2</v>
      </c>
      <c r="AV65" s="127">
        <f>IF(ISBLANK(laps_times[[#This Row],[39]]),"DNF",    rounds_cum_time[[#This Row],[38]]+laps_times[[#This Row],[39]])</f>
        <v>5.154328703703704E-2</v>
      </c>
      <c r="AW65" s="127">
        <f>IF(ISBLANK(laps_times[[#This Row],[40]]),"DNF",    rounds_cum_time[[#This Row],[39]]+laps_times[[#This Row],[40]])</f>
        <v>5.2840509259259261E-2</v>
      </c>
      <c r="AX65" s="127">
        <f>IF(ISBLANK(laps_times[[#This Row],[41]]),"DNF",    rounds_cum_time[[#This Row],[40]]+laps_times[[#This Row],[41]])</f>
        <v>5.4125462962962965E-2</v>
      </c>
      <c r="AY65" s="127">
        <f>IF(ISBLANK(laps_times[[#This Row],[42]]),"DNF",    rounds_cum_time[[#This Row],[41]]+laps_times[[#This Row],[42]])</f>
        <v>5.5416087962962962E-2</v>
      </c>
      <c r="AZ65" s="127">
        <f>IF(ISBLANK(laps_times[[#This Row],[43]]),"DNF",    rounds_cum_time[[#This Row],[42]]+laps_times[[#This Row],[43]])</f>
        <v>5.6713541666666666E-2</v>
      </c>
      <c r="BA65" s="127">
        <f>IF(ISBLANK(laps_times[[#This Row],[44]]),"DNF",    rounds_cum_time[[#This Row],[43]]+laps_times[[#This Row],[44]])</f>
        <v>5.8015277777777777E-2</v>
      </c>
      <c r="BB65" s="127">
        <f>IF(ISBLANK(laps_times[[#This Row],[45]]),"DNF",    rounds_cum_time[[#This Row],[44]]+laps_times[[#This Row],[45]])</f>
        <v>5.9334837962962961E-2</v>
      </c>
      <c r="BC65" s="127">
        <f>IF(ISBLANK(laps_times[[#This Row],[46]]),"DNF",    rounds_cum_time[[#This Row],[45]]+laps_times[[#This Row],[46]])</f>
        <v>6.0629861111111107E-2</v>
      </c>
      <c r="BD65" s="127">
        <f>IF(ISBLANK(laps_times[[#This Row],[47]]),"DNF",    rounds_cum_time[[#This Row],[46]]+laps_times[[#This Row],[47]])</f>
        <v>6.1979976851851845E-2</v>
      </c>
      <c r="BE65" s="127">
        <f>IF(ISBLANK(laps_times[[#This Row],[48]]),"DNF",    rounds_cum_time[[#This Row],[47]]+laps_times[[#This Row],[48]])</f>
        <v>6.3340277777777773E-2</v>
      </c>
      <c r="BF65" s="127">
        <f>IF(ISBLANK(laps_times[[#This Row],[49]]),"DNF",    rounds_cum_time[[#This Row],[48]]+laps_times[[#This Row],[49]])</f>
        <v>6.464560185185185E-2</v>
      </c>
      <c r="BG65" s="127">
        <f>IF(ISBLANK(laps_times[[#This Row],[50]]),"DNF",    rounds_cum_time[[#This Row],[49]]+laps_times[[#This Row],[50]])</f>
        <v>6.5967592592592592E-2</v>
      </c>
      <c r="BH65" s="127">
        <f>IF(ISBLANK(laps_times[[#This Row],[51]]),"DNF",    rounds_cum_time[[#This Row],[50]]+laps_times[[#This Row],[51]])</f>
        <v>6.7286342592592585E-2</v>
      </c>
      <c r="BI65" s="127">
        <f>IF(ISBLANK(laps_times[[#This Row],[52]]),"DNF",    rounds_cum_time[[#This Row],[51]]+laps_times[[#This Row],[52]])</f>
        <v>6.859594907407407E-2</v>
      </c>
      <c r="BJ65" s="127">
        <f>IF(ISBLANK(laps_times[[#This Row],[53]]),"DNF",    rounds_cum_time[[#This Row],[52]]+laps_times[[#This Row],[53]])</f>
        <v>6.9923611111111103E-2</v>
      </c>
      <c r="BK65" s="127">
        <f>IF(ISBLANK(laps_times[[#This Row],[54]]),"DNF",    rounds_cum_time[[#This Row],[53]]+laps_times[[#This Row],[54]])</f>
        <v>7.1239583333333328E-2</v>
      </c>
      <c r="BL65" s="127">
        <f>IF(ISBLANK(laps_times[[#This Row],[55]]),"DNF",    rounds_cum_time[[#This Row],[54]]+laps_times[[#This Row],[55]])</f>
        <v>7.2562037037037036E-2</v>
      </c>
      <c r="BM65" s="127">
        <f>IF(ISBLANK(laps_times[[#This Row],[56]]),"DNF",    rounds_cum_time[[#This Row],[55]]+laps_times[[#This Row],[56]])</f>
        <v>7.4005439814814819E-2</v>
      </c>
      <c r="BN65" s="127">
        <f>IF(ISBLANK(laps_times[[#This Row],[57]]),"DNF",    rounds_cum_time[[#This Row],[56]]+laps_times[[#This Row],[57]])</f>
        <v>7.5300462962962972E-2</v>
      </c>
      <c r="BO65" s="127">
        <f>IF(ISBLANK(laps_times[[#This Row],[58]]),"DNF",    rounds_cum_time[[#This Row],[57]]+laps_times[[#This Row],[58]])</f>
        <v>7.6615509259259265E-2</v>
      </c>
      <c r="BP65" s="127">
        <f>IF(ISBLANK(laps_times[[#This Row],[59]]),"DNF",    rounds_cum_time[[#This Row],[58]]+laps_times[[#This Row],[59]])</f>
        <v>7.7954976851851862E-2</v>
      </c>
      <c r="BQ65" s="127">
        <f>IF(ISBLANK(laps_times[[#This Row],[60]]),"DNF",    rounds_cum_time[[#This Row],[59]]+laps_times[[#This Row],[60]])</f>
        <v>7.9284490740740746E-2</v>
      </c>
      <c r="BR65" s="127">
        <f>IF(ISBLANK(laps_times[[#This Row],[61]]),"DNF",    rounds_cum_time[[#This Row],[60]]+laps_times[[#This Row],[61]])</f>
        <v>8.0602546296296304E-2</v>
      </c>
      <c r="BS65" s="127">
        <f>IF(ISBLANK(laps_times[[#This Row],[62]]),"DNF",    rounds_cum_time[[#This Row],[61]]+laps_times[[#This Row],[62]])</f>
        <v>8.1979050925925931E-2</v>
      </c>
      <c r="BT65" s="127">
        <f>IF(ISBLANK(laps_times[[#This Row],[63]]),"DNF",    rounds_cum_time[[#This Row],[62]]+laps_times[[#This Row],[63]])</f>
        <v>8.3384722222222221E-2</v>
      </c>
      <c r="BU65" s="127">
        <f>IF(ISBLANK(laps_times[[#This Row],[64]]),"DNF",    rounds_cum_time[[#This Row],[63]]+laps_times[[#This Row],[64]])</f>
        <v>8.4872222222222224E-2</v>
      </c>
      <c r="BV65" s="127">
        <f>IF(ISBLANK(laps_times[[#This Row],[65]]),"DNF",    rounds_cum_time[[#This Row],[64]]+laps_times[[#This Row],[65]])</f>
        <v>8.6232175925925927E-2</v>
      </c>
      <c r="BW65" s="127">
        <f>IF(ISBLANK(laps_times[[#This Row],[66]]),"DNF",    rounds_cum_time[[#This Row],[65]]+laps_times[[#This Row],[66]])</f>
        <v>8.75849537037037E-2</v>
      </c>
      <c r="BX65" s="127">
        <f>IF(ISBLANK(laps_times[[#This Row],[67]]),"DNF",    rounds_cum_time[[#This Row],[66]]+laps_times[[#This Row],[67]])</f>
        <v>8.8954282407407409E-2</v>
      </c>
      <c r="BY65" s="127">
        <f>IF(ISBLANK(laps_times[[#This Row],[68]]),"DNF",    rounds_cum_time[[#This Row],[67]]+laps_times[[#This Row],[68]])</f>
        <v>9.0326157407407404E-2</v>
      </c>
      <c r="BZ65" s="127">
        <f>IF(ISBLANK(laps_times[[#This Row],[69]]),"DNF",    rounds_cum_time[[#This Row],[68]]+laps_times[[#This Row],[69]])</f>
        <v>9.1681712962962958E-2</v>
      </c>
      <c r="CA65" s="127">
        <f>IF(ISBLANK(laps_times[[#This Row],[70]]),"DNF",    rounds_cum_time[[#This Row],[69]]+laps_times[[#This Row],[70]])</f>
        <v>9.3043634259259253E-2</v>
      </c>
      <c r="CB65" s="127">
        <f>IF(ISBLANK(laps_times[[#This Row],[71]]),"DNF",    rounds_cum_time[[#This Row],[70]]+laps_times[[#This Row],[71]])</f>
        <v>9.4499537037037035E-2</v>
      </c>
      <c r="CC65" s="127">
        <f>IF(ISBLANK(laps_times[[#This Row],[72]]),"DNF",    rounds_cum_time[[#This Row],[71]]+laps_times[[#This Row],[72]])</f>
        <v>9.5872685185185186E-2</v>
      </c>
      <c r="CD65" s="127">
        <f>IF(ISBLANK(laps_times[[#This Row],[73]]),"DNF",    rounds_cum_time[[#This Row],[72]]+laps_times[[#This Row],[73]])</f>
        <v>9.7265046296296301E-2</v>
      </c>
      <c r="CE65" s="127">
        <f>IF(ISBLANK(laps_times[[#This Row],[74]]),"DNF",    rounds_cum_time[[#This Row],[73]]+laps_times[[#This Row],[74]])</f>
        <v>9.8684722222222229E-2</v>
      </c>
      <c r="CF65" s="127">
        <f>IF(ISBLANK(laps_times[[#This Row],[75]]),"DNF",    rounds_cum_time[[#This Row],[74]]+laps_times[[#This Row],[75]])</f>
        <v>0.10011967592592594</v>
      </c>
      <c r="CG65" s="127">
        <f>IF(ISBLANK(laps_times[[#This Row],[76]]),"DNF",    rounds_cum_time[[#This Row],[75]]+laps_times[[#This Row],[76]])</f>
        <v>0.10185972222222224</v>
      </c>
      <c r="CH65" s="127">
        <f>IF(ISBLANK(laps_times[[#This Row],[77]]),"DNF",    rounds_cum_time[[#This Row],[76]]+laps_times[[#This Row],[77]])</f>
        <v>0.10343067129629631</v>
      </c>
      <c r="CI65" s="127">
        <f>IF(ISBLANK(laps_times[[#This Row],[78]]),"DNF",    rounds_cum_time[[#This Row],[77]]+laps_times[[#This Row],[78]])</f>
        <v>0.10491319444444445</v>
      </c>
      <c r="CJ65" s="127">
        <f>IF(ISBLANK(laps_times[[#This Row],[79]]),"DNF",    rounds_cum_time[[#This Row],[78]]+laps_times[[#This Row],[79]])</f>
        <v>0.10642314814814816</v>
      </c>
      <c r="CK65" s="127">
        <f>IF(ISBLANK(laps_times[[#This Row],[80]]),"DNF",    rounds_cum_time[[#This Row],[79]]+laps_times[[#This Row],[80]])</f>
        <v>0.10812106481481482</v>
      </c>
      <c r="CL65" s="127">
        <f>IF(ISBLANK(laps_times[[#This Row],[81]]),"DNF",    rounds_cum_time[[#This Row],[80]]+laps_times[[#This Row],[81]])</f>
        <v>0.10996967592592592</v>
      </c>
      <c r="CM65" s="127">
        <f>IF(ISBLANK(laps_times[[#This Row],[82]]),"DNF",    rounds_cum_time[[#This Row],[81]]+laps_times[[#This Row],[82]])</f>
        <v>0.11150358796296296</v>
      </c>
      <c r="CN65" s="127">
        <f>IF(ISBLANK(laps_times[[#This Row],[83]]),"DNF",    rounds_cum_time[[#This Row],[82]]+laps_times[[#This Row],[83]])</f>
        <v>0.11304224537037037</v>
      </c>
      <c r="CO65" s="127">
        <f>IF(ISBLANK(laps_times[[#This Row],[84]]),"DNF",    rounds_cum_time[[#This Row],[83]]+laps_times[[#This Row],[84]])</f>
        <v>0.11453472222222222</v>
      </c>
      <c r="CP65" s="127">
        <f>IF(ISBLANK(laps_times[[#This Row],[85]]),"DNF",    rounds_cum_time[[#This Row],[84]]+laps_times[[#This Row],[85]])</f>
        <v>0.11608622685185185</v>
      </c>
      <c r="CQ65" s="127">
        <f>IF(ISBLANK(laps_times[[#This Row],[86]]),"DNF",    rounds_cum_time[[#This Row],[85]]+laps_times[[#This Row],[86]])</f>
        <v>0.11777581018518518</v>
      </c>
      <c r="CR65" s="127">
        <f>IF(ISBLANK(laps_times[[#This Row],[87]]),"DNF",    rounds_cum_time[[#This Row],[86]]+laps_times[[#This Row],[87]])</f>
        <v>0.11928391203703703</v>
      </c>
      <c r="CS65" s="127">
        <f>IF(ISBLANK(laps_times[[#This Row],[88]]),"DNF",    rounds_cum_time[[#This Row],[87]]+laps_times[[#This Row],[88]])</f>
        <v>0.12081967592592592</v>
      </c>
      <c r="CT65" s="127">
        <f>IF(ISBLANK(laps_times[[#This Row],[89]]),"DNF",    rounds_cum_time[[#This Row],[88]]+laps_times[[#This Row],[89]])</f>
        <v>0.12249398148148148</v>
      </c>
      <c r="CU65" s="127">
        <f>IF(ISBLANK(laps_times[[#This Row],[90]]),"DNF",    rounds_cum_time[[#This Row],[89]]+laps_times[[#This Row],[90]])</f>
        <v>0.12403078703703704</v>
      </c>
      <c r="CV65" s="127">
        <f>IF(ISBLANK(laps_times[[#This Row],[91]]),"DNF",    rounds_cum_time[[#This Row],[90]]+laps_times[[#This Row],[91]])</f>
        <v>0.12600798611111111</v>
      </c>
      <c r="CW65" s="127">
        <f>IF(ISBLANK(laps_times[[#This Row],[92]]),"DNF",    rounds_cum_time[[#This Row],[91]]+laps_times[[#This Row],[92]])</f>
        <v>0.12760370370370369</v>
      </c>
      <c r="CX65" s="127">
        <f>IF(ISBLANK(laps_times[[#This Row],[93]]),"DNF",    rounds_cum_time[[#This Row],[92]]+laps_times[[#This Row],[93]])</f>
        <v>0.12976481481481481</v>
      </c>
      <c r="CY65" s="127">
        <f>IF(ISBLANK(laps_times[[#This Row],[94]]),"DNF",    rounds_cum_time[[#This Row],[93]]+laps_times[[#This Row],[94]])</f>
        <v>0.13148807870370369</v>
      </c>
      <c r="CZ65" s="127">
        <f>IF(ISBLANK(laps_times[[#This Row],[95]]),"DNF",    rounds_cum_time[[#This Row],[94]]+laps_times[[#This Row],[95]])</f>
        <v>0.13310706018518517</v>
      </c>
      <c r="DA65" s="127">
        <f>IF(ISBLANK(laps_times[[#This Row],[96]]),"DNF",    rounds_cum_time[[#This Row],[95]]+laps_times[[#This Row],[96]])</f>
        <v>0.13505648148148147</v>
      </c>
      <c r="DB65" s="127">
        <f>IF(ISBLANK(laps_times[[#This Row],[97]]),"DNF",    rounds_cum_time[[#This Row],[96]]+laps_times[[#This Row],[97]])</f>
        <v>0.13719814814814812</v>
      </c>
      <c r="DC65" s="127">
        <f>IF(ISBLANK(laps_times[[#This Row],[98]]),"DNF",    rounds_cum_time[[#This Row],[97]]+laps_times[[#This Row],[98]])</f>
        <v>0.13900254629629627</v>
      </c>
      <c r="DD65" s="127">
        <f>IF(ISBLANK(laps_times[[#This Row],[99]]),"DNF",    rounds_cum_time[[#This Row],[98]]+laps_times[[#This Row],[99]])</f>
        <v>0.14095115740740738</v>
      </c>
      <c r="DE65" s="127">
        <f>IF(ISBLANK(laps_times[[#This Row],[100]]),"DNF",    rounds_cum_time[[#This Row],[99]]+laps_times[[#This Row],[100]])</f>
        <v>0.143008912037037</v>
      </c>
      <c r="DF65" s="127">
        <f>IF(ISBLANK(laps_times[[#This Row],[101]]),"DNF",    rounds_cum_time[[#This Row],[100]]+laps_times[[#This Row],[101]])</f>
        <v>0.144949537037037</v>
      </c>
      <c r="DG65" s="127">
        <f>IF(ISBLANK(laps_times[[#This Row],[102]]),"DNF",    rounds_cum_time[[#This Row],[101]]+laps_times[[#This Row],[102]])</f>
        <v>0.14693726851851849</v>
      </c>
      <c r="DH65" s="127">
        <f>IF(ISBLANK(laps_times[[#This Row],[103]]),"DNF",    rounds_cum_time[[#This Row],[102]]+laps_times[[#This Row],[103]])</f>
        <v>0.14833506944444441</v>
      </c>
      <c r="DI65" s="128">
        <f>IF(ISBLANK(laps_times[[#This Row],[104]]),"DNF",    rounds_cum_time[[#This Row],[103]]+laps_times[[#This Row],[104]])</f>
        <v>0.15782106481481478</v>
      </c>
      <c r="DJ65" s="128">
        <f>IF(ISBLANK(laps_times[[#This Row],[105]]),"DNF",    rounds_cum_time[[#This Row],[104]]+laps_times[[#This Row],[105]])</f>
        <v>0.15954652777777775</v>
      </c>
    </row>
    <row r="66" spans="2:114" x14ac:dyDescent="0.2">
      <c r="B66" s="124">
        <f>laps_times[[#This Row],[poř]]</f>
        <v>63</v>
      </c>
      <c r="C66" s="125">
        <f>laps_times[[#This Row],[s.č.]]</f>
        <v>128</v>
      </c>
      <c r="D66" s="125" t="str">
        <f>laps_times[[#This Row],[jméno]]</f>
        <v>Kocourek Jan</v>
      </c>
      <c r="E66" s="126">
        <f>laps_times[[#This Row],[roč]]</f>
        <v>1966</v>
      </c>
      <c r="F66" s="126" t="str">
        <f>laps_times[[#This Row],[kat]]</f>
        <v>M50</v>
      </c>
      <c r="G66" s="126">
        <f>laps_times[[#This Row],[poř_kat]]</f>
        <v>9</v>
      </c>
      <c r="H66" s="125" t="str">
        <f>IF(ISBLANK(laps_times[[#This Row],[klub]]),"-",laps_times[[#This Row],[klub]])</f>
        <v>SAYERLACK Prachatice</v>
      </c>
      <c r="I66" s="138">
        <f>laps_times[[#This Row],[celk. čas]]</f>
        <v>0.15993055555555555</v>
      </c>
      <c r="J66" s="127">
        <f>laps_times[[#This Row],[1]]</f>
        <v>2.204861111111111E-3</v>
      </c>
      <c r="K66" s="127">
        <f>IF(ISBLANK(laps_times[[#This Row],[2]]),"DNF",    rounds_cum_time[[#This Row],[1]]+laps_times[[#This Row],[2]])</f>
        <v>3.5458333333333331E-3</v>
      </c>
      <c r="L66" s="127">
        <f>IF(ISBLANK(laps_times[[#This Row],[3]]),"DNF",    rounds_cum_time[[#This Row],[2]]+laps_times[[#This Row],[3]])</f>
        <v>4.9010416666666664E-3</v>
      </c>
      <c r="M66" s="127">
        <f>IF(ISBLANK(laps_times[[#This Row],[4]]),"DNF",    rounds_cum_time[[#This Row],[3]]+laps_times[[#This Row],[4]])</f>
        <v>6.2871527777777778E-3</v>
      </c>
      <c r="N66" s="127">
        <f>IF(ISBLANK(laps_times[[#This Row],[5]]),"DNF",    rounds_cum_time[[#This Row],[4]]+laps_times[[#This Row],[5]])</f>
        <v>7.676041666666667E-3</v>
      </c>
      <c r="O66" s="127">
        <f>IF(ISBLANK(laps_times[[#This Row],[6]]),"DNF",    rounds_cum_time[[#This Row],[5]]+laps_times[[#This Row],[6]])</f>
        <v>9.0659722222222218E-3</v>
      </c>
      <c r="P66" s="127">
        <f>IF(ISBLANK(laps_times[[#This Row],[7]]),"DNF",    rounds_cum_time[[#This Row],[6]]+laps_times[[#This Row],[7]])</f>
        <v>1.0450462962962962E-2</v>
      </c>
      <c r="Q66" s="127">
        <f>IF(ISBLANK(laps_times[[#This Row],[8]]),"DNF",    rounds_cum_time[[#This Row],[7]]+laps_times[[#This Row],[8]])</f>
        <v>1.1865277777777777E-2</v>
      </c>
      <c r="R66" s="127">
        <f>IF(ISBLANK(laps_times[[#This Row],[9]]),"DNF",    rounds_cum_time[[#This Row],[8]]+laps_times[[#This Row],[9]])</f>
        <v>1.3217129629629629E-2</v>
      </c>
      <c r="S66" s="127">
        <f>IF(ISBLANK(laps_times[[#This Row],[10]]),"DNF",    rounds_cum_time[[#This Row],[9]]+laps_times[[#This Row],[10]])</f>
        <v>1.4553009259259259E-2</v>
      </c>
      <c r="T66" s="127">
        <f>IF(ISBLANK(laps_times[[#This Row],[11]]),"DNF",    rounds_cum_time[[#This Row],[10]]+laps_times[[#This Row],[11]])</f>
        <v>1.588599537037037E-2</v>
      </c>
      <c r="U66" s="127">
        <f>IF(ISBLANK(laps_times[[#This Row],[12]]),"DNF",    rounds_cum_time[[#This Row],[11]]+laps_times[[#This Row],[12]])</f>
        <v>1.7246527777777777E-2</v>
      </c>
      <c r="V66" s="127">
        <f>IF(ISBLANK(laps_times[[#This Row],[13]]),"DNF",    rounds_cum_time[[#This Row],[12]]+laps_times[[#This Row],[13]])</f>
        <v>1.8628819444444444E-2</v>
      </c>
      <c r="W66" s="127">
        <f>IF(ISBLANK(laps_times[[#This Row],[14]]),"DNF",    rounds_cum_time[[#This Row],[13]]+laps_times[[#This Row],[14]])</f>
        <v>2.0016782407407407E-2</v>
      </c>
      <c r="X66" s="127">
        <f>IF(ISBLANK(laps_times[[#This Row],[15]]),"DNF",    rounds_cum_time[[#This Row],[14]]+laps_times[[#This Row],[15]])</f>
        <v>2.1399537037037036E-2</v>
      </c>
      <c r="Y66" s="127">
        <f>IF(ISBLANK(laps_times[[#This Row],[16]]),"DNF",    rounds_cum_time[[#This Row],[15]]+laps_times[[#This Row],[16]])</f>
        <v>2.2802199074074072E-2</v>
      </c>
      <c r="Z66" s="127">
        <f>IF(ISBLANK(laps_times[[#This Row],[17]]),"DNF",    rounds_cum_time[[#This Row],[16]]+laps_times[[#This Row],[17]])</f>
        <v>2.4221412037037034E-2</v>
      </c>
      <c r="AA66" s="127">
        <f>IF(ISBLANK(laps_times[[#This Row],[18]]),"DNF",    rounds_cum_time[[#This Row],[17]]+laps_times[[#This Row],[18]])</f>
        <v>2.5645254629629625E-2</v>
      </c>
      <c r="AB66" s="127">
        <f>IF(ISBLANK(laps_times[[#This Row],[19]]),"DNF",    rounds_cum_time[[#This Row],[18]]+laps_times[[#This Row],[19]])</f>
        <v>2.7074884259259253E-2</v>
      </c>
      <c r="AC66" s="127">
        <f>IF(ISBLANK(laps_times[[#This Row],[20]]),"DNF",    rounds_cum_time[[#This Row],[19]]+laps_times[[#This Row],[20]])</f>
        <v>2.8506481481481476E-2</v>
      </c>
      <c r="AD66" s="127">
        <f>IF(ISBLANK(laps_times[[#This Row],[21]]),"DNF",    rounds_cum_time[[#This Row],[20]]+laps_times[[#This Row],[21]])</f>
        <v>2.9995486111111105E-2</v>
      </c>
      <c r="AE66" s="127">
        <f>IF(ISBLANK(laps_times[[#This Row],[22]]),"DNF",    rounds_cum_time[[#This Row],[21]]+laps_times[[#This Row],[22]])</f>
        <v>3.1447800925925917E-2</v>
      </c>
      <c r="AF66" s="127">
        <f>IF(ISBLANK(laps_times[[#This Row],[23]]),"DNF",    rounds_cum_time[[#This Row],[22]]+laps_times[[#This Row],[23]])</f>
        <v>3.2887037037037027E-2</v>
      </c>
      <c r="AG66" s="127">
        <f>IF(ISBLANK(laps_times[[#This Row],[24]]),"DNF",    rounds_cum_time[[#This Row],[23]]+laps_times[[#This Row],[24]])</f>
        <v>3.4296412037037025E-2</v>
      </c>
      <c r="AH66" s="127">
        <f>IF(ISBLANK(laps_times[[#This Row],[25]]),"DNF",    rounds_cum_time[[#This Row],[24]]+laps_times[[#This Row],[25]])</f>
        <v>3.5699884259259247E-2</v>
      </c>
      <c r="AI66" s="127">
        <f>IF(ISBLANK(laps_times[[#This Row],[26]]),"DNF",    rounds_cum_time[[#This Row],[25]]+laps_times[[#This Row],[26]])</f>
        <v>3.7084027777777764E-2</v>
      </c>
      <c r="AJ66" s="127">
        <f>IF(ISBLANK(laps_times[[#This Row],[27]]),"DNF",    rounds_cum_time[[#This Row],[26]]+laps_times[[#This Row],[27]])</f>
        <v>3.8458217592592582E-2</v>
      </c>
      <c r="AK66" s="127">
        <f>IF(ISBLANK(laps_times[[#This Row],[28]]),"DNF",    rounds_cum_time[[#This Row],[27]]+laps_times[[#This Row],[28]])</f>
        <v>3.9846064814814806E-2</v>
      </c>
      <c r="AL66" s="127">
        <f>IF(ISBLANK(laps_times[[#This Row],[29]]),"DNF",    rounds_cum_time[[#This Row],[28]]+laps_times[[#This Row],[29]])</f>
        <v>4.1203009259259252E-2</v>
      </c>
      <c r="AM66" s="127">
        <f>IF(ISBLANK(laps_times[[#This Row],[30]]),"DNF",    rounds_cum_time[[#This Row],[29]]+laps_times[[#This Row],[30]])</f>
        <v>4.2569560185185179E-2</v>
      </c>
      <c r="AN66" s="127">
        <f>IF(ISBLANK(laps_times[[#This Row],[31]]),"DNF",    rounds_cum_time[[#This Row],[30]]+laps_times[[#This Row],[31]])</f>
        <v>4.3927314814814808E-2</v>
      </c>
      <c r="AO66" s="127">
        <f>IF(ISBLANK(laps_times[[#This Row],[32]]),"DNF",    rounds_cum_time[[#This Row],[31]]+laps_times[[#This Row],[32]])</f>
        <v>4.5278935185185179E-2</v>
      </c>
      <c r="AP66" s="127">
        <f>IF(ISBLANK(laps_times[[#This Row],[33]]),"DNF",    rounds_cum_time[[#This Row],[32]]+laps_times[[#This Row],[33]])</f>
        <v>4.6651041666666664E-2</v>
      </c>
      <c r="AQ66" s="127">
        <f>IF(ISBLANK(laps_times[[#This Row],[34]]),"DNF",    rounds_cum_time[[#This Row],[33]]+laps_times[[#This Row],[34]])</f>
        <v>4.7992592592592587E-2</v>
      </c>
      <c r="AR66" s="127">
        <f>IF(ISBLANK(laps_times[[#This Row],[35]]),"DNF",    rounds_cum_time[[#This Row],[34]]+laps_times[[#This Row],[35]])</f>
        <v>4.934305555555555E-2</v>
      </c>
      <c r="AS66" s="127">
        <f>IF(ISBLANK(laps_times[[#This Row],[36]]),"DNF",    rounds_cum_time[[#This Row],[35]]+laps_times[[#This Row],[36]])</f>
        <v>5.0713657407407402E-2</v>
      </c>
      <c r="AT66" s="127">
        <f>IF(ISBLANK(laps_times[[#This Row],[37]]),"DNF",    rounds_cum_time[[#This Row],[36]]+laps_times[[#This Row],[37]])</f>
        <v>5.21099537037037E-2</v>
      </c>
      <c r="AU66" s="127">
        <f>IF(ISBLANK(laps_times[[#This Row],[38]]),"DNF",    rounds_cum_time[[#This Row],[37]]+laps_times[[#This Row],[38]])</f>
        <v>5.348356481481481E-2</v>
      </c>
      <c r="AV66" s="127">
        <f>IF(ISBLANK(laps_times[[#This Row],[39]]),"DNF",    rounds_cum_time[[#This Row],[38]]+laps_times[[#This Row],[39]])</f>
        <v>5.4866550925925919E-2</v>
      </c>
      <c r="AW66" s="127">
        <f>IF(ISBLANK(laps_times[[#This Row],[40]]),"DNF",    rounds_cum_time[[#This Row],[39]]+laps_times[[#This Row],[40]])</f>
        <v>5.6266319444444435E-2</v>
      </c>
      <c r="AX66" s="127">
        <f>IF(ISBLANK(laps_times[[#This Row],[41]]),"DNF",    rounds_cum_time[[#This Row],[40]]+laps_times[[#This Row],[41]])</f>
        <v>5.764976851851851E-2</v>
      </c>
      <c r="AY66" s="127">
        <f>IF(ISBLANK(laps_times[[#This Row],[42]]),"DNF",    rounds_cum_time[[#This Row],[41]]+laps_times[[#This Row],[42]])</f>
        <v>5.9045949074074067E-2</v>
      </c>
      <c r="AZ66" s="127">
        <f>IF(ISBLANK(laps_times[[#This Row],[43]]),"DNF",    rounds_cum_time[[#This Row],[42]]+laps_times[[#This Row],[43]])</f>
        <v>6.0451157407407398E-2</v>
      </c>
      <c r="BA66" s="127">
        <f>IF(ISBLANK(laps_times[[#This Row],[44]]),"DNF",    rounds_cum_time[[#This Row],[43]]+laps_times[[#This Row],[44]])</f>
        <v>6.1871527777777768E-2</v>
      </c>
      <c r="BB66" s="127">
        <f>IF(ISBLANK(laps_times[[#This Row],[45]]),"DNF",    rounds_cum_time[[#This Row],[44]]+laps_times[[#This Row],[45]])</f>
        <v>6.3346643518518514E-2</v>
      </c>
      <c r="BC66" s="127">
        <f>IF(ISBLANK(laps_times[[#This Row],[46]]),"DNF",    rounds_cum_time[[#This Row],[45]]+laps_times[[#This Row],[46]])</f>
        <v>6.4771064814814816E-2</v>
      </c>
      <c r="BD66" s="127">
        <f>IF(ISBLANK(laps_times[[#This Row],[47]]),"DNF",    rounds_cum_time[[#This Row],[46]]+laps_times[[#This Row],[47]])</f>
        <v>6.6184722222222228E-2</v>
      </c>
      <c r="BE66" s="127">
        <f>IF(ISBLANK(laps_times[[#This Row],[48]]),"DNF",    rounds_cum_time[[#This Row],[47]]+laps_times[[#This Row],[48]])</f>
        <v>6.75994212962963E-2</v>
      </c>
      <c r="BF66" s="127">
        <f>IF(ISBLANK(laps_times[[#This Row],[49]]),"DNF",    rounds_cum_time[[#This Row],[48]]+laps_times[[#This Row],[49]])</f>
        <v>6.9020949074074078E-2</v>
      </c>
      <c r="BG66" s="127">
        <f>IF(ISBLANK(laps_times[[#This Row],[50]]),"DNF",    rounds_cum_time[[#This Row],[49]]+laps_times[[#This Row],[50]])</f>
        <v>7.0456018518518529E-2</v>
      </c>
      <c r="BH66" s="127">
        <f>IF(ISBLANK(laps_times[[#This Row],[51]]),"DNF",    rounds_cum_time[[#This Row],[50]]+laps_times[[#This Row],[51]])</f>
        <v>7.1879745370370382E-2</v>
      </c>
      <c r="BI66" s="127">
        <f>IF(ISBLANK(laps_times[[#This Row],[52]]),"DNF",    rounds_cum_time[[#This Row],[51]]+laps_times[[#This Row],[52]])</f>
        <v>7.3331250000000014E-2</v>
      </c>
      <c r="BJ66" s="127">
        <f>IF(ISBLANK(laps_times[[#This Row],[53]]),"DNF",    rounds_cum_time[[#This Row],[52]]+laps_times[[#This Row],[53]])</f>
        <v>7.4802546296296304E-2</v>
      </c>
      <c r="BK66" s="127">
        <f>IF(ISBLANK(laps_times[[#This Row],[54]]),"DNF",    rounds_cum_time[[#This Row],[53]]+laps_times[[#This Row],[54]])</f>
        <v>7.629583333333334E-2</v>
      </c>
      <c r="BL66" s="127">
        <f>IF(ISBLANK(laps_times[[#This Row],[55]]),"DNF",    rounds_cum_time[[#This Row],[54]]+laps_times[[#This Row],[55]])</f>
        <v>7.7722222222222234E-2</v>
      </c>
      <c r="BM66" s="127">
        <f>IF(ISBLANK(laps_times[[#This Row],[56]]),"DNF",    rounds_cum_time[[#This Row],[55]]+laps_times[[#This Row],[56]])</f>
        <v>7.9146296296296312E-2</v>
      </c>
      <c r="BN66" s="127">
        <f>IF(ISBLANK(laps_times[[#This Row],[57]]),"DNF",    rounds_cum_time[[#This Row],[56]]+laps_times[[#This Row],[57]])</f>
        <v>8.0551851851851861E-2</v>
      </c>
      <c r="BO66" s="127">
        <f>IF(ISBLANK(laps_times[[#This Row],[58]]),"DNF",    rounds_cum_time[[#This Row],[57]]+laps_times[[#This Row],[58]])</f>
        <v>8.1950000000000009E-2</v>
      </c>
      <c r="BP66" s="127">
        <f>IF(ISBLANK(laps_times[[#This Row],[59]]),"DNF",    rounds_cum_time[[#This Row],[58]]+laps_times[[#This Row],[59]])</f>
        <v>8.3381944444444453E-2</v>
      </c>
      <c r="BQ66" s="127">
        <f>IF(ISBLANK(laps_times[[#This Row],[60]]),"DNF",    rounds_cum_time[[#This Row],[59]]+laps_times[[#This Row],[60]])</f>
        <v>8.4793287037037049E-2</v>
      </c>
      <c r="BR66" s="127">
        <f>IF(ISBLANK(laps_times[[#This Row],[61]]),"DNF",    rounds_cum_time[[#This Row],[60]]+laps_times[[#This Row],[61]])</f>
        <v>8.6195949074074088E-2</v>
      </c>
      <c r="BS66" s="127">
        <f>IF(ISBLANK(laps_times[[#This Row],[62]]),"DNF",    rounds_cum_time[[#This Row],[61]]+laps_times[[#This Row],[62]])</f>
        <v>8.7649768518518537E-2</v>
      </c>
      <c r="BT66" s="127">
        <f>IF(ISBLANK(laps_times[[#This Row],[63]]),"DNF",    rounds_cum_time[[#This Row],[62]]+laps_times[[#This Row],[63]])</f>
        <v>8.9081134259259273E-2</v>
      </c>
      <c r="BU66" s="127">
        <f>IF(ISBLANK(laps_times[[#This Row],[64]]),"DNF",    rounds_cum_time[[#This Row],[63]]+laps_times[[#This Row],[64]])</f>
        <v>9.0541203703703721E-2</v>
      </c>
      <c r="BV66" s="127">
        <f>IF(ISBLANK(laps_times[[#This Row],[65]]),"DNF",    rounds_cum_time[[#This Row],[64]]+laps_times[[#This Row],[65]])</f>
        <v>9.2045023148148164E-2</v>
      </c>
      <c r="BW66" s="127">
        <f>IF(ISBLANK(laps_times[[#This Row],[66]]),"DNF",    rounds_cum_time[[#This Row],[65]]+laps_times[[#This Row],[66]])</f>
        <v>9.3472916666666683E-2</v>
      </c>
      <c r="BX66" s="127">
        <f>IF(ISBLANK(laps_times[[#This Row],[67]]),"DNF",    rounds_cum_time[[#This Row],[66]]+laps_times[[#This Row],[67]])</f>
        <v>9.4935879629629641E-2</v>
      </c>
      <c r="BY66" s="127">
        <f>IF(ISBLANK(laps_times[[#This Row],[68]]),"DNF",    rounds_cum_time[[#This Row],[67]]+laps_times[[#This Row],[68]])</f>
        <v>9.64383101851852E-2</v>
      </c>
      <c r="BZ66" s="127">
        <f>IF(ISBLANK(laps_times[[#This Row],[69]]),"DNF",    rounds_cum_time[[#This Row],[68]]+laps_times[[#This Row],[69]])</f>
        <v>9.7921064814814829E-2</v>
      </c>
      <c r="CA66" s="127">
        <f>IF(ISBLANK(laps_times[[#This Row],[70]]),"DNF",    rounds_cum_time[[#This Row],[69]]+laps_times[[#This Row],[70]])</f>
        <v>9.9431944444444462E-2</v>
      </c>
      <c r="CB66" s="127">
        <f>IF(ISBLANK(laps_times[[#This Row],[71]]),"DNF",    rounds_cum_time[[#This Row],[70]]+laps_times[[#This Row],[71]])</f>
        <v>0.10093715277777779</v>
      </c>
      <c r="CC66" s="127">
        <f>IF(ISBLANK(laps_times[[#This Row],[72]]),"DNF",    rounds_cum_time[[#This Row],[71]]+laps_times[[#This Row],[72]])</f>
        <v>0.10247881944444445</v>
      </c>
      <c r="CD66" s="127">
        <f>IF(ISBLANK(laps_times[[#This Row],[73]]),"DNF",    rounds_cum_time[[#This Row],[72]]+laps_times[[#This Row],[73]])</f>
        <v>0.10403287037037037</v>
      </c>
      <c r="CE66" s="127">
        <f>IF(ISBLANK(laps_times[[#This Row],[74]]),"DNF",    rounds_cum_time[[#This Row],[73]]+laps_times[[#This Row],[74]])</f>
        <v>0.1055863425925926</v>
      </c>
      <c r="CF66" s="127">
        <f>IF(ISBLANK(laps_times[[#This Row],[75]]),"DNF",    rounds_cum_time[[#This Row],[74]]+laps_times[[#This Row],[75]])</f>
        <v>0.10716342592592594</v>
      </c>
      <c r="CG66" s="127">
        <f>IF(ISBLANK(laps_times[[#This Row],[76]]),"DNF",    rounds_cum_time[[#This Row],[75]]+laps_times[[#This Row],[76]])</f>
        <v>0.1104587962962963</v>
      </c>
      <c r="CH66" s="127">
        <f>IF(ISBLANK(laps_times[[#This Row],[77]]),"DNF",    rounds_cum_time[[#This Row],[76]]+laps_times[[#This Row],[77]])</f>
        <v>0.11217604166666667</v>
      </c>
      <c r="CI66" s="127">
        <f>IF(ISBLANK(laps_times[[#This Row],[78]]),"DNF",    rounds_cum_time[[#This Row],[77]]+laps_times[[#This Row],[78]])</f>
        <v>0.11378344907407408</v>
      </c>
      <c r="CJ66" s="127">
        <f>IF(ISBLANK(laps_times[[#This Row],[79]]),"DNF",    rounds_cum_time[[#This Row],[78]]+laps_times[[#This Row],[79]])</f>
        <v>0.11539108796296296</v>
      </c>
      <c r="CK66" s="127">
        <f>IF(ISBLANK(laps_times[[#This Row],[80]]),"DNF",    rounds_cum_time[[#This Row],[79]]+laps_times[[#This Row],[80]])</f>
        <v>0.11701805555555556</v>
      </c>
      <c r="CL66" s="127">
        <f>IF(ISBLANK(laps_times[[#This Row],[81]]),"DNF",    rounds_cum_time[[#This Row],[80]]+laps_times[[#This Row],[81]])</f>
        <v>0.11869409722222223</v>
      </c>
      <c r="CM66" s="127">
        <f>IF(ISBLANK(laps_times[[#This Row],[82]]),"DNF",    rounds_cum_time[[#This Row],[81]]+laps_times[[#This Row],[82]])</f>
        <v>0.12044849537037038</v>
      </c>
      <c r="CN66" s="127">
        <f>IF(ISBLANK(laps_times[[#This Row],[83]]),"DNF",    rounds_cum_time[[#This Row],[82]]+laps_times[[#This Row],[83]])</f>
        <v>0.12209363425925926</v>
      </c>
      <c r="CO66" s="127">
        <f>IF(ISBLANK(laps_times[[#This Row],[84]]),"DNF",    rounds_cum_time[[#This Row],[83]]+laps_times[[#This Row],[84]])</f>
        <v>0.12371967592592592</v>
      </c>
      <c r="CP66" s="127">
        <f>IF(ISBLANK(laps_times[[#This Row],[85]]),"DNF",    rounds_cum_time[[#This Row],[84]]+laps_times[[#This Row],[85]])</f>
        <v>0.12534814814814815</v>
      </c>
      <c r="CQ66" s="127">
        <f>IF(ISBLANK(laps_times[[#This Row],[86]]),"DNF",    rounds_cum_time[[#This Row],[85]]+laps_times[[#This Row],[86]])</f>
        <v>0.12705023148148148</v>
      </c>
      <c r="CR66" s="127">
        <f>IF(ISBLANK(laps_times[[#This Row],[87]]),"DNF",    rounds_cum_time[[#This Row],[86]]+laps_times[[#This Row],[87]])</f>
        <v>0.12871620370370371</v>
      </c>
      <c r="CS66" s="127">
        <f>IF(ISBLANK(laps_times[[#This Row],[88]]),"DNF",    rounds_cum_time[[#This Row],[87]]+laps_times[[#This Row],[88]])</f>
        <v>0.13040335648148149</v>
      </c>
      <c r="CT66" s="127">
        <f>IF(ISBLANK(laps_times[[#This Row],[89]]),"DNF",    rounds_cum_time[[#This Row],[88]]+laps_times[[#This Row],[89]])</f>
        <v>0.13207523148148148</v>
      </c>
      <c r="CU66" s="127">
        <f>IF(ISBLANK(laps_times[[#This Row],[90]]),"DNF",    rounds_cum_time[[#This Row],[89]]+laps_times[[#This Row],[90]])</f>
        <v>0.1337369212962963</v>
      </c>
      <c r="CV66" s="127">
        <f>IF(ISBLANK(laps_times[[#This Row],[91]]),"DNF",    rounds_cum_time[[#This Row],[90]]+laps_times[[#This Row],[91]])</f>
        <v>0.13551979166666667</v>
      </c>
      <c r="CW66" s="127">
        <f>IF(ISBLANK(laps_times[[#This Row],[92]]),"DNF",    rounds_cum_time[[#This Row],[91]]+laps_times[[#This Row],[92]])</f>
        <v>0.13723969907407407</v>
      </c>
      <c r="CX66" s="127">
        <f>IF(ISBLANK(laps_times[[#This Row],[93]]),"DNF",    rounds_cum_time[[#This Row],[92]]+laps_times[[#This Row],[93]])</f>
        <v>0.13899282407407407</v>
      </c>
      <c r="CY66" s="127">
        <f>IF(ISBLANK(laps_times[[#This Row],[94]]),"DNF",    rounds_cum_time[[#This Row],[93]]+laps_times[[#This Row],[94]])</f>
        <v>0.14072997685185185</v>
      </c>
      <c r="CZ66" s="127">
        <f>IF(ISBLANK(laps_times[[#This Row],[95]]),"DNF",    rounds_cum_time[[#This Row],[94]]+laps_times[[#This Row],[95]])</f>
        <v>0.14281377314814814</v>
      </c>
      <c r="DA66" s="127">
        <f>IF(ISBLANK(laps_times[[#This Row],[96]]),"DNF",    rounds_cum_time[[#This Row],[95]]+laps_times[[#This Row],[96]])</f>
        <v>0.14460474537037035</v>
      </c>
      <c r="DB66" s="127">
        <f>IF(ISBLANK(laps_times[[#This Row],[97]]),"DNF",    rounds_cum_time[[#This Row],[96]]+laps_times[[#This Row],[97]])</f>
        <v>0.14638576388888888</v>
      </c>
      <c r="DC66" s="127">
        <f>IF(ISBLANK(laps_times[[#This Row],[98]]),"DNF",    rounds_cum_time[[#This Row],[97]]+laps_times[[#This Row],[98]])</f>
        <v>0.14802407407407406</v>
      </c>
      <c r="DD66" s="127">
        <f>IF(ISBLANK(laps_times[[#This Row],[99]]),"DNF",    rounds_cum_time[[#This Row],[98]]+laps_times[[#This Row],[99]])</f>
        <v>0.14972662037037035</v>
      </c>
      <c r="DE66" s="127">
        <f>IF(ISBLANK(laps_times[[#This Row],[100]]),"DNF",    rounds_cum_time[[#This Row],[99]]+laps_times[[#This Row],[100]])</f>
        <v>0.15148796296296294</v>
      </c>
      <c r="DF66" s="127">
        <f>IF(ISBLANK(laps_times[[#This Row],[101]]),"DNF",    rounds_cum_time[[#This Row],[100]]+laps_times[[#This Row],[101]])</f>
        <v>0.15322939814814812</v>
      </c>
      <c r="DG66" s="127">
        <f>IF(ISBLANK(laps_times[[#This Row],[102]]),"DNF",    rounds_cum_time[[#This Row],[101]]+laps_times[[#This Row],[102]])</f>
        <v>0.15497337962962959</v>
      </c>
      <c r="DH66" s="127">
        <f>IF(ISBLANK(laps_times[[#This Row],[103]]),"DNF",    rounds_cum_time[[#This Row],[102]]+laps_times[[#This Row],[103]])</f>
        <v>0.15670370370370368</v>
      </c>
      <c r="DI66" s="128">
        <f>IF(ISBLANK(laps_times[[#This Row],[104]]),"DNF",    rounds_cum_time[[#This Row],[103]]+laps_times[[#This Row],[104]])</f>
        <v>0.15835972222222219</v>
      </c>
      <c r="DJ66" s="128">
        <f>IF(ISBLANK(laps_times[[#This Row],[105]]),"DNF",    rounds_cum_time[[#This Row],[104]]+laps_times[[#This Row],[105]])</f>
        <v>0.15993912037037034</v>
      </c>
    </row>
    <row r="67" spans="2:114" x14ac:dyDescent="0.2">
      <c r="B67" s="124">
        <f>laps_times[[#This Row],[poř]]</f>
        <v>64</v>
      </c>
      <c r="C67" s="125">
        <f>laps_times[[#This Row],[s.č.]]</f>
        <v>103</v>
      </c>
      <c r="D67" s="125" t="str">
        <f>laps_times[[#This Row],[jméno]]</f>
        <v>Štindl Jan</v>
      </c>
      <c r="E67" s="126">
        <f>laps_times[[#This Row],[roč]]</f>
        <v>1979</v>
      </c>
      <c r="F67" s="126" t="str">
        <f>laps_times[[#This Row],[kat]]</f>
        <v>M30</v>
      </c>
      <c r="G67" s="126">
        <f>laps_times[[#This Row],[poř_kat]]</f>
        <v>18</v>
      </c>
      <c r="H67" s="125" t="str">
        <f>IF(ISBLANK(laps_times[[#This Row],[klub]]),"-",laps_times[[#This Row],[klub]])</f>
        <v>Velešín</v>
      </c>
      <c r="I67" s="138">
        <f>laps_times[[#This Row],[celk. čas]]</f>
        <v>0.1605324074074074</v>
      </c>
      <c r="J67" s="127">
        <f>laps_times[[#This Row],[1]]</f>
        <v>2.1549768518518519E-3</v>
      </c>
      <c r="K67" s="127">
        <f>IF(ISBLANK(laps_times[[#This Row],[2]]),"DNF",    rounds_cum_time[[#This Row],[1]]+laps_times[[#This Row],[2]])</f>
        <v>3.5204861111111114E-3</v>
      </c>
      <c r="L67" s="127">
        <f>IF(ISBLANK(laps_times[[#This Row],[3]]),"DNF",    rounds_cum_time[[#This Row],[2]]+laps_times[[#This Row],[3]])</f>
        <v>4.8859953703703704E-3</v>
      </c>
      <c r="M67" s="127">
        <f>IF(ISBLANK(laps_times[[#This Row],[4]]),"DNF",    rounds_cum_time[[#This Row],[3]]+laps_times[[#This Row],[4]])</f>
        <v>6.2533564814814813E-3</v>
      </c>
      <c r="N67" s="127">
        <f>IF(ISBLANK(laps_times[[#This Row],[5]]),"DNF",    rounds_cum_time[[#This Row],[4]]+laps_times[[#This Row],[5]])</f>
        <v>7.6421296296296298E-3</v>
      </c>
      <c r="O67" s="127">
        <f>IF(ISBLANK(laps_times[[#This Row],[6]]),"DNF",    rounds_cum_time[[#This Row],[5]]+laps_times[[#This Row],[6]])</f>
        <v>9.0579861111111104E-3</v>
      </c>
      <c r="P67" s="127">
        <f>IF(ISBLANK(laps_times[[#This Row],[7]]),"DNF",    rounds_cum_time[[#This Row],[6]]+laps_times[[#This Row],[7]])</f>
        <v>1.0458449074074073E-2</v>
      </c>
      <c r="Q67" s="127">
        <f>IF(ISBLANK(laps_times[[#This Row],[8]]),"DNF",    rounds_cum_time[[#This Row],[7]]+laps_times[[#This Row],[8]])</f>
        <v>1.1859027777777777E-2</v>
      </c>
      <c r="R67" s="127">
        <f>IF(ISBLANK(laps_times[[#This Row],[9]]),"DNF",    rounds_cum_time[[#This Row],[8]]+laps_times[[#This Row],[9]])</f>
        <v>1.3256828703703703E-2</v>
      </c>
      <c r="S67" s="127">
        <f>IF(ISBLANK(laps_times[[#This Row],[10]]),"DNF",    rounds_cum_time[[#This Row],[9]]+laps_times[[#This Row],[10]])</f>
        <v>1.4663425925925925E-2</v>
      </c>
      <c r="T67" s="127">
        <f>IF(ISBLANK(laps_times[[#This Row],[11]]),"DNF",    rounds_cum_time[[#This Row],[10]]+laps_times[[#This Row],[11]])</f>
        <v>1.6089120370370368E-2</v>
      </c>
      <c r="U67" s="127">
        <f>IF(ISBLANK(laps_times[[#This Row],[12]]),"DNF",    rounds_cum_time[[#This Row],[11]]+laps_times[[#This Row],[12]])</f>
        <v>1.7475810185185185E-2</v>
      </c>
      <c r="V67" s="127">
        <f>IF(ISBLANK(laps_times[[#This Row],[13]]),"DNF",    rounds_cum_time[[#This Row],[12]]+laps_times[[#This Row],[13]])</f>
        <v>1.8851041666666665E-2</v>
      </c>
      <c r="W67" s="127">
        <f>IF(ISBLANK(laps_times[[#This Row],[14]]),"DNF",    rounds_cum_time[[#This Row],[13]]+laps_times[[#This Row],[14]])</f>
        <v>2.0200231481481479E-2</v>
      </c>
      <c r="X67" s="127">
        <f>IF(ISBLANK(laps_times[[#This Row],[15]]),"DNF",    rounds_cum_time[[#This Row],[14]]+laps_times[[#This Row],[15]])</f>
        <v>2.1582060185185183E-2</v>
      </c>
      <c r="Y67" s="127">
        <f>IF(ISBLANK(laps_times[[#This Row],[16]]),"DNF",    rounds_cum_time[[#This Row],[15]]+laps_times[[#This Row],[16]])</f>
        <v>2.2950347222222219E-2</v>
      </c>
      <c r="Z67" s="127">
        <f>IF(ISBLANK(laps_times[[#This Row],[17]]),"DNF",    rounds_cum_time[[#This Row],[16]]+laps_times[[#This Row],[17]])</f>
        <v>2.4296412037037033E-2</v>
      </c>
      <c r="AA67" s="127">
        <f>IF(ISBLANK(laps_times[[#This Row],[18]]),"DNF",    rounds_cum_time[[#This Row],[17]]+laps_times[[#This Row],[18]])</f>
        <v>2.565509259259259E-2</v>
      </c>
      <c r="AB67" s="127">
        <f>IF(ISBLANK(laps_times[[#This Row],[19]]),"DNF",    rounds_cum_time[[#This Row],[18]]+laps_times[[#This Row],[19]])</f>
        <v>2.702048611111111E-2</v>
      </c>
      <c r="AC67" s="127">
        <f>IF(ISBLANK(laps_times[[#This Row],[20]]),"DNF",    rounds_cum_time[[#This Row],[19]]+laps_times[[#This Row],[20]])</f>
        <v>2.8370949074074073E-2</v>
      </c>
      <c r="AD67" s="127">
        <f>IF(ISBLANK(laps_times[[#This Row],[21]]),"DNF",    rounds_cum_time[[#This Row],[20]]+laps_times[[#This Row],[21]])</f>
        <v>2.9829861111111109E-2</v>
      </c>
      <c r="AE67" s="127">
        <f>IF(ISBLANK(laps_times[[#This Row],[22]]),"DNF",    rounds_cum_time[[#This Row],[21]]+laps_times[[#This Row],[22]])</f>
        <v>3.1154166666666663E-2</v>
      </c>
      <c r="AF67" s="127">
        <f>IF(ISBLANK(laps_times[[#This Row],[23]]),"DNF",    rounds_cum_time[[#This Row],[22]]+laps_times[[#This Row],[23]])</f>
        <v>3.2481481481481479E-2</v>
      </c>
      <c r="AG67" s="127">
        <f>IF(ISBLANK(laps_times[[#This Row],[24]]),"DNF",    rounds_cum_time[[#This Row],[23]]+laps_times[[#This Row],[24]])</f>
        <v>3.3820023148148144E-2</v>
      </c>
      <c r="AH67" s="127">
        <f>IF(ISBLANK(laps_times[[#This Row],[25]]),"DNF",    rounds_cum_time[[#This Row],[24]]+laps_times[[#This Row],[25]])</f>
        <v>3.5196874999999996E-2</v>
      </c>
      <c r="AI67" s="127">
        <f>IF(ISBLANK(laps_times[[#This Row],[26]]),"DNF",    rounds_cum_time[[#This Row],[25]]+laps_times[[#This Row],[26]])</f>
        <v>3.6625925925925923E-2</v>
      </c>
      <c r="AJ67" s="127">
        <f>IF(ISBLANK(laps_times[[#This Row],[27]]),"DNF",    rounds_cum_time[[#This Row],[26]]+laps_times[[#This Row],[27]])</f>
        <v>3.8009722222222223E-2</v>
      </c>
      <c r="AK67" s="127">
        <f>IF(ISBLANK(laps_times[[#This Row],[28]]),"DNF",    rounds_cum_time[[#This Row],[27]]+laps_times[[#This Row],[28]])</f>
        <v>3.9371990740740742E-2</v>
      </c>
      <c r="AL67" s="127">
        <f>IF(ISBLANK(laps_times[[#This Row],[29]]),"DNF",    rounds_cum_time[[#This Row],[28]]+laps_times[[#This Row],[29]])</f>
        <v>4.0768749999999999E-2</v>
      </c>
      <c r="AM67" s="127">
        <f>IF(ISBLANK(laps_times[[#This Row],[30]]),"DNF",    rounds_cum_time[[#This Row],[29]]+laps_times[[#This Row],[30]])</f>
        <v>4.2183564814814813E-2</v>
      </c>
      <c r="AN67" s="127">
        <f>IF(ISBLANK(laps_times[[#This Row],[31]]),"DNF",    rounds_cum_time[[#This Row],[30]]+laps_times[[#This Row],[31]])</f>
        <v>4.3607060185185183E-2</v>
      </c>
      <c r="AO67" s="127">
        <f>IF(ISBLANK(laps_times[[#This Row],[32]]),"DNF",    rounds_cum_time[[#This Row],[31]]+laps_times[[#This Row],[32]])</f>
        <v>4.5013888888888888E-2</v>
      </c>
      <c r="AP67" s="127">
        <f>IF(ISBLANK(laps_times[[#This Row],[33]]),"DNF",    rounds_cum_time[[#This Row],[32]]+laps_times[[#This Row],[33]])</f>
        <v>4.6430324074074075E-2</v>
      </c>
      <c r="AQ67" s="127">
        <f>IF(ISBLANK(laps_times[[#This Row],[34]]),"DNF",    rounds_cum_time[[#This Row],[33]]+laps_times[[#This Row],[34]])</f>
        <v>4.7863078703703703E-2</v>
      </c>
      <c r="AR67" s="127">
        <f>IF(ISBLANK(laps_times[[#This Row],[35]]),"DNF",    rounds_cum_time[[#This Row],[34]]+laps_times[[#This Row],[35]])</f>
        <v>4.926296296296296E-2</v>
      </c>
      <c r="AS67" s="127">
        <f>IF(ISBLANK(laps_times[[#This Row],[36]]),"DNF",    rounds_cum_time[[#This Row],[35]]+laps_times[[#This Row],[36]])</f>
        <v>5.0705671296296294E-2</v>
      </c>
      <c r="AT67" s="127">
        <f>IF(ISBLANK(laps_times[[#This Row],[37]]),"DNF",    rounds_cum_time[[#This Row],[36]]+laps_times[[#This Row],[37]])</f>
        <v>5.2149768518518519E-2</v>
      </c>
      <c r="AU67" s="127">
        <f>IF(ISBLANK(laps_times[[#This Row],[38]]),"DNF",    rounds_cum_time[[#This Row],[37]]+laps_times[[#This Row],[38]])</f>
        <v>5.3602893518518518E-2</v>
      </c>
      <c r="AV67" s="127">
        <f>IF(ISBLANK(laps_times[[#This Row],[39]]),"DNF",    rounds_cum_time[[#This Row],[38]]+laps_times[[#This Row],[39]])</f>
        <v>5.504097222222222E-2</v>
      </c>
      <c r="AW67" s="127">
        <f>IF(ISBLANK(laps_times[[#This Row],[40]]),"DNF",    rounds_cum_time[[#This Row],[39]]+laps_times[[#This Row],[40]])</f>
        <v>5.6494444444444444E-2</v>
      </c>
      <c r="AX67" s="127">
        <f>IF(ISBLANK(laps_times[[#This Row],[41]]),"DNF",    rounds_cum_time[[#This Row],[40]]+laps_times[[#This Row],[41]])</f>
        <v>5.8013310185185185E-2</v>
      </c>
      <c r="AY67" s="127">
        <f>IF(ISBLANK(laps_times[[#This Row],[42]]),"DNF",    rounds_cum_time[[#This Row],[41]]+laps_times[[#This Row],[42]])</f>
        <v>5.9449421296296295E-2</v>
      </c>
      <c r="AZ67" s="127">
        <f>IF(ISBLANK(laps_times[[#This Row],[43]]),"DNF",    rounds_cum_time[[#This Row],[42]]+laps_times[[#This Row],[43]])</f>
        <v>6.0921990740740742E-2</v>
      </c>
      <c r="BA67" s="127">
        <f>IF(ISBLANK(laps_times[[#This Row],[44]]),"DNF",    rounds_cum_time[[#This Row],[43]]+laps_times[[#This Row],[44]])</f>
        <v>6.2383333333333332E-2</v>
      </c>
      <c r="BB67" s="127">
        <f>IF(ISBLANK(laps_times[[#This Row],[45]]),"DNF",    rounds_cum_time[[#This Row],[44]]+laps_times[[#This Row],[45]])</f>
        <v>6.3843750000000005E-2</v>
      </c>
      <c r="BC67" s="127">
        <f>IF(ISBLANK(laps_times[[#This Row],[46]]),"DNF",    rounds_cum_time[[#This Row],[45]]+laps_times[[#This Row],[46]])</f>
        <v>6.5312962962962962E-2</v>
      </c>
      <c r="BD67" s="127">
        <f>IF(ISBLANK(laps_times[[#This Row],[47]]),"DNF",    rounds_cum_time[[#This Row],[46]]+laps_times[[#This Row],[47]])</f>
        <v>6.6779282407407409E-2</v>
      </c>
      <c r="BE67" s="127">
        <f>IF(ISBLANK(laps_times[[#This Row],[48]]),"DNF",    rounds_cum_time[[#This Row],[47]]+laps_times[[#This Row],[48]])</f>
        <v>6.8253009259259256E-2</v>
      </c>
      <c r="BF67" s="127">
        <f>IF(ISBLANK(laps_times[[#This Row],[49]]),"DNF",    rounds_cum_time[[#This Row],[48]]+laps_times[[#This Row],[49]])</f>
        <v>6.9742824074074075E-2</v>
      </c>
      <c r="BG67" s="127">
        <f>IF(ISBLANK(laps_times[[#This Row],[50]]),"DNF",    rounds_cum_time[[#This Row],[49]]+laps_times[[#This Row],[50]])</f>
        <v>7.1246180555555552E-2</v>
      </c>
      <c r="BH67" s="127">
        <f>IF(ISBLANK(laps_times[[#This Row],[51]]),"DNF",    rounds_cum_time[[#This Row],[50]]+laps_times[[#This Row],[51]])</f>
        <v>7.2802199074074064E-2</v>
      </c>
      <c r="BI67" s="127">
        <f>IF(ISBLANK(laps_times[[#This Row],[52]]),"DNF",    rounds_cum_time[[#This Row],[51]]+laps_times[[#This Row],[52]])</f>
        <v>7.4318749999999989E-2</v>
      </c>
      <c r="BJ67" s="127">
        <f>IF(ISBLANK(laps_times[[#This Row],[53]]),"DNF",    rounds_cum_time[[#This Row],[52]]+laps_times[[#This Row],[53]])</f>
        <v>7.5854745370370361E-2</v>
      </c>
      <c r="BK67" s="127">
        <f>IF(ISBLANK(laps_times[[#This Row],[54]]),"DNF",    rounds_cum_time[[#This Row],[53]]+laps_times[[#This Row],[54]])</f>
        <v>7.7369907407407401E-2</v>
      </c>
      <c r="BL67" s="127">
        <f>IF(ISBLANK(laps_times[[#This Row],[55]]),"DNF",    rounds_cum_time[[#This Row],[54]]+laps_times[[#This Row],[55]])</f>
        <v>7.8901504629629624E-2</v>
      </c>
      <c r="BM67" s="127">
        <f>IF(ISBLANK(laps_times[[#This Row],[56]]),"DNF",    rounds_cum_time[[#This Row],[55]]+laps_times[[#This Row],[56]])</f>
        <v>8.0471643518518515E-2</v>
      </c>
      <c r="BN67" s="127">
        <f>IF(ISBLANK(laps_times[[#This Row],[57]]),"DNF",    rounds_cum_time[[#This Row],[56]]+laps_times[[#This Row],[57]])</f>
        <v>8.2039699074074074E-2</v>
      </c>
      <c r="BO67" s="127">
        <f>IF(ISBLANK(laps_times[[#This Row],[58]]),"DNF",    rounds_cum_time[[#This Row],[57]]+laps_times[[#This Row],[58]])</f>
        <v>8.3581249999999996E-2</v>
      </c>
      <c r="BP67" s="127">
        <f>IF(ISBLANK(laps_times[[#This Row],[59]]),"DNF",    rounds_cum_time[[#This Row],[58]]+laps_times[[#This Row],[59]])</f>
        <v>8.5074768518518515E-2</v>
      </c>
      <c r="BQ67" s="127">
        <f>IF(ISBLANK(laps_times[[#This Row],[60]]),"DNF",    rounds_cum_time[[#This Row],[59]]+laps_times[[#This Row],[60]])</f>
        <v>8.6547916666666669E-2</v>
      </c>
      <c r="BR67" s="127">
        <f>IF(ISBLANK(laps_times[[#This Row],[61]]),"DNF",    rounds_cum_time[[#This Row],[60]]+laps_times[[#This Row],[61]])</f>
        <v>8.809386574074074E-2</v>
      </c>
      <c r="BS67" s="127">
        <f>IF(ISBLANK(laps_times[[#This Row],[62]]),"DNF",    rounds_cum_time[[#This Row],[61]]+laps_times[[#This Row],[62]])</f>
        <v>8.9624421296296289E-2</v>
      </c>
      <c r="BT67" s="127">
        <f>IF(ISBLANK(laps_times[[#This Row],[63]]),"DNF",    rounds_cum_time[[#This Row],[62]]+laps_times[[#This Row],[63]])</f>
        <v>9.1167939814814802E-2</v>
      </c>
      <c r="BU67" s="127">
        <f>IF(ISBLANK(laps_times[[#This Row],[64]]),"DNF",    rounds_cum_time[[#This Row],[63]]+laps_times[[#This Row],[64]])</f>
        <v>9.2739467592592578E-2</v>
      </c>
      <c r="BV67" s="127">
        <f>IF(ISBLANK(laps_times[[#This Row],[65]]),"DNF",    rounds_cum_time[[#This Row],[64]]+laps_times[[#This Row],[65]])</f>
        <v>9.4307986111111103E-2</v>
      </c>
      <c r="BW67" s="127">
        <f>IF(ISBLANK(laps_times[[#This Row],[66]]),"DNF",    rounds_cum_time[[#This Row],[65]]+laps_times[[#This Row],[66]])</f>
        <v>9.5919212962962949E-2</v>
      </c>
      <c r="BX67" s="127">
        <f>IF(ISBLANK(laps_times[[#This Row],[67]]),"DNF",    rounds_cum_time[[#This Row],[66]]+laps_times[[#This Row],[67]])</f>
        <v>9.7571527777777764E-2</v>
      </c>
      <c r="BY67" s="127">
        <f>IF(ISBLANK(laps_times[[#This Row],[68]]),"DNF",    rounds_cum_time[[#This Row],[67]]+laps_times[[#This Row],[68]])</f>
        <v>9.9143287037037023E-2</v>
      </c>
      <c r="BZ67" s="127">
        <f>IF(ISBLANK(laps_times[[#This Row],[69]]),"DNF",    rounds_cum_time[[#This Row],[68]]+laps_times[[#This Row],[69]])</f>
        <v>0.10072094907407406</v>
      </c>
      <c r="CA67" s="127">
        <f>IF(ISBLANK(laps_times[[#This Row],[70]]),"DNF",    rounds_cum_time[[#This Row],[69]]+laps_times[[#This Row],[70]])</f>
        <v>0.10229201388888887</v>
      </c>
      <c r="CB67" s="127">
        <f>IF(ISBLANK(laps_times[[#This Row],[71]]),"DNF",    rounds_cum_time[[#This Row],[70]]+laps_times[[#This Row],[71]])</f>
        <v>0.10387430555555553</v>
      </c>
      <c r="CC67" s="127">
        <f>IF(ISBLANK(laps_times[[#This Row],[72]]),"DNF",    rounds_cum_time[[#This Row],[71]]+laps_times[[#This Row],[72]])</f>
        <v>0.10544687499999998</v>
      </c>
      <c r="CD67" s="127">
        <f>IF(ISBLANK(laps_times[[#This Row],[73]]),"DNF",    rounds_cum_time[[#This Row],[72]]+laps_times[[#This Row],[73]])</f>
        <v>0.10707615740740739</v>
      </c>
      <c r="CE67" s="127">
        <f>IF(ISBLANK(laps_times[[#This Row],[74]]),"DNF",    rounds_cum_time[[#This Row],[73]]+laps_times[[#This Row],[74]])</f>
        <v>0.10872407407407406</v>
      </c>
      <c r="CF67" s="127">
        <f>IF(ISBLANK(laps_times[[#This Row],[75]]),"DNF",    rounds_cum_time[[#This Row],[74]]+laps_times[[#This Row],[75]])</f>
        <v>0.11042627314814812</v>
      </c>
      <c r="CG67" s="127">
        <f>IF(ISBLANK(laps_times[[#This Row],[76]]),"DNF",    rounds_cum_time[[#This Row],[75]]+laps_times[[#This Row],[76]])</f>
        <v>0.11201990740740739</v>
      </c>
      <c r="CH67" s="127">
        <f>IF(ISBLANK(laps_times[[#This Row],[77]]),"DNF",    rounds_cum_time[[#This Row],[76]]+laps_times[[#This Row],[77]])</f>
        <v>0.11357685185185183</v>
      </c>
      <c r="CI67" s="127">
        <f>IF(ISBLANK(laps_times[[#This Row],[78]]),"DNF",    rounds_cum_time[[#This Row],[77]]+laps_times[[#This Row],[78]])</f>
        <v>0.11520115740740738</v>
      </c>
      <c r="CJ67" s="127">
        <f>IF(ISBLANK(laps_times[[#This Row],[79]]),"DNF",    rounds_cum_time[[#This Row],[78]]+laps_times[[#This Row],[79]])</f>
        <v>0.11681747685185183</v>
      </c>
      <c r="CK67" s="127">
        <f>IF(ISBLANK(laps_times[[#This Row],[80]]),"DNF",    rounds_cum_time[[#This Row],[79]]+laps_times[[#This Row],[80]])</f>
        <v>0.11844560185185182</v>
      </c>
      <c r="CL67" s="127">
        <f>IF(ISBLANK(laps_times[[#This Row],[81]]),"DNF",    rounds_cum_time[[#This Row],[80]]+laps_times[[#This Row],[81]])</f>
        <v>0.1201222222222222</v>
      </c>
      <c r="CM67" s="127">
        <f>IF(ISBLANK(laps_times[[#This Row],[82]]),"DNF",    rounds_cum_time[[#This Row],[81]]+laps_times[[#This Row],[82]])</f>
        <v>0.12173773148148145</v>
      </c>
      <c r="CN67" s="127">
        <f>IF(ISBLANK(laps_times[[#This Row],[83]]),"DNF",    rounds_cum_time[[#This Row],[82]]+laps_times[[#This Row],[83]])</f>
        <v>0.12339340277777774</v>
      </c>
      <c r="CO67" s="127">
        <f>IF(ISBLANK(laps_times[[#This Row],[84]]),"DNF",    rounds_cum_time[[#This Row],[83]]+laps_times[[#This Row],[84]])</f>
        <v>0.12507245370370368</v>
      </c>
      <c r="CP67" s="127">
        <f>IF(ISBLANK(laps_times[[#This Row],[85]]),"DNF",    rounds_cum_time[[#This Row],[84]]+laps_times[[#This Row],[85]])</f>
        <v>0.1267935185185185</v>
      </c>
      <c r="CQ67" s="127">
        <f>IF(ISBLANK(laps_times[[#This Row],[86]]),"DNF",    rounds_cum_time[[#This Row],[85]]+laps_times[[#This Row],[86]])</f>
        <v>0.12850277777777777</v>
      </c>
      <c r="CR67" s="127">
        <f>IF(ISBLANK(laps_times[[#This Row],[87]]),"DNF",    rounds_cum_time[[#This Row],[86]]+laps_times[[#This Row],[87]])</f>
        <v>0.13026354166666665</v>
      </c>
      <c r="CS67" s="127">
        <f>IF(ISBLANK(laps_times[[#This Row],[88]]),"DNF",    rounds_cum_time[[#This Row],[87]]+laps_times[[#This Row],[88]])</f>
        <v>0.13198240740740738</v>
      </c>
      <c r="CT67" s="127">
        <f>IF(ISBLANK(laps_times[[#This Row],[89]]),"DNF",    rounds_cum_time[[#This Row],[88]]+laps_times[[#This Row],[89]])</f>
        <v>0.13368993055555553</v>
      </c>
      <c r="CU67" s="127">
        <f>IF(ISBLANK(laps_times[[#This Row],[90]]),"DNF",    rounds_cum_time[[#This Row],[89]]+laps_times[[#This Row],[90]])</f>
        <v>0.13543993055555553</v>
      </c>
      <c r="CV67" s="127">
        <f>IF(ISBLANK(laps_times[[#This Row],[91]]),"DNF",    rounds_cum_time[[#This Row],[90]]+laps_times[[#This Row],[91]])</f>
        <v>0.13717453703703703</v>
      </c>
      <c r="CW67" s="127">
        <f>IF(ISBLANK(laps_times[[#This Row],[92]]),"DNF",    rounds_cum_time[[#This Row],[91]]+laps_times[[#This Row],[92]])</f>
        <v>0.13889942129629629</v>
      </c>
      <c r="CX67" s="127">
        <f>IF(ISBLANK(laps_times[[#This Row],[93]]),"DNF",    rounds_cum_time[[#This Row],[92]]+laps_times[[#This Row],[93]])</f>
        <v>0.1406324074074074</v>
      </c>
      <c r="CY67" s="127">
        <f>IF(ISBLANK(laps_times[[#This Row],[94]]),"DNF",    rounds_cum_time[[#This Row],[93]]+laps_times[[#This Row],[94]])</f>
        <v>0.14233391203703702</v>
      </c>
      <c r="CZ67" s="127">
        <f>IF(ISBLANK(laps_times[[#This Row],[95]]),"DNF",    rounds_cum_time[[#This Row],[94]]+laps_times[[#This Row],[95]])</f>
        <v>0.14414502314814814</v>
      </c>
      <c r="DA67" s="127">
        <f>IF(ISBLANK(laps_times[[#This Row],[96]]),"DNF",    rounds_cum_time[[#This Row],[95]]+laps_times[[#This Row],[96]])</f>
        <v>0.14580555555555555</v>
      </c>
      <c r="DB67" s="127">
        <f>IF(ISBLANK(laps_times[[#This Row],[97]]),"DNF",    rounds_cum_time[[#This Row],[96]]+laps_times[[#This Row],[97]])</f>
        <v>0.14747511574074074</v>
      </c>
      <c r="DC67" s="127">
        <f>IF(ISBLANK(laps_times[[#This Row],[98]]),"DNF",    rounds_cum_time[[#This Row],[97]]+laps_times[[#This Row],[98]])</f>
        <v>0.14910844907407406</v>
      </c>
      <c r="DD67" s="127">
        <f>IF(ISBLANK(laps_times[[#This Row],[99]]),"DNF",    rounds_cum_time[[#This Row],[98]]+laps_times[[#This Row],[99]])</f>
        <v>0.15082442129629628</v>
      </c>
      <c r="DE67" s="127">
        <f>IF(ISBLANK(laps_times[[#This Row],[100]]),"DNF",    rounds_cum_time[[#This Row],[99]]+laps_times[[#This Row],[100]])</f>
        <v>0.15250590277777776</v>
      </c>
      <c r="DF67" s="127">
        <f>IF(ISBLANK(laps_times[[#This Row],[101]]),"DNF",    rounds_cum_time[[#This Row],[100]]+laps_times[[#This Row],[101]])</f>
        <v>0.15415023148148146</v>
      </c>
      <c r="DG67" s="127">
        <f>IF(ISBLANK(laps_times[[#This Row],[102]]),"DNF",    rounds_cum_time[[#This Row],[101]]+laps_times[[#This Row],[102]])</f>
        <v>0.15579293981481479</v>
      </c>
      <c r="DH67" s="127">
        <f>IF(ISBLANK(laps_times[[#This Row],[103]]),"DNF",    rounds_cum_time[[#This Row],[102]]+laps_times[[#This Row],[103]])</f>
        <v>0.15738124999999997</v>
      </c>
      <c r="DI67" s="128">
        <f>IF(ISBLANK(laps_times[[#This Row],[104]]),"DNF",    rounds_cum_time[[#This Row],[103]]+laps_times[[#This Row],[104]])</f>
        <v>0.15898425925925924</v>
      </c>
      <c r="DJ67" s="128">
        <f>IF(ISBLANK(laps_times[[#This Row],[105]]),"DNF",    rounds_cum_time[[#This Row],[104]]+laps_times[[#This Row],[105]])</f>
        <v>0.16053738425925923</v>
      </c>
    </row>
    <row r="68" spans="2:114" x14ac:dyDescent="0.2">
      <c r="B68" s="124">
        <f>laps_times[[#This Row],[poř]]</f>
        <v>65</v>
      </c>
      <c r="C68" s="125">
        <f>laps_times[[#This Row],[s.č.]]</f>
        <v>14</v>
      </c>
      <c r="D68" s="125" t="str">
        <f>laps_times[[#This Row],[jméno]]</f>
        <v>Bodnarová Iveta</v>
      </c>
      <c r="E68" s="126">
        <f>laps_times[[#This Row],[roč]]</f>
        <v>1976</v>
      </c>
      <c r="F68" s="126" t="str">
        <f>laps_times[[#This Row],[kat]]</f>
        <v>Z2</v>
      </c>
      <c r="G68" s="126">
        <f>laps_times[[#This Row],[poř_kat]]</f>
        <v>2</v>
      </c>
      <c r="H68" s="125" t="str">
        <f>IF(ISBLANK(laps_times[[#This Row],[klub]]),"-",laps_times[[#This Row],[klub]])</f>
        <v>Maratón klub Kladno</v>
      </c>
      <c r="I68" s="138">
        <f>laps_times[[#This Row],[celk. čas]]</f>
        <v>0.16094907407407408</v>
      </c>
      <c r="J68" s="127">
        <f>laps_times[[#This Row],[1]]</f>
        <v>2.0868055555555557E-3</v>
      </c>
      <c r="K68" s="127">
        <f>IF(ISBLANK(laps_times[[#This Row],[2]]),"DNF",    rounds_cum_time[[#This Row],[1]]+laps_times[[#This Row],[2]])</f>
        <v>3.4728009259259261E-3</v>
      </c>
      <c r="L68" s="127">
        <f>IF(ISBLANK(laps_times[[#This Row],[3]]),"DNF",    rounds_cum_time[[#This Row],[2]]+laps_times[[#This Row],[3]])</f>
        <v>4.8491898148148149E-3</v>
      </c>
      <c r="M68" s="127">
        <f>IF(ISBLANK(laps_times[[#This Row],[4]]),"DNF",    rounds_cum_time[[#This Row],[3]]+laps_times[[#This Row],[4]])</f>
        <v>6.2400462962962965E-3</v>
      </c>
      <c r="N68" s="127">
        <f>IF(ISBLANK(laps_times[[#This Row],[5]]),"DNF",    rounds_cum_time[[#This Row],[4]]+laps_times[[#This Row],[5]])</f>
        <v>7.6491898148148153E-3</v>
      </c>
      <c r="O68" s="127">
        <f>IF(ISBLANK(laps_times[[#This Row],[6]]),"DNF",    rounds_cum_time[[#This Row],[5]]+laps_times[[#This Row],[6]])</f>
        <v>9.0464120370370368E-3</v>
      </c>
      <c r="P68" s="127">
        <f>IF(ISBLANK(laps_times[[#This Row],[7]]),"DNF",    rounds_cum_time[[#This Row],[6]]+laps_times[[#This Row],[7]])</f>
        <v>1.0467013888888889E-2</v>
      </c>
      <c r="Q68" s="127">
        <f>IF(ISBLANK(laps_times[[#This Row],[8]]),"DNF",    rounds_cum_time[[#This Row],[7]]+laps_times[[#This Row],[8]])</f>
        <v>1.1859606481481481E-2</v>
      </c>
      <c r="R68" s="127">
        <f>IF(ISBLANK(laps_times[[#This Row],[9]]),"DNF",    rounds_cum_time[[#This Row],[8]]+laps_times[[#This Row],[9]])</f>
        <v>1.324386574074074E-2</v>
      </c>
      <c r="S68" s="127">
        <f>IF(ISBLANK(laps_times[[#This Row],[10]]),"DNF",    rounds_cum_time[[#This Row],[9]]+laps_times[[#This Row],[10]])</f>
        <v>1.4655787037037037E-2</v>
      </c>
      <c r="T68" s="127">
        <f>IF(ISBLANK(laps_times[[#This Row],[11]]),"DNF",    rounds_cum_time[[#This Row],[10]]+laps_times[[#This Row],[11]])</f>
        <v>1.6049652777777777E-2</v>
      </c>
      <c r="U68" s="127">
        <f>IF(ISBLANK(laps_times[[#This Row],[12]]),"DNF",    rounds_cum_time[[#This Row],[11]]+laps_times[[#This Row],[12]])</f>
        <v>1.742662037037037E-2</v>
      </c>
      <c r="V68" s="127">
        <f>IF(ISBLANK(laps_times[[#This Row],[13]]),"DNF",    rounds_cum_time[[#This Row],[12]]+laps_times[[#This Row],[13]])</f>
        <v>1.8802777777777779E-2</v>
      </c>
      <c r="W68" s="127">
        <f>IF(ISBLANK(laps_times[[#This Row],[14]]),"DNF",    rounds_cum_time[[#This Row],[13]]+laps_times[[#This Row],[14]])</f>
        <v>2.0197685185185187E-2</v>
      </c>
      <c r="X68" s="127">
        <f>IF(ISBLANK(laps_times[[#This Row],[15]]),"DNF",    rounds_cum_time[[#This Row],[14]]+laps_times[[#This Row],[15]])</f>
        <v>2.1621990740740744E-2</v>
      </c>
      <c r="Y68" s="127">
        <f>IF(ISBLANK(laps_times[[#This Row],[16]]),"DNF",    rounds_cum_time[[#This Row],[15]]+laps_times[[#This Row],[16]])</f>
        <v>2.3027199074074078E-2</v>
      </c>
      <c r="Z68" s="127">
        <f>IF(ISBLANK(laps_times[[#This Row],[17]]),"DNF",    rounds_cum_time[[#This Row],[16]]+laps_times[[#This Row],[17]])</f>
        <v>2.4457291666666672E-2</v>
      </c>
      <c r="AA68" s="127">
        <f>IF(ISBLANK(laps_times[[#This Row],[18]]),"DNF",    rounds_cum_time[[#This Row],[17]]+laps_times[[#This Row],[18]])</f>
        <v>2.5864236111111116E-2</v>
      </c>
      <c r="AB68" s="127">
        <f>IF(ISBLANK(laps_times[[#This Row],[19]]),"DNF",    rounds_cum_time[[#This Row],[18]]+laps_times[[#This Row],[19]])</f>
        <v>2.7278703703703708E-2</v>
      </c>
      <c r="AC68" s="127">
        <f>IF(ISBLANK(laps_times[[#This Row],[20]]),"DNF",    rounds_cum_time[[#This Row],[19]]+laps_times[[#This Row],[20]])</f>
        <v>2.8742361111111114E-2</v>
      </c>
      <c r="AD68" s="127">
        <f>IF(ISBLANK(laps_times[[#This Row],[21]]),"DNF",    rounds_cum_time[[#This Row],[20]]+laps_times[[#This Row],[21]])</f>
        <v>3.0146180555555558E-2</v>
      </c>
      <c r="AE68" s="127">
        <f>IF(ISBLANK(laps_times[[#This Row],[22]]),"DNF",    rounds_cum_time[[#This Row],[21]]+laps_times[[#This Row],[22]])</f>
        <v>3.1590972222222222E-2</v>
      </c>
      <c r="AF68" s="127">
        <f>IF(ISBLANK(laps_times[[#This Row],[23]]),"DNF",    rounds_cum_time[[#This Row],[22]]+laps_times[[#This Row],[23]])</f>
        <v>3.3030439814814815E-2</v>
      </c>
      <c r="AG68" s="127">
        <f>IF(ISBLANK(laps_times[[#This Row],[24]]),"DNF",    rounds_cum_time[[#This Row],[23]]+laps_times[[#This Row],[24]])</f>
        <v>3.4454976851851851E-2</v>
      </c>
      <c r="AH68" s="127">
        <f>IF(ISBLANK(laps_times[[#This Row],[25]]),"DNF",    rounds_cum_time[[#This Row],[24]]+laps_times[[#This Row],[25]])</f>
        <v>3.5894328703703703E-2</v>
      </c>
      <c r="AI68" s="127">
        <f>IF(ISBLANK(laps_times[[#This Row],[26]]),"DNF",    rounds_cum_time[[#This Row],[25]]+laps_times[[#This Row],[26]])</f>
        <v>3.7394444444444445E-2</v>
      </c>
      <c r="AJ68" s="127">
        <f>IF(ISBLANK(laps_times[[#This Row],[27]]),"DNF",    rounds_cum_time[[#This Row],[26]]+laps_times[[#This Row],[27]])</f>
        <v>3.8819444444444448E-2</v>
      </c>
      <c r="AK68" s="127">
        <f>IF(ISBLANK(laps_times[[#This Row],[28]]),"DNF",    rounds_cum_time[[#This Row],[27]]+laps_times[[#This Row],[28]])</f>
        <v>4.0248842592592593E-2</v>
      </c>
      <c r="AL68" s="127">
        <f>IF(ISBLANK(laps_times[[#This Row],[29]]),"DNF",    rounds_cum_time[[#This Row],[28]]+laps_times[[#This Row],[29]])</f>
        <v>4.1667592592592596E-2</v>
      </c>
      <c r="AM68" s="127">
        <f>IF(ISBLANK(laps_times[[#This Row],[30]]),"DNF",    rounds_cum_time[[#This Row],[29]]+laps_times[[#This Row],[30]])</f>
        <v>4.3088657407407409E-2</v>
      </c>
      <c r="AN68" s="127">
        <f>IF(ISBLANK(laps_times[[#This Row],[31]]),"DNF",    rounds_cum_time[[#This Row],[30]]+laps_times[[#This Row],[31]])</f>
        <v>4.4556597222222223E-2</v>
      </c>
      <c r="AO68" s="127">
        <f>IF(ISBLANK(laps_times[[#This Row],[32]]),"DNF",    rounds_cum_time[[#This Row],[31]]+laps_times[[#This Row],[32]])</f>
        <v>4.6041087962962961E-2</v>
      </c>
      <c r="AP68" s="127">
        <f>IF(ISBLANK(laps_times[[#This Row],[33]]),"DNF",    rounds_cum_time[[#This Row],[32]]+laps_times[[#This Row],[33]])</f>
        <v>4.7473032407407405E-2</v>
      </c>
      <c r="AQ68" s="127">
        <f>IF(ISBLANK(laps_times[[#This Row],[34]]),"DNF",    rounds_cum_time[[#This Row],[33]]+laps_times[[#This Row],[34]])</f>
        <v>4.8902546296296291E-2</v>
      </c>
      <c r="AR68" s="127">
        <f>IF(ISBLANK(laps_times[[#This Row],[35]]),"DNF",    rounds_cum_time[[#This Row],[34]]+laps_times[[#This Row],[35]])</f>
        <v>5.0339004629629626E-2</v>
      </c>
      <c r="AS68" s="127">
        <f>IF(ISBLANK(laps_times[[#This Row],[36]]),"DNF",    rounds_cum_time[[#This Row],[35]]+laps_times[[#This Row],[36]])</f>
        <v>5.1826736111111105E-2</v>
      </c>
      <c r="AT68" s="127">
        <f>IF(ISBLANK(laps_times[[#This Row],[37]]),"DNF",    rounds_cum_time[[#This Row],[36]]+laps_times[[#This Row],[37]])</f>
        <v>5.3254976851851848E-2</v>
      </c>
      <c r="AU68" s="127">
        <f>IF(ISBLANK(laps_times[[#This Row],[38]]),"DNF",    rounds_cum_time[[#This Row],[37]]+laps_times[[#This Row],[38]])</f>
        <v>5.4728935185185179E-2</v>
      </c>
      <c r="AV68" s="127">
        <f>IF(ISBLANK(laps_times[[#This Row],[39]]),"DNF",    rounds_cum_time[[#This Row],[38]]+laps_times[[#This Row],[39]])</f>
        <v>5.6191898148148144E-2</v>
      </c>
      <c r="AW68" s="127">
        <f>IF(ISBLANK(laps_times[[#This Row],[40]]),"DNF",    rounds_cum_time[[#This Row],[39]]+laps_times[[#This Row],[40]])</f>
        <v>5.7666898148148141E-2</v>
      </c>
      <c r="AX68" s="127">
        <f>IF(ISBLANK(laps_times[[#This Row],[41]]),"DNF",    rounds_cum_time[[#This Row],[40]]+laps_times[[#This Row],[41]])</f>
        <v>5.9120486111111106E-2</v>
      </c>
      <c r="AY68" s="127">
        <f>IF(ISBLANK(laps_times[[#This Row],[42]]),"DNF",    rounds_cum_time[[#This Row],[41]]+laps_times[[#This Row],[42]])</f>
        <v>6.0617939814814809E-2</v>
      </c>
      <c r="AZ68" s="127">
        <f>IF(ISBLANK(laps_times[[#This Row],[43]]),"DNF",    rounds_cum_time[[#This Row],[42]]+laps_times[[#This Row],[43]])</f>
        <v>6.2181249999999993E-2</v>
      </c>
      <c r="BA68" s="127">
        <f>IF(ISBLANK(laps_times[[#This Row],[44]]),"DNF",    rounds_cum_time[[#This Row],[43]]+laps_times[[#This Row],[44]])</f>
        <v>6.3675694444444444E-2</v>
      </c>
      <c r="BB68" s="127">
        <f>IF(ISBLANK(laps_times[[#This Row],[45]]),"DNF",    rounds_cum_time[[#This Row],[44]]+laps_times[[#This Row],[45]])</f>
        <v>6.5173263888888888E-2</v>
      </c>
      <c r="BC68" s="127">
        <f>IF(ISBLANK(laps_times[[#This Row],[46]]),"DNF",    rounds_cum_time[[#This Row],[45]]+laps_times[[#This Row],[46]])</f>
        <v>6.666805555555555E-2</v>
      </c>
      <c r="BD68" s="127">
        <f>IF(ISBLANK(laps_times[[#This Row],[47]]),"DNF",    rounds_cum_time[[#This Row],[46]]+laps_times[[#This Row],[47]])</f>
        <v>6.8171064814814802E-2</v>
      </c>
      <c r="BE68" s="127">
        <f>IF(ISBLANK(laps_times[[#This Row],[48]]),"DNF",    rounds_cum_time[[#This Row],[47]]+laps_times[[#This Row],[48]])</f>
        <v>6.968229166666666E-2</v>
      </c>
      <c r="BF68" s="127">
        <f>IF(ISBLANK(laps_times[[#This Row],[49]]),"DNF",    rounds_cum_time[[#This Row],[48]]+laps_times[[#This Row],[49]])</f>
        <v>7.1244560185185185E-2</v>
      </c>
      <c r="BG68" s="127">
        <f>IF(ISBLANK(laps_times[[#This Row],[50]]),"DNF",    rounds_cum_time[[#This Row],[49]]+laps_times[[#This Row],[50]])</f>
        <v>7.2775347222222217E-2</v>
      </c>
      <c r="BH68" s="127">
        <f>IF(ISBLANK(laps_times[[#This Row],[51]]),"DNF",    rounds_cum_time[[#This Row],[50]]+laps_times[[#This Row],[51]])</f>
        <v>7.4295833333333325E-2</v>
      </c>
      <c r="BI68" s="127">
        <f>IF(ISBLANK(laps_times[[#This Row],[52]]),"DNF",    rounds_cum_time[[#This Row],[51]]+laps_times[[#This Row],[52]])</f>
        <v>7.5823495370370364E-2</v>
      </c>
      <c r="BJ68" s="127">
        <f>IF(ISBLANK(laps_times[[#This Row],[53]]),"DNF",    rounds_cum_time[[#This Row],[52]]+laps_times[[#This Row],[53]])</f>
        <v>7.7375115740740741E-2</v>
      </c>
      <c r="BK68" s="127">
        <f>IF(ISBLANK(laps_times[[#This Row],[54]]),"DNF",    rounds_cum_time[[#This Row],[53]]+laps_times[[#This Row],[54]])</f>
        <v>7.8939004629629633E-2</v>
      </c>
      <c r="BL68" s="127">
        <f>IF(ISBLANK(laps_times[[#This Row],[55]]),"DNF",    rounds_cum_time[[#This Row],[54]]+laps_times[[#This Row],[55]])</f>
        <v>8.0513541666666674E-2</v>
      </c>
      <c r="BM68" s="127">
        <f>IF(ISBLANK(laps_times[[#This Row],[56]]),"DNF",    rounds_cum_time[[#This Row],[55]]+laps_times[[#This Row],[56]])</f>
        <v>8.2064236111111119E-2</v>
      </c>
      <c r="BN68" s="127">
        <f>IF(ISBLANK(laps_times[[#This Row],[57]]),"DNF",    rounds_cum_time[[#This Row],[56]]+laps_times[[#This Row],[57]])</f>
        <v>8.364351851851852E-2</v>
      </c>
      <c r="BO68" s="127">
        <f>IF(ISBLANK(laps_times[[#This Row],[58]]),"DNF",    rounds_cum_time[[#This Row],[57]]+laps_times[[#This Row],[58]])</f>
        <v>8.5161342592592587E-2</v>
      </c>
      <c r="BP68" s="127">
        <f>IF(ISBLANK(laps_times[[#This Row],[59]]),"DNF",    rounds_cum_time[[#This Row],[58]]+laps_times[[#This Row],[59]])</f>
        <v>8.6712268518518515E-2</v>
      </c>
      <c r="BQ68" s="127">
        <f>IF(ISBLANK(laps_times[[#This Row],[60]]),"DNF",    rounds_cum_time[[#This Row],[59]]+laps_times[[#This Row],[60]])</f>
        <v>8.8287615740740732E-2</v>
      </c>
      <c r="BR68" s="127">
        <f>IF(ISBLANK(laps_times[[#This Row],[61]]),"DNF",    rounds_cum_time[[#This Row],[60]]+laps_times[[#This Row],[61]])</f>
        <v>8.9842245370370361E-2</v>
      </c>
      <c r="BS68" s="127">
        <f>IF(ISBLANK(laps_times[[#This Row],[62]]),"DNF",    rounds_cum_time[[#This Row],[61]]+laps_times[[#This Row],[62]])</f>
        <v>9.1473726851851844E-2</v>
      </c>
      <c r="BT68" s="127">
        <f>IF(ISBLANK(laps_times[[#This Row],[63]]),"DNF",    rounds_cum_time[[#This Row],[62]]+laps_times[[#This Row],[63]])</f>
        <v>9.3028124999999989E-2</v>
      </c>
      <c r="BU68" s="127">
        <f>IF(ISBLANK(laps_times[[#This Row],[64]]),"DNF",    rounds_cum_time[[#This Row],[63]]+laps_times[[#This Row],[64]])</f>
        <v>9.462789351851851E-2</v>
      </c>
      <c r="BV68" s="127">
        <f>IF(ISBLANK(laps_times[[#This Row],[65]]),"DNF",    rounds_cum_time[[#This Row],[64]]+laps_times[[#This Row],[65]])</f>
        <v>9.623460648148148E-2</v>
      </c>
      <c r="BW68" s="127">
        <f>IF(ISBLANK(laps_times[[#This Row],[66]]),"DNF",    rounds_cum_time[[#This Row],[65]]+laps_times[[#This Row],[66]])</f>
        <v>9.7746180555555548E-2</v>
      </c>
      <c r="BX68" s="127">
        <f>IF(ISBLANK(laps_times[[#This Row],[67]]),"DNF",    rounds_cum_time[[#This Row],[66]]+laps_times[[#This Row],[67]])</f>
        <v>9.9309374999999991E-2</v>
      </c>
      <c r="BY68" s="127">
        <f>IF(ISBLANK(laps_times[[#This Row],[68]]),"DNF",    rounds_cum_time[[#This Row],[67]]+laps_times[[#This Row],[68]])</f>
        <v>0.10093668981481481</v>
      </c>
      <c r="BZ68" s="127">
        <f>IF(ISBLANK(laps_times[[#This Row],[69]]),"DNF",    rounds_cum_time[[#This Row],[68]]+laps_times[[#This Row],[69]])</f>
        <v>0.10251203703703703</v>
      </c>
      <c r="CA68" s="127">
        <f>IF(ISBLANK(laps_times[[#This Row],[70]]),"DNF",    rounds_cum_time[[#This Row],[69]]+laps_times[[#This Row],[70]])</f>
        <v>0.10409791666666665</v>
      </c>
      <c r="CB68" s="127">
        <f>IF(ISBLANK(laps_times[[#This Row],[71]]),"DNF",    rounds_cum_time[[#This Row],[70]]+laps_times[[#This Row],[71]])</f>
        <v>0.10575219907407406</v>
      </c>
      <c r="CC68" s="127">
        <f>IF(ISBLANK(laps_times[[#This Row],[72]]),"DNF",    rounds_cum_time[[#This Row],[71]]+laps_times[[#This Row],[72]])</f>
        <v>0.10730752314814813</v>
      </c>
      <c r="CD68" s="127">
        <f>IF(ISBLANK(laps_times[[#This Row],[73]]),"DNF",    rounds_cum_time[[#This Row],[72]]+laps_times[[#This Row],[73]])</f>
        <v>0.10887048611111109</v>
      </c>
      <c r="CE68" s="127">
        <f>IF(ISBLANK(laps_times[[#This Row],[74]]),"DNF",    rounds_cum_time[[#This Row],[73]]+laps_times[[#This Row],[74]])</f>
        <v>0.11052951388888888</v>
      </c>
      <c r="CF68" s="127">
        <f>IF(ISBLANK(laps_times[[#This Row],[75]]),"DNF",    rounds_cum_time[[#This Row],[74]]+laps_times[[#This Row],[75]])</f>
        <v>0.11213217592592591</v>
      </c>
      <c r="CG68" s="127">
        <f>IF(ISBLANK(laps_times[[#This Row],[76]]),"DNF",    rounds_cum_time[[#This Row],[75]]+laps_times[[#This Row],[76]])</f>
        <v>0.11381030092592591</v>
      </c>
      <c r="CH68" s="127">
        <f>IF(ISBLANK(laps_times[[#This Row],[77]]),"DNF",    rounds_cum_time[[#This Row],[76]]+laps_times[[#This Row],[77]])</f>
        <v>0.11540763888888887</v>
      </c>
      <c r="CI68" s="127">
        <f>IF(ISBLANK(laps_times[[#This Row],[78]]),"DNF",    rounds_cum_time[[#This Row],[77]]+laps_times[[#This Row],[78]])</f>
        <v>0.11700868055555554</v>
      </c>
      <c r="CJ68" s="127">
        <f>IF(ISBLANK(laps_times[[#This Row],[79]]),"DNF",    rounds_cum_time[[#This Row],[78]]+laps_times[[#This Row],[79]])</f>
        <v>0.11865613425925924</v>
      </c>
      <c r="CK68" s="127">
        <f>IF(ISBLANK(laps_times[[#This Row],[80]]),"DNF",    rounds_cum_time[[#This Row],[79]]+laps_times[[#This Row],[80]])</f>
        <v>0.12027395833333331</v>
      </c>
      <c r="CL68" s="127">
        <f>IF(ISBLANK(laps_times[[#This Row],[81]]),"DNF",    rounds_cum_time[[#This Row],[80]]+laps_times[[#This Row],[81]])</f>
        <v>0.12185590277777775</v>
      </c>
      <c r="CM68" s="127">
        <f>IF(ISBLANK(laps_times[[#This Row],[82]]),"DNF",    rounds_cum_time[[#This Row],[81]]+laps_times[[#This Row],[82]])</f>
        <v>0.12343206018518516</v>
      </c>
      <c r="CN68" s="127">
        <f>IF(ISBLANK(laps_times[[#This Row],[83]]),"DNF",    rounds_cum_time[[#This Row],[82]]+laps_times[[#This Row],[83]])</f>
        <v>0.12502141203703701</v>
      </c>
      <c r="CO68" s="127">
        <f>IF(ISBLANK(laps_times[[#This Row],[84]]),"DNF",    rounds_cum_time[[#This Row],[83]]+laps_times[[#This Row],[84]])</f>
        <v>0.12659479166666665</v>
      </c>
      <c r="CP68" s="127">
        <f>IF(ISBLANK(laps_times[[#This Row],[85]]),"DNF",    rounds_cum_time[[#This Row],[84]]+laps_times[[#This Row],[85]])</f>
        <v>0.12816921296296294</v>
      </c>
      <c r="CQ68" s="127">
        <f>IF(ISBLANK(laps_times[[#This Row],[86]]),"DNF",    rounds_cum_time[[#This Row],[85]]+laps_times[[#This Row],[86]])</f>
        <v>0.12976643518518516</v>
      </c>
      <c r="CR68" s="127">
        <f>IF(ISBLANK(laps_times[[#This Row],[87]]),"DNF",    rounds_cum_time[[#This Row],[86]]+laps_times[[#This Row],[87]])</f>
        <v>0.13136979166666665</v>
      </c>
      <c r="CS68" s="127">
        <f>IF(ISBLANK(laps_times[[#This Row],[88]]),"DNF",    rounds_cum_time[[#This Row],[87]]+laps_times[[#This Row],[88]])</f>
        <v>0.13301099537037037</v>
      </c>
      <c r="CT68" s="127">
        <f>IF(ISBLANK(laps_times[[#This Row],[89]]),"DNF",    rounds_cum_time[[#This Row],[88]]+laps_times[[#This Row],[89]])</f>
        <v>0.13463645833333332</v>
      </c>
      <c r="CU68" s="127">
        <f>IF(ISBLANK(laps_times[[#This Row],[90]]),"DNF",    rounds_cum_time[[#This Row],[89]]+laps_times[[#This Row],[90]])</f>
        <v>0.13627442129629627</v>
      </c>
      <c r="CV68" s="127">
        <f>IF(ISBLANK(laps_times[[#This Row],[91]]),"DNF",    rounds_cum_time[[#This Row],[90]]+laps_times[[#This Row],[91]])</f>
        <v>0.13800659722222219</v>
      </c>
      <c r="CW68" s="127">
        <f>IF(ISBLANK(laps_times[[#This Row],[92]]),"DNF",    rounds_cum_time[[#This Row],[91]]+laps_times[[#This Row],[92]])</f>
        <v>0.13966539351851848</v>
      </c>
      <c r="CX68" s="127">
        <f>IF(ISBLANK(laps_times[[#This Row],[93]]),"DNF",    rounds_cum_time[[#This Row],[92]]+laps_times[[#This Row],[93]])</f>
        <v>0.14130902777777773</v>
      </c>
      <c r="CY68" s="127">
        <f>IF(ISBLANK(laps_times[[#This Row],[94]]),"DNF",    rounds_cum_time[[#This Row],[93]]+laps_times[[#This Row],[94]])</f>
        <v>0.14297118055555552</v>
      </c>
      <c r="CZ68" s="127">
        <f>IF(ISBLANK(laps_times[[#This Row],[95]]),"DNF",    rounds_cum_time[[#This Row],[94]]+laps_times[[#This Row],[95]])</f>
        <v>0.14459803240740737</v>
      </c>
      <c r="DA68" s="127">
        <f>IF(ISBLANK(laps_times[[#This Row],[96]]),"DNF",    rounds_cum_time[[#This Row],[95]]+laps_times[[#This Row],[96]])</f>
        <v>0.14621504629629625</v>
      </c>
      <c r="DB68" s="127">
        <f>IF(ISBLANK(laps_times[[#This Row],[97]]),"DNF",    rounds_cum_time[[#This Row],[96]]+laps_times[[#This Row],[97]])</f>
        <v>0.14787812499999994</v>
      </c>
      <c r="DC68" s="127">
        <f>IF(ISBLANK(laps_times[[#This Row],[98]]),"DNF",    rounds_cum_time[[#This Row],[97]]+laps_times[[#This Row],[98]])</f>
        <v>0.14951053240740736</v>
      </c>
      <c r="DD68" s="127">
        <f>IF(ISBLANK(laps_times[[#This Row],[99]]),"DNF",    rounds_cum_time[[#This Row],[98]]+laps_times[[#This Row],[99]])</f>
        <v>0.15111041666666661</v>
      </c>
      <c r="DE68" s="127">
        <f>IF(ISBLANK(laps_times[[#This Row],[100]]),"DNF",    rounds_cum_time[[#This Row],[99]]+laps_times[[#This Row],[100]])</f>
        <v>0.15274328703703699</v>
      </c>
      <c r="DF68" s="127">
        <f>IF(ISBLANK(laps_times[[#This Row],[101]]),"DNF",    rounds_cum_time[[#This Row],[100]]+laps_times[[#This Row],[101]])</f>
        <v>0.15440081018518514</v>
      </c>
      <c r="DG68" s="127">
        <f>IF(ISBLANK(laps_times[[#This Row],[102]]),"DNF",    rounds_cum_time[[#This Row],[101]]+laps_times[[#This Row],[102]])</f>
        <v>0.15604722222222217</v>
      </c>
      <c r="DH68" s="127">
        <f>IF(ISBLANK(laps_times[[#This Row],[103]]),"DNF",    rounds_cum_time[[#This Row],[102]]+laps_times[[#This Row],[103]])</f>
        <v>0.15767499999999995</v>
      </c>
      <c r="DI68" s="128">
        <f>IF(ISBLANK(laps_times[[#This Row],[104]]),"DNF",    rounds_cum_time[[#This Row],[103]]+laps_times[[#This Row],[104]])</f>
        <v>0.15930335648148145</v>
      </c>
      <c r="DJ68" s="128">
        <f>IF(ISBLANK(laps_times[[#This Row],[105]]),"DNF",    rounds_cum_time[[#This Row],[104]]+laps_times[[#This Row],[105]])</f>
        <v>0.16095289351851849</v>
      </c>
    </row>
    <row r="69" spans="2:114" x14ac:dyDescent="0.2">
      <c r="B69" s="124">
        <f>laps_times[[#This Row],[poř]]</f>
        <v>66</v>
      </c>
      <c r="C69" s="125">
        <f>laps_times[[#This Row],[s.č.]]</f>
        <v>137</v>
      </c>
      <c r="D69" s="125" t="str">
        <f>laps_times[[#This Row],[jméno]]</f>
        <v>Hach Lukáš</v>
      </c>
      <c r="E69" s="126">
        <f>laps_times[[#This Row],[roč]]</f>
        <v>1984</v>
      </c>
      <c r="F69" s="126" t="str">
        <f>laps_times[[#This Row],[kat]]</f>
        <v>M30</v>
      </c>
      <c r="G69" s="126">
        <f>laps_times[[#This Row],[poř_kat]]</f>
        <v>19</v>
      </c>
      <c r="H69" s="125" t="str">
        <f>IF(ISBLANK(laps_times[[#This Row],[klub]]),"-",laps_times[[#This Row],[klub]])</f>
        <v>-</v>
      </c>
      <c r="I69" s="138">
        <f>laps_times[[#This Row],[celk. čas]]</f>
        <v>0.16135416666666666</v>
      </c>
      <c r="J69" s="127">
        <f>laps_times[[#This Row],[1]]</f>
        <v>1.8986111111111111E-3</v>
      </c>
      <c r="K69" s="127">
        <f>IF(ISBLANK(laps_times[[#This Row],[2]]),"DNF",    rounds_cum_time[[#This Row],[1]]+laps_times[[#This Row],[2]])</f>
        <v>3.095138888888889E-3</v>
      </c>
      <c r="L69" s="127">
        <f>IF(ISBLANK(laps_times[[#This Row],[3]]),"DNF",    rounds_cum_time[[#This Row],[2]]+laps_times[[#This Row],[3]])</f>
        <v>4.3217592592592596E-3</v>
      </c>
      <c r="M69" s="127">
        <f>IF(ISBLANK(laps_times[[#This Row],[4]]),"DNF",    rounds_cum_time[[#This Row],[3]]+laps_times[[#This Row],[4]])</f>
        <v>5.577430555555556E-3</v>
      </c>
      <c r="N69" s="127">
        <f>IF(ISBLANK(laps_times[[#This Row],[5]]),"DNF",    rounds_cum_time[[#This Row],[4]]+laps_times[[#This Row],[5]])</f>
        <v>6.8421296296296303E-3</v>
      </c>
      <c r="O69" s="127">
        <f>IF(ISBLANK(laps_times[[#This Row],[6]]),"DNF",    rounds_cum_time[[#This Row],[5]]+laps_times[[#This Row],[6]])</f>
        <v>8.0873842592592594E-3</v>
      </c>
      <c r="P69" s="127">
        <f>IF(ISBLANK(laps_times[[#This Row],[7]]),"DNF",    rounds_cum_time[[#This Row],[6]]+laps_times[[#This Row],[7]])</f>
        <v>9.3791666666666676E-3</v>
      </c>
      <c r="Q69" s="127">
        <f>IF(ISBLANK(laps_times[[#This Row],[8]]),"DNF",    rounds_cum_time[[#This Row],[7]]+laps_times[[#This Row],[8]])</f>
        <v>1.0623958333333334E-2</v>
      </c>
      <c r="R69" s="127">
        <f>IF(ISBLANK(laps_times[[#This Row],[9]]),"DNF",    rounds_cum_time[[#This Row],[8]]+laps_times[[#This Row],[9]])</f>
        <v>1.1885648148148149E-2</v>
      </c>
      <c r="S69" s="127">
        <f>IF(ISBLANK(laps_times[[#This Row],[10]]),"DNF",    rounds_cum_time[[#This Row],[9]]+laps_times[[#This Row],[10]])</f>
        <v>1.3185763888888889E-2</v>
      </c>
      <c r="T69" s="127">
        <f>IF(ISBLANK(laps_times[[#This Row],[11]]),"DNF",    rounds_cum_time[[#This Row],[10]]+laps_times[[#This Row],[11]])</f>
        <v>1.4466203703703703E-2</v>
      </c>
      <c r="U69" s="127">
        <f>IF(ISBLANK(laps_times[[#This Row],[12]]),"DNF",    rounds_cum_time[[#This Row],[11]]+laps_times[[#This Row],[12]])</f>
        <v>1.5747453703703704E-2</v>
      </c>
      <c r="V69" s="127">
        <f>IF(ISBLANK(laps_times[[#This Row],[13]]),"DNF",    rounds_cum_time[[#This Row],[12]]+laps_times[[#This Row],[13]])</f>
        <v>1.7060416666666668E-2</v>
      </c>
      <c r="W69" s="127">
        <f>IF(ISBLANK(laps_times[[#This Row],[14]]),"DNF",    rounds_cum_time[[#This Row],[13]]+laps_times[[#This Row],[14]])</f>
        <v>1.8327546296296297E-2</v>
      </c>
      <c r="X69" s="127">
        <f>IF(ISBLANK(laps_times[[#This Row],[15]]),"DNF",    rounds_cum_time[[#This Row],[14]]+laps_times[[#This Row],[15]])</f>
        <v>1.9612037037037039E-2</v>
      </c>
      <c r="Y69" s="127">
        <f>IF(ISBLANK(laps_times[[#This Row],[16]]),"DNF",    rounds_cum_time[[#This Row],[15]]+laps_times[[#This Row],[16]])</f>
        <v>2.0852662037037038E-2</v>
      </c>
      <c r="Z69" s="127">
        <f>IF(ISBLANK(laps_times[[#This Row],[17]]),"DNF",    rounds_cum_time[[#This Row],[16]]+laps_times[[#This Row],[17]])</f>
        <v>2.2114004629629629E-2</v>
      </c>
      <c r="AA69" s="127">
        <f>IF(ISBLANK(laps_times[[#This Row],[18]]),"DNF",    rounds_cum_time[[#This Row],[17]]+laps_times[[#This Row],[18]])</f>
        <v>2.3369328703703705E-2</v>
      </c>
      <c r="AB69" s="127">
        <f>IF(ISBLANK(laps_times[[#This Row],[19]]),"DNF",    rounds_cum_time[[#This Row],[18]]+laps_times[[#This Row],[19]])</f>
        <v>2.4661111111111113E-2</v>
      </c>
      <c r="AC69" s="127">
        <f>IF(ISBLANK(laps_times[[#This Row],[20]]),"DNF",    rounds_cum_time[[#This Row],[19]]+laps_times[[#This Row],[20]])</f>
        <v>2.600115740740741E-2</v>
      </c>
      <c r="AD69" s="127">
        <f>IF(ISBLANK(laps_times[[#This Row],[21]]),"DNF",    rounds_cum_time[[#This Row],[20]]+laps_times[[#This Row],[21]])</f>
        <v>2.7315625000000003E-2</v>
      </c>
      <c r="AE69" s="127">
        <f>IF(ISBLANK(laps_times[[#This Row],[22]]),"DNF",    rounds_cum_time[[#This Row],[21]]+laps_times[[#This Row],[22]])</f>
        <v>2.8630324074074079E-2</v>
      </c>
      <c r="AF69" s="127">
        <f>IF(ISBLANK(laps_times[[#This Row],[23]]),"DNF",    rounds_cum_time[[#This Row],[22]]+laps_times[[#This Row],[23]])</f>
        <v>2.9954166666666671E-2</v>
      </c>
      <c r="AG69" s="127">
        <f>IF(ISBLANK(laps_times[[#This Row],[24]]),"DNF",    rounds_cum_time[[#This Row],[23]]+laps_times[[#This Row],[24]])</f>
        <v>3.126840277777778E-2</v>
      </c>
      <c r="AH69" s="127">
        <f>IF(ISBLANK(laps_times[[#This Row],[25]]),"DNF",    rounds_cum_time[[#This Row],[24]]+laps_times[[#This Row],[25]])</f>
        <v>3.2560069444444444E-2</v>
      </c>
      <c r="AI69" s="127">
        <f>IF(ISBLANK(laps_times[[#This Row],[26]]),"DNF",    rounds_cum_time[[#This Row],[25]]+laps_times[[#This Row],[26]])</f>
        <v>3.3947106481481477E-2</v>
      </c>
      <c r="AJ69" s="127">
        <f>IF(ISBLANK(laps_times[[#This Row],[27]]),"DNF",    rounds_cum_time[[#This Row],[26]]+laps_times[[#This Row],[27]])</f>
        <v>3.5337847222222218E-2</v>
      </c>
      <c r="AK69" s="127">
        <f>IF(ISBLANK(laps_times[[#This Row],[28]]),"DNF",    rounds_cum_time[[#This Row],[27]]+laps_times[[#This Row],[28]])</f>
        <v>3.6637384259259255E-2</v>
      </c>
      <c r="AL69" s="127">
        <f>IF(ISBLANK(laps_times[[#This Row],[29]]),"DNF",    rounds_cum_time[[#This Row],[28]]+laps_times[[#This Row],[29]])</f>
        <v>3.7967245370370363E-2</v>
      </c>
      <c r="AM69" s="127">
        <f>IF(ISBLANK(laps_times[[#This Row],[30]]),"DNF",    rounds_cum_time[[#This Row],[29]]+laps_times[[#This Row],[30]])</f>
        <v>3.9279861111111106E-2</v>
      </c>
      <c r="AN69" s="127">
        <f>IF(ISBLANK(laps_times[[#This Row],[31]]),"DNF",    rounds_cum_time[[#This Row],[30]]+laps_times[[#This Row],[31]])</f>
        <v>4.0658449074074066E-2</v>
      </c>
      <c r="AO69" s="127">
        <f>IF(ISBLANK(laps_times[[#This Row],[32]]),"DNF",    rounds_cum_time[[#This Row],[31]]+laps_times[[#This Row],[32]])</f>
        <v>4.193703703703703E-2</v>
      </c>
      <c r="AP69" s="127">
        <f>IF(ISBLANK(laps_times[[#This Row],[33]]),"DNF",    rounds_cum_time[[#This Row],[32]]+laps_times[[#This Row],[33]])</f>
        <v>4.3233912037037033E-2</v>
      </c>
      <c r="AQ69" s="127">
        <f>IF(ISBLANK(laps_times[[#This Row],[34]]),"DNF",    rounds_cum_time[[#This Row],[33]]+laps_times[[#This Row],[34]])</f>
        <v>4.4568634259259256E-2</v>
      </c>
      <c r="AR69" s="127">
        <f>IF(ISBLANK(laps_times[[#This Row],[35]]),"DNF",    rounds_cum_time[[#This Row],[34]]+laps_times[[#This Row],[35]])</f>
        <v>4.5918055555555552E-2</v>
      </c>
      <c r="AS69" s="127">
        <f>IF(ISBLANK(laps_times[[#This Row],[36]]),"DNF",    rounds_cum_time[[#This Row],[35]]+laps_times[[#This Row],[36]])</f>
        <v>4.7265393518518516E-2</v>
      </c>
      <c r="AT69" s="127">
        <f>IF(ISBLANK(laps_times[[#This Row],[37]]),"DNF",    rounds_cum_time[[#This Row],[36]]+laps_times[[#This Row],[37]])</f>
        <v>4.862858796296296E-2</v>
      </c>
      <c r="AU69" s="127">
        <f>IF(ISBLANK(laps_times[[#This Row],[38]]),"DNF",    rounds_cum_time[[#This Row],[37]]+laps_times[[#This Row],[38]])</f>
        <v>5.0076504629629627E-2</v>
      </c>
      <c r="AV69" s="127">
        <f>IF(ISBLANK(laps_times[[#This Row],[39]]),"DNF",    rounds_cum_time[[#This Row],[38]]+laps_times[[#This Row],[39]])</f>
        <v>5.1448958333333329E-2</v>
      </c>
      <c r="AW69" s="127">
        <f>IF(ISBLANK(laps_times[[#This Row],[40]]),"DNF",    rounds_cum_time[[#This Row],[39]]+laps_times[[#This Row],[40]])</f>
        <v>5.2840740740740737E-2</v>
      </c>
      <c r="AX69" s="127">
        <f>IF(ISBLANK(laps_times[[#This Row],[41]]),"DNF",    rounds_cum_time[[#This Row],[40]]+laps_times[[#This Row],[41]])</f>
        <v>5.4244560185185184E-2</v>
      </c>
      <c r="AY69" s="127">
        <f>IF(ISBLANK(laps_times[[#This Row],[42]]),"DNF",    rounds_cum_time[[#This Row],[41]]+laps_times[[#This Row],[42]])</f>
        <v>5.5735763888888887E-2</v>
      </c>
      <c r="AZ69" s="127">
        <f>IF(ISBLANK(laps_times[[#This Row],[43]]),"DNF",    rounds_cum_time[[#This Row],[42]]+laps_times[[#This Row],[43]])</f>
        <v>5.7253819444444444E-2</v>
      </c>
      <c r="BA69" s="127">
        <f>IF(ISBLANK(laps_times[[#This Row],[44]]),"DNF",    rounds_cum_time[[#This Row],[43]]+laps_times[[#This Row],[44]])</f>
        <v>5.879328703703704E-2</v>
      </c>
      <c r="BB69" s="127">
        <f>IF(ISBLANK(laps_times[[#This Row],[45]]),"DNF",    rounds_cum_time[[#This Row],[44]]+laps_times[[#This Row],[45]])</f>
        <v>6.0322685185185188E-2</v>
      </c>
      <c r="BC69" s="127">
        <f>IF(ISBLANK(laps_times[[#This Row],[46]]),"DNF",    rounds_cum_time[[#This Row],[45]]+laps_times[[#This Row],[46]])</f>
        <v>6.1793865740740743E-2</v>
      </c>
      <c r="BD69" s="127">
        <f>IF(ISBLANK(laps_times[[#This Row],[47]]),"DNF",    rounds_cum_time[[#This Row],[46]]+laps_times[[#This Row],[47]])</f>
        <v>6.3316666666666674E-2</v>
      </c>
      <c r="BE69" s="127">
        <f>IF(ISBLANK(laps_times[[#This Row],[48]]),"DNF",    rounds_cum_time[[#This Row],[47]]+laps_times[[#This Row],[48]])</f>
        <v>6.4627199074074076E-2</v>
      </c>
      <c r="BF69" s="127">
        <f>IF(ISBLANK(laps_times[[#This Row],[49]]),"DNF",    rounds_cum_time[[#This Row],[48]]+laps_times[[#This Row],[49]])</f>
        <v>6.598530092592593E-2</v>
      </c>
      <c r="BG69" s="127">
        <f>IF(ISBLANK(laps_times[[#This Row],[50]]),"DNF",    rounds_cum_time[[#This Row],[49]]+laps_times[[#This Row],[50]])</f>
        <v>6.7384490740740738E-2</v>
      </c>
      <c r="BH69" s="127">
        <f>IF(ISBLANK(laps_times[[#This Row],[51]]),"DNF",    rounds_cum_time[[#This Row],[50]]+laps_times[[#This Row],[51]])</f>
        <v>6.8879745370370365E-2</v>
      </c>
      <c r="BI69" s="127">
        <f>IF(ISBLANK(laps_times[[#This Row],[52]]),"DNF",    rounds_cum_time[[#This Row],[51]]+laps_times[[#This Row],[52]])</f>
        <v>7.0366666666666661E-2</v>
      </c>
      <c r="BJ69" s="127">
        <f>IF(ISBLANK(laps_times[[#This Row],[53]]),"DNF",    rounds_cum_time[[#This Row],[52]]+laps_times[[#This Row],[53]])</f>
        <v>7.1787615740740732E-2</v>
      </c>
      <c r="BK69" s="127">
        <f>IF(ISBLANK(laps_times[[#This Row],[54]]),"DNF",    rounds_cum_time[[#This Row],[53]]+laps_times[[#This Row],[54]])</f>
        <v>7.3265162037037035E-2</v>
      </c>
      <c r="BL69" s="127">
        <f>IF(ISBLANK(laps_times[[#This Row],[55]]),"DNF",    rounds_cum_time[[#This Row],[54]]+laps_times[[#This Row],[55]])</f>
        <v>7.4666319444444448E-2</v>
      </c>
      <c r="BM69" s="127">
        <f>IF(ISBLANK(laps_times[[#This Row],[56]]),"DNF",    rounds_cum_time[[#This Row],[55]]+laps_times[[#This Row],[56]])</f>
        <v>7.6103935185185184E-2</v>
      </c>
      <c r="BN69" s="127">
        <f>IF(ISBLANK(laps_times[[#This Row],[57]]),"DNF",    rounds_cum_time[[#This Row],[56]]+laps_times[[#This Row],[57]])</f>
        <v>7.7557291666666667E-2</v>
      </c>
      <c r="BO69" s="127">
        <f>IF(ISBLANK(laps_times[[#This Row],[58]]),"DNF",    rounds_cum_time[[#This Row],[57]]+laps_times[[#This Row],[58]])</f>
        <v>7.9114004629629628E-2</v>
      </c>
      <c r="BP69" s="127">
        <f>IF(ISBLANK(laps_times[[#This Row],[59]]),"DNF",    rounds_cum_time[[#This Row],[58]]+laps_times[[#This Row],[59]])</f>
        <v>8.0694328703703702E-2</v>
      </c>
      <c r="BQ69" s="127">
        <f>IF(ISBLANK(laps_times[[#This Row],[60]]),"DNF",    rounds_cum_time[[#This Row],[59]]+laps_times[[#This Row],[60]])</f>
        <v>8.2230324074074074E-2</v>
      </c>
      <c r="BR69" s="127">
        <f>IF(ISBLANK(laps_times[[#This Row],[61]]),"DNF",    rounds_cum_time[[#This Row],[60]]+laps_times[[#This Row],[61]])</f>
        <v>8.3805208333333339E-2</v>
      </c>
      <c r="BS69" s="127">
        <f>IF(ISBLANK(laps_times[[#This Row],[62]]),"DNF",    rounds_cum_time[[#This Row],[61]]+laps_times[[#This Row],[62]])</f>
        <v>8.5315509259259265E-2</v>
      </c>
      <c r="BT69" s="127">
        <f>IF(ISBLANK(laps_times[[#This Row],[63]]),"DNF",    rounds_cum_time[[#This Row],[62]]+laps_times[[#This Row],[63]])</f>
        <v>8.6915740740740752E-2</v>
      </c>
      <c r="BU69" s="127">
        <f>IF(ISBLANK(laps_times[[#This Row],[64]]),"DNF",    rounds_cum_time[[#This Row],[63]]+laps_times[[#This Row],[64]])</f>
        <v>8.8551388888888902E-2</v>
      </c>
      <c r="BV69" s="127">
        <f>IF(ISBLANK(laps_times[[#This Row],[65]]),"DNF",    rounds_cum_time[[#This Row],[64]]+laps_times[[#This Row],[65]])</f>
        <v>9.0125810185185201E-2</v>
      </c>
      <c r="BW69" s="127">
        <f>IF(ISBLANK(laps_times[[#This Row],[66]]),"DNF",    rounds_cum_time[[#This Row],[65]]+laps_times[[#This Row],[66]])</f>
        <v>9.1767361111111126E-2</v>
      </c>
      <c r="BX69" s="127">
        <f>IF(ISBLANK(laps_times[[#This Row],[67]]),"DNF",    rounds_cum_time[[#This Row],[66]]+laps_times[[#This Row],[67]])</f>
        <v>9.3472800925925942E-2</v>
      </c>
      <c r="BY69" s="127">
        <f>IF(ISBLANK(laps_times[[#This Row],[68]]),"DNF",    rounds_cum_time[[#This Row],[67]]+laps_times[[#This Row],[68]])</f>
        <v>9.5153935185185196E-2</v>
      </c>
      <c r="BZ69" s="127">
        <f>IF(ISBLANK(laps_times[[#This Row],[69]]),"DNF",    rounds_cum_time[[#This Row],[68]]+laps_times[[#This Row],[69]])</f>
        <v>9.6881018518518533E-2</v>
      </c>
      <c r="CA69" s="127">
        <f>IF(ISBLANK(laps_times[[#This Row],[70]]),"DNF",    rounds_cum_time[[#This Row],[69]]+laps_times[[#This Row],[70]])</f>
        <v>9.8628356481481494E-2</v>
      </c>
      <c r="CB69" s="127">
        <f>IF(ISBLANK(laps_times[[#This Row],[71]]),"DNF",    rounds_cum_time[[#This Row],[70]]+laps_times[[#This Row],[71]])</f>
        <v>0.10040266203703704</v>
      </c>
      <c r="CC69" s="127">
        <f>IF(ISBLANK(laps_times[[#This Row],[72]]),"DNF",    rounds_cum_time[[#This Row],[71]]+laps_times[[#This Row],[72]])</f>
        <v>0.10209525462962964</v>
      </c>
      <c r="CD69" s="127">
        <f>IF(ISBLANK(laps_times[[#This Row],[73]]),"DNF",    rounds_cum_time[[#This Row],[72]]+laps_times[[#This Row],[73]])</f>
        <v>0.10371886574074075</v>
      </c>
      <c r="CE69" s="127">
        <f>IF(ISBLANK(laps_times[[#This Row],[74]]),"DNF",    rounds_cum_time[[#This Row],[73]]+laps_times[[#This Row],[74]])</f>
        <v>0.10533819444444446</v>
      </c>
      <c r="CF69" s="127">
        <f>IF(ISBLANK(laps_times[[#This Row],[75]]),"DNF",    rounds_cum_time[[#This Row],[74]]+laps_times[[#This Row],[75]])</f>
        <v>0.10696250000000002</v>
      </c>
      <c r="CG69" s="127">
        <f>IF(ISBLANK(laps_times[[#This Row],[76]]),"DNF",    rounds_cum_time[[#This Row],[75]]+laps_times[[#This Row],[76]])</f>
        <v>0.1087039351851852</v>
      </c>
      <c r="CH69" s="127">
        <f>IF(ISBLANK(laps_times[[#This Row],[77]]),"DNF",    rounds_cum_time[[#This Row],[76]]+laps_times[[#This Row],[77]])</f>
        <v>0.11042152777777779</v>
      </c>
      <c r="CI69" s="127">
        <f>IF(ISBLANK(laps_times[[#This Row],[78]]),"DNF",    rounds_cum_time[[#This Row],[77]]+laps_times[[#This Row],[78]])</f>
        <v>0.11211527777777779</v>
      </c>
      <c r="CJ69" s="127">
        <f>IF(ISBLANK(laps_times[[#This Row],[79]]),"DNF",    rounds_cum_time[[#This Row],[78]]+laps_times[[#This Row],[79]])</f>
        <v>0.11386921296296297</v>
      </c>
      <c r="CK69" s="127">
        <f>IF(ISBLANK(laps_times[[#This Row],[80]]),"DNF",    rounds_cum_time[[#This Row],[79]]+laps_times[[#This Row],[80]])</f>
        <v>0.11566331018518519</v>
      </c>
      <c r="CL69" s="127">
        <f>IF(ISBLANK(laps_times[[#This Row],[81]]),"DNF",    rounds_cum_time[[#This Row],[80]]+laps_times[[#This Row],[81]])</f>
        <v>0.11828530092592593</v>
      </c>
      <c r="CM69" s="127">
        <f>IF(ISBLANK(laps_times[[#This Row],[82]]),"DNF",    rounds_cum_time[[#This Row],[81]]+laps_times[[#This Row],[82]])</f>
        <v>0.12007071759259259</v>
      </c>
      <c r="CN69" s="127">
        <f>IF(ISBLANK(laps_times[[#This Row],[83]]),"DNF",    rounds_cum_time[[#This Row],[82]]+laps_times[[#This Row],[83]])</f>
        <v>0.12198715277777777</v>
      </c>
      <c r="CO69" s="127">
        <f>IF(ISBLANK(laps_times[[#This Row],[84]]),"DNF",    rounds_cum_time[[#This Row],[83]]+laps_times[[#This Row],[84]])</f>
        <v>0.12406168981481482</v>
      </c>
      <c r="CP69" s="127">
        <f>IF(ISBLANK(laps_times[[#This Row],[85]]),"DNF",    rounds_cum_time[[#This Row],[84]]+laps_times[[#This Row],[85]])</f>
        <v>0.12588564814814815</v>
      </c>
      <c r="CQ69" s="127">
        <f>IF(ISBLANK(laps_times[[#This Row],[86]]),"DNF",    rounds_cum_time[[#This Row],[85]]+laps_times[[#This Row],[86]])</f>
        <v>0.12763622685185186</v>
      </c>
      <c r="CR69" s="127">
        <f>IF(ISBLANK(laps_times[[#This Row],[87]]),"DNF",    rounds_cum_time[[#This Row],[86]]+laps_times[[#This Row],[87]])</f>
        <v>0.12938217592592594</v>
      </c>
      <c r="CS69" s="127">
        <f>IF(ISBLANK(laps_times[[#This Row],[88]]),"DNF",    rounds_cum_time[[#This Row],[87]]+laps_times[[#This Row],[88]])</f>
        <v>0.13141875</v>
      </c>
      <c r="CT69" s="127">
        <f>IF(ISBLANK(laps_times[[#This Row],[89]]),"DNF",    rounds_cum_time[[#This Row],[88]]+laps_times[[#This Row],[89]])</f>
        <v>0.13319328703703703</v>
      </c>
      <c r="CU69" s="127">
        <f>IF(ISBLANK(laps_times[[#This Row],[90]]),"DNF",    rounds_cum_time[[#This Row],[89]]+laps_times[[#This Row],[90]])</f>
        <v>0.13495844907407406</v>
      </c>
      <c r="CV69" s="127">
        <f>IF(ISBLANK(laps_times[[#This Row],[91]]),"DNF",    rounds_cum_time[[#This Row],[90]]+laps_times[[#This Row],[91]])</f>
        <v>0.13671481481481479</v>
      </c>
      <c r="CW69" s="127">
        <f>IF(ISBLANK(laps_times[[#This Row],[92]]),"DNF",    rounds_cum_time[[#This Row],[91]]+laps_times[[#This Row],[92]])</f>
        <v>0.13873414351851848</v>
      </c>
      <c r="CX69" s="127">
        <f>IF(ISBLANK(laps_times[[#This Row],[93]]),"DNF",    rounds_cum_time[[#This Row],[92]]+laps_times[[#This Row],[93]])</f>
        <v>0.14060208333333329</v>
      </c>
      <c r="CY69" s="127">
        <f>IF(ISBLANK(laps_times[[#This Row],[94]]),"DNF",    rounds_cum_time[[#This Row],[93]]+laps_times[[#This Row],[94]])</f>
        <v>0.14227268518518515</v>
      </c>
      <c r="CZ69" s="127">
        <f>IF(ISBLANK(laps_times[[#This Row],[95]]),"DNF",    rounds_cum_time[[#This Row],[94]]+laps_times[[#This Row],[95]])</f>
        <v>0.14397858796296292</v>
      </c>
      <c r="DA69" s="127">
        <f>IF(ISBLANK(laps_times[[#This Row],[96]]),"DNF",    rounds_cum_time[[#This Row],[95]]+laps_times[[#This Row],[96]])</f>
        <v>0.14562800925925923</v>
      </c>
      <c r="DB69" s="127">
        <f>IF(ISBLANK(laps_times[[#This Row],[97]]),"DNF",    rounds_cum_time[[#This Row],[96]]+laps_times[[#This Row],[97]])</f>
        <v>0.14736446759259256</v>
      </c>
      <c r="DC69" s="127">
        <f>IF(ISBLANK(laps_times[[#This Row],[98]]),"DNF",    rounds_cum_time[[#This Row],[97]]+laps_times[[#This Row],[98]])</f>
        <v>0.14908969907407404</v>
      </c>
      <c r="DD69" s="127">
        <f>IF(ISBLANK(laps_times[[#This Row],[99]]),"DNF",    rounds_cum_time[[#This Row],[98]]+laps_times[[#This Row],[99]])</f>
        <v>0.15089085648148146</v>
      </c>
      <c r="DE69" s="127">
        <f>IF(ISBLANK(laps_times[[#This Row],[100]]),"DNF",    rounds_cum_time[[#This Row],[99]]+laps_times[[#This Row],[100]])</f>
        <v>0.15276967592592591</v>
      </c>
      <c r="DF69" s="127">
        <f>IF(ISBLANK(laps_times[[#This Row],[101]]),"DNF",    rounds_cum_time[[#This Row],[100]]+laps_times[[#This Row],[101]])</f>
        <v>0.15451631944444444</v>
      </c>
      <c r="DG69" s="127">
        <f>IF(ISBLANK(laps_times[[#This Row],[102]]),"DNF",    rounds_cum_time[[#This Row],[101]]+laps_times[[#This Row],[102]])</f>
        <v>0.15629027777777776</v>
      </c>
      <c r="DH69" s="127">
        <f>IF(ISBLANK(laps_times[[#This Row],[103]]),"DNF",    rounds_cum_time[[#This Row],[102]]+laps_times[[#This Row],[103]])</f>
        <v>0.15791875</v>
      </c>
      <c r="DI69" s="128">
        <f>IF(ISBLANK(laps_times[[#This Row],[104]]),"DNF",    rounds_cum_time[[#This Row],[103]]+laps_times[[#This Row],[104]])</f>
        <v>0.15970196759259259</v>
      </c>
      <c r="DJ69" s="128">
        <f>IF(ISBLANK(laps_times[[#This Row],[105]]),"DNF",    rounds_cum_time[[#This Row],[104]]+laps_times[[#This Row],[105]])</f>
        <v>0.16136261574074073</v>
      </c>
    </row>
    <row r="70" spans="2:114" x14ac:dyDescent="0.2">
      <c r="B70" s="124">
        <f>laps_times[[#This Row],[poř]]</f>
        <v>67</v>
      </c>
      <c r="C70" s="125">
        <f>laps_times[[#This Row],[s.č.]]</f>
        <v>32</v>
      </c>
      <c r="D70" s="125" t="str">
        <f>laps_times[[#This Row],[jméno]]</f>
        <v>Hannes Kranixfeld</v>
      </c>
      <c r="E70" s="126">
        <f>laps_times[[#This Row],[roč]]</f>
        <v>1973</v>
      </c>
      <c r="F70" s="126" t="str">
        <f>laps_times[[#This Row],[kat]]</f>
        <v>M40</v>
      </c>
      <c r="G70" s="126">
        <f>laps_times[[#This Row],[poř_kat]]</f>
        <v>29</v>
      </c>
      <c r="H70" s="125" t="str">
        <f>IF(ISBLANK(laps_times[[#This Row],[klub]]),"-",laps_times[[#This Row],[klub]])</f>
        <v>Heiltherme Bad Waltersdorf</v>
      </c>
      <c r="I70" s="138">
        <f>laps_times[[#This Row],[celk. čas]]</f>
        <v>0.16184027777777779</v>
      </c>
      <c r="J70" s="127">
        <f>laps_times[[#This Row],[1]]</f>
        <v>2.5627314814814814E-3</v>
      </c>
      <c r="K70" s="127">
        <f>IF(ISBLANK(laps_times[[#This Row],[2]]),"DNF",    rounds_cum_time[[#This Row],[1]]+laps_times[[#This Row],[2]])</f>
        <v>4.1473379629629629E-3</v>
      </c>
      <c r="L70" s="127">
        <f>IF(ISBLANK(laps_times[[#This Row],[3]]),"DNF",    rounds_cum_time[[#This Row],[2]]+laps_times[[#This Row],[3]])</f>
        <v>6.3856481481481481E-3</v>
      </c>
      <c r="M70" s="127">
        <f>IF(ISBLANK(laps_times[[#This Row],[4]]),"DNF",    rounds_cum_time[[#This Row],[3]]+laps_times[[#This Row],[4]])</f>
        <v>7.6718749999999999E-3</v>
      </c>
      <c r="N70" s="127">
        <f>IF(ISBLANK(laps_times[[#This Row],[5]]),"DNF",    rounds_cum_time[[#This Row],[4]]+laps_times[[#This Row],[5]])</f>
        <v>9.0098379629629625E-3</v>
      </c>
      <c r="O70" s="127">
        <f>IF(ISBLANK(laps_times[[#This Row],[6]]),"DNF",    rounds_cum_time[[#This Row],[5]]+laps_times[[#This Row],[6]])</f>
        <v>1.0414930555555556E-2</v>
      </c>
      <c r="P70" s="127">
        <f>IF(ISBLANK(laps_times[[#This Row],[7]]),"DNF",    rounds_cum_time[[#This Row],[6]]+laps_times[[#This Row],[7]])</f>
        <v>1.1748032407407408E-2</v>
      </c>
      <c r="Q70" s="127">
        <f>IF(ISBLANK(laps_times[[#This Row],[8]]),"DNF",    rounds_cum_time[[#This Row],[7]]+laps_times[[#This Row],[8]])</f>
        <v>1.3127777777777778E-2</v>
      </c>
      <c r="R70" s="127">
        <f>IF(ISBLANK(laps_times[[#This Row],[9]]),"DNF",    rounds_cum_time[[#This Row],[8]]+laps_times[[#This Row],[9]])</f>
        <v>1.449363425925926E-2</v>
      </c>
      <c r="S70" s="127">
        <f>IF(ISBLANK(laps_times[[#This Row],[10]]),"DNF",    rounds_cum_time[[#This Row],[9]]+laps_times[[#This Row],[10]])</f>
        <v>1.5960185185185185E-2</v>
      </c>
      <c r="T70" s="127">
        <f>IF(ISBLANK(laps_times[[#This Row],[11]]),"DNF",    rounds_cum_time[[#This Row],[10]]+laps_times[[#This Row],[11]])</f>
        <v>1.7371527777777777E-2</v>
      </c>
      <c r="U70" s="127">
        <f>IF(ISBLANK(laps_times[[#This Row],[12]]),"DNF",    rounds_cum_time[[#This Row],[11]]+laps_times[[#This Row],[12]])</f>
        <v>1.8768402777777776E-2</v>
      </c>
      <c r="V70" s="127">
        <f>IF(ISBLANK(laps_times[[#This Row],[13]]),"DNF",    rounds_cum_time[[#This Row],[12]]+laps_times[[#This Row],[13]])</f>
        <v>2.0156944444444443E-2</v>
      </c>
      <c r="W70" s="127">
        <f>IF(ISBLANK(laps_times[[#This Row],[14]]),"DNF",    rounds_cum_time[[#This Row],[13]]+laps_times[[#This Row],[14]])</f>
        <v>2.1587731481481479E-2</v>
      </c>
      <c r="X70" s="127">
        <f>IF(ISBLANK(laps_times[[#This Row],[15]]),"DNF",    rounds_cum_time[[#This Row],[14]]+laps_times[[#This Row],[15]])</f>
        <v>2.3021643518518514E-2</v>
      </c>
      <c r="Y70" s="127">
        <f>IF(ISBLANK(laps_times[[#This Row],[16]]),"DNF",    rounds_cum_time[[#This Row],[15]]+laps_times[[#This Row],[16]])</f>
        <v>2.4410763888888885E-2</v>
      </c>
      <c r="Z70" s="127">
        <f>IF(ISBLANK(laps_times[[#This Row],[17]]),"DNF",    rounds_cum_time[[#This Row],[16]]+laps_times[[#This Row],[17]])</f>
        <v>2.5882523148148144E-2</v>
      </c>
      <c r="AA70" s="127">
        <f>IF(ISBLANK(laps_times[[#This Row],[18]]),"DNF",    rounds_cum_time[[#This Row],[17]]+laps_times[[#This Row],[18]])</f>
        <v>2.7308449074074072E-2</v>
      </c>
      <c r="AB70" s="127">
        <f>IF(ISBLANK(laps_times[[#This Row],[19]]),"DNF",    rounds_cum_time[[#This Row],[18]]+laps_times[[#This Row],[19]])</f>
        <v>2.8741319444444441E-2</v>
      </c>
      <c r="AC70" s="127">
        <f>IF(ISBLANK(laps_times[[#This Row],[20]]),"DNF",    rounds_cum_time[[#This Row],[19]]+laps_times[[#This Row],[20]])</f>
        <v>3.0214699074074071E-2</v>
      </c>
      <c r="AD70" s="127">
        <f>IF(ISBLANK(laps_times[[#This Row],[21]]),"DNF",    rounds_cum_time[[#This Row],[20]]+laps_times[[#This Row],[21]])</f>
        <v>3.1639583333333332E-2</v>
      </c>
      <c r="AE70" s="127">
        <f>IF(ISBLANK(laps_times[[#This Row],[22]]),"DNF",    rounds_cum_time[[#This Row],[21]]+laps_times[[#This Row],[22]])</f>
        <v>3.3093055555555556E-2</v>
      </c>
      <c r="AF70" s="127">
        <f>IF(ISBLANK(laps_times[[#This Row],[23]]),"DNF",    rounds_cum_time[[#This Row],[22]]+laps_times[[#This Row],[23]])</f>
        <v>3.4573379629629628E-2</v>
      </c>
      <c r="AG70" s="127">
        <f>IF(ISBLANK(laps_times[[#This Row],[24]]),"DNF",    rounds_cum_time[[#This Row],[23]]+laps_times[[#This Row],[24]])</f>
        <v>3.6124884259259256E-2</v>
      </c>
      <c r="AH70" s="127">
        <f>IF(ISBLANK(laps_times[[#This Row],[25]]),"DNF",    rounds_cum_time[[#This Row],[24]]+laps_times[[#This Row],[25]])</f>
        <v>3.7665277777777777E-2</v>
      </c>
      <c r="AI70" s="127">
        <f>IF(ISBLANK(laps_times[[#This Row],[26]]),"DNF",    rounds_cum_time[[#This Row],[25]]+laps_times[[#This Row],[26]])</f>
        <v>3.9178935185185185E-2</v>
      </c>
      <c r="AJ70" s="127">
        <f>IF(ISBLANK(laps_times[[#This Row],[27]]),"DNF",    rounds_cum_time[[#This Row],[26]]+laps_times[[#This Row],[27]])</f>
        <v>4.0659606481481481E-2</v>
      </c>
      <c r="AK70" s="127">
        <f>IF(ISBLANK(laps_times[[#This Row],[28]]),"DNF",    rounds_cum_time[[#This Row],[27]]+laps_times[[#This Row],[28]])</f>
        <v>4.2171759259259256E-2</v>
      </c>
      <c r="AL70" s="127">
        <f>IF(ISBLANK(laps_times[[#This Row],[29]]),"DNF",    rounds_cum_time[[#This Row],[28]]+laps_times[[#This Row],[29]])</f>
        <v>4.3665162037037034E-2</v>
      </c>
      <c r="AM70" s="127">
        <f>IF(ISBLANK(laps_times[[#This Row],[30]]),"DNF",    rounds_cum_time[[#This Row],[29]]+laps_times[[#This Row],[30]])</f>
        <v>4.5180671296296292E-2</v>
      </c>
      <c r="AN70" s="127">
        <f>IF(ISBLANK(laps_times[[#This Row],[31]]),"DNF",    rounds_cum_time[[#This Row],[30]]+laps_times[[#This Row],[31]])</f>
        <v>4.6725694444444438E-2</v>
      </c>
      <c r="AO70" s="127">
        <f>IF(ISBLANK(laps_times[[#This Row],[32]]),"DNF",    rounds_cum_time[[#This Row],[31]]+laps_times[[#This Row],[32]])</f>
        <v>4.8208912037037033E-2</v>
      </c>
      <c r="AP70" s="127">
        <f>IF(ISBLANK(laps_times[[#This Row],[33]]),"DNF",    rounds_cum_time[[#This Row],[32]]+laps_times[[#This Row],[33]])</f>
        <v>4.9682523148148146E-2</v>
      </c>
      <c r="AQ70" s="127">
        <f>IF(ISBLANK(laps_times[[#This Row],[34]]),"DNF",    rounds_cum_time[[#This Row],[33]]+laps_times[[#This Row],[34]])</f>
        <v>5.1266087962962961E-2</v>
      </c>
      <c r="AR70" s="127">
        <f>IF(ISBLANK(laps_times[[#This Row],[35]]),"DNF",    rounds_cum_time[[#This Row],[34]]+laps_times[[#This Row],[35]])</f>
        <v>5.2777777777777778E-2</v>
      </c>
      <c r="AS70" s="127">
        <f>IF(ISBLANK(laps_times[[#This Row],[36]]),"DNF",    rounds_cum_time[[#This Row],[35]]+laps_times[[#This Row],[36]])</f>
        <v>5.4226388888888886E-2</v>
      </c>
      <c r="AT70" s="127">
        <f>IF(ISBLANK(laps_times[[#This Row],[37]]),"DNF",    rounds_cum_time[[#This Row],[36]]+laps_times[[#This Row],[37]])</f>
        <v>5.5708796296296291E-2</v>
      </c>
      <c r="AU70" s="127">
        <f>IF(ISBLANK(laps_times[[#This Row],[38]]),"DNF",    rounds_cum_time[[#This Row],[37]]+laps_times[[#This Row],[38]])</f>
        <v>5.7298495370370364E-2</v>
      </c>
      <c r="AV70" s="127">
        <f>IF(ISBLANK(laps_times[[#This Row],[39]]),"DNF",    rounds_cum_time[[#This Row],[38]]+laps_times[[#This Row],[39]])</f>
        <v>5.8714120370370361E-2</v>
      </c>
      <c r="AW70" s="127">
        <f>IF(ISBLANK(laps_times[[#This Row],[40]]),"DNF",    rounds_cum_time[[#This Row],[39]]+laps_times[[#This Row],[40]])</f>
        <v>6.0126967592592583E-2</v>
      </c>
      <c r="AX70" s="127">
        <f>IF(ISBLANK(laps_times[[#This Row],[41]]),"DNF",    rounds_cum_time[[#This Row],[40]]+laps_times[[#This Row],[41]])</f>
        <v>6.157939814814814E-2</v>
      </c>
      <c r="AY70" s="127">
        <f>IF(ISBLANK(laps_times[[#This Row],[42]]),"DNF",    rounds_cum_time[[#This Row],[41]]+laps_times[[#This Row],[42]])</f>
        <v>6.3046180555555553E-2</v>
      </c>
      <c r="AZ70" s="127">
        <f>IF(ISBLANK(laps_times[[#This Row],[43]]),"DNF",    rounds_cum_time[[#This Row],[42]]+laps_times[[#This Row],[43]])</f>
        <v>6.460439814814814E-2</v>
      </c>
      <c r="BA70" s="127">
        <f>IF(ISBLANK(laps_times[[#This Row],[44]]),"DNF",    rounds_cum_time[[#This Row],[43]]+laps_times[[#This Row],[44]])</f>
        <v>6.6114583333333324E-2</v>
      </c>
      <c r="BB70" s="127">
        <f>IF(ISBLANK(laps_times[[#This Row],[45]]),"DNF",    rounds_cum_time[[#This Row],[44]]+laps_times[[#This Row],[45]])</f>
        <v>6.7655555555555552E-2</v>
      </c>
      <c r="BC70" s="127">
        <f>IF(ISBLANK(laps_times[[#This Row],[46]]),"DNF",    rounds_cum_time[[#This Row],[45]]+laps_times[[#This Row],[46]])</f>
        <v>6.9218402777777771E-2</v>
      </c>
      <c r="BD70" s="127">
        <f>IF(ISBLANK(laps_times[[#This Row],[47]]),"DNF",    rounds_cum_time[[#This Row],[46]]+laps_times[[#This Row],[47]])</f>
        <v>7.0773032407407399E-2</v>
      </c>
      <c r="BE70" s="127">
        <f>IF(ISBLANK(laps_times[[#This Row],[48]]),"DNF",    rounds_cum_time[[#This Row],[47]]+laps_times[[#This Row],[48]])</f>
        <v>7.2298263888888881E-2</v>
      </c>
      <c r="BF70" s="127">
        <f>IF(ISBLANK(laps_times[[#This Row],[49]]),"DNF",    rounds_cum_time[[#This Row],[48]]+laps_times[[#This Row],[49]])</f>
        <v>7.391157407407406E-2</v>
      </c>
      <c r="BG70" s="127">
        <f>IF(ISBLANK(laps_times[[#This Row],[50]]),"DNF",    rounds_cum_time[[#This Row],[49]]+laps_times[[#This Row],[50]])</f>
        <v>7.5422569444444434E-2</v>
      </c>
      <c r="BH70" s="127">
        <f>IF(ISBLANK(laps_times[[#This Row],[51]]),"DNF",    rounds_cum_time[[#This Row],[50]]+laps_times[[#This Row],[51]])</f>
        <v>7.6936805555555543E-2</v>
      </c>
      <c r="BI70" s="127">
        <f>IF(ISBLANK(laps_times[[#This Row],[52]]),"DNF",    rounds_cum_time[[#This Row],[51]]+laps_times[[#This Row],[52]])</f>
        <v>7.8476388888888873E-2</v>
      </c>
      <c r="BJ70" s="127">
        <f>IF(ISBLANK(laps_times[[#This Row],[53]]),"DNF",    rounds_cum_time[[#This Row],[52]]+laps_times[[#This Row],[53]])</f>
        <v>7.9996527777777757E-2</v>
      </c>
      <c r="BK70" s="127">
        <f>IF(ISBLANK(laps_times[[#This Row],[54]]),"DNF",    rounds_cum_time[[#This Row],[53]]+laps_times[[#This Row],[54]])</f>
        <v>8.1526851851851836E-2</v>
      </c>
      <c r="BL70" s="127">
        <f>IF(ISBLANK(laps_times[[#This Row],[55]]),"DNF",    rounds_cum_time[[#This Row],[54]]+laps_times[[#This Row],[55]])</f>
        <v>8.3063425925925916E-2</v>
      </c>
      <c r="BM70" s="127">
        <f>IF(ISBLANK(laps_times[[#This Row],[56]]),"DNF",    rounds_cum_time[[#This Row],[55]]+laps_times[[#This Row],[56]])</f>
        <v>8.4627777777777774E-2</v>
      </c>
      <c r="BN70" s="127">
        <f>IF(ISBLANK(laps_times[[#This Row],[57]]),"DNF",    rounds_cum_time[[#This Row],[56]]+laps_times[[#This Row],[57]])</f>
        <v>8.6173263888888879E-2</v>
      </c>
      <c r="BO70" s="127">
        <f>IF(ISBLANK(laps_times[[#This Row],[58]]),"DNF",    rounds_cum_time[[#This Row],[57]]+laps_times[[#This Row],[58]])</f>
        <v>8.7740277777777764E-2</v>
      </c>
      <c r="BP70" s="127">
        <f>IF(ISBLANK(laps_times[[#This Row],[59]]),"DNF",    rounds_cum_time[[#This Row],[58]]+laps_times[[#This Row],[59]])</f>
        <v>8.9304050925925915E-2</v>
      </c>
      <c r="BQ70" s="127">
        <f>IF(ISBLANK(laps_times[[#This Row],[60]]),"DNF",    rounds_cum_time[[#This Row],[59]]+laps_times[[#This Row],[60]])</f>
        <v>9.0893634259259254E-2</v>
      </c>
      <c r="BR70" s="127">
        <f>IF(ISBLANK(laps_times[[#This Row],[61]]),"DNF",    rounds_cum_time[[#This Row],[60]]+laps_times[[#This Row],[61]])</f>
        <v>9.2403703703703696E-2</v>
      </c>
      <c r="BS70" s="127">
        <f>IF(ISBLANK(laps_times[[#This Row],[62]]),"DNF",    rounds_cum_time[[#This Row],[61]]+laps_times[[#This Row],[62]])</f>
        <v>9.3936574074074061E-2</v>
      </c>
      <c r="BT70" s="127">
        <f>IF(ISBLANK(laps_times[[#This Row],[63]]),"DNF",    rounds_cum_time[[#This Row],[62]]+laps_times[[#This Row],[63]])</f>
        <v>9.5454861111111095E-2</v>
      </c>
      <c r="BU70" s="127">
        <f>IF(ISBLANK(laps_times[[#This Row],[64]]),"DNF",    rounds_cum_time[[#This Row],[63]]+laps_times[[#This Row],[64]])</f>
        <v>9.6976851851851842E-2</v>
      </c>
      <c r="BV70" s="127">
        <f>IF(ISBLANK(laps_times[[#This Row],[65]]),"DNF",    rounds_cum_time[[#This Row],[64]]+laps_times[[#This Row],[65]])</f>
        <v>9.84954861111111E-2</v>
      </c>
      <c r="BW70" s="127">
        <f>IF(ISBLANK(laps_times[[#This Row],[66]]),"DNF",    rounds_cum_time[[#This Row],[65]]+laps_times[[#This Row],[66]])</f>
        <v>0.10008831018518517</v>
      </c>
      <c r="BX70" s="127">
        <f>IF(ISBLANK(laps_times[[#This Row],[67]]),"DNF",    rounds_cum_time[[#This Row],[66]]+laps_times[[#This Row],[67]])</f>
        <v>0.10160624999999998</v>
      </c>
      <c r="BY70" s="127">
        <f>IF(ISBLANK(laps_times[[#This Row],[68]]),"DNF",    rounds_cum_time[[#This Row],[67]]+laps_times[[#This Row],[68]])</f>
        <v>0.10310358796296294</v>
      </c>
      <c r="BZ70" s="127">
        <f>IF(ISBLANK(laps_times[[#This Row],[69]]),"DNF",    rounds_cum_time[[#This Row],[68]]+laps_times[[#This Row],[69]])</f>
        <v>0.10462199074074072</v>
      </c>
      <c r="CA70" s="127">
        <f>IF(ISBLANK(laps_times[[#This Row],[70]]),"DNF",    rounds_cum_time[[#This Row],[69]]+laps_times[[#This Row],[70]])</f>
        <v>0.10616493055555554</v>
      </c>
      <c r="CB70" s="127">
        <f>IF(ISBLANK(laps_times[[#This Row],[71]]),"DNF",    rounds_cum_time[[#This Row],[70]]+laps_times[[#This Row],[71]])</f>
        <v>0.1077153935185185</v>
      </c>
      <c r="CC70" s="127">
        <f>IF(ISBLANK(laps_times[[#This Row],[72]]),"DNF",    rounds_cum_time[[#This Row],[71]]+laps_times[[#This Row],[72]])</f>
        <v>0.1092446759259259</v>
      </c>
      <c r="CD70" s="127">
        <f>IF(ISBLANK(laps_times[[#This Row],[73]]),"DNF",    rounds_cum_time[[#This Row],[72]]+laps_times[[#This Row],[73]])</f>
        <v>0.11078946759259257</v>
      </c>
      <c r="CE70" s="127">
        <f>IF(ISBLANK(laps_times[[#This Row],[74]]),"DNF",    rounds_cum_time[[#This Row],[73]]+laps_times[[#This Row],[74]])</f>
        <v>0.11235138888888888</v>
      </c>
      <c r="CF70" s="127">
        <f>IF(ISBLANK(laps_times[[#This Row],[75]]),"DNF",    rounds_cum_time[[#This Row],[74]]+laps_times[[#This Row],[75]])</f>
        <v>0.11391273148148147</v>
      </c>
      <c r="CG70" s="127">
        <f>IF(ISBLANK(laps_times[[#This Row],[76]]),"DNF",    rounds_cum_time[[#This Row],[75]]+laps_times[[#This Row],[76]])</f>
        <v>0.11546527777777776</v>
      </c>
      <c r="CH70" s="127">
        <f>IF(ISBLANK(laps_times[[#This Row],[77]]),"DNF",    rounds_cum_time[[#This Row],[76]]+laps_times[[#This Row],[77]])</f>
        <v>0.1170699074074074</v>
      </c>
      <c r="CI70" s="127">
        <f>IF(ISBLANK(laps_times[[#This Row],[78]]),"DNF",    rounds_cum_time[[#This Row],[77]]+laps_times[[#This Row],[78]])</f>
        <v>0.1186630787037037</v>
      </c>
      <c r="CJ70" s="127">
        <f>IF(ISBLANK(laps_times[[#This Row],[79]]),"DNF",    rounds_cum_time[[#This Row],[78]]+laps_times[[#This Row],[79]])</f>
        <v>0.12026585648148147</v>
      </c>
      <c r="CK70" s="127">
        <f>IF(ISBLANK(laps_times[[#This Row],[80]]),"DNF",    rounds_cum_time[[#This Row],[79]]+laps_times[[#This Row],[80]])</f>
        <v>0.12197719907407406</v>
      </c>
      <c r="CL70" s="127">
        <f>IF(ISBLANK(laps_times[[#This Row],[81]]),"DNF",    rounds_cum_time[[#This Row],[80]]+laps_times[[#This Row],[81]])</f>
        <v>0.12358310185185184</v>
      </c>
      <c r="CM70" s="127">
        <f>IF(ISBLANK(laps_times[[#This Row],[82]]),"DNF",    rounds_cum_time[[#This Row],[81]]+laps_times[[#This Row],[82]])</f>
        <v>0.12516296296296295</v>
      </c>
      <c r="CN70" s="127">
        <f>IF(ISBLANK(laps_times[[#This Row],[83]]),"DNF",    rounds_cum_time[[#This Row],[82]]+laps_times[[#This Row],[83]])</f>
        <v>0.12681956018518517</v>
      </c>
      <c r="CO70" s="127">
        <f>IF(ISBLANK(laps_times[[#This Row],[84]]),"DNF",    rounds_cum_time[[#This Row],[83]]+laps_times[[#This Row],[84]])</f>
        <v>0.12842939814814813</v>
      </c>
      <c r="CP70" s="127">
        <f>IF(ISBLANK(laps_times[[#This Row],[85]]),"DNF",    rounds_cum_time[[#This Row],[84]]+laps_times[[#This Row],[85]])</f>
        <v>0.13002789351851851</v>
      </c>
      <c r="CQ70" s="127">
        <f>IF(ISBLANK(laps_times[[#This Row],[86]]),"DNF",    rounds_cum_time[[#This Row],[85]]+laps_times[[#This Row],[86]])</f>
        <v>0.13161597222222221</v>
      </c>
      <c r="CR70" s="127">
        <f>IF(ISBLANK(laps_times[[#This Row],[87]]),"DNF",    rounds_cum_time[[#This Row],[86]]+laps_times[[#This Row],[87]])</f>
        <v>0.13319456018518516</v>
      </c>
      <c r="CS70" s="127">
        <f>IF(ISBLANK(laps_times[[#This Row],[88]]),"DNF",    rounds_cum_time[[#This Row],[87]]+laps_times[[#This Row],[88]])</f>
        <v>0.13483831018518516</v>
      </c>
      <c r="CT70" s="127">
        <f>IF(ISBLANK(laps_times[[#This Row],[89]]),"DNF",    rounds_cum_time[[#This Row],[88]]+laps_times[[#This Row],[89]])</f>
        <v>0.13645266203703701</v>
      </c>
      <c r="CU70" s="127">
        <f>IF(ISBLANK(laps_times[[#This Row],[90]]),"DNF",    rounds_cum_time[[#This Row],[89]]+laps_times[[#This Row],[90]])</f>
        <v>0.13808437499999998</v>
      </c>
      <c r="CV70" s="127">
        <f>IF(ISBLANK(laps_times[[#This Row],[91]]),"DNF",    rounds_cum_time[[#This Row],[90]]+laps_times[[#This Row],[91]])</f>
        <v>0.13966099537037036</v>
      </c>
      <c r="CW70" s="127">
        <f>IF(ISBLANK(laps_times[[#This Row],[92]]),"DNF",    rounds_cum_time[[#This Row],[91]]+laps_times[[#This Row],[92]])</f>
        <v>0.14122685185185183</v>
      </c>
      <c r="CX70" s="127">
        <f>IF(ISBLANK(laps_times[[#This Row],[93]]),"DNF",    rounds_cum_time[[#This Row],[92]]+laps_times[[#This Row],[93]])</f>
        <v>0.14279548611111109</v>
      </c>
      <c r="CY70" s="127">
        <f>IF(ISBLANK(laps_times[[#This Row],[94]]),"DNF",    rounds_cum_time[[#This Row],[93]]+laps_times[[#This Row],[94]])</f>
        <v>0.14436724537037035</v>
      </c>
      <c r="CZ70" s="127">
        <f>IF(ISBLANK(laps_times[[#This Row],[95]]),"DNF",    rounds_cum_time[[#This Row],[94]]+laps_times[[#This Row],[95]])</f>
        <v>0.14595868055555553</v>
      </c>
      <c r="DA70" s="127">
        <f>IF(ISBLANK(laps_times[[#This Row],[96]]),"DNF",    rounds_cum_time[[#This Row],[95]]+laps_times[[#This Row],[96]])</f>
        <v>0.14756793981481478</v>
      </c>
      <c r="DB70" s="127">
        <f>IF(ISBLANK(laps_times[[#This Row],[97]]),"DNF",    rounds_cum_time[[#This Row],[96]]+laps_times[[#This Row],[97]])</f>
        <v>0.14918634259259256</v>
      </c>
      <c r="DC70" s="127">
        <f>IF(ISBLANK(laps_times[[#This Row],[98]]),"DNF",    rounds_cum_time[[#This Row],[97]]+laps_times[[#This Row],[98]])</f>
        <v>0.15077268518518516</v>
      </c>
      <c r="DD70" s="127">
        <f>IF(ISBLANK(laps_times[[#This Row],[99]]),"DNF",    rounds_cum_time[[#This Row],[98]]+laps_times[[#This Row],[99]])</f>
        <v>0.15237361111111108</v>
      </c>
      <c r="DE70" s="127">
        <f>IF(ISBLANK(laps_times[[#This Row],[100]]),"DNF",    rounds_cum_time[[#This Row],[99]]+laps_times[[#This Row],[100]])</f>
        <v>0.15392511574074072</v>
      </c>
      <c r="DF70" s="127">
        <f>IF(ISBLANK(laps_times[[#This Row],[101]]),"DNF",    rounds_cum_time[[#This Row],[100]]+laps_times[[#This Row],[101]])</f>
        <v>0.15548009259259257</v>
      </c>
      <c r="DG70" s="127">
        <f>IF(ISBLANK(laps_times[[#This Row],[102]]),"DNF",    rounds_cum_time[[#This Row],[101]]+laps_times[[#This Row],[102]])</f>
        <v>0.15703217592592592</v>
      </c>
      <c r="DH70" s="127">
        <f>IF(ISBLANK(laps_times[[#This Row],[103]]),"DNF",    rounds_cum_time[[#This Row],[102]]+laps_times[[#This Row],[103]])</f>
        <v>0.15862731481481479</v>
      </c>
      <c r="DI70" s="128">
        <f>IF(ISBLANK(laps_times[[#This Row],[104]]),"DNF",    rounds_cum_time[[#This Row],[103]]+laps_times[[#This Row],[104]])</f>
        <v>0.16023680555555553</v>
      </c>
      <c r="DJ70" s="128">
        <f>IF(ISBLANK(laps_times[[#This Row],[105]]),"DNF",    rounds_cum_time[[#This Row],[104]]+laps_times[[#This Row],[105]])</f>
        <v>0.1618407407407407</v>
      </c>
    </row>
    <row r="71" spans="2:114" x14ac:dyDescent="0.2">
      <c r="B71" s="124">
        <f>laps_times[[#This Row],[poř]]</f>
        <v>68</v>
      </c>
      <c r="C71" s="125">
        <f>laps_times[[#This Row],[s.č.]]</f>
        <v>71</v>
      </c>
      <c r="D71" s="125" t="str">
        <f>laps_times[[#This Row],[jméno]]</f>
        <v>Oubram Jan</v>
      </c>
      <c r="E71" s="126">
        <f>laps_times[[#This Row],[roč]]</f>
        <v>1978</v>
      </c>
      <c r="F71" s="126" t="str">
        <f>laps_times[[#This Row],[kat]]</f>
        <v>M40</v>
      </c>
      <c r="G71" s="126">
        <f>laps_times[[#This Row],[poř_kat]]</f>
        <v>30</v>
      </c>
      <c r="H71" s="125" t="str">
        <f>IF(ISBLANK(laps_times[[#This Row],[klub]]),"-",laps_times[[#This Row],[klub]])</f>
        <v>-</v>
      </c>
      <c r="I71" s="138">
        <f>laps_times[[#This Row],[celk. čas]]</f>
        <v>0.16244212962962964</v>
      </c>
      <c r="J71" s="127">
        <f>laps_times[[#This Row],[1]]</f>
        <v>2.2664351851851851E-3</v>
      </c>
      <c r="K71" s="127">
        <f>IF(ISBLANK(laps_times[[#This Row],[2]]),"DNF",    rounds_cum_time[[#This Row],[1]]+laps_times[[#This Row],[2]])</f>
        <v>3.6355324074074076E-3</v>
      </c>
      <c r="L71" s="127">
        <f>IF(ISBLANK(laps_times[[#This Row],[3]]),"DNF",    rounds_cum_time[[#This Row],[2]]+laps_times[[#This Row],[3]])</f>
        <v>4.988310185185185E-3</v>
      </c>
      <c r="M71" s="127">
        <f>IF(ISBLANK(laps_times[[#This Row],[4]]),"DNF",    rounds_cum_time[[#This Row],[3]]+laps_times[[#This Row],[4]])</f>
        <v>6.3817129629629632E-3</v>
      </c>
      <c r="N71" s="127">
        <f>IF(ISBLANK(laps_times[[#This Row],[5]]),"DNF",    rounds_cum_time[[#This Row],[4]]+laps_times[[#This Row],[5]])</f>
        <v>7.7875000000000002E-3</v>
      </c>
      <c r="O71" s="127">
        <f>IF(ISBLANK(laps_times[[#This Row],[6]]),"DNF",    rounds_cum_time[[#This Row],[5]]+laps_times[[#This Row],[6]])</f>
        <v>9.2219907407407407E-3</v>
      </c>
      <c r="P71" s="127">
        <f>IF(ISBLANK(laps_times[[#This Row],[7]]),"DNF",    rounds_cum_time[[#This Row],[6]]+laps_times[[#This Row],[7]])</f>
        <v>1.0607060185185185E-2</v>
      </c>
      <c r="Q71" s="127">
        <f>IF(ISBLANK(laps_times[[#This Row],[8]]),"DNF",    rounds_cum_time[[#This Row],[7]]+laps_times[[#This Row],[8]])</f>
        <v>1.2029398148148147E-2</v>
      </c>
      <c r="R71" s="127">
        <f>IF(ISBLANK(laps_times[[#This Row],[9]]),"DNF",    rounds_cum_time[[#This Row],[8]]+laps_times[[#This Row],[9]])</f>
        <v>1.3456828703703702E-2</v>
      </c>
      <c r="S71" s="127">
        <f>IF(ISBLANK(laps_times[[#This Row],[10]]),"DNF",    rounds_cum_time[[#This Row],[9]]+laps_times[[#This Row],[10]])</f>
        <v>1.4841319444444442E-2</v>
      </c>
      <c r="T71" s="127">
        <f>IF(ISBLANK(laps_times[[#This Row],[11]]),"DNF",    rounds_cum_time[[#This Row],[10]]+laps_times[[#This Row],[11]])</f>
        <v>1.6226504629629625E-2</v>
      </c>
      <c r="U71" s="127">
        <f>IF(ISBLANK(laps_times[[#This Row],[12]]),"DNF",    rounds_cum_time[[#This Row],[11]]+laps_times[[#This Row],[12]])</f>
        <v>1.7612268518518513E-2</v>
      </c>
      <c r="V71" s="127">
        <f>IF(ISBLANK(laps_times[[#This Row],[13]]),"DNF",    rounds_cum_time[[#This Row],[12]]+laps_times[[#This Row],[13]])</f>
        <v>1.8970486111111105E-2</v>
      </c>
      <c r="W71" s="127">
        <f>IF(ISBLANK(laps_times[[#This Row],[14]]),"DNF",    rounds_cum_time[[#This Row],[13]]+laps_times[[#This Row],[14]])</f>
        <v>2.030567129629629E-2</v>
      </c>
      <c r="X71" s="127">
        <f>IF(ISBLANK(laps_times[[#This Row],[15]]),"DNF",    rounds_cum_time[[#This Row],[14]]+laps_times[[#This Row],[15]])</f>
        <v>2.1662731481481477E-2</v>
      </c>
      <c r="Y71" s="127">
        <f>IF(ISBLANK(laps_times[[#This Row],[16]]),"DNF",    rounds_cum_time[[#This Row],[15]]+laps_times[[#This Row],[16]])</f>
        <v>2.3022916666666664E-2</v>
      </c>
      <c r="Z71" s="127">
        <f>IF(ISBLANK(laps_times[[#This Row],[17]]),"DNF",    rounds_cum_time[[#This Row],[16]]+laps_times[[#This Row],[17]])</f>
        <v>2.4345601851851847E-2</v>
      </c>
      <c r="AA71" s="127">
        <f>IF(ISBLANK(laps_times[[#This Row],[18]]),"DNF",    rounds_cum_time[[#This Row],[17]]+laps_times[[#This Row],[18]])</f>
        <v>2.5691203703703699E-2</v>
      </c>
      <c r="AB71" s="127">
        <f>IF(ISBLANK(laps_times[[#This Row],[19]]),"DNF",    rounds_cum_time[[#This Row],[18]]+laps_times[[#This Row],[19]])</f>
        <v>2.7093634259259255E-2</v>
      </c>
      <c r="AC71" s="127">
        <f>IF(ISBLANK(laps_times[[#This Row],[20]]),"DNF",    rounds_cum_time[[#This Row],[19]]+laps_times[[#This Row],[20]])</f>
        <v>2.852407407407407E-2</v>
      </c>
      <c r="AD71" s="127">
        <f>IF(ISBLANK(laps_times[[#This Row],[21]]),"DNF",    rounds_cum_time[[#This Row],[20]]+laps_times[[#This Row],[21]])</f>
        <v>2.9941666666666662E-2</v>
      </c>
      <c r="AE71" s="127">
        <f>IF(ISBLANK(laps_times[[#This Row],[22]]),"DNF",    rounds_cum_time[[#This Row],[21]]+laps_times[[#This Row],[22]])</f>
        <v>3.1319560185185183E-2</v>
      </c>
      <c r="AF71" s="127">
        <f>IF(ISBLANK(laps_times[[#This Row],[23]]),"DNF",    rounds_cum_time[[#This Row],[22]]+laps_times[[#This Row],[23]])</f>
        <v>3.2760416666666667E-2</v>
      </c>
      <c r="AG71" s="127">
        <f>IF(ISBLANK(laps_times[[#This Row],[24]]),"DNF",    rounds_cum_time[[#This Row],[23]]+laps_times[[#This Row],[24]])</f>
        <v>3.4203240740740742E-2</v>
      </c>
      <c r="AH71" s="127">
        <f>IF(ISBLANK(laps_times[[#This Row],[25]]),"DNF",    rounds_cum_time[[#This Row],[24]]+laps_times[[#This Row],[25]])</f>
        <v>3.5569097222222221E-2</v>
      </c>
      <c r="AI71" s="127">
        <f>IF(ISBLANK(laps_times[[#This Row],[26]]),"DNF",    rounds_cum_time[[#This Row],[25]]+laps_times[[#This Row],[26]])</f>
        <v>3.699386574074074E-2</v>
      </c>
      <c r="AJ71" s="127">
        <f>IF(ISBLANK(laps_times[[#This Row],[27]]),"DNF",    rounds_cum_time[[#This Row],[26]]+laps_times[[#This Row],[27]])</f>
        <v>3.841099537037037E-2</v>
      </c>
      <c r="AK71" s="127">
        <f>IF(ISBLANK(laps_times[[#This Row],[28]]),"DNF",    rounds_cum_time[[#This Row],[27]]+laps_times[[#This Row],[28]])</f>
        <v>3.9817592592592592E-2</v>
      </c>
      <c r="AL71" s="127">
        <f>IF(ISBLANK(laps_times[[#This Row],[29]]),"DNF",    rounds_cum_time[[#This Row],[28]]+laps_times[[#This Row],[29]])</f>
        <v>4.122650462962963E-2</v>
      </c>
      <c r="AM71" s="127">
        <f>IF(ISBLANK(laps_times[[#This Row],[30]]),"DNF",    rounds_cum_time[[#This Row],[29]]+laps_times[[#This Row],[30]])</f>
        <v>4.2626388888888887E-2</v>
      </c>
      <c r="AN71" s="127">
        <f>IF(ISBLANK(laps_times[[#This Row],[31]]),"DNF",    rounds_cum_time[[#This Row],[30]]+laps_times[[#This Row],[31]])</f>
        <v>4.3971759259259259E-2</v>
      </c>
      <c r="AO71" s="127">
        <f>IF(ISBLANK(laps_times[[#This Row],[32]]),"DNF",    rounds_cum_time[[#This Row],[31]]+laps_times[[#This Row],[32]])</f>
        <v>4.5385185185185188E-2</v>
      </c>
      <c r="AP71" s="127">
        <f>IF(ISBLANK(laps_times[[#This Row],[33]]),"DNF",    rounds_cum_time[[#This Row],[32]]+laps_times[[#This Row],[33]])</f>
        <v>4.672928240740741E-2</v>
      </c>
      <c r="AQ71" s="127">
        <f>IF(ISBLANK(laps_times[[#This Row],[34]]),"DNF",    rounds_cum_time[[#This Row],[33]]+laps_times[[#This Row],[34]])</f>
        <v>4.8128587962962967E-2</v>
      </c>
      <c r="AR71" s="127">
        <f>IF(ISBLANK(laps_times[[#This Row],[35]]),"DNF",    rounds_cum_time[[#This Row],[34]]+laps_times[[#This Row],[35]])</f>
        <v>4.952268518518519E-2</v>
      </c>
      <c r="AS71" s="127">
        <f>IF(ISBLANK(laps_times[[#This Row],[36]]),"DNF",    rounds_cum_time[[#This Row],[35]]+laps_times[[#This Row],[36]])</f>
        <v>5.0899537037037042E-2</v>
      </c>
      <c r="AT71" s="127">
        <f>IF(ISBLANK(laps_times[[#This Row],[37]]),"DNF",    rounds_cum_time[[#This Row],[36]]+laps_times[[#This Row],[37]])</f>
        <v>5.2272106481481485E-2</v>
      </c>
      <c r="AU71" s="127">
        <f>IF(ISBLANK(laps_times[[#This Row],[38]]),"DNF",    rounds_cum_time[[#This Row],[37]]+laps_times[[#This Row],[38]])</f>
        <v>5.3689120370370373E-2</v>
      </c>
      <c r="AV71" s="127">
        <f>IF(ISBLANK(laps_times[[#This Row],[39]]),"DNF",    rounds_cum_time[[#This Row],[38]]+laps_times[[#This Row],[39]])</f>
        <v>5.5160532407407412E-2</v>
      </c>
      <c r="AW71" s="127">
        <f>IF(ISBLANK(laps_times[[#This Row],[40]]),"DNF",    rounds_cum_time[[#This Row],[39]]+laps_times[[#This Row],[40]])</f>
        <v>5.6563310185185192E-2</v>
      </c>
      <c r="AX71" s="127">
        <f>IF(ISBLANK(laps_times[[#This Row],[41]]),"DNF",    rounds_cum_time[[#This Row],[40]]+laps_times[[#This Row],[41]])</f>
        <v>5.7968981481481489E-2</v>
      </c>
      <c r="AY71" s="127">
        <f>IF(ISBLANK(laps_times[[#This Row],[42]]),"DNF",    rounds_cum_time[[#This Row],[41]]+laps_times[[#This Row],[42]])</f>
        <v>5.9375000000000011E-2</v>
      </c>
      <c r="AZ71" s="127">
        <f>IF(ISBLANK(laps_times[[#This Row],[43]]),"DNF",    rounds_cum_time[[#This Row],[42]]+laps_times[[#This Row],[43]])</f>
        <v>6.075925925925927E-2</v>
      </c>
      <c r="BA71" s="127">
        <f>IF(ISBLANK(laps_times[[#This Row],[44]]),"DNF",    rounds_cum_time[[#This Row],[43]]+laps_times[[#This Row],[44]])</f>
        <v>6.2186226851851864E-2</v>
      </c>
      <c r="BB71" s="127">
        <f>IF(ISBLANK(laps_times[[#This Row],[45]]),"DNF",    rounds_cum_time[[#This Row],[44]]+laps_times[[#This Row],[45]])</f>
        <v>6.3610532407407425E-2</v>
      </c>
      <c r="BC71" s="127">
        <f>IF(ISBLANK(laps_times[[#This Row],[46]]),"DNF",    rounds_cum_time[[#This Row],[45]]+laps_times[[#This Row],[46]])</f>
        <v>6.5090162037037061E-2</v>
      </c>
      <c r="BD71" s="127">
        <f>IF(ISBLANK(laps_times[[#This Row],[47]]),"DNF",    rounds_cum_time[[#This Row],[46]]+laps_times[[#This Row],[47]])</f>
        <v>6.6554629629629658E-2</v>
      </c>
      <c r="BE71" s="127">
        <f>IF(ISBLANK(laps_times[[#This Row],[48]]),"DNF",    rounds_cum_time[[#This Row],[47]]+laps_times[[#This Row],[48]])</f>
        <v>6.7979976851851878E-2</v>
      </c>
      <c r="BF71" s="127">
        <f>IF(ISBLANK(laps_times[[#This Row],[49]]),"DNF",    rounds_cum_time[[#This Row],[48]]+laps_times[[#This Row],[49]])</f>
        <v>6.9413541666666689E-2</v>
      </c>
      <c r="BG71" s="127">
        <f>IF(ISBLANK(laps_times[[#This Row],[50]]),"DNF",    rounds_cum_time[[#This Row],[49]]+laps_times[[#This Row],[50]])</f>
        <v>7.08471064814815E-2</v>
      </c>
      <c r="BH71" s="127">
        <f>IF(ISBLANK(laps_times[[#This Row],[51]]),"DNF",    rounds_cum_time[[#This Row],[50]]+laps_times[[#This Row],[51]])</f>
        <v>7.2368402777777799E-2</v>
      </c>
      <c r="BI71" s="127">
        <f>IF(ISBLANK(laps_times[[#This Row],[52]]),"DNF",    rounds_cum_time[[#This Row],[51]]+laps_times[[#This Row],[52]])</f>
        <v>7.3798842592592617E-2</v>
      </c>
      <c r="BJ71" s="127">
        <f>IF(ISBLANK(laps_times[[#This Row],[53]]),"DNF",    rounds_cum_time[[#This Row],[52]]+laps_times[[#This Row],[53]])</f>
        <v>7.5217129629629648E-2</v>
      </c>
      <c r="BK71" s="127">
        <f>IF(ISBLANK(laps_times[[#This Row],[54]]),"DNF",    rounds_cum_time[[#This Row],[53]]+laps_times[[#This Row],[54]])</f>
        <v>7.6661111111111124E-2</v>
      </c>
      <c r="BL71" s="127">
        <f>IF(ISBLANK(laps_times[[#This Row],[55]]),"DNF",    rounds_cum_time[[#This Row],[54]]+laps_times[[#This Row],[55]])</f>
        <v>7.8093750000000017E-2</v>
      </c>
      <c r="BM71" s="127">
        <f>IF(ISBLANK(laps_times[[#This Row],[56]]),"DNF",    rounds_cum_time[[#This Row],[55]]+laps_times[[#This Row],[56]])</f>
        <v>7.9543750000000024E-2</v>
      </c>
      <c r="BN71" s="127">
        <f>IF(ISBLANK(laps_times[[#This Row],[57]]),"DNF",    rounds_cum_time[[#This Row],[56]]+laps_times[[#This Row],[57]])</f>
        <v>8.1035532407407435E-2</v>
      </c>
      <c r="BO71" s="127">
        <f>IF(ISBLANK(laps_times[[#This Row],[58]]),"DNF",    rounds_cum_time[[#This Row],[57]]+laps_times[[#This Row],[58]])</f>
        <v>8.2697106481481514E-2</v>
      </c>
      <c r="BP71" s="127">
        <f>IF(ISBLANK(laps_times[[#This Row],[59]]),"DNF",    rounds_cum_time[[#This Row],[58]]+laps_times[[#This Row],[59]])</f>
        <v>8.4159490740740778E-2</v>
      </c>
      <c r="BQ71" s="127">
        <f>IF(ISBLANK(laps_times[[#This Row],[60]]),"DNF",    rounds_cum_time[[#This Row],[59]]+laps_times[[#This Row],[60]])</f>
        <v>8.5615393518518559E-2</v>
      </c>
      <c r="BR71" s="127">
        <f>IF(ISBLANK(laps_times[[#This Row],[61]]),"DNF",    rounds_cum_time[[#This Row],[60]]+laps_times[[#This Row],[61]])</f>
        <v>8.7106134259259296E-2</v>
      </c>
      <c r="BS71" s="127">
        <f>IF(ISBLANK(laps_times[[#This Row],[62]]),"DNF",    rounds_cum_time[[#This Row],[61]]+laps_times[[#This Row],[62]])</f>
        <v>8.865486111111115E-2</v>
      </c>
      <c r="BT71" s="127">
        <f>IF(ISBLANK(laps_times[[#This Row],[63]]),"DNF",    rounds_cum_time[[#This Row],[62]]+laps_times[[#This Row],[63]])</f>
        <v>9.0253703703703739E-2</v>
      </c>
      <c r="BU71" s="127">
        <f>IF(ISBLANK(laps_times[[#This Row],[64]]),"DNF",    rounds_cum_time[[#This Row],[63]]+laps_times[[#This Row],[64]])</f>
        <v>9.1748726851851883E-2</v>
      </c>
      <c r="BV71" s="127">
        <f>IF(ISBLANK(laps_times[[#This Row],[65]]),"DNF",    rounds_cum_time[[#This Row],[64]]+laps_times[[#This Row],[65]])</f>
        <v>9.3274189814814848E-2</v>
      </c>
      <c r="BW71" s="127">
        <f>IF(ISBLANK(laps_times[[#This Row],[66]]),"DNF",    rounds_cum_time[[#This Row],[65]]+laps_times[[#This Row],[66]])</f>
        <v>9.4800925925925955E-2</v>
      </c>
      <c r="BX71" s="127">
        <f>IF(ISBLANK(laps_times[[#This Row],[67]]),"DNF",    rounds_cum_time[[#This Row],[66]]+laps_times[[#This Row],[67]])</f>
        <v>9.6403240740740775E-2</v>
      </c>
      <c r="BY71" s="127">
        <f>IF(ISBLANK(laps_times[[#This Row],[68]]),"DNF",    rounds_cum_time[[#This Row],[67]]+laps_times[[#This Row],[68]])</f>
        <v>9.7992824074074114E-2</v>
      </c>
      <c r="BZ71" s="127">
        <f>IF(ISBLANK(laps_times[[#This Row],[69]]),"DNF",    rounds_cum_time[[#This Row],[68]]+laps_times[[#This Row],[69]])</f>
        <v>9.9620486111111156E-2</v>
      </c>
      <c r="CA71" s="127">
        <f>IF(ISBLANK(laps_times[[#This Row],[70]]),"DNF",    rounds_cum_time[[#This Row],[69]]+laps_times[[#This Row],[70]])</f>
        <v>0.10123240740740745</v>
      </c>
      <c r="CB71" s="127">
        <f>IF(ISBLANK(laps_times[[#This Row],[71]]),"DNF",    rounds_cum_time[[#This Row],[70]]+laps_times[[#This Row],[71]])</f>
        <v>0.102828587962963</v>
      </c>
      <c r="CC71" s="127">
        <f>IF(ISBLANK(laps_times[[#This Row],[72]]),"DNF",    rounds_cum_time[[#This Row],[71]]+laps_times[[#This Row],[72]])</f>
        <v>0.10444409722222225</v>
      </c>
      <c r="CD71" s="127">
        <f>IF(ISBLANK(laps_times[[#This Row],[73]]),"DNF",    rounds_cum_time[[#This Row],[72]]+laps_times[[#This Row],[73]])</f>
        <v>0.10603865740740744</v>
      </c>
      <c r="CE71" s="127">
        <f>IF(ISBLANK(laps_times[[#This Row],[74]]),"DNF",    rounds_cum_time[[#This Row],[73]]+laps_times[[#This Row],[74]])</f>
        <v>0.1075791666666667</v>
      </c>
      <c r="CF71" s="127">
        <f>IF(ISBLANK(laps_times[[#This Row],[75]]),"DNF",    rounds_cum_time[[#This Row],[74]]+laps_times[[#This Row],[75]])</f>
        <v>0.10892187500000003</v>
      </c>
      <c r="CG71" s="127">
        <f>IF(ISBLANK(laps_times[[#This Row],[76]]),"DNF",    rounds_cum_time[[#This Row],[75]]+laps_times[[#This Row],[76]])</f>
        <v>0.11053449074074077</v>
      </c>
      <c r="CH71" s="127">
        <f>IF(ISBLANK(laps_times[[#This Row],[77]]),"DNF",    rounds_cum_time[[#This Row],[76]]+laps_times[[#This Row],[77]])</f>
        <v>0.11203576388888892</v>
      </c>
      <c r="CI71" s="127">
        <f>IF(ISBLANK(laps_times[[#This Row],[78]]),"DNF",    rounds_cum_time[[#This Row],[77]]+laps_times[[#This Row],[78]])</f>
        <v>0.1136141203703704</v>
      </c>
      <c r="CJ71" s="127">
        <f>IF(ISBLANK(laps_times[[#This Row],[79]]),"DNF",    rounds_cum_time[[#This Row],[78]]+laps_times[[#This Row],[79]])</f>
        <v>0.11517291666666669</v>
      </c>
      <c r="CK71" s="127">
        <f>IF(ISBLANK(laps_times[[#This Row],[80]]),"DNF",    rounds_cum_time[[#This Row],[79]]+laps_times[[#This Row],[80]])</f>
        <v>0.11693067129629632</v>
      </c>
      <c r="CL71" s="127">
        <f>IF(ISBLANK(laps_times[[#This Row],[81]]),"DNF",    rounds_cum_time[[#This Row],[80]]+laps_times[[#This Row],[81]])</f>
        <v>0.11875358796296298</v>
      </c>
      <c r="CM71" s="127">
        <f>IF(ISBLANK(laps_times[[#This Row],[82]]),"DNF",    rounds_cum_time[[#This Row],[81]]+laps_times[[#This Row],[82]])</f>
        <v>0.12041851851851854</v>
      </c>
      <c r="CN71" s="127">
        <f>IF(ISBLANK(laps_times[[#This Row],[83]]),"DNF",    rounds_cum_time[[#This Row],[82]]+laps_times[[#This Row],[83]])</f>
        <v>0.12212858796296298</v>
      </c>
      <c r="CO71" s="127">
        <f>IF(ISBLANK(laps_times[[#This Row],[84]]),"DNF",    rounds_cum_time[[#This Row],[83]]+laps_times[[#This Row],[84]])</f>
        <v>0.12385798611111114</v>
      </c>
      <c r="CP71" s="127">
        <f>IF(ISBLANK(laps_times[[#This Row],[85]]),"DNF",    rounds_cum_time[[#This Row],[84]]+laps_times[[#This Row],[85]])</f>
        <v>0.12559328703703707</v>
      </c>
      <c r="CQ71" s="127">
        <f>IF(ISBLANK(laps_times[[#This Row],[86]]),"DNF",    rounds_cum_time[[#This Row],[85]]+laps_times[[#This Row],[86]])</f>
        <v>0.12741666666666671</v>
      </c>
      <c r="CR71" s="127">
        <f>IF(ISBLANK(laps_times[[#This Row],[87]]),"DNF",    rounds_cum_time[[#This Row],[86]]+laps_times[[#This Row],[87]])</f>
        <v>0.12917604166666671</v>
      </c>
      <c r="CS71" s="127">
        <f>IF(ISBLANK(laps_times[[#This Row],[88]]),"DNF",    rounds_cum_time[[#This Row],[87]]+laps_times[[#This Row],[88]])</f>
        <v>0.13087870370370375</v>
      </c>
      <c r="CT71" s="127">
        <f>IF(ISBLANK(laps_times[[#This Row],[89]]),"DNF",    rounds_cum_time[[#This Row],[88]]+laps_times[[#This Row],[89]])</f>
        <v>0.1325668981481482</v>
      </c>
      <c r="CU71" s="127">
        <f>IF(ISBLANK(laps_times[[#This Row],[90]]),"DNF",    rounds_cum_time[[#This Row],[89]]+laps_times[[#This Row],[90]])</f>
        <v>0.13428078703703708</v>
      </c>
      <c r="CV71" s="127">
        <f>IF(ISBLANK(laps_times[[#This Row],[91]]),"DNF",    rounds_cum_time[[#This Row],[90]]+laps_times[[#This Row],[91]])</f>
        <v>0.13604398148148153</v>
      </c>
      <c r="CW71" s="127">
        <f>IF(ISBLANK(laps_times[[#This Row],[92]]),"DNF",    rounds_cum_time[[#This Row],[91]]+laps_times[[#This Row],[92]])</f>
        <v>0.13782523148148154</v>
      </c>
      <c r="CX71" s="127">
        <f>IF(ISBLANK(laps_times[[#This Row],[93]]),"DNF",    rounds_cum_time[[#This Row],[92]]+laps_times[[#This Row],[93]])</f>
        <v>0.13964120370370375</v>
      </c>
      <c r="CY71" s="127">
        <f>IF(ISBLANK(laps_times[[#This Row],[94]]),"DNF",    rounds_cum_time[[#This Row],[93]]+laps_times[[#This Row],[94]])</f>
        <v>0.14165532407407413</v>
      </c>
      <c r="CZ71" s="127">
        <f>IF(ISBLANK(laps_times[[#This Row],[95]]),"DNF",    rounds_cum_time[[#This Row],[94]]+laps_times[[#This Row],[95]])</f>
        <v>0.14339664351851858</v>
      </c>
      <c r="DA71" s="127">
        <f>IF(ISBLANK(laps_times[[#This Row],[96]]),"DNF",    rounds_cum_time[[#This Row],[95]]+laps_times[[#This Row],[96]])</f>
        <v>0.14513483796296303</v>
      </c>
      <c r="DB71" s="127">
        <f>IF(ISBLANK(laps_times[[#This Row],[97]]),"DNF",    rounds_cum_time[[#This Row],[96]]+laps_times[[#This Row],[97]])</f>
        <v>0.14694270833333339</v>
      </c>
      <c r="DC71" s="127">
        <f>IF(ISBLANK(laps_times[[#This Row],[98]]),"DNF",    rounds_cum_time[[#This Row],[97]]+laps_times[[#This Row],[98]])</f>
        <v>0.14883599537037043</v>
      </c>
      <c r="DD71" s="127">
        <f>IF(ISBLANK(laps_times[[#This Row],[99]]),"DNF",    rounds_cum_time[[#This Row],[98]]+laps_times[[#This Row],[99]])</f>
        <v>0.15071388888888895</v>
      </c>
      <c r="DE71" s="127">
        <f>IF(ISBLANK(laps_times[[#This Row],[100]]),"DNF",    rounds_cum_time[[#This Row],[99]]+laps_times[[#This Row],[100]])</f>
        <v>0.15259722222222227</v>
      </c>
      <c r="DF71" s="127">
        <f>IF(ISBLANK(laps_times[[#This Row],[101]]),"DNF",    rounds_cum_time[[#This Row],[100]]+laps_times[[#This Row],[101]])</f>
        <v>0.15445324074074079</v>
      </c>
      <c r="DG71" s="127">
        <f>IF(ISBLANK(laps_times[[#This Row],[102]]),"DNF",    rounds_cum_time[[#This Row],[101]]+laps_times[[#This Row],[102]])</f>
        <v>0.15659398148148154</v>
      </c>
      <c r="DH71" s="127">
        <f>IF(ISBLANK(laps_times[[#This Row],[103]]),"DNF",    rounds_cum_time[[#This Row],[102]]+laps_times[[#This Row],[103]])</f>
        <v>0.15851666666666672</v>
      </c>
      <c r="DI71" s="128">
        <f>IF(ISBLANK(laps_times[[#This Row],[104]]),"DNF",    rounds_cum_time[[#This Row],[103]]+laps_times[[#This Row],[104]])</f>
        <v>0.16048807870370377</v>
      </c>
      <c r="DJ71" s="128">
        <f>IF(ISBLANK(laps_times[[#This Row],[105]]),"DNF",    rounds_cum_time[[#This Row],[104]]+laps_times[[#This Row],[105]])</f>
        <v>0.16244537037037043</v>
      </c>
    </row>
    <row r="72" spans="2:114" x14ac:dyDescent="0.2">
      <c r="B72" s="124">
        <f>laps_times[[#This Row],[poř]]</f>
        <v>69</v>
      </c>
      <c r="C72" s="125">
        <f>laps_times[[#This Row],[s.č.]]</f>
        <v>47</v>
      </c>
      <c r="D72" s="125" t="str">
        <f>laps_times[[#This Row],[jméno]]</f>
        <v>Kejšar Jan</v>
      </c>
      <c r="E72" s="126">
        <f>laps_times[[#This Row],[roč]]</f>
        <v>1978</v>
      </c>
      <c r="F72" s="126" t="str">
        <f>laps_times[[#This Row],[kat]]</f>
        <v>M40</v>
      </c>
      <c r="G72" s="126">
        <f>laps_times[[#This Row],[poř_kat]]</f>
        <v>31</v>
      </c>
      <c r="H72" s="125" t="str">
        <f>IF(ISBLANK(laps_times[[#This Row],[klub]]),"-",laps_times[[#This Row],[klub]])</f>
        <v>-</v>
      </c>
      <c r="I72" s="138">
        <f>laps_times[[#This Row],[celk. čas]]</f>
        <v>0.16251157407407407</v>
      </c>
      <c r="J72" s="127">
        <f>laps_times[[#This Row],[1]]</f>
        <v>2.5585648148148152E-3</v>
      </c>
      <c r="K72" s="127">
        <f>IF(ISBLANK(laps_times[[#This Row],[2]]),"DNF",    rounds_cum_time[[#This Row],[1]]+laps_times[[#This Row],[2]])</f>
        <v>4.0751157407407411E-3</v>
      </c>
      <c r="L72" s="127">
        <f>IF(ISBLANK(laps_times[[#This Row],[3]]),"DNF",    rounds_cum_time[[#This Row],[2]]+laps_times[[#This Row],[3]])</f>
        <v>5.5637731481481484E-3</v>
      </c>
      <c r="M72" s="127">
        <f>IF(ISBLANK(laps_times[[#This Row],[4]]),"DNF",    rounds_cum_time[[#This Row],[3]]+laps_times[[#This Row],[4]])</f>
        <v>7.045717592592593E-3</v>
      </c>
      <c r="N72" s="127">
        <f>IF(ISBLANK(laps_times[[#This Row],[5]]),"DNF",    rounds_cum_time[[#This Row],[4]]+laps_times[[#This Row],[5]])</f>
        <v>8.5369212962962959E-3</v>
      </c>
      <c r="O72" s="127">
        <f>IF(ISBLANK(laps_times[[#This Row],[6]]),"DNF",    rounds_cum_time[[#This Row],[5]]+laps_times[[#This Row],[6]])</f>
        <v>9.9788194444444447E-3</v>
      </c>
      <c r="P72" s="127">
        <f>IF(ISBLANK(laps_times[[#This Row],[7]]),"DNF",    rounds_cum_time[[#This Row],[6]]+laps_times[[#This Row],[7]])</f>
        <v>1.1429745370370371E-2</v>
      </c>
      <c r="Q72" s="127">
        <f>IF(ISBLANK(laps_times[[#This Row],[8]]),"DNF",    rounds_cum_time[[#This Row],[7]]+laps_times[[#This Row],[8]])</f>
        <v>1.2876157407407409E-2</v>
      </c>
      <c r="R72" s="127">
        <f>IF(ISBLANK(laps_times[[#This Row],[9]]),"DNF",    rounds_cum_time[[#This Row],[8]]+laps_times[[#This Row],[9]])</f>
        <v>1.432337962962963E-2</v>
      </c>
      <c r="S72" s="127">
        <f>IF(ISBLANK(laps_times[[#This Row],[10]]),"DNF",    rounds_cum_time[[#This Row],[9]]+laps_times[[#This Row],[10]])</f>
        <v>1.5755787037037037E-2</v>
      </c>
      <c r="T72" s="127">
        <f>IF(ISBLANK(laps_times[[#This Row],[11]]),"DNF",    rounds_cum_time[[#This Row],[10]]+laps_times[[#This Row],[11]])</f>
        <v>1.7272569444444445E-2</v>
      </c>
      <c r="U72" s="127">
        <f>IF(ISBLANK(laps_times[[#This Row],[12]]),"DNF",    rounds_cum_time[[#This Row],[11]]+laps_times[[#This Row],[12]])</f>
        <v>1.8741550925925925E-2</v>
      </c>
      <c r="V72" s="127">
        <f>IF(ISBLANK(laps_times[[#This Row],[13]]),"DNF",    rounds_cum_time[[#This Row],[12]]+laps_times[[#This Row],[13]])</f>
        <v>2.0190625E-2</v>
      </c>
      <c r="W72" s="127">
        <f>IF(ISBLANK(laps_times[[#This Row],[14]]),"DNF",    rounds_cum_time[[#This Row],[13]]+laps_times[[#This Row],[14]])</f>
        <v>2.1633912037037038E-2</v>
      </c>
      <c r="X72" s="127">
        <f>IF(ISBLANK(laps_times[[#This Row],[15]]),"DNF",    rounds_cum_time[[#This Row],[14]]+laps_times[[#This Row],[15]])</f>
        <v>2.3073379629629631E-2</v>
      </c>
      <c r="Y72" s="127">
        <f>IF(ISBLANK(laps_times[[#This Row],[16]]),"DNF",    rounds_cum_time[[#This Row],[15]]+laps_times[[#This Row],[16]])</f>
        <v>2.4503240740740742E-2</v>
      </c>
      <c r="Z72" s="127">
        <f>IF(ISBLANK(laps_times[[#This Row],[17]]),"DNF",    rounds_cum_time[[#This Row],[16]]+laps_times[[#This Row],[17]])</f>
        <v>2.5939583333333335E-2</v>
      </c>
      <c r="AA72" s="127">
        <f>IF(ISBLANK(laps_times[[#This Row],[18]]),"DNF",    rounds_cum_time[[#This Row],[17]]+laps_times[[#This Row],[18]])</f>
        <v>2.7370833333333334E-2</v>
      </c>
      <c r="AB72" s="127">
        <f>IF(ISBLANK(laps_times[[#This Row],[19]]),"DNF",    rounds_cum_time[[#This Row],[18]]+laps_times[[#This Row],[19]])</f>
        <v>2.8832291666666666E-2</v>
      </c>
      <c r="AC72" s="127">
        <f>IF(ISBLANK(laps_times[[#This Row],[20]]),"DNF",    rounds_cum_time[[#This Row],[19]]+laps_times[[#This Row],[20]])</f>
        <v>3.0345138888888887E-2</v>
      </c>
      <c r="AD72" s="127">
        <f>IF(ISBLANK(laps_times[[#This Row],[21]]),"DNF",    rounds_cum_time[[#This Row],[20]]+laps_times[[#This Row],[21]])</f>
        <v>3.1828703703703699E-2</v>
      </c>
      <c r="AE72" s="127">
        <f>IF(ISBLANK(laps_times[[#This Row],[22]]),"DNF",    rounds_cum_time[[#This Row],[21]]+laps_times[[#This Row],[22]])</f>
        <v>3.3371412037037029E-2</v>
      </c>
      <c r="AF72" s="127">
        <f>IF(ISBLANK(laps_times[[#This Row],[23]]),"DNF",    rounds_cum_time[[#This Row],[22]]+laps_times[[#This Row],[23]])</f>
        <v>3.4819907407407397E-2</v>
      </c>
      <c r="AG72" s="127">
        <f>IF(ISBLANK(laps_times[[#This Row],[24]]),"DNF",    rounds_cum_time[[#This Row],[23]]+laps_times[[#This Row],[24]])</f>
        <v>3.6290277777777769E-2</v>
      </c>
      <c r="AH72" s="127">
        <f>IF(ISBLANK(laps_times[[#This Row],[25]]),"DNF",    rounds_cum_time[[#This Row],[24]]+laps_times[[#This Row],[25]])</f>
        <v>3.7791203703703695E-2</v>
      </c>
      <c r="AI72" s="127">
        <f>IF(ISBLANK(laps_times[[#This Row],[26]]),"DNF",    rounds_cum_time[[#This Row],[25]]+laps_times[[#This Row],[26]])</f>
        <v>3.9261458333333325E-2</v>
      </c>
      <c r="AJ72" s="127">
        <f>IF(ISBLANK(laps_times[[#This Row],[27]]),"DNF",    rounds_cum_time[[#This Row],[26]]+laps_times[[#This Row],[27]])</f>
        <v>4.0715162037037025E-2</v>
      </c>
      <c r="AK72" s="127">
        <f>IF(ISBLANK(laps_times[[#This Row],[28]]),"DNF",    rounds_cum_time[[#This Row],[27]]+laps_times[[#This Row],[28]])</f>
        <v>4.215972222222221E-2</v>
      </c>
      <c r="AL72" s="127">
        <f>IF(ISBLANK(laps_times[[#This Row],[29]]),"DNF",    rounds_cum_time[[#This Row],[28]]+laps_times[[#This Row],[29]])</f>
        <v>4.3682407407407392E-2</v>
      </c>
      <c r="AM72" s="127">
        <f>IF(ISBLANK(laps_times[[#This Row],[30]]),"DNF",    rounds_cum_time[[#This Row],[29]]+laps_times[[#This Row],[30]])</f>
        <v>4.5164699074074062E-2</v>
      </c>
      <c r="AN72" s="127">
        <f>IF(ISBLANK(laps_times[[#This Row],[31]]),"DNF",    rounds_cum_time[[#This Row],[30]]+laps_times[[#This Row],[31]])</f>
        <v>4.6607060185185172E-2</v>
      </c>
      <c r="AO72" s="127">
        <f>IF(ISBLANK(laps_times[[#This Row],[32]]),"DNF",    rounds_cum_time[[#This Row],[31]]+laps_times[[#This Row],[32]])</f>
        <v>4.8073726851851836E-2</v>
      </c>
      <c r="AP72" s="127">
        <f>IF(ISBLANK(laps_times[[#This Row],[33]]),"DNF",    rounds_cum_time[[#This Row],[32]]+laps_times[[#This Row],[33]])</f>
        <v>4.953344907407406E-2</v>
      </c>
      <c r="AQ72" s="127">
        <f>IF(ISBLANK(laps_times[[#This Row],[34]]),"DNF",    rounds_cum_time[[#This Row],[33]]+laps_times[[#This Row],[34]])</f>
        <v>5.102835648148147E-2</v>
      </c>
      <c r="AR72" s="127">
        <f>IF(ISBLANK(laps_times[[#This Row],[35]]),"DNF",    rounds_cum_time[[#This Row],[34]]+laps_times[[#This Row],[35]])</f>
        <v>5.2499189814814801E-2</v>
      </c>
      <c r="AS72" s="127">
        <f>IF(ISBLANK(laps_times[[#This Row],[36]]),"DNF",    rounds_cum_time[[#This Row],[35]]+laps_times[[#This Row],[36]])</f>
        <v>5.3975347222222206E-2</v>
      </c>
      <c r="AT72" s="127">
        <f>IF(ISBLANK(laps_times[[#This Row],[37]]),"DNF",    rounds_cum_time[[#This Row],[36]]+laps_times[[#This Row],[37]])</f>
        <v>5.5471296296296282E-2</v>
      </c>
      <c r="AU72" s="127">
        <f>IF(ISBLANK(laps_times[[#This Row],[38]]),"DNF",    rounds_cum_time[[#This Row],[37]]+laps_times[[#This Row],[38]])</f>
        <v>5.6935416666666655E-2</v>
      </c>
      <c r="AV72" s="127">
        <f>IF(ISBLANK(laps_times[[#This Row],[39]]),"DNF",    rounds_cum_time[[#This Row],[38]]+laps_times[[#This Row],[39]])</f>
        <v>5.8426157407407399E-2</v>
      </c>
      <c r="AW72" s="127">
        <f>IF(ISBLANK(laps_times[[#This Row],[40]]),"DNF",    rounds_cum_time[[#This Row],[39]]+laps_times[[#This Row],[40]])</f>
        <v>5.9980092592592585E-2</v>
      </c>
      <c r="AX72" s="127">
        <f>IF(ISBLANK(laps_times[[#This Row],[41]]),"DNF",    rounds_cum_time[[#This Row],[40]]+laps_times[[#This Row],[41]])</f>
        <v>6.1482060185185178E-2</v>
      </c>
      <c r="AY72" s="127">
        <f>IF(ISBLANK(laps_times[[#This Row],[42]]),"DNF",    rounds_cum_time[[#This Row],[41]]+laps_times[[#This Row],[42]])</f>
        <v>6.2955787037037025E-2</v>
      </c>
      <c r="AZ72" s="127">
        <f>IF(ISBLANK(laps_times[[#This Row],[43]]),"DNF",    rounds_cum_time[[#This Row],[42]]+laps_times[[#This Row],[43]])</f>
        <v>6.4454629629629612E-2</v>
      </c>
      <c r="BA72" s="127">
        <f>IF(ISBLANK(laps_times[[#This Row],[44]]),"DNF",    rounds_cum_time[[#This Row],[43]]+laps_times[[#This Row],[44]])</f>
        <v>6.5925810185185174E-2</v>
      </c>
      <c r="BB72" s="127">
        <f>IF(ISBLANK(laps_times[[#This Row],[45]]),"DNF",    rounds_cum_time[[#This Row],[44]]+laps_times[[#This Row],[45]])</f>
        <v>6.7423611111111101E-2</v>
      </c>
      <c r="BC72" s="127">
        <f>IF(ISBLANK(laps_times[[#This Row],[46]]),"DNF",    rounds_cum_time[[#This Row],[45]]+laps_times[[#This Row],[46]])</f>
        <v>6.9123495370370366E-2</v>
      </c>
      <c r="BD72" s="127">
        <f>IF(ISBLANK(laps_times[[#This Row],[47]]),"DNF",    rounds_cum_time[[#This Row],[46]]+laps_times[[#This Row],[47]])</f>
        <v>7.0647453703703705E-2</v>
      </c>
      <c r="BE72" s="127">
        <f>IF(ISBLANK(laps_times[[#This Row],[48]]),"DNF",    rounds_cum_time[[#This Row],[47]]+laps_times[[#This Row],[48]])</f>
        <v>7.2183912037037043E-2</v>
      </c>
      <c r="BF72" s="127">
        <f>IF(ISBLANK(laps_times[[#This Row],[49]]),"DNF",    rounds_cum_time[[#This Row],[48]]+laps_times[[#This Row],[49]])</f>
        <v>7.3678009259259269E-2</v>
      </c>
      <c r="BG72" s="127">
        <f>IF(ISBLANK(laps_times[[#This Row],[50]]),"DNF",    rounds_cum_time[[#This Row],[49]]+laps_times[[#This Row],[50]])</f>
        <v>7.5174768518518523E-2</v>
      </c>
      <c r="BH72" s="127">
        <f>IF(ISBLANK(laps_times[[#This Row],[51]]),"DNF",    rounds_cum_time[[#This Row],[50]]+laps_times[[#This Row],[51]])</f>
        <v>7.6694907407407406E-2</v>
      </c>
      <c r="BI72" s="127">
        <f>IF(ISBLANK(laps_times[[#This Row],[52]]),"DNF",    rounds_cum_time[[#This Row],[51]]+laps_times[[#This Row],[52]])</f>
        <v>7.8191203703703707E-2</v>
      </c>
      <c r="BJ72" s="127">
        <f>IF(ISBLANK(laps_times[[#This Row],[53]]),"DNF",    rounds_cum_time[[#This Row],[52]]+laps_times[[#This Row],[53]])</f>
        <v>7.9699537037037041E-2</v>
      </c>
      <c r="BK72" s="127">
        <f>IF(ISBLANK(laps_times[[#This Row],[54]]),"DNF",    rounds_cum_time[[#This Row],[53]]+laps_times[[#This Row],[54]])</f>
        <v>8.1239236111111113E-2</v>
      </c>
      <c r="BL72" s="127">
        <f>IF(ISBLANK(laps_times[[#This Row],[55]]),"DNF",    rounds_cum_time[[#This Row],[54]]+laps_times[[#This Row],[55]])</f>
        <v>8.2767592592592601E-2</v>
      </c>
      <c r="BM72" s="127">
        <f>IF(ISBLANK(laps_times[[#This Row],[56]]),"DNF",    rounds_cum_time[[#This Row],[55]]+laps_times[[#This Row],[56]])</f>
        <v>8.4245023148148163E-2</v>
      </c>
      <c r="BN72" s="127">
        <f>IF(ISBLANK(laps_times[[#This Row],[57]]),"DNF",    rounds_cum_time[[#This Row],[56]]+laps_times[[#This Row],[57]])</f>
        <v>8.5748032407407415E-2</v>
      </c>
      <c r="BO72" s="127">
        <f>IF(ISBLANK(laps_times[[#This Row],[58]]),"DNF",    rounds_cum_time[[#This Row],[57]]+laps_times[[#This Row],[58]])</f>
        <v>8.726643518518519E-2</v>
      </c>
      <c r="BP72" s="127">
        <f>IF(ISBLANK(laps_times[[#This Row],[59]]),"DNF",    rounds_cum_time[[#This Row],[58]]+laps_times[[#This Row],[59]])</f>
        <v>8.8777430555555564E-2</v>
      </c>
      <c r="BQ72" s="127">
        <f>IF(ISBLANK(laps_times[[#This Row],[60]]),"DNF",    rounds_cum_time[[#This Row],[59]]+laps_times[[#This Row],[60]])</f>
        <v>9.0549074074074087E-2</v>
      </c>
      <c r="BR72" s="127">
        <f>IF(ISBLANK(laps_times[[#This Row],[61]]),"DNF",    rounds_cum_time[[#This Row],[60]]+laps_times[[#This Row],[61]])</f>
        <v>9.2060300925925945E-2</v>
      </c>
      <c r="BS72" s="127">
        <f>IF(ISBLANK(laps_times[[#This Row],[62]]),"DNF",    rounds_cum_time[[#This Row],[61]]+laps_times[[#This Row],[62]])</f>
        <v>9.3562152777777796E-2</v>
      </c>
      <c r="BT72" s="127">
        <f>IF(ISBLANK(laps_times[[#This Row],[63]]),"DNF",    rounds_cum_time[[#This Row],[62]]+laps_times[[#This Row],[63]])</f>
        <v>9.5091203703703719E-2</v>
      </c>
      <c r="BU72" s="127">
        <f>IF(ISBLANK(laps_times[[#This Row],[64]]),"DNF",    rounds_cum_time[[#This Row],[63]]+laps_times[[#This Row],[64]])</f>
        <v>9.6684259259259275E-2</v>
      </c>
      <c r="BV72" s="127">
        <f>IF(ISBLANK(laps_times[[#This Row],[65]]),"DNF",    rounds_cum_time[[#This Row],[64]]+laps_times[[#This Row],[65]])</f>
        <v>9.8212384259259281E-2</v>
      </c>
      <c r="BW72" s="127">
        <f>IF(ISBLANK(laps_times[[#This Row],[66]]),"DNF",    rounds_cum_time[[#This Row],[65]]+laps_times[[#This Row],[66]])</f>
        <v>9.9730324074074089E-2</v>
      </c>
      <c r="BX72" s="127">
        <f>IF(ISBLANK(laps_times[[#This Row],[67]]),"DNF",    rounds_cum_time[[#This Row],[66]]+laps_times[[#This Row],[67]])</f>
        <v>0.10128935185185187</v>
      </c>
      <c r="BY72" s="127">
        <f>IF(ISBLANK(laps_times[[#This Row],[68]]),"DNF",    rounds_cum_time[[#This Row],[67]]+laps_times[[#This Row],[68]])</f>
        <v>0.1030363425925926</v>
      </c>
      <c r="BZ72" s="127">
        <f>IF(ISBLANK(laps_times[[#This Row],[69]]),"DNF",    rounds_cum_time[[#This Row],[68]]+laps_times[[#This Row],[69]])</f>
        <v>0.10457673611111112</v>
      </c>
      <c r="CA72" s="127">
        <f>IF(ISBLANK(laps_times[[#This Row],[70]]),"DNF",    rounds_cum_time[[#This Row],[69]]+laps_times[[#This Row],[70]])</f>
        <v>0.10609293981481482</v>
      </c>
      <c r="CB72" s="127">
        <f>IF(ISBLANK(laps_times[[#This Row],[71]]),"DNF",    rounds_cum_time[[#This Row],[70]]+laps_times[[#This Row],[71]])</f>
        <v>0.10762083333333335</v>
      </c>
      <c r="CC72" s="127">
        <f>IF(ISBLANK(laps_times[[#This Row],[72]]),"DNF",    rounds_cum_time[[#This Row],[71]]+laps_times[[#This Row],[72]])</f>
        <v>0.10914224537037039</v>
      </c>
      <c r="CD72" s="127">
        <f>IF(ISBLANK(laps_times[[#This Row],[73]]),"DNF",    rounds_cum_time[[#This Row],[72]]+laps_times[[#This Row],[73]])</f>
        <v>0.11068541666666669</v>
      </c>
      <c r="CE72" s="127">
        <f>IF(ISBLANK(laps_times[[#This Row],[74]]),"DNF",    rounds_cum_time[[#This Row],[73]]+laps_times[[#This Row],[74]])</f>
        <v>0.11224178240740743</v>
      </c>
      <c r="CF72" s="127">
        <f>IF(ISBLANK(laps_times[[#This Row],[75]]),"DNF",    rounds_cum_time[[#This Row],[74]]+laps_times[[#This Row],[75]])</f>
        <v>0.11391458333333335</v>
      </c>
      <c r="CG72" s="127">
        <f>IF(ISBLANK(laps_times[[#This Row],[76]]),"DNF",    rounds_cum_time[[#This Row],[75]]+laps_times[[#This Row],[76]])</f>
        <v>0.11563078703703705</v>
      </c>
      <c r="CH72" s="127">
        <f>IF(ISBLANK(laps_times[[#This Row],[77]]),"DNF",    rounds_cum_time[[#This Row],[76]]+laps_times[[#This Row],[77]])</f>
        <v>0.11717326388888891</v>
      </c>
      <c r="CI72" s="127">
        <f>IF(ISBLANK(laps_times[[#This Row],[78]]),"DNF",    rounds_cum_time[[#This Row],[77]]+laps_times[[#This Row],[78]])</f>
        <v>0.11870833333333335</v>
      </c>
      <c r="CJ72" s="127">
        <f>IF(ISBLANK(laps_times[[#This Row],[79]]),"DNF",    rounds_cum_time[[#This Row],[78]]+laps_times[[#This Row],[79]])</f>
        <v>0.12027546296296297</v>
      </c>
      <c r="CK72" s="127">
        <f>IF(ISBLANK(laps_times[[#This Row],[80]]),"DNF",    rounds_cum_time[[#This Row],[79]]+laps_times[[#This Row],[80]])</f>
        <v>0.12199097222222223</v>
      </c>
      <c r="CL72" s="127">
        <f>IF(ISBLANK(laps_times[[#This Row],[81]]),"DNF",    rounds_cum_time[[#This Row],[80]]+laps_times[[#This Row],[81]])</f>
        <v>0.12355104166666668</v>
      </c>
      <c r="CM72" s="127">
        <f>IF(ISBLANK(laps_times[[#This Row],[82]]),"DNF",    rounds_cum_time[[#This Row],[81]]+laps_times[[#This Row],[82]])</f>
        <v>0.12510937500000002</v>
      </c>
      <c r="CN72" s="127">
        <f>IF(ISBLANK(laps_times[[#This Row],[83]]),"DNF",    rounds_cum_time[[#This Row],[82]]+laps_times[[#This Row],[83]])</f>
        <v>0.12667905092592596</v>
      </c>
      <c r="CO72" s="127">
        <f>IF(ISBLANK(laps_times[[#This Row],[84]]),"DNF",    rounds_cum_time[[#This Row],[83]]+laps_times[[#This Row],[84]])</f>
        <v>0.12825405092592596</v>
      </c>
      <c r="CP72" s="127">
        <f>IF(ISBLANK(laps_times[[#This Row],[85]]),"DNF",    rounds_cum_time[[#This Row],[84]]+laps_times[[#This Row],[85]])</f>
        <v>0.13004942129629632</v>
      </c>
      <c r="CQ72" s="127">
        <f>IF(ISBLANK(laps_times[[#This Row],[86]]),"DNF",    rounds_cum_time[[#This Row],[85]]+laps_times[[#This Row],[86]])</f>
        <v>0.13171238425925927</v>
      </c>
      <c r="CR72" s="127">
        <f>IF(ISBLANK(laps_times[[#This Row],[87]]),"DNF",    rounds_cum_time[[#This Row],[86]]+laps_times[[#This Row],[87]])</f>
        <v>0.1332564814814815</v>
      </c>
      <c r="CS72" s="127">
        <f>IF(ISBLANK(laps_times[[#This Row],[88]]),"DNF",    rounds_cum_time[[#This Row],[87]]+laps_times[[#This Row],[88]])</f>
        <v>0.13480949074074075</v>
      </c>
      <c r="CT72" s="127">
        <f>IF(ISBLANK(laps_times[[#This Row],[89]]),"DNF",    rounds_cum_time[[#This Row],[88]]+laps_times[[#This Row],[89]])</f>
        <v>0.1363857638888889</v>
      </c>
      <c r="CU72" s="127">
        <f>IF(ISBLANK(laps_times[[#This Row],[90]]),"DNF",    rounds_cum_time[[#This Row],[89]]+laps_times[[#This Row],[90]])</f>
        <v>0.13798055555555558</v>
      </c>
      <c r="CV72" s="127">
        <f>IF(ISBLANK(laps_times[[#This Row],[91]]),"DNF",    rounds_cum_time[[#This Row],[90]]+laps_times[[#This Row],[91]])</f>
        <v>0.13955879629629631</v>
      </c>
      <c r="CW72" s="127">
        <f>IF(ISBLANK(laps_times[[#This Row],[92]]),"DNF",    rounds_cum_time[[#This Row],[91]]+laps_times[[#This Row],[92]])</f>
        <v>0.14130011574074075</v>
      </c>
      <c r="CX72" s="127">
        <f>IF(ISBLANK(laps_times[[#This Row],[93]]),"DNF",    rounds_cum_time[[#This Row],[92]]+laps_times[[#This Row],[93]])</f>
        <v>0.1430025462962963</v>
      </c>
      <c r="CY72" s="127">
        <f>IF(ISBLANK(laps_times[[#This Row],[94]]),"DNF",    rounds_cum_time[[#This Row],[93]]+laps_times[[#This Row],[94]])</f>
        <v>0.14460173611111113</v>
      </c>
      <c r="CZ72" s="127">
        <f>IF(ISBLANK(laps_times[[#This Row],[95]]),"DNF",    rounds_cum_time[[#This Row],[94]]+laps_times[[#This Row],[95]])</f>
        <v>0.14619745370370371</v>
      </c>
      <c r="DA72" s="127">
        <f>IF(ISBLANK(laps_times[[#This Row],[96]]),"DNF",    rounds_cum_time[[#This Row],[95]]+laps_times[[#This Row],[96]])</f>
        <v>0.14781319444444446</v>
      </c>
      <c r="DB72" s="127">
        <f>IF(ISBLANK(laps_times[[#This Row],[97]]),"DNF",    rounds_cum_time[[#This Row],[96]]+laps_times[[#This Row],[97]])</f>
        <v>0.14941099537037039</v>
      </c>
      <c r="DC72" s="127">
        <f>IF(ISBLANK(laps_times[[#This Row],[98]]),"DNF",    rounds_cum_time[[#This Row],[97]]+laps_times[[#This Row],[98]])</f>
        <v>0.15116967592592595</v>
      </c>
      <c r="DD72" s="127">
        <f>IF(ISBLANK(laps_times[[#This Row],[99]]),"DNF",    rounds_cum_time[[#This Row],[98]]+laps_times[[#This Row],[99]])</f>
        <v>0.15275798611111113</v>
      </c>
      <c r="DE72" s="127">
        <f>IF(ISBLANK(laps_times[[#This Row],[100]]),"DNF",    rounds_cum_time[[#This Row],[99]]+laps_times[[#This Row],[100]])</f>
        <v>0.15440266203703706</v>
      </c>
      <c r="DF72" s="127">
        <f>IF(ISBLANK(laps_times[[#This Row],[101]]),"DNF",    rounds_cum_time[[#This Row],[100]]+laps_times[[#This Row],[101]])</f>
        <v>0.15597858796296299</v>
      </c>
      <c r="DG72" s="127">
        <f>IF(ISBLANK(laps_times[[#This Row],[102]]),"DNF",    rounds_cum_time[[#This Row],[101]]+laps_times[[#This Row],[102]])</f>
        <v>0.15758935185185188</v>
      </c>
      <c r="DH72" s="127">
        <f>IF(ISBLANK(laps_times[[#This Row],[103]]),"DNF",    rounds_cum_time[[#This Row],[102]]+laps_times[[#This Row],[103]])</f>
        <v>0.15941180555555559</v>
      </c>
      <c r="DI72" s="128">
        <f>IF(ISBLANK(laps_times[[#This Row],[104]]),"DNF",    rounds_cum_time[[#This Row],[103]]+laps_times[[#This Row],[104]])</f>
        <v>0.16100324074074077</v>
      </c>
      <c r="DJ72" s="128">
        <f>IF(ISBLANK(laps_times[[#This Row],[105]]),"DNF",    rounds_cum_time[[#This Row],[104]]+laps_times[[#This Row],[105]])</f>
        <v>0.16252025462962966</v>
      </c>
    </row>
    <row r="73" spans="2:114" x14ac:dyDescent="0.2">
      <c r="B73" s="124">
        <f>laps_times[[#This Row],[poř]]</f>
        <v>70</v>
      </c>
      <c r="C73" s="125">
        <f>laps_times[[#This Row],[s.č.]]</f>
        <v>27</v>
      </c>
      <c r="D73" s="125" t="str">
        <f>laps_times[[#This Row],[jméno]]</f>
        <v>Dudák Zdeněk</v>
      </c>
      <c r="E73" s="126">
        <f>laps_times[[#This Row],[roč]]</f>
        <v>1981</v>
      </c>
      <c r="F73" s="126" t="str">
        <f>laps_times[[#This Row],[kat]]</f>
        <v>M30</v>
      </c>
      <c r="G73" s="126">
        <f>laps_times[[#This Row],[poř_kat]]</f>
        <v>20</v>
      </c>
      <c r="H73" s="125" t="str">
        <f>IF(ISBLANK(laps_times[[#This Row],[klub]]),"-",laps_times[[#This Row],[klub]])</f>
        <v>-</v>
      </c>
      <c r="I73" s="138">
        <f>laps_times[[#This Row],[celk. čas]]</f>
        <v>0.16311342592592593</v>
      </c>
      <c r="J73" s="127">
        <f>laps_times[[#This Row],[1]]</f>
        <v>2.1016203703703704E-3</v>
      </c>
      <c r="K73" s="127">
        <f>IF(ISBLANK(laps_times[[#This Row],[2]]),"DNF",    rounds_cum_time[[#This Row],[1]]+laps_times[[#This Row],[2]])</f>
        <v>3.4554398148148148E-3</v>
      </c>
      <c r="L73" s="127">
        <f>IF(ISBLANK(laps_times[[#This Row],[3]]),"DNF",    rounds_cum_time[[#This Row],[2]]+laps_times[[#This Row],[3]])</f>
        <v>4.7789351851851855E-3</v>
      </c>
      <c r="M73" s="127">
        <f>IF(ISBLANK(laps_times[[#This Row],[4]]),"DNF",    rounds_cum_time[[#This Row],[3]]+laps_times[[#This Row],[4]])</f>
        <v>6.1179398148148148E-3</v>
      </c>
      <c r="N73" s="127">
        <f>IF(ISBLANK(laps_times[[#This Row],[5]]),"DNF",    rounds_cum_time[[#This Row],[4]]+laps_times[[#This Row],[5]])</f>
        <v>7.4525462962962965E-3</v>
      </c>
      <c r="O73" s="127">
        <f>IF(ISBLANK(laps_times[[#This Row],[6]]),"DNF",    rounds_cum_time[[#This Row],[5]]+laps_times[[#This Row],[6]])</f>
        <v>8.8067129629629641E-3</v>
      </c>
      <c r="P73" s="127">
        <f>IF(ISBLANK(laps_times[[#This Row],[7]]),"DNF",    rounds_cum_time[[#This Row],[6]]+laps_times[[#This Row],[7]])</f>
        <v>1.0161458333333335E-2</v>
      </c>
      <c r="Q73" s="127">
        <f>IF(ISBLANK(laps_times[[#This Row],[8]]),"DNF",    rounds_cum_time[[#This Row],[7]]+laps_times[[#This Row],[8]])</f>
        <v>1.1520370370370372E-2</v>
      </c>
      <c r="R73" s="127">
        <f>IF(ISBLANK(laps_times[[#This Row],[9]]),"DNF",    rounds_cum_time[[#This Row],[8]]+laps_times[[#This Row],[9]])</f>
        <v>1.2886921296296297E-2</v>
      </c>
      <c r="S73" s="127">
        <f>IF(ISBLANK(laps_times[[#This Row],[10]]),"DNF",    rounds_cum_time[[#This Row],[9]]+laps_times[[#This Row],[10]])</f>
        <v>1.4269444444444446E-2</v>
      </c>
      <c r="T73" s="127">
        <f>IF(ISBLANK(laps_times[[#This Row],[11]]),"DNF",    rounds_cum_time[[#This Row],[10]]+laps_times[[#This Row],[11]])</f>
        <v>1.5600115740740743E-2</v>
      </c>
      <c r="U73" s="127">
        <f>IF(ISBLANK(laps_times[[#This Row],[12]]),"DNF",    rounds_cum_time[[#This Row],[11]]+laps_times[[#This Row],[12]])</f>
        <v>1.6952546296296299E-2</v>
      </c>
      <c r="V73" s="127">
        <f>IF(ISBLANK(laps_times[[#This Row],[13]]),"DNF",    rounds_cum_time[[#This Row],[12]]+laps_times[[#This Row],[13]])</f>
        <v>1.8300347222222225E-2</v>
      </c>
      <c r="W73" s="127">
        <f>IF(ISBLANK(laps_times[[#This Row],[14]]),"DNF",    rounds_cum_time[[#This Row],[13]]+laps_times[[#This Row],[14]])</f>
        <v>1.9702546296296298E-2</v>
      </c>
      <c r="X73" s="127">
        <f>IF(ISBLANK(laps_times[[#This Row],[15]]),"DNF",    rounds_cum_time[[#This Row],[14]]+laps_times[[#This Row],[15]])</f>
        <v>2.1091435185185185E-2</v>
      </c>
      <c r="Y73" s="127">
        <f>IF(ISBLANK(laps_times[[#This Row],[16]]),"DNF",    rounds_cum_time[[#This Row],[15]]+laps_times[[#This Row],[16]])</f>
        <v>2.2438194444444445E-2</v>
      </c>
      <c r="Z73" s="127">
        <f>IF(ISBLANK(laps_times[[#This Row],[17]]),"DNF",    rounds_cum_time[[#This Row],[16]]+laps_times[[#This Row],[17]])</f>
        <v>2.3798726851851852E-2</v>
      </c>
      <c r="AA73" s="127">
        <f>IF(ISBLANK(laps_times[[#This Row],[18]]),"DNF",    rounds_cum_time[[#This Row],[17]]+laps_times[[#This Row],[18]])</f>
        <v>2.517476851851852E-2</v>
      </c>
      <c r="AB73" s="127">
        <f>IF(ISBLANK(laps_times[[#This Row],[19]]),"DNF",    rounds_cum_time[[#This Row],[18]]+laps_times[[#This Row],[19]])</f>
        <v>2.6589236111111112E-2</v>
      </c>
      <c r="AC73" s="127">
        <f>IF(ISBLANK(laps_times[[#This Row],[20]]),"DNF",    rounds_cum_time[[#This Row],[19]]+laps_times[[#This Row],[20]])</f>
        <v>2.7980439814814816E-2</v>
      </c>
      <c r="AD73" s="127">
        <f>IF(ISBLANK(laps_times[[#This Row],[21]]),"DNF",    rounds_cum_time[[#This Row],[20]]+laps_times[[#This Row],[21]])</f>
        <v>2.9356481481481483E-2</v>
      </c>
      <c r="AE73" s="127">
        <f>IF(ISBLANK(laps_times[[#This Row],[22]]),"DNF",    rounds_cum_time[[#This Row],[21]]+laps_times[[#This Row],[22]])</f>
        <v>3.0711574074074075E-2</v>
      </c>
      <c r="AF73" s="127">
        <f>IF(ISBLANK(laps_times[[#This Row],[23]]),"DNF",    rounds_cum_time[[#This Row],[22]]+laps_times[[#This Row],[23]])</f>
        <v>3.2054166666666668E-2</v>
      </c>
      <c r="AG73" s="127">
        <f>IF(ISBLANK(laps_times[[#This Row],[24]]),"DNF",    rounds_cum_time[[#This Row],[23]]+laps_times[[#This Row],[24]])</f>
        <v>3.3403703703703706E-2</v>
      </c>
      <c r="AH73" s="127">
        <f>IF(ISBLANK(laps_times[[#This Row],[25]]),"DNF",    rounds_cum_time[[#This Row],[24]]+laps_times[[#This Row],[25]])</f>
        <v>3.4758333333333336E-2</v>
      </c>
      <c r="AI73" s="127">
        <f>IF(ISBLANK(laps_times[[#This Row],[26]]),"DNF",    rounds_cum_time[[#This Row],[25]]+laps_times[[#This Row],[26]])</f>
        <v>3.6098379629629633E-2</v>
      </c>
      <c r="AJ73" s="127">
        <f>IF(ISBLANK(laps_times[[#This Row],[27]]),"DNF",    rounds_cum_time[[#This Row],[26]]+laps_times[[#This Row],[27]])</f>
        <v>3.7475347222222226E-2</v>
      </c>
      <c r="AK73" s="127">
        <f>IF(ISBLANK(laps_times[[#This Row],[28]]),"DNF",    rounds_cum_time[[#This Row],[27]]+laps_times[[#This Row],[28]])</f>
        <v>3.8838541666666671E-2</v>
      </c>
      <c r="AL73" s="127">
        <f>IF(ISBLANK(laps_times[[#This Row],[29]]),"DNF",    rounds_cum_time[[#This Row],[28]]+laps_times[[#This Row],[29]])</f>
        <v>4.0196875000000007E-2</v>
      </c>
      <c r="AM73" s="127">
        <f>IF(ISBLANK(laps_times[[#This Row],[30]]),"DNF",    rounds_cum_time[[#This Row],[29]]+laps_times[[#This Row],[30]])</f>
        <v>4.1567824074074083E-2</v>
      </c>
      <c r="AN73" s="127">
        <f>IF(ISBLANK(laps_times[[#This Row],[31]]),"DNF",    rounds_cum_time[[#This Row],[30]]+laps_times[[#This Row],[31]])</f>
        <v>4.2941319444444452E-2</v>
      </c>
      <c r="AO73" s="127">
        <f>IF(ISBLANK(laps_times[[#This Row],[32]]),"DNF",    rounds_cum_time[[#This Row],[31]]+laps_times[[#This Row],[32]])</f>
        <v>4.4325694444444452E-2</v>
      </c>
      <c r="AP73" s="127">
        <f>IF(ISBLANK(laps_times[[#This Row],[33]]),"DNF",    rounds_cum_time[[#This Row],[32]]+laps_times[[#This Row],[33]])</f>
        <v>4.570937500000001E-2</v>
      </c>
      <c r="AQ73" s="127">
        <f>IF(ISBLANK(laps_times[[#This Row],[34]]),"DNF",    rounds_cum_time[[#This Row],[33]]+laps_times[[#This Row],[34]])</f>
        <v>4.7040972222222234E-2</v>
      </c>
      <c r="AR73" s="127">
        <f>IF(ISBLANK(laps_times[[#This Row],[35]]),"DNF",    rounds_cum_time[[#This Row],[34]]+laps_times[[#This Row],[35]])</f>
        <v>4.8400000000000012E-2</v>
      </c>
      <c r="AS73" s="127">
        <f>IF(ISBLANK(laps_times[[#This Row],[36]]),"DNF",    rounds_cum_time[[#This Row],[35]]+laps_times[[#This Row],[36]])</f>
        <v>4.9759722222222233E-2</v>
      </c>
      <c r="AT73" s="127">
        <f>IF(ISBLANK(laps_times[[#This Row],[37]]),"DNF",    rounds_cum_time[[#This Row],[36]]+laps_times[[#This Row],[37]])</f>
        <v>5.1134953703703717E-2</v>
      </c>
      <c r="AU73" s="127">
        <f>IF(ISBLANK(laps_times[[#This Row],[38]]),"DNF",    rounds_cum_time[[#This Row],[37]]+laps_times[[#This Row],[38]])</f>
        <v>5.251192129629631E-2</v>
      </c>
      <c r="AV73" s="127">
        <f>IF(ISBLANK(laps_times[[#This Row],[39]]),"DNF",    rounds_cum_time[[#This Row],[38]]+laps_times[[#This Row],[39]])</f>
        <v>5.387789351851853E-2</v>
      </c>
      <c r="AW73" s="127">
        <f>IF(ISBLANK(laps_times[[#This Row],[40]]),"DNF",    rounds_cum_time[[#This Row],[39]]+laps_times[[#This Row],[40]])</f>
        <v>5.5225810185185194E-2</v>
      </c>
      <c r="AX73" s="127">
        <f>IF(ISBLANK(laps_times[[#This Row],[41]]),"DNF",    rounds_cum_time[[#This Row],[40]]+laps_times[[#This Row],[41]])</f>
        <v>5.6573958333333341E-2</v>
      </c>
      <c r="AY73" s="127">
        <f>IF(ISBLANK(laps_times[[#This Row],[42]]),"DNF",    rounds_cum_time[[#This Row],[41]]+laps_times[[#This Row],[42]])</f>
        <v>5.793171296296297E-2</v>
      </c>
      <c r="AZ73" s="127">
        <f>IF(ISBLANK(laps_times[[#This Row],[43]]),"DNF",    rounds_cum_time[[#This Row],[42]]+laps_times[[#This Row],[43]])</f>
        <v>5.9334953703703709E-2</v>
      </c>
      <c r="BA73" s="127">
        <f>IF(ISBLANK(laps_times[[#This Row],[44]]),"DNF",    rounds_cum_time[[#This Row],[43]]+laps_times[[#This Row],[44]])</f>
        <v>6.0708333333333336E-2</v>
      </c>
      <c r="BB73" s="127">
        <f>IF(ISBLANK(laps_times[[#This Row],[45]]),"DNF",    rounds_cum_time[[#This Row],[44]]+laps_times[[#This Row],[45]])</f>
        <v>6.2128240740740741E-2</v>
      </c>
      <c r="BC73" s="127">
        <f>IF(ISBLANK(laps_times[[#This Row],[46]]),"DNF",    rounds_cum_time[[#This Row],[45]]+laps_times[[#This Row],[46]])</f>
        <v>6.3543981481481479E-2</v>
      </c>
      <c r="BD73" s="127">
        <f>IF(ISBLANK(laps_times[[#This Row],[47]]),"DNF",    rounds_cum_time[[#This Row],[46]]+laps_times[[#This Row],[47]])</f>
        <v>6.4981712962962956E-2</v>
      </c>
      <c r="BE73" s="127">
        <f>IF(ISBLANK(laps_times[[#This Row],[48]]),"DNF",    rounds_cum_time[[#This Row],[47]]+laps_times[[#This Row],[48]])</f>
        <v>6.6427430555555556E-2</v>
      </c>
      <c r="BF73" s="127">
        <f>IF(ISBLANK(laps_times[[#This Row],[49]]),"DNF",    rounds_cum_time[[#This Row],[48]]+laps_times[[#This Row],[49]])</f>
        <v>6.7848842592592593E-2</v>
      </c>
      <c r="BG73" s="127">
        <f>IF(ISBLANK(laps_times[[#This Row],[50]]),"DNF",    rounds_cum_time[[#This Row],[49]]+laps_times[[#This Row],[50]])</f>
        <v>6.9272453703703704E-2</v>
      </c>
      <c r="BH73" s="127">
        <f>IF(ISBLANK(laps_times[[#This Row],[51]]),"DNF",    rounds_cum_time[[#This Row],[50]]+laps_times[[#This Row],[51]])</f>
        <v>7.0732407407407411E-2</v>
      </c>
      <c r="BI73" s="127">
        <f>IF(ISBLANK(laps_times[[#This Row],[52]]),"DNF",    rounds_cum_time[[#This Row],[51]]+laps_times[[#This Row],[52]])</f>
        <v>7.2195370370370368E-2</v>
      </c>
      <c r="BJ73" s="127">
        <f>IF(ISBLANK(laps_times[[#This Row],[53]]),"DNF",    rounds_cum_time[[#This Row],[52]]+laps_times[[#This Row],[53]])</f>
        <v>7.3625462962962962E-2</v>
      </c>
      <c r="BK73" s="127">
        <f>IF(ISBLANK(laps_times[[#This Row],[54]]),"DNF",    rounds_cum_time[[#This Row],[53]]+laps_times[[#This Row],[54]])</f>
        <v>7.5067939814814813E-2</v>
      </c>
      <c r="BL73" s="127">
        <f>IF(ISBLANK(laps_times[[#This Row],[55]]),"DNF",    rounds_cum_time[[#This Row],[54]]+laps_times[[#This Row],[55]])</f>
        <v>7.6486458333333326E-2</v>
      </c>
      <c r="BM73" s="127">
        <f>IF(ISBLANK(laps_times[[#This Row],[56]]),"DNF",    rounds_cum_time[[#This Row],[55]]+laps_times[[#This Row],[56]])</f>
        <v>7.789942129629629E-2</v>
      </c>
      <c r="BN73" s="127">
        <f>IF(ISBLANK(laps_times[[#This Row],[57]]),"DNF",    rounds_cum_time[[#This Row],[56]]+laps_times[[#This Row],[57]])</f>
        <v>7.9320023148148136E-2</v>
      </c>
      <c r="BO73" s="127">
        <f>IF(ISBLANK(laps_times[[#This Row],[58]]),"DNF",    rounds_cum_time[[#This Row],[57]]+laps_times[[#This Row],[58]])</f>
        <v>8.0806249999999982E-2</v>
      </c>
      <c r="BP73" s="127">
        <f>IF(ISBLANK(laps_times[[#This Row],[59]]),"DNF",    rounds_cum_time[[#This Row],[58]]+laps_times[[#This Row],[59]])</f>
        <v>8.2243171296296283E-2</v>
      </c>
      <c r="BQ73" s="127">
        <f>IF(ISBLANK(laps_times[[#This Row],[60]]),"DNF",    rounds_cum_time[[#This Row],[59]]+laps_times[[#This Row],[60]])</f>
        <v>8.3728240740740728E-2</v>
      </c>
      <c r="BR73" s="127">
        <f>IF(ISBLANK(laps_times[[#This Row],[61]]),"DNF",    rounds_cum_time[[#This Row],[60]]+laps_times[[#This Row],[61]])</f>
        <v>8.5229513888888872E-2</v>
      </c>
      <c r="BS73" s="127">
        <f>IF(ISBLANK(laps_times[[#This Row],[62]]),"DNF",    rounds_cum_time[[#This Row],[61]]+laps_times[[#This Row],[62]])</f>
        <v>8.6694675925925904E-2</v>
      </c>
      <c r="BT73" s="127">
        <f>IF(ISBLANK(laps_times[[#This Row],[63]]),"DNF",    rounds_cum_time[[#This Row],[62]]+laps_times[[#This Row],[63]])</f>
        <v>8.822650462962961E-2</v>
      </c>
      <c r="BU73" s="127">
        <f>IF(ISBLANK(laps_times[[#This Row],[64]]),"DNF",    rounds_cum_time[[#This Row],[63]]+laps_times[[#This Row],[64]])</f>
        <v>8.9776620370370347E-2</v>
      </c>
      <c r="BV73" s="127">
        <f>IF(ISBLANK(laps_times[[#This Row],[65]]),"DNF",    rounds_cum_time[[#This Row],[64]]+laps_times[[#This Row],[65]])</f>
        <v>9.1304629629629611E-2</v>
      </c>
      <c r="BW73" s="127">
        <f>IF(ISBLANK(laps_times[[#This Row],[66]]),"DNF",    rounds_cum_time[[#This Row],[65]]+laps_times[[#This Row],[66]])</f>
        <v>9.2836458333333316E-2</v>
      </c>
      <c r="BX73" s="127">
        <f>IF(ISBLANK(laps_times[[#This Row],[67]]),"DNF",    rounds_cum_time[[#This Row],[66]]+laps_times[[#This Row],[67]])</f>
        <v>9.4420138888888866E-2</v>
      </c>
      <c r="BY73" s="127">
        <f>IF(ISBLANK(laps_times[[#This Row],[68]]),"DNF",    rounds_cum_time[[#This Row],[67]]+laps_times[[#This Row],[68]])</f>
        <v>9.5961805555555529E-2</v>
      </c>
      <c r="BZ73" s="127">
        <f>IF(ISBLANK(laps_times[[#This Row],[69]]),"DNF",    rounds_cum_time[[#This Row],[68]]+laps_times[[#This Row],[69]])</f>
        <v>9.7525694444444422E-2</v>
      </c>
      <c r="CA73" s="127">
        <f>IF(ISBLANK(laps_times[[#This Row],[70]]),"DNF",    rounds_cum_time[[#This Row],[69]]+laps_times[[#This Row],[70]])</f>
        <v>9.9106018518518496E-2</v>
      </c>
      <c r="CB73" s="127">
        <f>IF(ISBLANK(laps_times[[#This Row],[71]]),"DNF",    rounds_cum_time[[#This Row],[70]]+laps_times[[#This Row],[71]])</f>
        <v>0.10070046296296294</v>
      </c>
      <c r="CC73" s="127">
        <f>IF(ISBLANK(laps_times[[#This Row],[72]]),"DNF",    rounds_cum_time[[#This Row],[71]]+laps_times[[#This Row],[72]])</f>
        <v>0.10228749999999998</v>
      </c>
      <c r="CD73" s="127">
        <f>IF(ISBLANK(laps_times[[#This Row],[73]]),"DNF",    rounds_cum_time[[#This Row],[72]]+laps_times[[#This Row],[73]])</f>
        <v>0.10390810185185183</v>
      </c>
      <c r="CE73" s="127">
        <f>IF(ISBLANK(laps_times[[#This Row],[74]]),"DNF",    rounds_cum_time[[#This Row],[73]]+laps_times[[#This Row],[74]])</f>
        <v>0.10555960648148145</v>
      </c>
      <c r="CF73" s="127">
        <f>IF(ISBLANK(laps_times[[#This Row],[75]]),"DNF",    rounds_cum_time[[#This Row],[74]]+laps_times[[#This Row],[75]])</f>
        <v>0.10716793981481479</v>
      </c>
      <c r="CG73" s="127">
        <f>IF(ISBLANK(laps_times[[#This Row],[76]]),"DNF",    rounds_cum_time[[#This Row],[75]]+laps_times[[#This Row],[76]])</f>
        <v>0.10871215277777775</v>
      </c>
      <c r="CH73" s="127">
        <f>IF(ISBLANK(laps_times[[#This Row],[77]]),"DNF",    rounds_cum_time[[#This Row],[76]]+laps_times[[#This Row],[77]])</f>
        <v>0.11037743055555553</v>
      </c>
      <c r="CI73" s="127">
        <f>IF(ISBLANK(laps_times[[#This Row],[78]]),"DNF",    rounds_cum_time[[#This Row],[77]]+laps_times[[#This Row],[78]])</f>
        <v>0.11204918981481479</v>
      </c>
      <c r="CJ73" s="127">
        <f>IF(ISBLANK(laps_times[[#This Row],[79]]),"DNF",    rounds_cum_time[[#This Row],[78]]+laps_times[[#This Row],[79]])</f>
        <v>0.11374548611111109</v>
      </c>
      <c r="CK73" s="127">
        <f>IF(ISBLANK(laps_times[[#This Row],[80]]),"DNF",    rounds_cum_time[[#This Row],[79]]+laps_times[[#This Row],[80]])</f>
        <v>0.11544374999999997</v>
      </c>
      <c r="CL73" s="127">
        <f>IF(ISBLANK(laps_times[[#This Row],[81]]),"DNF",    rounds_cum_time[[#This Row],[80]]+laps_times[[#This Row],[81]])</f>
        <v>0.11722789351851849</v>
      </c>
      <c r="CM73" s="127">
        <f>IF(ISBLANK(laps_times[[#This Row],[82]]),"DNF",    rounds_cum_time[[#This Row],[81]]+laps_times[[#This Row],[82]])</f>
        <v>0.11898414351851849</v>
      </c>
      <c r="CN73" s="127">
        <f>IF(ISBLANK(laps_times[[#This Row],[83]]),"DNF",    rounds_cum_time[[#This Row],[82]]+laps_times[[#This Row],[83]])</f>
        <v>0.12082812499999998</v>
      </c>
      <c r="CO73" s="127">
        <f>IF(ISBLANK(laps_times[[#This Row],[84]]),"DNF",    rounds_cum_time[[#This Row],[83]]+laps_times[[#This Row],[84]])</f>
        <v>0.12267673611111109</v>
      </c>
      <c r="CP73" s="127">
        <f>IF(ISBLANK(laps_times[[#This Row],[85]]),"DNF",    rounds_cum_time[[#This Row],[84]]+laps_times[[#This Row],[85]])</f>
        <v>0.12447106481481479</v>
      </c>
      <c r="CQ73" s="127">
        <f>IF(ISBLANK(laps_times[[#This Row],[86]]),"DNF",    rounds_cum_time[[#This Row],[85]]+laps_times[[#This Row],[86]])</f>
        <v>0.12622835648148145</v>
      </c>
      <c r="CR73" s="127">
        <f>IF(ISBLANK(laps_times[[#This Row],[87]]),"DNF",    rounds_cum_time[[#This Row],[86]]+laps_times[[#This Row],[87]])</f>
        <v>0.12811168981481477</v>
      </c>
      <c r="CS73" s="127">
        <f>IF(ISBLANK(laps_times[[#This Row],[88]]),"DNF",    rounds_cum_time[[#This Row],[87]]+laps_times[[#This Row],[88]])</f>
        <v>0.12998437499999996</v>
      </c>
      <c r="CT73" s="127">
        <f>IF(ISBLANK(laps_times[[#This Row],[89]]),"DNF",    rounds_cum_time[[#This Row],[88]]+laps_times[[#This Row],[89]])</f>
        <v>0.13179814814814811</v>
      </c>
      <c r="CU73" s="127">
        <f>IF(ISBLANK(laps_times[[#This Row],[90]]),"DNF",    rounds_cum_time[[#This Row],[89]]+laps_times[[#This Row],[90]])</f>
        <v>0.13372407407407402</v>
      </c>
      <c r="CV73" s="127">
        <f>IF(ISBLANK(laps_times[[#This Row],[91]]),"DNF",    rounds_cum_time[[#This Row],[90]]+laps_times[[#This Row],[91]])</f>
        <v>0.1357149305555555</v>
      </c>
      <c r="CW73" s="127">
        <f>IF(ISBLANK(laps_times[[#This Row],[92]]),"DNF",    rounds_cum_time[[#This Row],[91]]+laps_times[[#This Row],[92]])</f>
        <v>0.13772303240740735</v>
      </c>
      <c r="CX73" s="127">
        <f>IF(ISBLANK(laps_times[[#This Row],[93]]),"DNF",    rounds_cum_time[[#This Row],[92]]+laps_times[[#This Row],[93]])</f>
        <v>0.13978865740740734</v>
      </c>
      <c r="CY73" s="127">
        <f>IF(ISBLANK(laps_times[[#This Row],[94]]),"DNF",    rounds_cum_time[[#This Row],[93]]+laps_times[[#This Row],[94]])</f>
        <v>0.14181712962962956</v>
      </c>
      <c r="CZ73" s="127">
        <f>IF(ISBLANK(laps_times[[#This Row],[95]]),"DNF",    rounds_cum_time[[#This Row],[94]]+laps_times[[#This Row],[95]])</f>
        <v>0.14377766203703696</v>
      </c>
      <c r="DA73" s="127">
        <f>IF(ISBLANK(laps_times[[#This Row],[96]]),"DNF",    rounds_cum_time[[#This Row],[95]]+laps_times[[#This Row],[96]])</f>
        <v>0.14589027777777769</v>
      </c>
      <c r="DB73" s="127">
        <f>IF(ISBLANK(laps_times[[#This Row],[97]]),"DNF",    rounds_cum_time[[#This Row],[96]]+laps_times[[#This Row],[97]])</f>
        <v>0.14790613425925916</v>
      </c>
      <c r="DC73" s="127">
        <f>IF(ISBLANK(laps_times[[#This Row],[98]]),"DNF",    rounds_cum_time[[#This Row],[97]]+laps_times[[#This Row],[98]])</f>
        <v>0.15005277777777767</v>
      </c>
      <c r="DD73" s="127">
        <f>IF(ISBLANK(laps_times[[#This Row],[99]]),"DNF",    rounds_cum_time[[#This Row],[98]]+laps_times[[#This Row],[99]])</f>
        <v>0.15238773148148138</v>
      </c>
      <c r="DE73" s="127">
        <f>IF(ISBLANK(laps_times[[#This Row],[100]]),"DNF",    rounds_cum_time[[#This Row],[99]]+laps_times[[#This Row],[100]])</f>
        <v>0.15432361111111101</v>
      </c>
      <c r="DF73" s="127">
        <f>IF(ISBLANK(laps_times[[#This Row],[101]]),"DNF",    rounds_cum_time[[#This Row],[100]]+laps_times[[#This Row],[101]])</f>
        <v>0.15644849537037026</v>
      </c>
      <c r="DG73" s="127">
        <f>IF(ISBLANK(laps_times[[#This Row],[102]]),"DNF",    rounds_cum_time[[#This Row],[101]]+laps_times[[#This Row],[102]])</f>
        <v>0.15829490740740729</v>
      </c>
      <c r="DH73" s="127">
        <f>IF(ISBLANK(laps_times[[#This Row],[103]]),"DNF",    rounds_cum_time[[#This Row],[102]]+laps_times[[#This Row],[103]])</f>
        <v>0.16003206018518507</v>
      </c>
      <c r="DI73" s="128">
        <f>IF(ISBLANK(laps_times[[#This Row],[104]]),"DNF",    rounds_cum_time[[#This Row],[103]]+laps_times[[#This Row],[104]])</f>
        <v>0.16183263888888877</v>
      </c>
      <c r="DJ73" s="128">
        <f>IF(ISBLANK(laps_times[[#This Row],[105]]),"DNF",    rounds_cum_time[[#This Row],[104]]+laps_times[[#This Row],[105]])</f>
        <v>0.16312303240740728</v>
      </c>
    </row>
    <row r="74" spans="2:114" x14ac:dyDescent="0.2">
      <c r="B74" s="124">
        <f>laps_times[[#This Row],[poř]]</f>
        <v>71</v>
      </c>
      <c r="C74" s="125">
        <f>laps_times[[#This Row],[s.č.]]</f>
        <v>127</v>
      </c>
      <c r="D74" s="125" t="str">
        <f>laps_times[[#This Row],[jméno]]</f>
        <v>Hinterhoelzl Robert</v>
      </c>
      <c r="E74" s="126">
        <f>laps_times[[#This Row],[roč]]</f>
        <v>1967</v>
      </c>
      <c r="F74" s="126" t="str">
        <f>laps_times[[#This Row],[kat]]</f>
        <v>M50</v>
      </c>
      <c r="G74" s="126">
        <f>laps_times[[#This Row],[poř_kat]]</f>
        <v>10</v>
      </c>
      <c r="H74" s="125" t="str">
        <f>IF(ISBLANK(laps_times[[#This Row],[klub]]),"-",laps_times[[#This Row],[klub]])</f>
        <v>SONNENKISSEN</v>
      </c>
      <c r="I74" s="138">
        <f>laps_times[[#This Row],[celk. čas]]</f>
        <v>0.16335648148148149</v>
      </c>
      <c r="J74" s="127">
        <f>laps_times[[#This Row],[1]]</f>
        <v>2.4159722222222226E-3</v>
      </c>
      <c r="K74" s="127">
        <f>IF(ISBLANK(laps_times[[#This Row],[2]]),"DNF",    rounds_cum_time[[#This Row],[1]]+laps_times[[#This Row],[2]])</f>
        <v>3.9216435185185188E-3</v>
      </c>
      <c r="L74" s="127">
        <f>IF(ISBLANK(laps_times[[#This Row],[3]]),"DNF",    rounds_cum_time[[#This Row],[2]]+laps_times[[#This Row],[3]])</f>
        <v>5.4542824074074077E-3</v>
      </c>
      <c r="M74" s="127">
        <f>IF(ISBLANK(laps_times[[#This Row],[4]]),"DNF",    rounds_cum_time[[#This Row],[3]]+laps_times[[#This Row],[4]])</f>
        <v>6.9828703703703702E-3</v>
      </c>
      <c r="N74" s="127">
        <f>IF(ISBLANK(laps_times[[#This Row],[5]]),"DNF",    rounds_cum_time[[#This Row],[4]]+laps_times[[#This Row],[5]])</f>
        <v>8.5157407407407404E-3</v>
      </c>
      <c r="O74" s="127">
        <f>IF(ISBLANK(laps_times[[#This Row],[6]]),"DNF",    rounds_cum_time[[#This Row],[5]]+laps_times[[#This Row],[6]])</f>
        <v>1.0059259259259259E-2</v>
      </c>
      <c r="P74" s="127">
        <f>IF(ISBLANK(laps_times[[#This Row],[7]]),"DNF",    rounds_cum_time[[#This Row],[6]]+laps_times[[#This Row],[7]])</f>
        <v>1.160925925925926E-2</v>
      </c>
      <c r="Q74" s="127">
        <f>IF(ISBLANK(laps_times[[#This Row],[8]]),"DNF",    rounds_cum_time[[#This Row],[7]]+laps_times[[#This Row],[8]])</f>
        <v>1.3135300925925927E-2</v>
      </c>
      <c r="R74" s="127">
        <f>IF(ISBLANK(laps_times[[#This Row],[9]]),"DNF",    rounds_cum_time[[#This Row],[8]]+laps_times[[#This Row],[9]])</f>
        <v>1.4636689814814816E-2</v>
      </c>
      <c r="S74" s="127">
        <f>IF(ISBLANK(laps_times[[#This Row],[10]]),"DNF",    rounds_cum_time[[#This Row],[9]]+laps_times[[#This Row],[10]])</f>
        <v>1.6146990740740743E-2</v>
      </c>
      <c r="T74" s="127">
        <f>IF(ISBLANK(laps_times[[#This Row],[11]]),"DNF",    rounds_cum_time[[#This Row],[10]]+laps_times[[#This Row],[11]])</f>
        <v>1.7669444444444446E-2</v>
      </c>
      <c r="U74" s="127">
        <f>IF(ISBLANK(laps_times[[#This Row],[12]]),"DNF",    rounds_cum_time[[#This Row],[11]]+laps_times[[#This Row],[12]])</f>
        <v>1.9182754629629629E-2</v>
      </c>
      <c r="V74" s="127">
        <f>IF(ISBLANK(laps_times[[#This Row],[13]]),"DNF",    rounds_cum_time[[#This Row],[12]]+laps_times[[#This Row],[13]])</f>
        <v>2.0689467592592593E-2</v>
      </c>
      <c r="W74" s="127">
        <f>IF(ISBLANK(laps_times[[#This Row],[14]]),"DNF",    rounds_cum_time[[#This Row],[13]]+laps_times[[#This Row],[14]])</f>
        <v>2.2221874999999999E-2</v>
      </c>
      <c r="X74" s="127">
        <f>IF(ISBLANK(laps_times[[#This Row],[15]]),"DNF",    rounds_cum_time[[#This Row],[14]]+laps_times[[#This Row],[15]])</f>
        <v>2.3747800925925926E-2</v>
      </c>
      <c r="Y74" s="127">
        <f>IF(ISBLANK(laps_times[[#This Row],[16]]),"DNF",    rounds_cum_time[[#This Row],[15]]+laps_times[[#This Row],[16]])</f>
        <v>2.5261689814814813E-2</v>
      </c>
      <c r="Z74" s="127">
        <f>IF(ISBLANK(laps_times[[#This Row],[17]]),"DNF",    rounds_cum_time[[#This Row],[16]]+laps_times[[#This Row],[17]])</f>
        <v>2.6760648148148148E-2</v>
      </c>
      <c r="AA74" s="127">
        <f>IF(ISBLANK(laps_times[[#This Row],[18]]),"DNF",    rounds_cum_time[[#This Row],[17]]+laps_times[[#This Row],[18]])</f>
        <v>2.8251388888888888E-2</v>
      </c>
      <c r="AB74" s="127">
        <f>IF(ISBLANK(laps_times[[#This Row],[19]]),"DNF",    rounds_cum_time[[#This Row],[18]]+laps_times[[#This Row],[19]])</f>
        <v>2.975613425925926E-2</v>
      </c>
      <c r="AC74" s="127">
        <f>IF(ISBLANK(laps_times[[#This Row],[20]]),"DNF",    rounds_cum_time[[#This Row],[19]]+laps_times[[#This Row],[20]])</f>
        <v>3.1245717592592592E-2</v>
      </c>
      <c r="AD74" s="127">
        <f>IF(ISBLANK(laps_times[[#This Row],[21]]),"DNF",    rounds_cum_time[[#This Row],[20]]+laps_times[[#This Row],[21]])</f>
        <v>3.2740625000000002E-2</v>
      </c>
      <c r="AE74" s="127">
        <f>IF(ISBLANK(laps_times[[#This Row],[22]]),"DNF",    rounds_cum_time[[#This Row],[21]]+laps_times[[#This Row],[22]])</f>
        <v>3.4253472222222227E-2</v>
      </c>
      <c r="AF74" s="127">
        <f>IF(ISBLANK(laps_times[[#This Row],[23]]),"DNF",    rounds_cum_time[[#This Row],[22]]+laps_times[[#This Row],[23]])</f>
        <v>3.5757523148148153E-2</v>
      </c>
      <c r="AG74" s="127">
        <f>IF(ISBLANK(laps_times[[#This Row],[24]]),"DNF",    rounds_cum_time[[#This Row],[23]]+laps_times[[#This Row],[24]])</f>
        <v>3.7260416666666671E-2</v>
      </c>
      <c r="AH74" s="127">
        <f>IF(ISBLANK(laps_times[[#This Row],[25]]),"DNF",    rounds_cum_time[[#This Row],[24]]+laps_times[[#This Row],[25]])</f>
        <v>3.8777893518518521E-2</v>
      </c>
      <c r="AI74" s="127">
        <f>IF(ISBLANK(laps_times[[#This Row],[26]]),"DNF",    rounds_cum_time[[#This Row],[25]]+laps_times[[#This Row],[26]])</f>
        <v>4.0294097222222228E-2</v>
      </c>
      <c r="AJ74" s="127">
        <f>IF(ISBLANK(laps_times[[#This Row],[27]]),"DNF",    rounds_cum_time[[#This Row],[26]]+laps_times[[#This Row],[27]])</f>
        <v>4.1810300925925928E-2</v>
      </c>
      <c r="AK74" s="127">
        <f>IF(ISBLANK(laps_times[[#This Row],[28]]),"DNF",    rounds_cum_time[[#This Row],[27]]+laps_times[[#This Row],[28]])</f>
        <v>4.338101851851852E-2</v>
      </c>
      <c r="AL74" s="127">
        <f>IF(ISBLANK(laps_times[[#This Row],[29]]),"DNF",    rounds_cum_time[[#This Row],[28]]+laps_times[[#This Row],[29]])</f>
        <v>4.4890277777777779E-2</v>
      </c>
      <c r="AM74" s="127">
        <f>IF(ISBLANK(laps_times[[#This Row],[30]]),"DNF",    rounds_cum_time[[#This Row],[29]]+laps_times[[#This Row],[30]])</f>
        <v>4.6413888888888893E-2</v>
      </c>
      <c r="AN74" s="127">
        <f>IF(ISBLANK(laps_times[[#This Row],[31]]),"DNF",    rounds_cum_time[[#This Row],[30]]+laps_times[[#This Row],[31]])</f>
        <v>4.7944791666666674E-2</v>
      </c>
      <c r="AO74" s="127">
        <f>IF(ISBLANK(laps_times[[#This Row],[32]]),"DNF",    rounds_cum_time[[#This Row],[31]]+laps_times[[#This Row],[32]])</f>
        <v>4.9466550925925931E-2</v>
      </c>
      <c r="AP74" s="127">
        <f>IF(ISBLANK(laps_times[[#This Row],[33]]),"DNF",    rounds_cum_time[[#This Row],[32]]+laps_times[[#This Row],[33]])</f>
        <v>5.0990393518518522E-2</v>
      </c>
      <c r="AQ74" s="127">
        <f>IF(ISBLANK(laps_times[[#This Row],[34]]),"DNF",    rounds_cum_time[[#This Row],[33]]+laps_times[[#This Row],[34]])</f>
        <v>5.2523495370370377E-2</v>
      </c>
      <c r="AR74" s="127">
        <f>IF(ISBLANK(laps_times[[#This Row],[35]]),"DNF",    rounds_cum_time[[#This Row],[34]]+laps_times[[#This Row],[35]])</f>
        <v>5.4045254629629634E-2</v>
      </c>
      <c r="AS74" s="127">
        <f>IF(ISBLANK(laps_times[[#This Row],[36]]),"DNF",    rounds_cum_time[[#This Row],[35]]+laps_times[[#This Row],[36]])</f>
        <v>5.5574768518518523E-2</v>
      </c>
      <c r="AT74" s="127">
        <f>IF(ISBLANK(laps_times[[#This Row],[37]]),"DNF",    rounds_cum_time[[#This Row],[36]]+laps_times[[#This Row],[37]])</f>
        <v>5.7087731481481489E-2</v>
      </c>
      <c r="AU74" s="127">
        <f>IF(ISBLANK(laps_times[[#This Row],[38]]),"DNF",    rounds_cum_time[[#This Row],[37]]+laps_times[[#This Row],[38]])</f>
        <v>5.8592824074074082E-2</v>
      </c>
      <c r="AV74" s="127">
        <f>IF(ISBLANK(laps_times[[#This Row],[39]]),"DNF",    rounds_cum_time[[#This Row],[38]]+laps_times[[#This Row],[39]])</f>
        <v>6.0535185185185192E-2</v>
      </c>
      <c r="AW74" s="127">
        <f>IF(ISBLANK(laps_times[[#This Row],[40]]),"DNF",    rounds_cum_time[[#This Row],[39]]+laps_times[[#This Row],[40]])</f>
        <v>6.1843287037037044E-2</v>
      </c>
      <c r="AX74" s="127">
        <f>IF(ISBLANK(laps_times[[#This Row],[41]]),"DNF",    rounds_cum_time[[#This Row],[40]]+laps_times[[#This Row],[41]])</f>
        <v>6.3245254629629641E-2</v>
      </c>
      <c r="AY74" s="127">
        <f>IF(ISBLANK(laps_times[[#This Row],[42]]),"DNF",    rounds_cum_time[[#This Row],[41]]+laps_times[[#This Row],[42]])</f>
        <v>6.4672685185185194E-2</v>
      </c>
      <c r="AZ74" s="127">
        <f>IF(ISBLANK(laps_times[[#This Row],[43]]),"DNF",    rounds_cum_time[[#This Row],[42]]+laps_times[[#This Row],[43]])</f>
        <v>6.6114351851851855E-2</v>
      </c>
      <c r="BA74" s="127">
        <f>IF(ISBLANK(laps_times[[#This Row],[44]]),"DNF",    rounds_cum_time[[#This Row],[43]]+laps_times[[#This Row],[44]])</f>
        <v>6.7657060185185192E-2</v>
      </c>
      <c r="BB74" s="127">
        <f>IF(ISBLANK(laps_times[[#This Row],[45]]),"DNF",    rounds_cum_time[[#This Row],[44]]+laps_times[[#This Row],[45]])</f>
        <v>6.9217708333333336E-2</v>
      </c>
      <c r="BC74" s="127">
        <f>IF(ISBLANK(laps_times[[#This Row],[46]]),"DNF",    rounds_cum_time[[#This Row],[45]]+laps_times[[#This Row],[46]])</f>
        <v>7.077094907407408E-2</v>
      </c>
      <c r="BD74" s="127">
        <f>IF(ISBLANK(laps_times[[#This Row],[47]]),"DNF",    rounds_cum_time[[#This Row],[46]]+laps_times[[#This Row],[47]])</f>
        <v>7.2298611111111119E-2</v>
      </c>
      <c r="BE74" s="127">
        <f>IF(ISBLANK(laps_times[[#This Row],[48]]),"DNF",    rounds_cum_time[[#This Row],[47]]+laps_times[[#This Row],[48]])</f>
        <v>7.3910879629629639E-2</v>
      </c>
      <c r="BF74" s="127">
        <f>IF(ISBLANK(laps_times[[#This Row],[49]]),"DNF",    rounds_cum_time[[#This Row],[48]]+laps_times[[#This Row],[49]])</f>
        <v>7.541979166666668E-2</v>
      </c>
      <c r="BG74" s="127">
        <f>IF(ISBLANK(laps_times[[#This Row],[50]]),"DNF",    rounds_cum_time[[#This Row],[49]]+laps_times[[#This Row],[50]])</f>
        <v>7.6938078703703713E-2</v>
      </c>
      <c r="BH74" s="127">
        <f>IF(ISBLANK(laps_times[[#This Row],[51]]),"DNF",    rounds_cum_time[[#This Row],[50]]+laps_times[[#This Row],[51]])</f>
        <v>7.8471990740740752E-2</v>
      </c>
      <c r="BI74" s="127">
        <f>IF(ISBLANK(laps_times[[#This Row],[52]]),"DNF",    rounds_cum_time[[#This Row],[51]]+laps_times[[#This Row],[52]])</f>
        <v>7.9994791666666676E-2</v>
      </c>
      <c r="BJ74" s="127">
        <f>IF(ISBLANK(laps_times[[#This Row],[53]]),"DNF",    rounds_cum_time[[#This Row],[52]]+laps_times[[#This Row],[53]])</f>
        <v>8.152731481481483E-2</v>
      </c>
      <c r="BK74" s="127">
        <f>IF(ISBLANK(laps_times[[#This Row],[54]]),"DNF",    rounds_cum_time[[#This Row],[53]]+laps_times[[#This Row],[54]])</f>
        <v>8.3062731481481494E-2</v>
      </c>
      <c r="BL74" s="127">
        <f>IF(ISBLANK(laps_times[[#This Row],[55]]),"DNF",    rounds_cum_time[[#This Row],[54]]+laps_times[[#This Row],[55]])</f>
        <v>8.4626504629629645E-2</v>
      </c>
      <c r="BM74" s="127">
        <f>IF(ISBLANK(laps_times[[#This Row],[56]]),"DNF",    rounds_cum_time[[#This Row],[55]]+laps_times[[#This Row],[56]])</f>
        <v>8.617349537037039E-2</v>
      </c>
      <c r="BN74" s="127">
        <f>IF(ISBLANK(laps_times[[#This Row],[57]]),"DNF",    rounds_cum_time[[#This Row],[56]]+laps_times[[#This Row],[57]])</f>
        <v>8.7740972222222241E-2</v>
      </c>
      <c r="BO74" s="127">
        <f>IF(ISBLANK(laps_times[[#This Row],[58]]),"DNF",    rounds_cum_time[[#This Row],[57]]+laps_times[[#This Row],[58]])</f>
        <v>8.930196759259261E-2</v>
      </c>
      <c r="BP74" s="127">
        <f>IF(ISBLANK(laps_times[[#This Row],[59]]),"DNF",    rounds_cum_time[[#This Row],[58]]+laps_times[[#This Row],[59]])</f>
        <v>9.0893402777777799E-2</v>
      </c>
      <c r="BQ74" s="127">
        <f>IF(ISBLANK(laps_times[[#This Row],[60]]),"DNF",    rounds_cum_time[[#This Row],[59]]+laps_times[[#This Row],[60]])</f>
        <v>9.2401620370370391E-2</v>
      </c>
      <c r="BR74" s="127">
        <f>IF(ISBLANK(laps_times[[#This Row],[61]]),"DNF",    rounds_cum_time[[#This Row],[60]]+laps_times[[#This Row],[61]])</f>
        <v>9.3927893518518546E-2</v>
      </c>
      <c r="BS74" s="127">
        <f>IF(ISBLANK(laps_times[[#This Row],[62]]),"DNF",    rounds_cum_time[[#This Row],[61]]+laps_times[[#This Row],[62]])</f>
        <v>9.5454513888888912E-2</v>
      </c>
      <c r="BT74" s="127">
        <f>IF(ISBLANK(laps_times[[#This Row],[63]]),"DNF",    rounds_cum_time[[#This Row],[62]]+laps_times[[#This Row],[63]])</f>
        <v>9.6974305555555584E-2</v>
      </c>
      <c r="BU74" s="127">
        <f>IF(ISBLANK(laps_times[[#This Row],[64]]),"DNF",    rounds_cum_time[[#This Row],[63]]+laps_times[[#This Row],[64]])</f>
        <v>9.8494212962962999E-2</v>
      </c>
      <c r="BV74" s="127">
        <f>IF(ISBLANK(laps_times[[#This Row],[65]]),"DNF",    rounds_cum_time[[#This Row],[64]]+laps_times[[#This Row],[65]])</f>
        <v>0.10008761574074078</v>
      </c>
      <c r="BW74" s="127">
        <f>IF(ISBLANK(laps_times[[#This Row],[66]]),"DNF",    rounds_cum_time[[#This Row],[65]]+laps_times[[#This Row],[66]])</f>
        <v>0.10160578703703707</v>
      </c>
      <c r="BX74" s="127">
        <f>IF(ISBLANK(laps_times[[#This Row],[67]]),"DNF",    rounds_cum_time[[#This Row],[66]]+laps_times[[#This Row],[67]])</f>
        <v>0.10310370370370374</v>
      </c>
      <c r="BY74" s="127">
        <f>IF(ISBLANK(laps_times[[#This Row],[68]]),"DNF",    rounds_cum_time[[#This Row],[67]]+laps_times[[#This Row],[68]])</f>
        <v>0.10461875000000004</v>
      </c>
      <c r="BZ74" s="127">
        <f>IF(ISBLANK(laps_times[[#This Row],[69]]),"DNF",    rounds_cum_time[[#This Row],[68]]+laps_times[[#This Row],[69]])</f>
        <v>0.10616365740740745</v>
      </c>
      <c r="CA74" s="127">
        <f>IF(ISBLANK(laps_times[[#This Row],[70]]),"DNF",    rounds_cum_time[[#This Row],[69]]+laps_times[[#This Row],[70]])</f>
        <v>0.10771377314814819</v>
      </c>
      <c r="CB74" s="127">
        <f>IF(ISBLANK(laps_times[[#This Row],[71]]),"DNF",    rounds_cum_time[[#This Row],[70]]+laps_times[[#This Row],[71]])</f>
        <v>0.10924236111111114</v>
      </c>
      <c r="CC74" s="127">
        <f>IF(ISBLANK(laps_times[[#This Row],[72]]),"DNF",    rounds_cum_time[[#This Row],[71]]+laps_times[[#This Row],[72]])</f>
        <v>0.11078831018518522</v>
      </c>
      <c r="CD74" s="127">
        <f>IF(ISBLANK(laps_times[[#This Row],[73]]),"DNF",    rounds_cum_time[[#This Row],[72]]+laps_times[[#This Row],[73]])</f>
        <v>0.1123490740740741</v>
      </c>
      <c r="CE74" s="127">
        <f>IF(ISBLANK(laps_times[[#This Row],[74]]),"DNF",    rounds_cum_time[[#This Row],[73]]+laps_times[[#This Row],[74]])</f>
        <v>0.11391250000000003</v>
      </c>
      <c r="CF74" s="127">
        <f>IF(ISBLANK(laps_times[[#This Row],[75]]),"DNF",    rounds_cum_time[[#This Row],[74]]+laps_times[[#This Row],[75]])</f>
        <v>0.11546365740740744</v>
      </c>
      <c r="CG74" s="127">
        <f>IF(ISBLANK(laps_times[[#This Row],[76]]),"DNF",    rounds_cum_time[[#This Row],[75]]+laps_times[[#This Row],[76]])</f>
        <v>0.11706678240740744</v>
      </c>
      <c r="CH74" s="127">
        <f>IF(ISBLANK(laps_times[[#This Row],[77]]),"DNF",    rounds_cum_time[[#This Row],[76]]+laps_times[[#This Row],[77]])</f>
        <v>0.1186615740740741</v>
      </c>
      <c r="CI74" s="127">
        <f>IF(ISBLANK(laps_times[[#This Row],[78]]),"DNF",    rounds_cum_time[[#This Row],[77]]+laps_times[[#This Row],[78]])</f>
        <v>0.12026192129629633</v>
      </c>
      <c r="CJ74" s="127">
        <f>IF(ISBLANK(laps_times[[#This Row],[79]]),"DNF",    rounds_cum_time[[#This Row],[78]]+laps_times[[#This Row],[79]])</f>
        <v>0.12197812500000003</v>
      </c>
      <c r="CK74" s="127">
        <f>IF(ISBLANK(laps_times[[#This Row],[80]]),"DNF",    rounds_cum_time[[#This Row],[79]]+laps_times[[#This Row],[80]])</f>
        <v>0.12358252314814819</v>
      </c>
      <c r="CL74" s="127">
        <f>IF(ISBLANK(laps_times[[#This Row],[81]]),"DNF",    rounds_cum_time[[#This Row],[80]]+laps_times[[#This Row],[81]])</f>
        <v>0.12516504629629632</v>
      </c>
      <c r="CM74" s="127">
        <f>IF(ISBLANK(laps_times[[#This Row],[82]]),"DNF",    rounds_cum_time[[#This Row],[81]]+laps_times[[#This Row],[82]])</f>
        <v>0.12682187500000003</v>
      </c>
      <c r="CN74" s="127">
        <f>IF(ISBLANK(laps_times[[#This Row],[83]]),"DNF",    rounds_cum_time[[#This Row],[82]]+laps_times[[#This Row],[83]])</f>
        <v>0.12842928240740745</v>
      </c>
      <c r="CO74" s="127">
        <f>IF(ISBLANK(laps_times[[#This Row],[84]]),"DNF",    rounds_cum_time[[#This Row],[83]]+laps_times[[#This Row],[84]])</f>
        <v>0.13002812500000005</v>
      </c>
      <c r="CP74" s="127">
        <f>IF(ISBLANK(laps_times[[#This Row],[85]]),"DNF",    rounds_cum_time[[#This Row],[84]]+laps_times[[#This Row],[85]])</f>
        <v>0.13161493055555559</v>
      </c>
      <c r="CQ74" s="127">
        <f>IF(ISBLANK(laps_times[[#This Row],[86]]),"DNF",    rounds_cum_time[[#This Row],[85]]+laps_times[[#This Row],[86]])</f>
        <v>0.13319594907407412</v>
      </c>
      <c r="CR74" s="127">
        <f>IF(ISBLANK(laps_times[[#This Row],[87]]),"DNF",    rounds_cum_time[[#This Row],[86]]+laps_times[[#This Row],[87]])</f>
        <v>0.13481817129629634</v>
      </c>
      <c r="CS74" s="127">
        <f>IF(ISBLANK(laps_times[[#This Row],[88]]),"DNF",    rounds_cum_time[[#This Row],[87]]+laps_times[[#This Row],[88]])</f>
        <v>0.13645196759259262</v>
      </c>
      <c r="CT74" s="127">
        <f>IF(ISBLANK(laps_times[[#This Row],[89]]),"DNF",    rounds_cum_time[[#This Row],[88]]+laps_times[[#This Row],[89]])</f>
        <v>0.13808379629629633</v>
      </c>
      <c r="CU74" s="127">
        <f>IF(ISBLANK(laps_times[[#This Row],[90]]),"DNF",    rounds_cum_time[[#This Row],[89]]+laps_times[[#This Row],[90]])</f>
        <v>0.13966168981481486</v>
      </c>
      <c r="CV74" s="127">
        <f>IF(ISBLANK(laps_times[[#This Row],[91]]),"DNF",    rounds_cum_time[[#This Row],[90]]+laps_times[[#This Row],[91]])</f>
        <v>0.14122071759259264</v>
      </c>
      <c r="CW74" s="127">
        <f>IF(ISBLANK(laps_times[[#This Row],[92]]),"DNF",    rounds_cum_time[[#This Row],[91]]+laps_times[[#This Row],[92]])</f>
        <v>0.14279571759259263</v>
      </c>
      <c r="CX74" s="127">
        <f>IF(ISBLANK(laps_times[[#This Row],[93]]),"DNF",    rounds_cum_time[[#This Row],[92]]+laps_times[[#This Row],[93]])</f>
        <v>0.14437210648148152</v>
      </c>
      <c r="CY74" s="127">
        <f>IF(ISBLANK(laps_times[[#This Row],[94]]),"DNF",    rounds_cum_time[[#This Row],[93]]+laps_times[[#This Row],[94]])</f>
        <v>0.145959837962963</v>
      </c>
      <c r="CZ74" s="127">
        <f>IF(ISBLANK(laps_times[[#This Row],[95]]),"DNF",    rounds_cum_time[[#This Row],[94]]+laps_times[[#This Row],[95]])</f>
        <v>0.14756550925925929</v>
      </c>
      <c r="DA74" s="127">
        <f>IF(ISBLANK(laps_times[[#This Row],[96]]),"DNF",    rounds_cum_time[[#This Row],[95]]+laps_times[[#This Row],[96]])</f>
        <v>0.14918703703703706</v>
      </c>
      <c r="DB74" s="127">
        <f>IF(ISBLANK(laps_times[[#This Row],[97]]),"DNF",    rounds_cum_time[[#This Row],[96]]+laps_times[[#This Row],[97]])</f>
        <v>0.15077337962962967</v>
      </c>
      <c r="DC74" s="127">
        <f>IF(ISBLANK(laps_times[[#This Row],[98]]),"DNF",    rounds_cum_time[[#This Row],[97]]+laps_times[[#This Row],[98]])</f>
        <v>0.1523717592592593</v>
      </c>
      <c r="DD74" s="127">
        <f>IF(ISBLANK(laps_times[[#This Row],[99]]),"DNF",    rounds_cum_time[[#This Row],[98]]+laps_times[[#This Row],[99]])</f>
        <v>0.15392905092592596</v>
      </c>
      <c r="DE74" s="127">
        <f>IF(ISBLANK(laps_times[[#This Row],[100]]),"DNF",    rounds_cum_time[[#This Row],[99]]+laps_times[[#This Row],[100]])</f>
        <v>0.15548981481481486</v>
      </c>
      <c r="DF74" s="127">
        <f>IF(ISBLANK(laps_times[[#This Row],[101]]),"DNF",    rounds_cum_time[[#This Row],[100]]+laps_times[[#This Row],[101]])</f>
        <v>0.15703912037037041</v>
      </c>
      <c r="DG74" s="127">
        <f>IF(ISBLANK(laps_times[[#This Row],[102]]),"DNF",    rounds_cum_time[[#This Row],[101]]+laps_times[[#This Row],[102]])</f>
        <v>0.15862615740740743</v>
      </c>
      <c r="DH74" s="127">
        <f>IF(ISBLANK(laps_times[[#This Row],[103]]),"DNF",    rounds_cum_time[[#This Row],[102]]+laps_times[[#This Row],[103]])</f>
        <v>0.16023773148148152</v>
      </c>
      <c r="DI74" s="128">
        <f>IF(ISBLANK(laps_times[[#This Row],[104]]),"DNF",    rounds_cum_time[[#This Row],[103]]+laps_times[[#This Row],[104]])</f>
        <v>0.1618385416666667</v>
      </c>
      <c r="DJ74" s="128">
        <f>IF(ISBLANK(laps_times[[#This Row],[105]]),"DNF",    rounds_cum_time[[#This Row],[104]]+laps_times[[#This Row],[105]])</f>
        <v>0.1633635416666667</v>
      </c>
    </row>
    <row r="75" spans="2:114" x14ac:dyDescent="0.2">
      <c r="B75" s="124">
        <f>laps_times[[#This Row],[poř]]</f>
        <v>72</v>
      </c>
      <c r="C75" s="125">
        <f>laps_times[[#This Row],[s.č.]]</f>
        <v>26</v>
      </c>
      <c r="D75" s="125" t="str">
        <f>laps_times[[#This Row],[jméno]]</f>
        <v>Drázda Petr</v>
      </c>
      <c r="E75" s="126">
        <f>laps_times[[#This Row],[roč]]</f>
        <v>1964</v>
      </c>
      <c r="F75" s="126" t="str">
        <f>laps_times[[#This Row],[kat]]</f>
        <v>M50</v>
      </c>
      <c r="G75" s="126">
        <f>laps_times[[#This Row],[poř_kat]]</f>
        <v>11</v>
      </c>
      <c r="H75" s="125" t="str">
        <f>IF(ISBLANK(laps_times[[#This Row],[klub]]),"-",laps_times[[#This Row],[klub]])</f>
        <v>-</v>
      </c>
      <c r="I75" s="138">
        <f>laps_times[[#This Row],[celk. čas]]</f>
        <v>0.16427083333333334</v>
      </c>
      <c r="J75" s="127">
        <f>laps_times[[#This Row],[1]]</f>
        <v>2.0943287037037037E-3</v>
      </c>
      <c r="K75" s="127">
        <f>IF(ISBLANK(laps_times[[#This Row],[2]]),"DNF",    rounds_cum_time[[#This Row],[1]]+laps_times[[#This Row],[2]])</f>
        <v>3.4446759259259261E-3</v>
      </c>
      <c r="L75" s="127">
        <f>IF(ISBLANK(laps_times[[#This Row],[3]]),"DNF",    rounds_cum_time[[#This Row],[2]]+laps_times[[#This Row],[3]])</f>
        <v>4.8282407407407406E-3</v>
      </c>
      <c r="M75" s="127">
        <f>IF(ISBLANK(laps_times[[#This Row],[4]]),"DNF",    rounds_cum_time[[#This Row],[3]]+laps_times[[#This Row],[4]])</f>
        <v>6.2471064814814811E-3</v>
      </c>
      <c r="N75" s="127">
        <f>IF(ISBLANK(laps_times[[#This Row],[5]]),"DNF",    rounds_cum_time[[#This Row],[4]]+laps_times[[#This Row],[5]])</f>
        <v>7.665856481481481E-3</v>
      </c>
      <c r="O75" s="127">
        <f>IF(ISBLANK(laps_times[[#This Row],[6]]),"DNF",    rounds_cum_time[[#This Row],[5]]+laps_times[[#This Row],[6]])</f>
        <v>9.0790509259259262E-3</v>
      </c>
      <c r="P75" s="127">
        <f>IF(ISBLANK(laps_times[[#This Row],[7]]),"DNF",    rounds_cum_time[[#This Row],[6]]+laps_times[[#This Row],[7]])</f>
        <v>1.0492824074074075E-2</v>
      </c>
      <c r="Q75" s="127">
        <f>IF(ISBLANK(laps_times[[#This Row],[8]]),"DNF",    rounds_cum_time[[#This Row],[7]]+laps_times[[#This Row],[8]])</f>
        <v>1.1928935185185185E-2</v>
      </c>
      <c r="R75" s="127">
        <f>IF(ISBLANK(laps_times[[#This Row],[9]]),"DNF",    rounds_cum_time[[#This Row],[8]]+laps_times[[#This Row],[9]])</f>
        <v>1.3728124999999999E-2</v>
      </c>
      <c r="S75" s="127">
        <f>IF(ISBLANK(laps_times[[#This Row],[10]]),"DNF",    rounds_cum_time[[#This Row],[9]]+laps_times[[#This Row],[10]])</f>
        <v>1.5164699074074073E-2</v>
      </c>
      <c r="T75" s="127">
        <f>IF(ISBLANK(laps_times[[#This Row],[11]]),"DNF",    rounds_cum_time[[#This Row],[10]]+laps_times[[#This Row],[11]])</f>
        <v>1.6566087962962963E-2</v>
      </c>
      <c r="U75" s="127">
        <f>IF(ISBLANK(laps_times[[#This Row],[12]]),"DNF",    rounds_cum_time[[#This Row],[11]]+laps_times[[#This Row],[12]])</f>
        <v>1.7975810185185185E-2</v>
      </c>
      <c r="V75" s="127">
        <f>IF(ISBLANK(laps_times[[#This Row],[13]]),"DNF",    rounds_cum_time[[#This Row],[12]]+laps_times[[#This Row],[13]])</f>
        <v>1.9383564814814815E-2</v>
      </c>
      <c r="W75" s="127">
        <f>IF(ISBLANK(laps_times[[#This Row],[14]]),"DNF",    rounds_cum_time[[#This Row],[13]]+laps_times[[#This Row],[14]])</f>
        <v>2.0788888888888888E-2</v>
      </c>
      <c r="X75" s="127">
        <f>IF(ISBLANK(laps_times[[#This Row],[15]]),"DNF",    rounds_cum_time[[#This Row],[14]]+laps_times[[#This Row],[15]])</f>
        <v>2.2214814814814812E-2</v>
      </c>
      <c r="Y75" s="127">
        <f>IF(ISBLANK(laps_times[[#This Row],[16]]),"DNF",    rounds_cum_time[[#This Row],[15]]+laps_times[[#This Row],[16]])</f>
        <v>2.3646296296296294E-2</v>
      </c>
      <c r="Z75" s="127">
        <f>IF(ISBLANK(laps_times[[#This Row],[17]]),"DNF",    rounds_cum_time[[#This Row],[16]]+laps_times[[#This Row],[17]])</f>
        <v>2.5041782407407405E-2</v>
      </c>
      <c r="AA75" s="127">
        <f>IF(ISBLANK(laps_times[[#This Row],[18]]),"DNF",    rounds_cum_time[[#This Row],[17]]+laps_times[[#This Row],[18]])</f>
        <v>2.6472916666666665E-2</v>
      </c>
      <c r="AB75" s="127">
        <f>IF(ISBLANK(laps_times[[#This Row],[19]]),"DNF",    rounds_cum_time[[#This Row],[18]]+laps_times[[#This Row],[19]])</f>
        <v>2.7889467592592591E-2</v>
      </c>
      <c r="AC75" s="127">
        <f>IF(ISBLANK(laps_times[[#This Row],[20]]),"DNF",    rounds_cum_time[[#This Row],[19]]+laps_times[[#This Row],[20]])</f>
        <v>2.9351504629629627E-2</v>
      </c>
      <c r="AD75" s="127">
        <f>IF(ISBLANK(laps_times[[#This Row],[21]]),"DNF",    rounds_cum_time[[#This Row],[20]]+laps_times[[#This Row],[21]])</f>
        <v>3.0781712962962959E-2</v>
      </c>
      <c r="AE75" s="127">
        <f>IF(ISBLANK(laps_times[[#This Row],[22]]),"DNF",    rounds_cum_time[[#This Row],[21]]+laps_times[[#This Row],[22]])</f>
        <v>3.2219675925925922E-2</v>
      </c>
      <c r="AF75" s="127">
        <f>IF(ISBLANK(laps_times[[#This Row],[23]]),"DNF",    rounds_cum_time[[#This Row],[22]]+laps_times[[#This Row],[23]])</f>
        <v>3.3664120370370365E-2</v>
      </c>
      <c r="AG75" s="127">
        <f>IF(ISBLANK(laps_times[[#This Row],[24]]),"DNF",    rounds_cum_time[[#This Row],[23]]+laps_times[[#This Row],[24]])</f>
        <v>3.5099421296296292E-2</v>
      </c>
      <c r="AH75" s="127">
        <f>IF(ISBLANK(laps_times[[#This Row],[25]]),"DNF",    rounds_cum_time[[#This Row],[24]]+laps_times[[#This Row],[25]])</f>
        <v>3.6572337962962956E-2</v>
      </c>
      <c r="AI75" s="127">
        <f>IF(ISBLANK(laps_times[[#This Row],[26]]),"DNF",    rounds_cum_time[[#This Row],[25]]+laps_times[[#This Row],[26]])</f>
        <v>3.8032754629629621E-2</v>
      </c>
      <c r="AJ75" s="127">
        <f>IF(ISBLANK(laps_times[[#This Row],[27]]),"DNF",    rounds_cum_time[[#This Row],[26]]+laps_times[[#This Row],[27]])</f>
        <v>3.948263888888888E-2</v>
      </c>
      <c r="AK75" s="127">
        <f>IF(ISBLANK(laps_times[[#This Row],[28]]),"DNF",    rounds_cum_time[[#This Row],[27]]+laps_times[[#This Row],[28]])</f>
        <v>4.0936342592592587E-2</v>
      </c>
      <c r="AL75" s="127">
        <f>IF(ISBLANK(laps_times[[#This Row],[29]]),"DNF",    rounds_cum_time[[#This Row],[28]]+laps_times[[#This Row],[29]])</f>
        <v>4.2388773148148144E-2</v>
      </c>
      <c r="AM75" s="127">
        <f>IF(ISBLANK(laps_times[[#This Row],[30]]),"DNF",    rounds_cum_time[[#This Row],[29]]+laps_times[[#This Row],[30]])</f>
        <v>4.3854745370370367E-2</v>
      </c>
      <c r="AN75" s="127">
        <f>IF(ISBLANK(laps_times[[#This Row],[31]]),"DNF",    rounds_cum_time[[#This Row],[30]]+laps_times[[#This Row],[31]])</f>
        <v>4.5278356481481478E-2</v>
      </c>
      <c r="AO75" s="127">
        <f>IF(ISBLANK(laps_times[[#This Row],[32]]),"DNF",    rounds_cum_time[[#This Row],[31]]+laps_times[[#This Row],[32]])</f>
        <v>4.6720833333333329E-2</v>
      </c>
      <c r="AP75" s="127">
        <f>IF(ISBLANK(laps_times[[#This Row],[33]]),"DNF",    rounds_cum_time[[#This Row],[32]]+laps_times[[#This Row],[33]])</f>
        <v>4.8134837962962959E-2</v>
      </c>
      <c r="AQ75" s="127">
        <f>IF(ISBLANK(laps_times[[#This Row],[34]]),"DNF",    rounds_cum_time[[#This Row],[33]]+laps_times[[#This Row],[34]])</f>
        <v>4.9557754629629629E-2</v>
      </c>
      <c r="AR75" s="127">
        <f>IF(ISBLANK(laps_times[[#This Row],[35]]),"DNF",    rounds_cum_time[[#This Row],[34]]+laps_times[[#This Row],[35]])</f>
        <v>5.0958333333333335E-2</v>
      </c>
      <c r="AS75" s="127">
        <f>IF(ISBLANK(laps_times[[#This Row],[36]]),"DNF",    rounds_cum_time[[#This Row],[35]]+laps_times[[#This Row],[36]])</f>
        <v>5.2417592592592592E-2</v>
      </c>
      <c r="AT75" s="127">
        <f>IF(ISBLANK(laps_times[[#This Row],[37]]),"DNF",    rounds_cum_time[[#This Row],[36]]+laps_times[[#This Row],[37]])</f>
        <v>5.3884027777777774E-2</v>
      </c>
      <c r="AU75" s="127">
        <f>IF(ISBLANK(laps_times[[#This Row],[38]]),"DNF",    rounds_cum_time[[#This Row],[37]]+laps_times[[#This Row],[38]])</f>
        <v>5.5349999999999996E-2</v>
      </c>
      <c r="AV75" s="127">
        <f>IF(ISBLANK(laps_times[[#This Row],[39]]),"DNF",    rounds_cum_time[[#This Row],[38]]+laps_times[[#This Row],[39]])</f>
        <v>5.6809374999999995E-2</v>
      </c>
      <c r="AW75" s="127">
        <f>IF(ISBLANK(laps_times[[#This Row],[40]]),"DNF",    rounds_cum_time[[#This Row],[39]]+laps_times[[#This Row],[40]])</f>
        <v>5.8309143518518514E-2</v>
      </c>
      <c r="AX75" s="127">
        <f>IF(ISBLANK(laps_times[[#This Row],[41]]),"DNF",    rounds_cum_time[[#This Row],[40]]+laps_times[[#This Row],[41]])</f>
        <v>5.978171296296296E-2</v>
      </c>
      <c r="AY75" s="127">
        <f>IF(ISBLANK(laps_times[[#This Row],[42]]),"DNF",    rounds_cum_time[[#This Row],[41]]+laps_times[[#This Row],[42]])</f>
        <v>6.1226388888888886E-2</v>
      </c>
      <c r="AZ75" s="127">
        <f>IF(ISBLANK(laps_times[[#This Row],[43]]),"DNF",    rounds_cum_time[[#This Row],[42]]+laps_times[[#This Row],[43]])</f>
        <v>6.2750694444444435E-2</v>
      </c>
      <c r="BA75" s="127">
        <f>IF(ISBLANK(laps_times[[#This Row],[44]]),"DNF",    rounds_cum_time[[#This Row],[43]]+laps_times[[#This Row],[44]])</f>
        <v>6.4211226851851849E-2</v>
      </c>
      <c r="BB75" s="127">
        <f>IF(ISBLANK(laps_times[[#This Row],[45]]),"DNF",    rounds_cum_time[[#This Row],[44]]+laps_times[[#This Row],[45]])</f>
        <v>6.5672106481481474E-2</v>
      </c>
      <c r="BC75" s="127">
        <f>IF(ISBLANK(laps_times[[#This Row],[46]]),"DNF",    rounds_cum_time[[#This Row],[45]]+laps_times[[#This Row],[46]])</f>
        <v>6.7185763888888875E-2</v>
      </c>
      <c r="BD75" s="127">
        <f>IF(ISBLANK(laps_times[[#This Row],[47]]),"DNF",    rounds_cum_time[[#This Row],[46]]+laps_times[[#This Row],[47]])</f>
        <v>6.8684027777777767E-2</v>
      </c>
      <c r="BE75" s="127">
        <f>IF(ISBLANK(laps_times[[#This Row],[48]]),"DNF",    rounds_cum_time[[#This Row],[47]]+laps_times[[#This Row],[48]])</f>
        <v>7.0203703703703699E-2</v>
      </c>
      <c r="BF75" s="127">
        <f>IF(ISBLANK(laps_times[[#This Row],[49]]),"DNF",    rounds_cum_time[[#This Row],[48]]+laps_times[[#This Row],[49]])</f>
        <v>7.1717708333333324E-2</v>
      </c>
      <c r="BG75" s="127">
        <f>IF(ISBLANK(laps_times[[#This Row],[50]]),"DNF",    rounds_cum_time[[#This Row],[49]]+laps_times[[#This Row],[50]])</f>
        <v>7.3266435185185178E-2</v>
      </c>
      <c r="BH75" s="127">
        <f>IF(ISBLANK(laps_times[[#This Row],[51]]),"DNF",    rounds_cum_time[[#This Row],[50]]+laps_times[[#This Row],[51]])</f>
        <v>7.4800462962962957E-2</v>
      </c>
      <c r="BI75" s="127">
        <f>IF(ISBLANK(laps_times[[#This Row],[52]]),"DNF",    rounds_cum_time[[#This Row],[51]]+laps_times[[#This Row],[52]])</f>
        <v>7.6335648148148139E-2</v>
      </c>
      <c r="BJ75" s="127">
        <f>IF(ISBLANK(laps_times[[#This Row],[53]]),"DNF",    rounds_cum_time[[#This Row],[52]]+laps_times[[#This Row],[53]])</f>
        <v>7.7882870370370366E-2</v>
      </c>
      <c r="BK75" s="127">
        <f>IF(ISBLANK(laps_times[[#This Row],[54]]),"DNF",    rounds_cum_time[[#This Row],[53]]+laps_times[[#This Row],[54]])</f>
        <v>7.9389699074074074E-2</v>
      </c>
      <c r="BL75" s="127">
        <f>IF(ISBLANK(laps_times[[#This Row],[55]]),"DNF",    rounds_cum_time[[#This Row],[54]]+laps_times[[#This Row],[55]])</f>
        <v>8.0915856481481488E-2</v>
      </c>
      <c r="BM75" s="127">
        <f>IF(ISBLANK(laps_times[[#This Row],[56]]),"DNF",    rounds_cum_time[[#This Row],[55]]+laps_times[[#This Row],[56]])</f>
        <v>8.2531712962962966E-2</v>
      </c>
      <c r="BN75" s="127">
        <f>IF(ISBLANK(laps_times[[#This Row],[57]]),"DNF",    rounds_cum_time[[#This Row],[56]]+laps_times[[#This Row],[57]])</f>
        <v>8.4099189814814818E-2</v>
      </c>
      <c r="BO75" s="127">
        <f>IF(ISBLANK(laps_times[[#This Row],[58]]),"DNF",    rounds_cum_time[[#This Row],[57]]+laps_times[[#This Row],[58]])</f>
        <v>8.5664583333333336E-2</v>
      </c>
      <c r="BP75" s="127">
        <f>IF(ISBLANK(laps_times[[#This Row],[59]]),"DNF",    rounds_cum_time[[#This Row],[58]]+laps_times[[#This Row],[59]])</f>
        <v>8.7257060185185184E-2</v>
      </c>
      <c r="BQ75" s="127">
        <f>IF(ISBLANK(laps_times[[#This Row],[60]]),"DNF",    rounds_cum_time[[#This Row],[59]]+laps_times[[#This Row],[60]])</f>
        <v>8.8811458333333329E-2</v>
      </c>
      <c r="BR75" s="127">
        <f>IF(ISBLANK(laps_times[[#This Row],[61]]),"DNF",    rounds_cum_time[[#This Row],[60]]+laps_times[[#This Row],[61]])</f>
        <v>9.0351736111111108E-2</v>
      </c>
      <c r="BS75" s="127">
        <f>IF(ISBLANK(laps_times[[#This Row],[62]]),"DNF",    rounds_cum_time[[#This Row],[61]]+laps_times[[#This Row],[62]])</f>
        <v>9.1904976851851852E-2</v>
      </c>
      <c r="BT75" s="127">
        <f>IF(ISBLANK(laps_times[[#This Row],[63]]),"DNF",    rounds_cum_time[[#This Row],[62]]+laps_times[[#This Row],[63]])</f>
        <v>9.3405902777777772E-2</v>
      </c>
      <c r="BU75" s="127">
        <f>IF(ISBLANK(laps_times[[#This Row],[64]]),"DNF",    rounds_cum_time[[#This Row],[63]]+laps_times[[#This Row],[64]])</f>
        <v>9.4958217592592584E-2</v>
      </c>
      <c r="BV75" s="127">
        <f>IF(ISBLANK(laps_times[[#This Row],[65]]),"DNF",    rounds_cum_time[[#This Row],[64]]+laps_times[[#This Row],[65]])</f>
        <v>9.6547685185185181E-2</v>
      </c>
      <c r="BW75" s="127">
        <f>IF(ISBLANK(laps_times[[#This Row],[66]]),"DNF",    rounds_cum_time[[#This Row],[65]]+laps_times[[#This Row],[66]])</f>
        <v>9.8119560185185181E-2</v>
      </c>
      <c r="BX75" s="127">
        <f>IF(ISBLANK(laps_times[[#This Row],[67]]),"DNF",    rounds_cum_time[[#This Row],[66]]+laps_times[[#This Row],[67]])</f>
        <v>9.9717939814814804E-2</v>
      </c>
      <c r="BY75" s="127">
        <f>IF(ISBLANK(laps_times[[#This Row],[68]]),"DNF",    rounds_cum_time[[#This Row],[67]]+laps_times[[#This Row],[68]])</f>
        <v>0.10128449074074072</v>
      </c>
      <c r="BZ75" s="127">
        <f>IF(ISBLANK(laps_times[[#This Row],[69]]),"DNF",    rounds_cum_time[[#This Row],[68]]+laps_times[[#This Row],[69]])</f>
        <v>0.10282800925925924</v>
      </c>
      <c r="CA75" s="127">
        <f>IF(ISBLANK(laps_times[[#This Row],[70]]),"DNF",    rounds_cum_time[[#This Row],[69]]+laps_times[[#This Row],[70]])</f>
        <v>0.1043446759259259</v>
      </c>
      <c r="CB75" s="127">
        <f>IF(ISBLANK(laps_times[[#This Row],[71]]),"DNF",    rounds_cum_time[[#This Row],[70]]+laps_times[[#This Row],[71]])</f>
        <v>0.10592233796296294</v>
      </c>
      <c r="CC75" s="127">
        <f>IF(ISBLANK(laps_times[[#This Row],[72]]),"DNF",    rounds_cum_time[[#This Row],[71]]+laps_times[[#This Row],[72]])</f>
        <v>0.10758958333333331</v>
      </c>
      <c r="CD75" s="127">
        <f>IF(ISBLANK(laps_times[[#This Row],[73]]),"DNF",    rounds_cum_time[[#This Row],[72]]+laps_times[[#This Row],[73]])</f>
        <v>0.10923865740740739</v>
      </c>
      <c r="CE75" s="127">
        <f>IF(ISBLANK(laps_times[[#This Row],[74]]),"DNF",    rounds_cum_time[[#This Row],[73]]+laps_times[[#This Row],[74]])</f>
        <v>0.11091840277777776</v>
      </c>
      <c r="CF75" s="127">
        <f>IF(ISBLANK(laps_times[[#This Row],[75]]),"DNF",    rounds_cum_time[[#This Row],[74]]+laps_times[[#This Row],[75]])</f>
        <v>0.11318287037037035</v>
      </c>
      <c r="CG75" s="127">
        <f>IF(ISBLANK(laps_times[[#This Row],[76]]),"DNF",    rounds_cum_time[[#This Row],[75]]+laps_times[[#This Row],[76]])</f>
        <v>0.11497592592592591</v>
      </c>
      <c r="CH75" s="127">
        <f>IF(ISBLANK(laps_times[[#This Row],[77]]),"DNF",    rounds_cum_time[[#This Row],[76]]+laps_times[[#This Row],[77]])</f>
        <v>0.11666550925925924</v>
      </c>
      <c r="CI75" s="127">
        <f>IF(ISBLANK(laps_times[[#This Row],[78]]),"DNF",    rounds_cum_time[[#This Row],[77]]+laps_times[[#This Row],[78]])</f>
        <v>0.11831099537037035</v>
      </c>
      <c r="CJ75" s="127">
        <f>IF(ISBLANK(laps_times[[#This Row],[79]]),"DNF",    rounds_cum_time[[#This Row],[78]]+laps_times[[#This Row],[79]])</f>
        <v>0.11998807870370368</v>
      </c>
      <c r="CK75" s="127">
        <f>IF(ISBLANK(laps_times[[#This Row],[80]]),"DNF",    rounds_cum_time[[#This Row],[79]]+laps_times[[#This Row],[80]])</f>
        <v>0.12164861111111108</v>
      </c>
      <c r="CL75" s="127">
        <f>IF(ISBLANK(laps_times[[#This Row],[81]]),"DNF",    rounds_cum_time[[#This Row],[80]]+laps_times[[#This Row],[81]])</f>
        <v>0.12328437499999997</v>
      </c>
      <c r="CM75" s="127">
        <f>IF(ISBLANK(laps_times[[#This Row],[82]]),"DNF",    rounds_cum_time[[#This Row],[81]]+laps_times[[#This Row],[82]])</f>
        <v>0.12494224537037034</v>
      </c>
      <c r="CN75" s="127">
        <f>IF(ISBLANK(laps_times[[#This Row],[83]]),"DNF",    rounds_cum_time[[#This Row],[82]]+laps_times[[#This Row],[83]])</f>
        <v>0.12657048611111107</v>
      </c>
      <c r="CO75" s="127">
        <f>IF(ISBLANK(laps_times[[#This Row],[84]]),"DNF",    rounds_cum_time[[#This Row],[83]]+laps_times[[#This Row],[84]])</f>
        <v>0.1282233796296296</v>
      </c>
      <c r="CP75" s="127">
        <f>IF(ISBLANK(laps_times[[#This Row],[85]]),"DNF",    rounds_cum_time[[#This Row],[84]]+laps_times[[#This Row],[85]])</f>
        <v>0.12989803240740738</v>
      </c>
      <c r="CQ75" s="127">
        <f>IF(ISBLANK(laps_times[[#This Row],[86]]),"DNF",    rounds_cum_time[[#This Row],[85]]+laps_times[[#This Row],[86]])</f>
        <v>0.1316858796296296</v>
      </c>
      <c r="CR75" s="127">
        <f>IF(ISBLANK(laps_times[[#This Row],[87]]),"DNF",    rounds_cum_time[[#This Row],[86]]+laps_times[[#This Row],[87]])</f>
        <v>0.13339953703703702</v>
      </c>
      <c r="CS75" s="127">
        <f>IF(ISBLANK(laps_times[[#This Row],[88]]),"DNF",    rounds_cum_time[[#This Row],[87]]+laps_times[[#This Row],[88]])</f>
        <v>0.13561979166666666</v>
      </c>
      <c r="CT75" s="127">
        <f>IF(ISBLANK(laps_times[[#This Row],[89]]),"DNF",    rounds_cum_time[[#This Row],[88]]+laps_times[[#This Row],[89]])</f>
        <v>0.13733483796296295</v>
      </c>
      <c r="CU75" s="127">
        <f>IF(ISBLANK(laps_times[[#This Row],[90]]),"DNF",    rounds_cum_time[[#This Row],[89]]+laps_times[[#This Row],[90]])</f>
        <v>0.13898148148148146</v>
      </c>
      <c r="CV75" s="127">
        <f>IF(ISBLANK(laps_times[[#This Row],[91]]),"DNF",    rounds_cum_time[[#This Row],[90]]+laps_times[[#This Row],[91]])</f>
        <v>0.14064270833333331</v>
      </c>
      <c r="CW75" s="127">
        <f>IF(ISBLANK(laps_times[[#This Row],[92]]),"DNF",    rounds_cum_time[[#This Row],[91]]+laps_times[[#This Row],[92]])</f>
        <v>0.14225335648148146</v>
      </c>
      <c r="CX75" s="127">
        <f>IF(ISBLANK(laps_times[[#This Row],[93]]),"DNF",    rounds_cum_time[[#This Row],[92]]+laps_times[[#This Row],[93]])</f>
        <v>0.14390254629629629</v>
      </c>
      <c r="CY75" s="127">
        <f>IF(ISBLANK(laps_times[[#This Row],[94]]),"DNF",    rounds_cum_time[[#This Row],[93]]+laps_times[[#This Row],[94]])</f>
        <v>0.14560763888888889</v>
      </c>
      <c r="CZ75" s="127">
        <f>IF(ISBLANK(laps_times[[#This Row],[95]]),"DNF",    rounds_cum_time[[#This Row],[94]]+laps_times[[#This Row],[95]])</f>
        <v>0.14734085648148149</v>
      </c>
      <c r="DA75" s="127">
        <f>IF(ISBLANK(laps_times[[#This Row],[96]]),"DNF",    rounds_cum_time[[#This Row],[95]]+laps_times[[#This Row],[96]])</f>
        <v>0.14909826388888889</v>
      </c>
      <c r="DB75" s="127">
        <f>IF(ISBLANK(laps_times[[#This Row],[97]]),"DNF",    rounds_cum_time[[#This Row],[96]]+laps_times[[#This Row],[97]])</f>
        <v>0.15085578703703703</v>
      </c>
      <c r="DC75" s="127">
        <f>IF(ISBLANK(laps_times[[#This Row],[98]]),"DNF",    rounds_cum_time[[#This Row],[97]]+laps_times[[#This Row],[98]])</f>
        <v>0.15276666666666666</v>
      </c>
      <c r="DD75" s="127">
        <f>IF(ISBLANK(laps_times[[#This Row],[99]]),"DNF",    rounds_cum_time[[#This Row],[98]]+laps_times[[#This Row],[99]])</f>
        <v>0.15445011574074075</v>
      </c>
      <c r="DE75" s="127">
        <f>IF(ISBLANK(laps_times[[#This Row],[100]]),"DNF",    rounds_cum_time[[#This Row],[99]]+laps_times[[#This Row],[100]])</f>
        <v>0.15615717592592593</v>
      </c>
      <c r="DF75" s="127">
        <f>IF(ISBLANK(laps_times[[#This Row],[101]]),"DNF",    rounds_cum_time[[#This Row],[100]]+laps_times[[#This Row],[101]])</f>
        <v>0.15784537037037039</v>
      </c>
      <c r="DG75" s="127">
        <f>IF(ISBLANK(laps_times[[#This Row],[102]]),"DNF",    rounds_cum_time[[#This Row],[101]]+laps_times[[#This Row],[102]])</f>
        <v>0.15946284722222223</v>
      </c>
      <c r="DH75" s="127">
        <f>IF(ISBLANK(laps_times[[#This Row],[103]]),"DNF",    rounds_cum_time[[#This Row],[102]]+laps_times[[#This Row],[103]])</f>
        <v>0.16112974537037039</v>
      </c>
      <c r="DI75" s="128">
        <f>IF(ISBLANK(laps_times[[#This Row],[104]]),"DNF",    rounds_cum_time[[#This Row],[103]]+laps_times[[#This Row],[104]])</f>
        <v>0.16273344907407408</v>
      </c>
      <c r="DJ75" s="128">
        <f>IF(ISBLANK(laps_times[[#This Row],[105]]),"DNF",    rounds_cum_time[[#This Row],[104]]+laps_times[[#This Row],[105]])</f>
        <v>0.16427118055555556</v>
      </c>
    </row>
    <row r="76" spans="2:114" x14ac:dyDescent="0.2">
      <c r="B76" s="124">
        <f>laps_times[[#This Row],[poř]]</f>
        <v>73</v>
      </c>
      <c r="C76" s="125">
        <f>laps_times[[#This Row],[s.č.]]</f>
        <v>72</v>
      </c>
      <c r="D76" s="125" t="str">
        <f>laps_times[[#This Row],[jméno]]</f>
        <v>Pechova Jaroslava</v>
      </c>
      <c r="E76" s="126">
        <f>laps_times[[#This Row],[roč]]</f>
        <v>1982</v>
      </c>
      <c r="F76" s="126" t="str">
        <f>laps_times[[#This Row],[kat]]</f>
        <v>Z1</v>
      </c>
      <c r="G76" s="126">
        <f>laps_times[[#This Row],[poř_kat]]</f>
        <v>5</v>
      </c>
      <c r="H76" s="125" t="str">
        <f>IF(ISBLANK(laps_times[[#This Row],[klub]]),"-",laps_times[[#This Row],[klub]])</f>
        <v>Mexico Team</v>
      </c>
      <c r="I76" s="138">
        <f>laps_times[[#This Row],[celk. čas]]</f>
        <v>0.16503472222222224</v>
      </c>
      <c r="J76" s="127">
        <f>laps_times[[#This Row],[1]]</f>
        <v>2.1395833333333332E-3</v>
      </c>
      <c r="K76" s="127">
        <f>IF(ISBLANK(laps_times[[#This Row],[2]]),"DNF",    rounds_cum_time[[#This Row],[1]]+laps_times[[#This Row],[2]])</f>
        <v>3.5534722222222222E-3</v>
      </c>
      <c r="L76" s="127">
        <f>IF(ISBLANK(laps_times[[#This Row],[3]]),"DNF",    rounds_cum_time[[#This Row],[2]]+laps_times[[#This Row],[3]])</f>
        <v>4.9710648148148144E-3</v>
      </c>
      <c r="M76" s="127">
        <f>IF(ISBLANK(laps_times[[#This Row],[4]]),"DNF",    rounds_cum_time[[#This Row],[3]]+laps_times[[#This Row],[4]])</f>
        <v>6.41875E-3</v>
      </c>
      <c r="N76" s="127">
        <f>IF(ISBLANK(laps_times[[#This Row],[5]]),"DNF",    rounds_cum_time[[#This Row],[4]]+laps_times[[#This Row],[5]])</f>
        <v>7.8657407407407409E-3</v>
      </c>
      <c r="O76" s="127">
        <f>IF(ISBLANK(laps_times[[#This Row],[6]]),"DNF",    rounds_cum_time[[#This Row],[5]]+laps_times[[#This Row],[6]])</f>
        <v>9.3020833333333341E-3</v>
      </c>
      <c r="P76" s="127">
        <f>IF(ISBLANK(laps_times[[#This Row],[7]]),"DNF",    rounds_cum_time[[#This Row],[6]]+laps_times[[#This Row],[7]])</f>
        <v>1.0734259259259259E-2</v>
      </c>
      <c r="Q76" s="127">
        <f>IF(ISBLANK(laps_times[[#This Row],[8]]),"DNF",    rounds_cum_time[[#This Row],[7]]+laps_times[[#This Row],[8]])</f>
        <v>1.2165624999999999E-2</v>
      </c>
      <c r="R76" s="127">
        <f>IF(ISBLANK(laps_times[[#This Row],[9]]),"DNF",    rounds_cum_time[[#This Row],[8]]+laps_times[[#This Row],[9]])</f>
        <v>1.3579629629629629E-2</v>
      </c>
      <c r="S76" s="127">
        <f>IF(ISBLANK(laps_times[[#This Row],[10]]),"DNF",    rounds_cum_time[[#This Row],[9]]+laps_times[[#This Row],[10]])</f>
        <v>1.5028703703703704E-2</v>
      </c>
      <c r="T76" s="127">
        <f>IF(ISBLANK(laps_times[[#This Row],[11]]),"DNF",    rounds_cum_time[[#This Row],[10]]+laps_times[[#This Row],[11]])</f>
        <v>1.6478703703703704E-2</v>
      </c>
      <c r="U76" s="127">
        <f>IF(ISBLANK(laps_times[[#This Row],[12]]),"DNF",    rounds_cum_time[[#This Row],[11]]+laps_times[[#This Row],[12]])</f>
        <v>1.7923148148148146E-2</v>
      </c>
      <c r="V76" s="127">
        <f>IF(ISBLANK(laps_times[[#This Row],[13]]),"DNF",    rounds_cum_time[[#This Row],[12]]+laps_times[[#This Row],[13]])</f>
        <v>1.9376273148148146E-2</v>
      </c>
      <c r="W76" s="127">
        <f>IF(ISBLANK(laps_times[[#This Row],[14]]),"DNF",    rounds_cum_time[[#This Row],[13]]+laps_times[[#This Row],[14]])</f>
        <v>2.0851620370370368E-2</v>
      </c>
      <c r="X76" s="127">
        <f>IF(ISBLANK(laps_times[[#This Row],[15]]),"DNF",    rounds_cum_time[[#This Row],[14]]+laps_times[[#This Row],[15]])</f>
        <v>2.2304166666666663E-2</v>
      </c>
      <c r="Y76" s="127">
        <f>IF(ISBLANK(laps_times[[#This Row],[16]]),"DNF",    rounds_cum_time[[#This Row],[15]]+laps_times[[#This Row],[16]])</f>
        <v>2.376157407407407E-2</v>
      </c>
      <c r="Z76" s="127">
        <f>IF(ISBLANK(laps_times[[#This Row],[17]]),"DNF",    rounds_cum_time[[#This Row],[16]]+laps_times[[#This Row],[17]])</f>
        <v>2.524907407407407E-2</v>
      </c>
      <c r="AA76" s="127">
        <f>IF(ISBLANK(laps_times[[#This Row],[18]]),"DNF",    rounds_cum_time[[#This Row],[17]]+laps_times[[#This Row],[18]])</f>
        <v>2.672430555555555E-2</v>
      </c>
      <c r="AB76" s="127">
        <f>IF(ISBLANK(laps_times[[#This Row],[19]]),"DNF",    rounds_cum_time[[#This Row],[18]]+laps_times[[#This Row],[19]])</f>
        <v>2.8211111111111103E-2</v>
      </c>
      <c r="AC76" s="127">
        <f>IF(ISBLANK(laps_times[[#This Row],[20]]),"DNF",    rounds_cum_time[[#This Row],[19]]+laps_times[[#This Row],[20]])</f>
        <v>2.9685879629629621E-2</v>
      </c>
      <c r="AD76" s="127">
        <f>IF(ISBLANK(laps_times[[#This Row],[21]]),"DNF",    rounds_cum_time[[#This Row],[20]]+laps_times[[#This Row],[21]])</f>
        <v>3.1154976851851843E-2</v>
      </c>
      <c r="AE76" s="127">
        <f>IF(ISBLANK(laps_times[[#This Row],[22]]),"DNF",    rounds_cum_time[[#This Row],[21]]+laps_times[[#This Row],[22]])</f>
        <v>3.2661226851851841E-2</v>
      </c>
      <c r="AF76" s="127">
        <f>IF(ISBLANK(laps_times[[#This Row],[23]]),"DNF",    rounds_cum_time[[#This Row],[22]]+laps_times[[#This Row],[23]])</f>
        <v>3.4153587962962952E-2</v>
      </c>
      <c r="AG76" s="127">
        <f>IF(ISBLANK(laps_times[[#This Row],[24]]),"DNF",    rounds_cum_time[[#This Row],[23]]+laps_times[[#This Row],[24]])</f>
        <v>3.5642361111111097E-2</v>
      </c>
      <c r="AH76" s="127">
        <f>IF(ISBLANK(laps_times[[#This Row],[25]]),"DNF",    rounds_cum_time[[#This Row],[24]]+laps_times[[#This Row],[25]])</f>
        <v>3.7148148148148132E-2</v>
      </c>
      <c r="AI76" s="127">
        <f>IF(ISBLANK(laps_times[[#This Row],[26]]),"DNF",    rounds_cum_time[[#This Row],[25]]+laps_times[[#This Row],[26]])</f>
        <v>3.8647222222222208E-2</v>
      </c>
      <c r="AJ76" s="127">
        <f>IF(ISBLANK(laps_times[[#This Row],[27]]),"DNF",    rounds_cum_time[[#This Row],[26]]+laps_times[[#This Row],[27]])</f>
        <v>4.0137615740740727E-2</v>
      </c>
      <c r="AK76" s="127">
        <f>IF(ISBLANK(laps_times[[#This Row],[28]]),"DNF",    rounds_cum_time[[#This Row],[27]]+laps_times[[#This Row],[28]])</f>
        <v>4.1634259259259246E-2</v>
      </c>
      <c r="AL76" s="127">
        <f>IF(ISBLANK(laps_times[[#This Row],[29]]),"DNF",    rounds_cum_time[[#This Row],[28]]+laps_times[[#This Row],[29]])</f>
        <v>4.3133333333333322E-2</v>
      </c>
      <c r="AM76" s="127">
        <f>IF(ISBLANK(laps_times[[#This Row],[30]]),"DNF",    rounds_cum_time[[#This Row],[29]]+laps_times[[#This Row],[30]])</f>
        <v>4.4620949074074059E-2</v>
      </c>
      <c r="AN76" s="127">
        <f>IF(ISBLANK(laps_times[[#This Row],[31]]),"DNF",    rounds_cum_time[[#This Row],[30]]+laps_times[[#This Row],[31]])</f>
        <v>4.6127083333333319E-2</v>
      </c>
      <c r="AO76" s="127">
        <f>IF(ISBLANK(laps_times[[#This Row],[32]]),"DNF",    rounds_cum_time[[#This Row],[31]]+laps_times[[#This Row],[32]])</f>
        <v>4.7627430555555537E-2</v>
      </c>
      <c r="AP76" s="127">
        <f>IF(ISBLANK(laps_times[[#This Row],[33]]),"DNF",    rounds_cum_time[[#This Row],[32]]+laps_times[[#This Row],[33]])</f>
        <v>4.9125810185185165E-2</v>
      </c>
      <c r="AQ76" s="127">
        <f>IF(ISBLANK(laps_times[[#This Row],[34]]),"DNF",    rounds_cum_time[[#This Row],[33]]+laps_times[[#This Row],[34]])</f>
        <v>5.0642824074074055E-2</v>
      </c>
      <c r="AR76" s="127">
        <f>IF(ISBLANK(laps_times[[#This Row],[35]]),"DNF",    rounds_cum_time[[#This Row],[34]]+laps_times[[#This Row],[35]])</f>
        <v>5.2172106481481462E-2</v>
      </c>
      <c r="AS76" s="127">
        <f>IF(ISBLANK(laps_times[[#This Row],[36]]),"DNF",    rounds_cum_time[[#This Row],[35]]+laps_times[[#This Row],[36]])</f>
        <v>5.3702546296296276E-2</v>
      </c>
      <c r="AT76" s="127">
        <f>IF(ISBLANK(laps_times[[#This Row],[37]]),"DNF",    rounds_cum_time[[#This Row],[36]]+laps_times[[#This Row],[37]])</f>
        <v>5.5208217592592569E-2</v>
      </c>
      <c r="AU76" s="127">
        <f>IF(ISBLANK(laps_times[[#This Row],[38]]),"DNF",    rounds_cum_time[[#This Row],[37]]+laps_times[[#This Row],[38]])</f>
        <v>5.6742592592592567E-2</v>
      </c>
      <c r="AV76" s="127">
        <f>IF(ISBLANK(laps_times[[#This Row],[39]]),"DNF",    rounds_cum_time[[#This Row],[38]]+laps_times[[#This Row],[39]])</f>
        <v>5.8234837962962936E-2</v>
      </c>
      <c r="AW76" s="127">
        <f>IF(ISBLANK(laps_times[[#This Row],[40]]),"DNF",    rounds_cum_time[[#This Row],[39]]+laps_times[[#This Row],[40]])</f>
        <v>5.9770949074074049E-2</v>
      </c>
      <c r="AX76" s="127">
        <f>IF(ISBLANK(laps_times[[#This Row],[41]]),"DNF",    rounds_cum_time[[#This Row],[40]]+laps_times[[#This Row],[41]])</f>
        <v>6.1287152777777756E-2</v>
      </c>
      <c r="AY76" s="127">
        <f>IF(ISBLANK(laps_times[[#This Row],[42]]),"DNF",    rounds_cum_time[[#This Row],[41]]+laps_times[[#This Row],[42]])</f>
        <v>6.2827314814814794E-2</v>
      </c>
      <c r="AZ76" s="127">
        <f>IF(ISBLANK(laps_times[[#This Row],[43]]),"DNF",    rounds_cum_time[[#This Row],[42]]+laps_times[[#This Row],[43]])</f>
        <v>6.4376736111111096E-2</v>
      </c>
      <c r="BA76" s="127">
        <f>IF(ISBLANK(laps_times[[#This Row],[44]]),"DNF",    rounds_cum_time[[#This Row],[43]]+laps_times[[#This Row],[44]])</f>
        <v>6.5958333333333313E-2</v>
      </c>
      <c r="BB76" s="127">
        <f>IF(ISBLANK(laps_times[[#This Row],[45]]),"DNF",    rounds_cum_time[[#This Row],[44]]+laps_times[[#This Row],[45]])</f>
        <v>6.7511921296296282E-2</v>
      </c>
      <c r="BC76" s="127">
        <f>IF(ISBLANK(laps_times[[#This Row],[46]]),"DNF",    rounds_cum_time[[#This Row],[45]]+laps_times[[#This Row],[46]])</f>
        <v>6.9075810185185174E-2</v>
      </c>
      <c r="BD76" s="127">
        <f>IF(ISBLANK(laps_times[[#This Row],[47]]),"DNF",    rounds_cum_time[[#This Row],[46]]+laps_times[[#This Row],[47]])</f>
        <v>7.0859722222222213E-2</v>
      </c>
      <c r="BE76" s="127">
        <f>IF(ISBLANK(laps_times[[#This Row],[48]]),"DNF",    rounds_cum_time[[#This Row],[47]]+laps_times[[#This Row],[48]])</f>
        <v>7.2387152777777769E-2</v>
      </c>
      <c r="BF76" s="127">
        <f>IF(ISBLANK(laps_times[[#This Row],[49]]),"DNF",    rounds_cum_time[[#This Row],[48]]+laps_times[[#This Row],[49]])</f>
        <v>7.3953935185185171E-2</v>
      </c>
      <c r="BG76" s="127">
        <f>IF(ISBLANK(laps_times[[#This Row],[50]]),"DNF",    rounds_cum_time[[#This Row],[49]]+laps_times[[#This Row],[50]])</f>
        <v>7.5494560185185175E-2</v>
      </c>
      <c r="BH76" s="127">
        <f>IF(ISBLANK(laps_times[[#This Row],[51]]),"DNF",    rounds_cum_time[[#This Row],[50]]+laps_times[[#This Row],[51]])</f>
        <v>7.7068055555555542E-2</v>
      </c>
      <c r="BI76" s="127">
        <f>IF(ISBLANK(laps_times[[#This Row],[52]]),"DNF",    rounds_cum_time[[#This Row],[51]]+laps_times[[#This Row],[52]])</f>
        <v>7.8644675925925916E-2</v>
      </c>
      <c r="BJ76" s="127">
        <f>IF(ISBLANK(laps_times[[#This Row],[53]]),"DNF",    rounds_cum_time[[#This Row],[52]]+laps_times[[#This Row],[53]])</f>
        <v>8.027430555555555E-2</v>
      </c>
      <c r="BK76" s="127">
        <f>IF(ISBLANK(laps_times[[#This Row],[54]]),"DNF",    rounds_cum_time[[#This Row],[53]]+laps_times[[#This Row],[54]])</f>
        <v>8.1876273148148146E-2</v>
      </c>
      <c r="BL76" s="127">
        <f>IF(ISBLANK(laps_times[[#This Row],[55]]),"DNF",    rounds_cum_time[[#This Row],[54]]+laps_times[[#This Row],[55]])</f>
        <v>8.3459027777777778E-2</v>
      </c>
      <c r="BM76" s="127">
        <f>IF(ISBLANK(laps_times[[#This Row],[56]]),"DNF",    rounds_cum_time[[#This Row],[55]]+laps_times[[#This Row],[56]])</f>
        <v>8.5068634259259257E-2</v>
      </c>
      <c r="BN76" s="127">
        <f>IF(ISBLANK(laps_times[[#This Row],[57]]),"DNF",    rounds_cum_time[[#This Row],[56]]+laps_times[[#This Row],[57]])</f>
        <v>8.6667939814814812E-2</v>
      </c>
      <c r="BO76" s="127">
        <f>IF(ISBLANK(laps_times[[#This Row],[58]]),"DNF",    rounds_cum_time[[#This Row],[57]]+laps_times[[#This Row],[58]])</f>
        <v>8.8500231481481478E-2</v>
      </c>
      <c r="BP76" s="127">
        <f>IF(ISBLANK(laps_times[[#This Row],[59]]),"DNF",    rounds_cum_time[[#This Row],[58]]+laps_times[[#This Row],[59]])</f>
        <v>9.0055555555555555E-2</v>
      </c>
      <c r="BQ76" s="127">
        <f>IF(ISBLANK(laps_times[[#This Row],[60]]),"DNF",    rounds_cum_time[[#This Row],[59]]+laps_times[[#This Row],[60]])</f>
        <v>9.1654282407407403E-2</v>
      </c>
      <c r="BR76" s="127">
        <f>IF(ISBLANK(laps_times[[#This Row],[61]]),"DNF",    rounds_cum_time[[#This Row],[60]]+laps_times[[#This Row],[61]])</f>
        <v>9.3248263888888891E-2</v>
      </c>
      <c r="BS76" s="127">
        <f>IF(ISBLANK(laps_times[[#This Row],[62]]),"DNF",    rounds_cum_time[[#This Row],[61]]+laps_times[[#This Row],[62]])</f>
        <v>9.4843055555555555E-2</v>
      </c>
      <c r="BT76" s="127">
        <f>IF(ISBLANK(laps_times[[#This Row],[63]]),"DNF",    rounds_cum_time[[#This Row],[62]]+laps_times[[#This Row],[63]])</f>
        <v>9.6421875000000004E-2</v>
      </c>
      <c r="BU76" s="127">
        <f>IF(ISBLANK(laps_times[[#This Row],[64]]),"DNF",    rounds_cum_time[[#This Row],[63]]+laps_times[[#This Row],[64]])</f>
        <v>9.8014004629629628E-2</v>
      </c>
      <c r="BV76" s="127">
        <f>IF(ISBLANK(laps_times[[#This Row],[65]]),"DNF",    rounds_cum_time[[#This Row],[64]]+laps_times[[#This Row],[65]])</f>
        <v>9.9594212962962961E-2</v>
      </c>
      <c r="BW76" s="127">
        <f>IF(ISBLANK(laps_times[[#This Row],[66]]),"DNF",    rounds_cum_time[[#This Row],[65]]+laps_times[[#This Row],[66]])</f>
        <v>0.10117106481481482</v>
      </c>
      <c r="BX76" s="127">
        <f>IF(ISBLANK(laps_times[[#This Row],[67]]),"DNF",    rounds_cum_time[[#This Row],[66]]+laps_times[[#This Row],[67]])</f>
        <v>0.10290497685185185</v>
      </c>
      <c r="BY76" s="127">
        <f>IF(ISBLANK(laps_times[[#This Row],[68]]),"DNF",    rounds_cum_time[[#This Row],[67]]+laps_times[[#This Row],[68]])</f>
        <v>0.10446435185185185</v>
      </c>
      <c r="BZ76" s="127">
        <f>IF(ISBLANK(laps_times[[#This Row],[69]]),"DNF",    rounds_cum_time[[#This Row],[68]]+laps_times[[#This Row],[69]])</f>
        <v>0.10600069444444445</v>
      </c>
      <c r="CA76" s="127">
        <f>IF(ISBLANK(laps_times[[#This Row],[70]]),"DNF",    rounds_cum_time[[#This Row],[69]]+laps_times[[#This Row],[70]])</f>
        <v>0.10759872685185186</v>
      </c>
      <c r="CB76" s="127">
        <f>IF(ISBLANK(laps_times[[#This Row],[71]]),"DNF",    rounds_cum_time[[#This Row],[70]]+laps_times[[#This Row],[71]])</f>
        <v>0.10919861111111112</v>
      </c>
      <c r="CC76" s="127">
        <f>IF(ISBLANK(laps_times[[#This Row],[72]]),"DNF",    rounds_cum_time[[#This Row],[71]]+laps_times[[#This Row],[72]])</f>
        <v>0.11080150462962964</v>
      </c>
      <c r="CD76" s="127">
        <f>IF(ISBLANK(laps_times[[#This Row],[73]]),"DNF",    rounds_cum_time[[#This Row],[72]]+laps_times[[#This Row],[73]])</f>
        <v>0.1124255787037037</v>
      </c>
      <c r="CE76" s="127">
        <f>IF(ISBLANK(laps_times[[#This Row],[74]]),"DNF",    rounds_cum_time[[#This Row],[73]]+laps_times[[#This Row],[74]])</f>
        <v>0.11404976851851852</v>
      </c>
      <c r="CF76" s="127">
        <f>IF(ISBLANK(laps_times[[#This Row],[75]]),"DNF",    rounds_cum_time[[#This Row],[74]]+laps_times[[#This Row],[75]])</f>
        <v>0.11568784722222222</v>
      </c>
      <c r="CG76" s="127">
        <f>IF(ISBLANK(laps_times[[#This Row],[76]]),"DNF",    rounds_cum_time[[#This Row],[75]]+laps_times[[#This Row],[76]])</f>
        <v>0.11735671296296296</v>
      </c>
      <c r="CH76" s="127">
        <f>IF(ISBLANK(laps_times[[#This Row],[77]]),"DNF",    rounds_cum_time[[#This Row],[76]]+laps_times[[#This Row],[77]])</f>
        <v>0.11896736111111111</v>
      </c>
      <c r="CI76" s="127">
        <f>IF(ISBLANK(laps_times[[#This Row],[78]]),"DNF",    rounds_cum_time[[#This Row],[77]]+laps_times[[#This Row],[78]])</f>
        <v>0.12061053240740741</v>
      </c>
      <c r="CJ76" s="127">
        <f>IF(ISBLANK(laps_times[[#This Row],[79]]),"DNF",    rounds_cum_time[[#This Row],[78]]+laps_times[[#This Row],[79]])</f>
        <v>0.1222693287037037</v>
      </c>
      <c r="CK76" s="127">
        <f>IF(ISBLANK(laps_times[[#This Row],[80]]),"DNF",    rounds_cum_time[[#This Row],[79]]+laps_times[[#This Row],[80]])</f>
        <v>0.12405486111111111</v>
      </c>
      <c r="CL76" s="127">
        <f>IF(ISBLANK(laps_times[[#This Row],[81]]),"DNF",    rounds_cum_time[[#This Row],[80]]+laps_times[[#This Row],[81]])</f>
        <v>0.1257375</v>
      </c>
      <c r="CM76" s="127">
        <f>IF(ISBLANK(laps_times[[#This Row],[82]]),"DNF",    rounds_cum_time[[#This Row],[81]]+laps_times[[#This Row],[82]])</f>
        <v>0.12739270833333333</v>
      </c>
      <c r="CN76" s="127">
        <f>IF(ISBLANK(laps_times[[#This Row],[83]]),"DNF",    rounds_cum_time[[#This Row],[82]]+laps_times[[#This Row],[83]])</f>
        <v>0.12901724537037038</v>
      </c>
      <c r="CO76" s="127">
        <f>IF(ISBLANK(laps_times[[#This Row],[84]]),"DNF",    rounds_cum_time[[#This Row],[83]]+laps_times[[#This Row],[84]])</f>
        <v>0.13064861111111112</v>
      </c>
      <c r="CP76" s="127">
        <f>IF(ISBLANK(laps_times[[#This Row],[85]]),"DNF",    rounds_cum_time[[#This Row],[84]]+laps_times[[#This Row],[85]])</f>
        <v>0.13231597222222222</v>
      </c>
      <c r="CQ76" s="127">
        <f>IF(ISBLANK(laps_times[[#This Row],[86]]),"DNF",    rounds_cum_time[[#This Row],[85]]+laps_times[[#This Row],[86]])</f>
        <v>0.13393518518518518</v>
      </c>
      <c r="CR76" s="127">
        <f>IF(ISBLANK(laps_times[[#This Row],[87]]),"DNF",    rounds_cum_time[[#This Row],[86]]+laps_times[[#This Row],[87]])</f>
        <v>0.13556793981481483</v>
      </c>
      <c r="CS76" s="127">
        <f>IF(ISBLANK(laps_times[[#This Row],[88]]),"DNF",    rounds_cum_time[[#This Row],[87]]+laps_times[[#This Row],[88]])</f>
        <v>0.13720891203703706</v>
      </c>
      <c r="CT76" s="127">
        <f>IF(ISBLANK(laps_times[[#This Row],[89]]),"DNF",    rounds_cum_time[[#This Row],[88]]+laps_times[[#This Row],[89]])</f>
        <v>0.13888506944444445</v>
      </c>
      <c r="CU76" s="127">
        <f>IF(ISBLANK(laps_times[[#This Row],[90]]),"DNF",    rounds_cum_time[[#This Row],[89]]+laps_times[[#This Row],[90]])</f>
        <v>0.1405295138888889</v>
      </c>
      <c r="CV76" s="127">
        <f>IF(ISBLANK(laps_times[[#This Row],[91]]),"DNF",    rounds_cum_time[[#This Row],[90]]+laps_times[[#This Row],[91]])</f>
        <v>0.1421476851851852</v>
      </c>
      <c r="CW76" s="127">
        <f>IF(ISBLANK(laps_times[[#This Row],[92]]),"DNF",    rounds_cum_time[[#This Row],[91]]+laps_times[[#This Row],[92]])</f>
        <v>0.14378657407407408</v>
      </c>
      <c r="CX76" s="127">
        <f>IF(ISBLANK(laps_times[[#This Row],[93]]),"DNF",    rounds_cum_time[[#This Row],[92]]+laps_times[[#This Row],[93]])</f>
        <v>0.14538831018518519</v>
      </c>
      <c r="CY76" s="127">
        <f>IF(ISBLANK(laps_times[[#This Row],[94]]),"DNF",    rounds_cum_time[[#This Row],[93]]+laps_times[[#This Row],[94]])</f>
        <v>0.14701412037037037</v>
      </c>
      <c r="CZ76" s="127">
        <f>IF(ISBLANK(laps_times[[#This Row],[95]]),"DNF",    rounds_cum_time[[#This Row],[94]]+laps_times[[#This Row],[95]])</f>
        <v>0.14864421296296296</v>
      </c>
      <c r="DA76" s="127">
        <f>IF(ISBLANK(laps_times[[#This Row],[96]]),"DNF",    rounds_cum_time[[#This Row],[95]]+laps_times[[#This Row],[96]])</f>
        <v>0.15024131944444444</v>
      </c>
      <c r="DB76" s="127">
        <f>IF(ISBLANK(laps_times[[#This Row],[97]]),"DNF",    rounds_cum_time[[#This Row],[96]]+laps_times[[#This Row],[97]])</f>
        <v>0.15187037037037035</v>
      </c>
      <c r="DC76" s="127">
        <f>IF(ISBLANK(laps_times[[#This Row],[98]]),"DNF",    rounds_cum_time[[#This Row],[97]]+laps_times[[#This Row],[98]])</f>
        <v>0.15351574074074073</v>
      </c>
      <c r="DD76" s="127">
        <f>IF(ISBLANK(laps_times[[#This Row],[99]]),"DNF",    rounds_cum_time[[#This Row],[98]]+laps_times[[#This Row],[99]])</f>
        <v>0.15515081018518517</v>
      </c>
      <c r="DE76" s="127">
        <f>IF(ISBLANK(laps_times[[#This Row],[100]]),"DNF",    rounds_cum_time[[#This Row],[99]]+laps_times[[#This Row],[100]])</f>
        <v>0.15682974537037037</v>
      </c>
      <c r="DF76" s="127">
        <f>IF(ISBLANK(laps_times[[#This Row],[101]]),"DNF",    rounds_cum_time[[#This Row],[100]]+laps_times[[#This Row],[101]])</f>
        <v>0.15849618055555556</v>
      </c>
      <c r="DG76" s="127">
        <f>IF(ISBLANK(laps_times[[#This Row],[102]]),"DNF",    rounds_cum_time[[#This Row],[101]]+laps_times[[#This Row],[102]])</f>
        <v>0.16017650462962962</v>
      </c>
      <c r="DH76" s="127">
        <f>IF(ISBLANK(laps_times[[#This Row],[103]]),"DNF",    rounds_cum_time[[#This Row],[102]]+laps_times[[#This Row],[103]])</f>
        <v>0.16178935185185184</v>
      </c>
      <c r="DI76" s="128">
        <f>IF(ISBLANK(laps_times[[#This Row],[104]]),"DNF",    rounds_cum_time[[#This Row],[103]]+laps_times[[#This Row],[104]])</f>
        <v>0.16344479166666664</v>
      </c>
      <c r="DJ76" s="128">
        <f>IF(ISBLANK(laps_times[[#This Row],[105]]),"DNF",    rounds_cum_time[[#This Row],[104]]+laps_times[[#This Row],[105]])</f>
        <v>0.16504606481481479</v>
      </c>
    </row>
    <row r="77" spans="2:114" x14ac:dyDescent="0.2">
      <c r="B77" s="124">
        <f>laps_times[[#This Row],[poř]]</f>
        <v>74</v>
      </c>
      <c r="C77" s="125">
        <f>laps_times[[#This Row],[s.č.]]</f>
        <v>64</v>
      </c>
      <c r="D77" s="125" t="str">
        <f>laps_times[[#This Row],[jméno]]</f>
        <v>Maršík Miloš</v>
      </c>
      <c r="E77" s="126">
        <f>laps_times[[#This Row],[roč]]</f>
        <v>1966</v>
      </c>
      <c r="F77" s="126" t="str">
        <f>laps_times[[#This Row],[kat]]</f>
        <v>M50</v>
      </c>
      <c r="G77" s="126">
        <f>laps_times[[#This Row],[poř_kat]]</f>
        <v>12</v>
      </c>
      <c r="H77" s="125" t="str">
        <f>IF(ISBLANK(laps_times[[#This Row],[klub]]),"-",laps_times[[#This Row],[klub]])</f>
        <v>TC Dvořák České Budějo...</v>
      </c>
      <c r="I77" s="138">
        <f>laps_times[[#This Row],[celk. čas]]</f>
        <v>0.16533564814814813</v>
      </c>
      <c r="J77" s="127">
        <f>laps_times[[#This Row],[1]]</f>
        <v>2.1446759259259262E-3</v>
      </c>
      <c r="K77" s="127">
        <f>IF(ISBLANK(laps_times[[#This Row],[2]]),"DNF",    rounds_cum_time[[#This Row],[1]]+laps_times[[#This Row],[2]])</f>
        <v>3.5165509259259264E-3</v>
      </c>
      <c r="L77" s="127">
        <f>IF(ISBLANK(laps_times[[#This Row],[3]]),"DNF",    rounds_cum_time[[#This Row],[2]]+laps_times[[#This Row],[3]])</f>
        <v>4.9052083333333335E-3</v>
      </c>
      <c r="M77" s="127">
        <f>IF(ISBLANK(laps_times[[#This Row],[4]]),"DNF",    rounds_cum_time[[#This Row],[3]]+laps_times[[#This Row],[4]])</f>
        <v>6.3275462962962964E-3</v>
      </c>
      <c r="N77" s="127">
        <f>IF(ISBLANK(laps_times[[#This Row],[5]]),"DNF",    rounds_cum_time[[#This Row],[4]]+laps_times[[#This Row],[5]])</f>
        <v>7.7704861111111117E-3</v>
      </c>
      <c r="O77" s="127">
        <f>IF(ISBLANK(laps_times[[#This Row],[6]]),"DNF",    rounds_cum_time[[#This Row],[5]]+laps_times[[#This Row],[6]])</f>
        <v>9.2155092592592601E-3</v>
      </c>
      <c r="P77" s="127">
        <f>IF(ISBLANK(laps_times[[#This Row],[7]]),"DNF",    rounds_cum_time[[#This Row],[6]]+laps_times[[#This Row],[7]])</f>
        <v>1.0655208333333334E-2</v>
      </c>
      <c r="Q77" s="127">
        <f>IF(ISBLANK(laps_times[[#This Row],[8]]),"DNF",    rounds_cum_time[[#This Row],[7]]+laps_times[[#This Row],[8]])</f>
        <v>1.2081250000000002E-2</v>
      </c>
      <c r="R77" s="127">
        <f>IF(ISBLANK(laps_times[[#This Row],[9]]),"DNF",    rounds_cum_time[[#This Row],[8]]+laps_times[[#This Row],[9]])</f>
        <v>1.3514351851851854E-2</v>
      </c>
      <c r="S77" s="127">
        <f>IF(ISBLANK(laps_times[[#This Row],[10]]),"DNF",    rounds_cum_time[[#This Row],[9]]+laps_times[[#This Row],[10]])</f>
        <v>1.4948379629629631E-2</v>
      </c>
      <c r="T77" s="127">
        <f>IF(ISBLANK(laps_times[[#This Row],[11]]),"DNF",    rounds_cum_time[[#This Row],[10]]+laps_times[[#This Row],[11]])</f>
        <v>1.6387500000000003E-2</v>
      </c>
      <c r="U77" s="127">
        <f>IF(ISBLANK(laps_times[[#This Row],[12]]),"DNF",    rounds_cum_time[[#This Row],[11]]+laps_times[[#This Row],[12]])</f>
        <v>1.782627314814815E-2</v>
      </c>
      <c r="V77" s="127">
        <f>IF(ISBLANK(laps_times[[#This Row],[13]]),"DNF",    rounds_cum_time[[#This Row],[12]]+laps_times[[#This Row],[13]])</f>
        <v>1.9275347222222225E-2</v>
      </c>
      <c r="W77" s="127">
        <f>IF(ISBLANK(laps_times[[#This Row],[14]]),"DNF",    rounds_cum_time[[#This Row],[13]]+laps_times[[#This Row],[14]])</f>
        <v>2.0734953703703707E-2</v>
      </c>
      <c r="X77" s="127">
        <f>IF(ISBLANK(laps_times[[#This Row],[15]]),"DNF",    rounds_cum_time[[#This Row],[14]]+laps_times[[#This Row],[15]])</f>
        <v>2.2191319444444448E-2</v>
      </c>
      <c r="Y77" s="127">
        <f>IF(ISBLANK(laps_times[[#This Row],[16]]),"DNF",    rounds_cum_time[[#This Row],[15]]+laps_times[[#This Row],[16]])</f>
        <v>2.3649768518518521E-2</v>
      </c>
      <c r="Z77" s="127">
        <f>IF(ISBLANK(laps_times[[#This Row],[17]]),"DNF",    rounds_cum_time[[#This Row],[16]]+laps_times[[#This Row],[17]])</f>
        <v>2.5087500000000002E-2</v>
      </c>
      <c r="AA77" s="127">
        <f>IF(ISBLANK(laps_times[[#This Row],[18]]),"DNF",    rounds_cum_time[[#This Row],[17]]+laps_times[[#This Row],[18]])</f>
        <v>2.655601851851852E-2</v>
      </c>
      <c r="AB77" s="127">
        <f>IF(ISBLANK(laps_times[[#This Row],[19]]),"DNF",    rounds_cum_time[[#This Row],[18]]+laps_times[[#This Row],[19]])</f>
        <v>2.8022106481481485E-2</v>
      </c>
      <c r="AC77" s="127">
        <f>IF(ISBLANK(laps_times[[#This Row],[20]]),"DNF",    rounds_cum_time[[#This Row],[19]]+laps_times[[#This Row],[20]])</f>
        <v>2.9530787037037039E-2</v>
      </c>
      <c r="AD77" s="127">
        <f>IF(ISBLANK(laps_times[[#This Row],[21]]),"DNF",    rounds_cum_time[[#This Row],[20]]+laps_times[[#This Row],[21]])</f>
        <v>3.0989236111111113E-2</v>
      </c>
      <c r="AE77" s="127">
        <f>IF(ISBLANK(laps_times[[#This Row],[22]]),"DNF",    rounds_cum_time[[#This Row],[21]]+laps_times[[#This Row],[22]])</f>
        <v>3.2464583333333338E-2</v>
      </c>
      <c r="AF77" s="127">
        <f>IF(ISBLANK(laps_times[[#This Row],[23]]),"DNF",    rounds_cum_time[[#This Row],[22]]+laps_times[[#This Row],[23]])</f>
        <v>3.3907870370370373E-2</v>
      </c>
      <c r="AG77" s="127">
        <f>IF(ISBLANK(laps_times[[#This Row],[24]]),"DNF",    rounds_cum_time[[#This Row],[23]]+laps_times[[#This Row],[24]])</f>
        <v>3.5368171296296297E-2</v>
      </c>
      <c r="AH77" s="127">
        <f>IF(ISBLANK(laps_times[[#This Row],[25]]),"DNF",    rounds_cum_time[[#This Row],[24]]+laps_times[[#This Row],[25]])</f>
        <v>3.6843981481481484E-2</v>
      </c>
      <c r="AI77" s="127">
        <f>IF(ISBLANK(laps_times[[#This Row],[26]]),"DNF",    rounds_cum_time[[#This Row],[25]]+laps_times[[#This Row],[26]])</f>
        <v>3.8310069444444449E-2</v>
      </c>
      <c r="AJ77" s="127">
        <f>IF(ISBLANK(laps_times[[#This Row],[27]]),"DNF",    rounds_cum_time[[#This Row],[26]]+laps_times[[#This Row],[27]])</f>
        <v>3.9783333333333337E-2</v>
      </c>
      <c r="AK77" s="127">
        <f>IF(ISBLANK(laps_times[[#This Row],[28]]),"DNF",    rounds_cum_time[[#This Row],[27]]+laps_times[[#This Row],[28]])</f>
        <v>4.130601851851852E-2</v>
      </c>
      <c r="AL77" s="127">
        <f>IF(ISBLANK(laps_times[[#This Row],[29]]),"DNF",    rounds_cum_time[[#This Row],[28]]+laps_times[[#This Row],[29]])</f>
        <v>4.2781944444444449E-2</v>
      </c>
      <c r="AM77" s="127">
        <f>IF(ISBLANK(laps_times[[#This Row],[30]]),"DNF",    rounds_cum_time[[#This Row],[29]]+laps_times[[#This Row],[30]])</f>
        <v>4.4260995370370378E-2</v>
      </c>
      <c r="AN77" s="127">
        <f>IF(ISBLANK(laps_times[[#This Row],[31]]),"DNF",    rounds_cum_time[[#This Row],[30]]+laps_times[[#This Row],[31]])</f>
        <v>4.5732870370370375E-2</v>
      </c>
      <c r="AO77" s="127">
        <f>IF(ISBLANK(laps_times[[#This Row],[32]]),"DNF",    rounds_cum_time[[#This Row],[31]]+laps_times[[#This Row],[32]])</f>
        <v>4.7212500000000004E-2</v>
      </c>
      <c r="AP77" s="127">
        <f>IF(ISBLANK(laps_times[[#This Row],[33]]),"DNF",    rounds_cum_time[[#This Row],[32]]+laps_times[[#This Row],[33]])</f>
        <v>4.8745370370370376E-2</v>
      </c>
      <c r="AQ77" s="127">
        <f>IF(ISBLANK(laps_times[[#This Row],[34]]),"DNF",    rounds_cum_time[[#This Row],[33]]+laps_times[[#This Row],[34]])</f>
        <v>5.0236805555555562E-2</v>
      </c>
      <c r="AR77" s="127">
        <f>IF(ISBLANK(laps_times[[#This Row],[35]]),"DNF",    rounds_cum_time[[#This Row],[34]]+laps_times[[#This Row],[35]])</f>
        <v>5.1701273148148152E-2</v>
      </c>
      <c r="AS77" s="127">
        <f>IF(ISBLANK(laps_times[[#This Row],[36]]),"DNF",    rounds_cum_time[[#This Row],[35]]+laps_times[[#This Row],[36]])</f>
        <v>5.3174421296296299E-2</v>
      </c>
      <c r="AT77" s="127">
        <f>IF(ISBLANK(laps_times[[#This Row],[37]]),"DNF",    rounds_cum_time[[#This Row],[36]]+laps_times[[#This Row],[37]])</f>
        <v>5.4632754629629632E-2</v>
      </c>
      <c r="AU77" s="127">
        <f>IF(ISBLANK(laps_times[[#This Row],[38]]),"DNF",    rounds_cum_time[[#This Row],[37]]+laps_times[[#This Row],[38]])</f>
        <v>5.614513888888889E-2</v>
      </c>
      <c r="AV77" s="127">
        <f>IF(ISBLANK(laps_times[[#This Row],[39]]),"DNF",    rounds_cum_time[[#This Row],[38]]+laps_times[[#This Row],[39]])</f>
        <v>5.7652777777777782E-2</v>
      </c>
      <c r="AW77" s="127">
        <f>IF(ISBLANK(laps_times[[#This Row],[40]]),"DNF",    rounds_cum_time[[#This Row],[39]]+laps_times[[#This Row],[40]])</f>
        <v>5.9144791666666668E-2</v>
      </c>
      <c r="AX77" s="127">
        <f>IF(ISBLANK(laps_times[[#This Row],[41]]),"DNF",    rounds_cum_time[[#This Row],[40]]+laps_times[[#This Row],[41]])</f>
        <v>6.0664004629629634E-2</v>
      </c>
      <c r="AY77" s="127">
        <f>IF(ISBLANK(laps_times[[#This Row],[42]]),"DNF",    rounds_cum_time[[#This Row],[41]]+laps_times[[#This Row],[42]])</f>
        <v>6.2173379629629634E-2</v>
      </c>
      <c r="AZ77" s="127">
        <f>IF(ISBLANK(laps_times[[#This Row],[43]]),"DNF",    rounds_cum_time[[#This Row],[42]]+laps_times[[#This Row],[43]])</f>
        <v>6.3696064814814823E-2</v>
      </c>
      <c r="BA77" s="127">
        <f>IF(ISBLANK(laps_times[[#This Row],[44]]),"DNF",    rounds_cum_time[[#This Row],[43]]+laps_times[[#This Row],[44]])</f>
        <v>6.520462962962964E-2</v>
      </c>
      <c r="BB77" s="127">
        <f>IF(ISBLANK(laps_times[[#This Row],[45]]),"DNF",    rounds_cum_time[[#This Row],[44]]+laps_times[[#This Row],[45]])</f>
        <v>6.6725347222222231E-2</v>
      </c>
      <c r="BC77" s="127">
        <f>IF(ISBLANK(laps_times[[#This Row],[46]]),"DNF",    rounds_cum_time[[#This Row],[45]]+laps_times[[#This Row],[46]])</f>
        <v>6.8225347222222232E-2</v>
      </c>
      <c r="BD77" s="127">
        <f>IF(ISBLANK(laps_times[[#This Row],[47]]),"DNF",    rounds_cum_time[[#This Row],[46]]+laps_times[[#This Row],[47]])</f>
        <v>6.9794097222222226E-2</v>
      </c>
      <c r="BE77" s="127">
        <f>IF(ISBLANK(laps_times[[#This Row],[48]]),"DNF",    rounds_cum_time[[#This Row],[47]]+laps_times[[#This Row],[48]])</f>
        <v>7.1313310185185191E-2</v>
      </c>
      <c r="BF77" s="127">
        <f>IF(ISBLANK(laps_times[[#This Row],[49]]),"DNF",    rounds_cum_time[[#This Row],[48]]+laps_times[[#This Row],[49]])</f>
        <v>7.2835185185185197E-2</v>
      </c>
      <c r="BG77" s="127">
        <f>IF(ISBLANK(laps_times[[#This Row],[50]]),"DNF",    rounds_cum_time[[#This Row],[49]]+laps_times[[#This Row],[50]])</f>
        <v>7.4350462962962979E-2</v>
      </c>
      <c r="BH77" s="127">
        <f>IF(ISBLANK(laps_times[[#This Row],[51]]),"DNF",    rounds_cum_time[[#This Row],[50]]+laps_times[[#This Row],[51]])</f>
        <v>7.5878587962962984E-2</v>
      </c>
      <c r="BI77" s="127">
        <f>IF(ISBLANK(laps_times[[#This Row],[52]]),"DNF",    rounds_cum_time[[#This Row],[51]]+laps_times[[#This Row],[52]])</f>
        <v>7.741041666666669E-2</v>
      </c>
      <c r="BJ77" s="127">
        <f>IF(ISBLANK(laps_times[[#This Row],[53]]),"DNF",    rounds_cum_time[[#This Row],[52]]+laps_times[[#This Row],[53]])</f>
        <v>7.8956944444444468E-2</v>
      </c>
      <c r="BK77" s="127">
        <f>IF(ISBLANK(laps_times[[#This Row],[54]]),"DNF",    rounds_cum_time[[#This Row],[53]]+laps_times[[#This Row],[54]])</f>
        <v>8.0533912037037067E-2</v>
      </c>
      <c r="BL77" s="127">
        <f>IF(ISBLANK(laps_times[[#This Row],[55]]),"DNF",    rounds_cum_time[[#This Row],[54]]+laps_times[[#This Row],[55]])</f>
        <v>8.2100810185185211E-2</v>
      </c>
      <c r="BM77" s="127">
        <f>IF(ISBLANK(laps_times[[#This Row],[56]]),"DNF",    rounds_cum_time[[#This Row],[55]]+laps_times[[#This Row],[56]])</f>
        <v>8.3653356481481506E-2</v>
      </c>
      <c r="BN77" s="127">
        <f>IF(ISBLANK(laps_times[[#This Row],[57]]),"DNF",    rounds_cum_time[[#This Row],[56]]+laps_times[[#This Row],[57]])</f>
        <v>8.5203356481481501E-2</v>
      </c>
      <c r="BO77" s="127">
        <f>IF(ISBLANK(laps_times[[#This Row],[58]]),"DNF",    rounds_cum_time[[#This Row],[57]]+laps_times[[#This Row],[58]])</f>
        <v>8.6764814814814836E-2</v>
      </c>
      <c r="BP77" s="127">
        <f>IF(ISBLANK(laps_times[[#This Row],[59]]),"DNF",    rounds_cum_time[[#This Row],[58]]+laps_times[[#This Row],[59]])</f>
        <v>8.8402083333333353E-2</v>
      </c>
      <c r="BQ77" s="127">
        <f>IF(ISBLANK(laps_times[[#This Row],[60]]),"DNF",    rounds_cum_time[[#This Row],[59]]+laps_times[[#This Row],[60]])</f>
        <v>8.9977199074074088E-2</v>
      </c>
      <c r="BR77" s="127">
        <f>IF(ISBLANK(laps_times[[#This Row],[61]]),"DNF",    rounds_cum_time[[#This Row],[60]]+laps_times[[#This Row],[61]])</f>
        <v>9.1625810185185202E-2</v>
      </c>
      <c r="BS77" s="127">
        <f>IF(ISBLANK(laps_times[[#This Row],[62]]),"DNF",    rounds_cum_time[[#This Row],[61]]+laps_times[[#This Row],[62]])</f>
        <v>9.3195486111111128E-2</v>
      </c>
      <c r="BT77" s="127">
        <f>IF(ISBLANK(laps_times[[#This Row],[63]]),"DNF",    rounds_cum_time[[#This Row],[62]]+laps_times[[#This Row],[63]])</f>
        <v>9.4794675925925942E-2</v>
      </c>
      <c r="BU77" s="127">
        <f>IF(ISBLANK(laps_times[[#This Row],[64]]),"DNF",    rounds_cum_time[[#This Row],[63]]+laps_times[[#This Row],[64]])</f>
        <v>9.6352430555555577E-2</v>
      </c>
      <c r="BV77" s="127">
        <f>IF(ISBLANK(laps_times[[#This Row],[65]]),"DNF",    rounds_cum_time[[#This Row],[64]]+laps_times[[#This Row],[65]])</f>
        <v>9.7978125000000027E-2</v>
      </c>
      <c r="BW77" s="127">
        <f>IF(ISBLANK(laps_times[[#This Row],[66]]),"DNF",    rounds_cum_time[[#This Row],[65]]+laps_times[[#This Row],[66]])</f>
        <v>9.9548032407407436E-2</v>
      </c>
      <c r="BX77" s="127">
        <f>IF(ISBLANK(laps_times[[#This Row],[67]]),"DNF",    rounds_cum_time[[#This Row],[66]]+laps_times[[#This Row],[67]])</f>
        <v>0.10111655092592596</v>
      </c>
      <c r="BY77" s="127">
        <f>IF(ISBLANK(laps_times[[#This Row],[68]]),"DNF",    rounds_cum_time[[#This Row],[67]]+laps_times[[#This Row],[68]])</f>
        <v>0.10271400462962967</v>
      </c>
      <c r="BZ77" s="127">
        <f>IF(ISBLANK(laps_times[[#This Row],[69]]),"DNF",    rounds_cum_time[[#This Row],[68]]+laps_times[[#This Row],[69]])</f>
        <v>0.10436701388888893</v>
      </c>
      <c r="CA77" s="127">
        <f>IF(ISBLANK(laps_times[[#This Row],[70]]),"DNF",    rounds_cum_time[[#This Row],[69]]+laps_times[[#This Row],[70]])</f>
        <v>0.10603321759259263</v>
      </c>
      <c r="CB77" s="127">
        <f>IF(ISBLANK(laps_times[[#This Row],[71]]),"DNF",    rounds_cum_time[[#This Row],[70]]+laps_times[[#This Row],[71]])</f>
        <v>0.10765682870370374</v>
      </c>
      <c r="CC77" s="127">
        <f>IF(ISBLANK(laps_times[[#This Row],[72]]),"DNF",    rounds_cum_time[[#This Row],[71]]+laps_times[[#This Row],[72]])</f>
        <v>0.10929872685185189</v>
      </c>
      <c r="CD77" s="127">
        <f>IF(ISBLANK(laps_times[[#This Row],[73]]),"DNF",    rounds_cum_time[[#This Row],[72]]+laps_times[[#This Row],[73]])</f>
        <v>0.11096099537037041</v>
      </c>
      <c r="CE77" s="127">
        <f>IF(ISBLANK(laps_times[[#This Row],[74]]),"DNF",    rounds_cum_time[[#This Row],[73]]+laps_times[[#This Row],[74]])</f>
        <v>0.11265370370370374</v>
      </c>
      <c r="CF77" s="127">
        <f>IF(ISBLANK(laps_times[[#This Row],[75]]),"DNF",    rounds_cum_time[[#This Row],[74]]+laps_times[[#This Row],[75]])</f>
        <v>0.11427268518518523</v>
      </c>
      <c r="CG77" s="127">
        <f>IF(ISBLANK(laps_times[[#This Row],[76]]),"DNF",    rounds_cum_time[[#This Row],[75]]+laps_times[[#This Row],[76]])</f>
        <v>0.11589687500000004</v>
      </c>
      <c r="CH77" s="127">
        <f>IF(ISBLANK(laps_times[[#This Row],[77]]),"DNF",    rounds_cum_time[[#This Row],[76]]+laps_times[[#This Row],[77]])</f>
        <v>0.11754189814814818</v>
      </c>
      <c r="CI77" s="127">
        <f>IF(ISBLANK(laps_times[[#This Row],[78]]),"DNF",    rounds_cum_time[[#This Row],[77]]+laps_times[[#This Row],[78]])</f>
        <v>0.11916689814814818</v>
      </c>
      <c r="CJ77" s="127">
        <f>IF(ISBLANK(laps_times[[#This Row],[79]]),"DNF",    rounds_cum_time[[#This Row],[78]]+laps_times[[#This Row],[79]])</f>
        <v>0.12080393518518522</v>
      </c>
      <c r="CK77" s="127">
        <f>IF(ISBLANK(laps_times[[#This Row],[80]]),"DNF",    rounds_cum_time[[#This Row],[79]]+laps_times[[#This Row],[80]])</f>
        <v>0.12250902777777781</v>
      </c>
      <c r="CL77" s="127">
        <f>IF(ISBLANK(laps_times[[#This Row],[81]]),"DNF",    rounds_cum_time[[#This Row],[80]]+laps_times[[#This Row],[81]])</f>
        <v>0.12419513888888892</v>
      </c>
      <c r="CM77" s="127">
        <f>IF(ISBLANK(laps_times[[#This Row],[82]]),"DNF",    rounds_cum_time[[#This Row],[81]]+laps_times[[#This Row],[82]])</f>
        <v>0.12589212962962965</v>
      </c>
      <c r="CN77" s="127">
        <f>IF(ISBLANK(laps_times[[#This Row],[83]]),"DNF",    rounds_cum_time[[#This Row],[82]]+laps_times[[#This Row],[83]])</f>
        <v>0.12761331018518521</v>
      </c>
      <c r="CO77" s="127">
        <f>IF(ISBLANK(laps_times[[#This Row],[84]]),"DNF",    rounds_cum_time[[#This Row],[83]]+laps_times[[#This Row],[84]])</f>
        <v>0.1292996527777778</v>
      </c>
      <c r="CP77" s="127">
        <f>IF(ISBLANK(laps_times[[#This Row],[85]]),"DNF",    rounds_cum_time[[#This Row],[84]]+laps_times[[#This Row],[85]])</f>
        <v>0.13106192129629632</v>
      </c>
      <c r="CQ77" s="127">
        <f>IF(ISBLANK(laps_times[[#This Row],[86]]),"DNF",    rounds_cum_time[[#This Row],[85]]+laps_times[[#This Row],[86]])</f>
        <v>0.1327675925925926</v>
      </c>
      <c r="CR77" s="127">
        <f>IF(ISBLANK(laps_times[[#This Row],[87]]),"DNF",    rounds_cum_time[[#This Row],[86]]+laps_times[[#This Row],[87]])</f>
        <v>0.13448391203703705</v>
      </c>
      <c r="CS77" s="127">
        <f>IF(ISBLANK(laps_times[[#This Row],[88]]),"DNF",    rounds_cum_time[[#This Row],[87]]+laps_times[[#This Row],[88]])</f>
        <v>0.13620543981481484</v>
      </c>
      <c r="CT77" s="127">
        <f>IF(ISBLANK(laps_times[[#This Row],[89]]),"DNF",    rounds_cum_time[[#This Row],[88]]+laps_times[[#This Row],[89]])</f>
        <v>0.13792789351851853</v>
      </c>
      <c r="CU77" s="127">
        <f>IF(ISBLANK(laps_times[[#This Row],[90]]),"DNF",    rounds_cum_time[[#This Row],[89]]+laps_times[[#This Row],[90]])</f>
        <v>0.13965289351851853</v>
      </c>
      <c r="CV77" s="127">
        <f>IF(ISBLANK(laps_times[[#This Row],[91]]),"DNF",    rounds_cum_time[[#This Row],[90]]+laps_times[[#This Row],[91]])</f>
        <v>0.14143379629629632</v>
      </c>
      <c r="CW77" s="127">
        <f>IF(ISBLANK(laps_times[[#This Row],[92]]),"DNF",    rounds_cum_time[[#This Row],[91]]+laps_times[[#This Row],[92]])</f>
        <v>0.14315694444444446</v>
      </c>
      <c r="CX77" s="127">
        <f>IF(ISBLANK(laps_times[[#This Row],[93]]),"DNF",    rounds_cum_time[[#This Row],[92]]+laps_times[[#This Row],[93]])</f>
        <v>0.14489282407407408</v>
      </c>
      <c r="CY77" s="127">
        <f>IF(ISBLANK(laps_times[[#This Row],[94]]),"DNF",    rounds_cum_time[[#This Row],[93]]+laps_times[[#This Row],[94]])</f>
        <v>0.14672662037037038</v>
      </c>
      <c r="CZ77" s="127">
        <f>IF(ISBLANK(laps_times[[#This Row],[95]]),"DNF",    rounds_cum_time[[#This Row],[94]]+laps_times[[#This Row],[95]])</f>
        <v>0.14848344907407407</v>
      </c>
      <c r="DA77" s="127">
        <f>IF(ISBLANK(laps_times[[#This Row],[96]]),"DNF",    rounds_cum_time[[#This Row],[95]]+laps_times[[#This Row],[96]])</f>
        <v>0.15017256944444443</v>
      </c>
      <c r="DB77" s="127">
        <f>IF(ISBLANK(laps_times[[#This Row],[97]]),"DNF",    rounds_cum_time[[#This Row],[96]]+laps_times[[#This Row],[97]])</f>
        <v>0.15188657407407405</v>
      </c>
      <c r="DC77" s="127">
        <f>IF(ISBLANK(laps_times[[#This Row],[98]]),"DNF",    rounds_cum_time[[#This Row],[97]]+laps_times[[#This Row],[98]])</f>
        <v>0.15358796296296293</v>
      </c>
      <c r="DD77" s="127">
        <f>IF(ISBLANK(laps_times[[#This Row],[99]]),"DNF",    rounds_cum_time[[#This Row],[98]]+laps_times[[#This Row],[99]])</f>
        <v>0.15524664351851847</v>
      </c>
      <c r="DE77" s="127">
        <f>IF(ISBLANK(laps_times[[#This Row],[100]]),"DNF",    rounds_cum_time[[#This Row],[99]]+laps_times[[#This Row],[100]])</f>
        <v>0.15705706018518514</v>
      </c>
      <c r="DF77" s="127">
        <f>IF(ISBLANK(laps_times[[#This Row],[101]]),"DNF",    rounds_cum_time[[#This Row],[100]]+laps_times[[#This Row],[101]])</f>
        <v>0.15877708333333329</v>
      </c>
      <c r="DG77" s="127">
        <f>IF(ISBLANK(laps_times[[#This Row],[102]]),"DNF",    rounds_cum_time[[#This Row],[101]]+laps_times[[#This Row],[102]])</f>
        <v>0.16047824074074069</v>
      </c>
      <c r="DH77" s="127">
        <f>IF(ISBLANK(laps_times[[#This Row],[103]]),"DNF",    rounds_cum_time[[#This Row],[102]]+laps_times[[#This Row],[103]])</f>
        <v>0.1621848379629629</v>
      </c>
      <c r="DI77" s="128">
        <f>IF(ISBLANK(laps_times[[#This Row],[104]]),"DNF",    rounds_cum_time[[#This Row],[103]]+laps_times[[#This Row],[104]])</f>
        <v>0.16387719907407403</v>
      </c>
      <c r="DJ77" s="128">
        <f>IF(ISBLANK(laps_times[[#This Row],[105]]),"DNF",    rounds_cum_time[[#This Row],[104]]+laps_times[[#This Row],[105]])</f>
        <v>0.16534710648148143</v>
      </c>
    </row>
    <row r="78" spans="2:114" x14ac:dyDescent="0.2">
      <c r="B78" s="124">
        <f>laps_times[[#This Row],[poř]]</f>
        <v>75</v>
      </c>
      <c r="C78" s="125">
        <f>laps_times[[#This Row],[s.č.]]</f>
        <v>91</v>
      </c>
      <c r="D78" s="125" t="str">
        <f>laps_times[[#This Row],[jméno]]</f>
        <v>Seidlová Eva</v>
      </c>
      <c r="E78" s="126">
        <f>laps_times[[#This Row],[roč]]</f>
        <v>1948</v>
      </c>
      <c r="F78" s="126" t="str">
        <f>laps_times[[#This Row],[kat]]</f>
        <v>Z2</v>
      </c>
      <c r="G78" s="126">
        <f>laps_times[[#This Row],[poř_kat]]</f>
        <v>3</v>
      </c>
      <c r="H78" s="125" t="str">
        <f>IF(ISBLANK(laps_times[[#This Row],[klub]]),"-",laps_times[[#This Row],[klub]])</f>
        <v>-</v>
      </c>
      <c r="I78" s="138">
        <f>laps_times[[#This Row],[celk. čas]]</f>
        <v>0.16534722222222223</v>
      </c>
      <c r="J78" s="127">
        <f>laps_times[[#This Row],[1]]</f>
        <v>2.4930555555555552E-3</v>
      </c>
      <c r="K78" s="127">
        <f>IF(ISBLANK(laps_times[[#This Row],[2]]),"DNF",    rounds_cum_time[[#This Row],[1]]+laps_times[[#This Row],[2]])</f>
        <v>3.9901620370370369E-3</v>
      </c>
      <c r="L78" s="127">
        <f>IF(ISBLANK(laps_times[[#This Row],[3]]),"DNF",    rounds_cum_time[[#This Row],[2]]+laps_times[[#This Row],[3]])</f>
        <v>5.5104166666666661E-3</v>
      </c>
      <c r="M78" s="127">
        <f>IF(ISBLANK(laps_times[[#This Row],[4]]),"DNF",    rounds_cum_time[[#This Row],[3]]+laps_times[[#This Row],[4]])</f>
        <v>7.0339120370370364E-3</v>
      </c>
      <c r="N78" s="127">
        <f>IF(ISBLANK(laps_times[[#This Row],[5]]),"DNF",    rounds_cum_time[[#This Row],[4]]+laps_times[[#This Row],[5]])</f>
        <v>8.5869212962962956E-3</v>
      </c>
      <c r="O78" s="127">
        <f>IF(ISBLANK(laps_times[[#This Row],[6]]),"DNF",    rounds_cum_time[[#This Row],[5]]+laps_times[[#This Row],[6]])</f>
        <v>1.0108449074074074E-2</v>
      </c>
      <c r="P78" s="127">
        <f>IF(ISBLANK(laps_times[[#This Row],[7]]),"DNF",    rounds_cum_time[[#This Row],[6]]+laps_times[[#This Row],[7]])</f>
        <v>1.1634027777777778E-2</v>
      </c>
      <c r="Q78" s="127">
        <f>IF(ISBLANK(laps_times[[#This Row],[8]]),"DNF",    rounds_cum_time[[#This Row],[7]]+laps_times[[#This Row],[8]])</f>
        <v>1.3141898148148149E-2</v>
      </c>
      <c r="R78" s="127">
        <f>IF(ISBLANK(laps_times[[#This Row],[9]]),"DNF",    rounds_cum_time[[#This Row],[8]]+laps_times[[#This Row],[9]])</f>
        <v>1.4666319444444445E-2</v>
      </c>
      <c r="S78" s="127">
        <f>IF(ISBLANK(laps_times[[#This Row],[10]]),"DNF",    rounds_cum_time[[#This Row],[9]]+laps_times[[#This Row],[10]])</f>
        <v>1.620324074074074E-2</v>
      </c>
      <c r="T78" s="127">
        <f>IF(ISBLANK(laps_times[[#This Row],[11]]),"DNF",    rounds_cum_time[[#This Row],[10]]+laps_times[[#This Row],[11]])</f>
        <v>1.7711574074074074E-2</v>
      </c>
      <c r="U78" s="127">
        <f>IF(ISBLANK(laps_times[[#This Row],[12]]),"DNF",    rounds_cum_time[[#This Row],[11]]+laps_times[[#This Row],[12]])</f>
        <v>1.9214699074074075E-2</v>
      </c>
      <c r="V78" s="127">
        <f>IF(ISBLANK(laps_times[[#This Row],[13]]),"DNF",    rounds_cum_time[[#This Row],[12]]+laps_times[[#This Row],[13]])</f>
        <v>2.0704050925925928E-2</v>
      </c>
      <c r="W78" s="127">
        <f>IF(ISBLANK(laps_times[[#This Row],[14]]),"DNF",    rounds_cum_time[[#This Row],[13]]+laps_times[[#This Row],[14]])</f>
        <v>2.2189467592592594E-2</v>
      </c>
      <c r="X78" s="127">
        <f>IF(ISBLANK(laps_times[[#This Row],[15]]),"DNF",    rounds_cum_time[[#This Row],[14]]+laps_times[[#This Row],[15]])</f>
        <v>2.3674421296296298E-2</v>
      </c>
      <c r="Y78" s="127">
        <f>IF(ISBLANK(laps_times[[#This Row],[16]]),"DNF",    rounds_cum_time[[#This Row],[15]]+laps_times[[#This Row],[16]])</f>
        <v>2.5154629629629631E-2</v>
      </c>
      <c r="Z78" s="127">
        <f>IF(ISBLANK(laps_times[[#This Row],[17]]),"DNF",    rounds_cum_time[[#This Row],[16]]+laps_times[[#This Row],[17]])</f>
        <v>2.6676157407407409E-2</v>
      </c>
      <c r="AA78" s="127">
        <f>IF(ISBLANK(laps_times[[#This Row],[18]]),"DNF",    rounds_cum_time[[#This Row],[17]]+laps_times[[#This Row],[18]])</f>
        <v>2.8206365740740744E-2</v>
      </c>
      <c r="AB78" s="127">
        <f>IF(ISBLANK(laps_times[[#This Row],[19]]),"DNF",    rounds_cum_time[[#This Row],[18]]+laps_times[[#This Row],[19]])</f>
        <v>2.9718865740740744E-2</v>
      </c>
      <c r="AC78" s="127">
        <f>IF(ISBLANK(laps_times[[#This Row],[20]]),"DNF",    rounds_cum_time[[#This Row],[19]]+laps_times[[#This Row],[20]])</f>
        <v>3.1233912037037039E-2</v>
      </c>
      <c r="AD78" s="127">
        <f>IF(ISBLANK(laps_times[[#This Row],[21]]),"DNF",    rounds_cum_time[[#This Row],[20]]+laps_times[[#This Row],[21]])</f>
        <v>3.2777662037037039E-2</v>
      </c>
      <c r="AE78" s="127">
        <f>IF(ISBLANK(laps_times[[#This Row],[22]]),"DNF",    rounds_cum_time[[#This Row],[21]]+laps_times[[#This Row],[22]])</f>
        <v>3.4307754629629629E-2</v>
      </c>
      <c r="AF78" s="127">
        <f>IF(ISBLANK(laps_times[[#This Row],[23]]),"DNF",    rounds_cum_time[[#This Row],[22]]+laps_times[[#This Row],[23]])</f>
        <v>3.5844328703703701E-2</v>
      </c>
      <c r="AG78" s="127">
        <f>IF(ISBLANK(laps_times[[#This Row],[24]]),"DNF",    rounds_cum_time[[#This Row],[23]]+laps_times[[#This Row],[24]])</f>
        <v>3.7350810185185185E-2</v>
      </c>
      <c r="AH78" s="127">
        <f>IF(ISBLANK(laps_times[[#This Row],[25]]),"DNF",    rounds_cum_time[[#This Row],[24]]+laps_times[[#This Row],[25]])</f>
        <v>3.8885069444444441E-2</v>
      </c>
      <c r="AI78" s="127">
        <f>IF(ISBLANK(laps_times[[#This Row],[26]]),"DNF",    rounds_cum_time[[#This Row],[25]]+laps_times[[#This Row],[26]])</f>
        <v>4.0395370370370366E-2</v>
      </c>
      <c r="AJ78" s="127">
        <f>IF(ISBLANK(laps_times[[#This Row],[27]]),"DNF",    rounds_cum_time[[#This Row],[26]]+laps_times[[#This Row],[27]])</f>
        <v>4.1901967592592591E-2</v>
      </c>
      <c r="AK78" s="127">
        <f>IF(ISBLANK(laps_times[[#This Row],[28]]),"DNF",    rounds_cum_time[[#This Row],[27]]+laps_times[[#This Row],[28]])</f>
        <v>4.3535532407407408E-2</v>
      </c>
      <c r="AL78" s="127">
        <f>IF(ISBLANK(laps_times[[#This Row],[29]]),"DNF",    rounds_cum_time[[#This Row],[28]]+laps_times[[#This Row],[29]])</f>
        <v>4.5070370370370372E-2</v>
      </c>
      <c r="AM78" s="127">
        <f>IF(ISBLANK(laps_times[[#This Row],[30]]),"DNF",    rounds_cum_time[[#This Row],[29]]+laps_times[[#This Row],[30]])</f>
        <v>4.6606944444444444E-2</v>
      </c>
      <c r="AN78" s="127">
        <f>IF(ISBLANK(laps_times[[#This Row],[31]]),"DNF",    rounds_cum_time[[#This Row],[30]]+laps_times[[#This Row],[31]])</f>
        <v>4.8154513888888889E-2</v>
      </c>
      <c r="AO78" s="127">
        <f>IF(ISBLANK(laps_times[[#This Row],[32]]),"DNF",    rounds_cum_time[[#This Row],[31]]+laps_times[[#This Row],[32]])</f>
        <v>4.9683564814814812E-2</v>
      </c>
      <c r="AP78" s="127">
        <f>IF(ISBLANK(laps_times[[#This Row],[33]]),"DNF",    rounds_cum_time[[#This Row],[32]]+laps_times[[#This Row],[33]])</f>
        <v>5.1222222222222218E-2</v>
      </c>
      <c r="AQ78" s="127">
        <f>IF(ISBLANK(laps_times[[#This Row],[34]]),"DNF",    rounds_cum_time[[#This Row],[33]]+laps_times[[#This Row],[34]])</f>
        <v>5.2740046296296292E-2</v>
      </c>
      <c r="AR78" s="127">
        <f>IF(ISBLANK(laps_times[[#This Row],[35]]),"DNF",    rounds_cum_time[[#This Row],[34]]+laps_times[[#This Row],[35]])</f>
        <v>5.4256712962962958E-2</v>
      </c>
      <c r="AS78" s="127">
        <f>IF(ISBLANK(laps_times[[#This Row],[36]]),"DNF",    rounds_cum_time[[#This Row],[35]]+laps_times[[#This Row],[36]])</f>
        <v>5.5778240740740732E-2</v>
      </c>
      <c r="AT78" s="127">
        <f>IF(ISBLANK(laps_times[[#This Row],[37]]),"DNF",    rounds_cum_time[[#This Row],[36]]+laps_times[[#This Row],[37]])</f>
        <v>5.7288194444444433E-2</v>
      </c>
      <c r="AU78" s="127">
        <f>IF(ISBLANK(laps_times[[#This Row],[38]]),"DNF",    rounds_cum_time[[#This Row],[37]]+laps_times[[#This Row],[38]])</f>
        <v>5.8796180555555543E-2</v>
      </c>
      <c r="AV78" s="127">
        <f>IF(ISBLANK(laps_times[[#This Row],[39]]),"DNF",    rounds_cum_time[[#This Row],[38]]+laps_times[[#This Row],[39]])</f>
        <v>6.0336458333333322E-2</v>
      </c>
      <c r="AW78" s="127">
        <f>IF(ISBLANK(laps_times[[#This Row],[40]]),"DNF",    rounds_cum_time[[#This Row],[39]]+laps_times[[#This Row],[40]])</f>
        <v>6.2026388888888881E-2</v>
      </c>
      <c r="AX78" s="127">
        <f>IF(ISBLANK(laps_times[[#This Row],[41]]),"DNF",    rounds_cum_time[[#This Row],[40]]+laps_times[[#This Row],[41]])</f>
        <v>6.3551620370370362E-2</v>
      </c>
      <c r="AY78" s="127">
        <f>IF(ISBLANK(laps_times[[#This Row],[42]]),"DNF",    rounds_cum_time[[#This Row],[41]]+laps_times[[#This Row],[42]])</f>
        <v>6.5079398148148143E-2</v>
      </c>
      <c r="AZ78" s="127">
        <f>IF(ISBLANK(laps_times[[#This Row],[43]]),"DNF",    rounds_cum_time[[#This Row],[42]]+laps_times[[#This Row],[43]])</f>
        <v>6.6626620370370371E-2</v>
      </c>
      <c r="BA78" s="127">
        <f>IF(ISBLANK(laps_times[[#This Row],[44]]),"DNF",    rounds_cum_time[[#This Row],[43]]+laps_times[[#This Row],[44]])</f>
        <v>6.8187499999999998E-2</v>
      </c>
      <c r="BB78" s="127">
        <f>IF(ISBLANK(laps_times[[#This Row],[45]]),"DNF",    rounds_cum_time[[#This Row],[44]]+laps_times[[#This Row],[45]])</f>
        <v>6.9746643518518517E-2</v>
      </c>
      <c r="BC78" s="127">
        <f>IF(ISBLANK(laps_times[[#This Row],[46]]),"DNF",    rounds_cum_time[[#This Row],[45]]+laps_times[[#This Row],[46]])</f>
        <v>7.1286342592592589E-2</v>
      </c>
      <c r="BD78" s="127">
        <f>IF(ISBLANK(laps_times[[#This Row],[47]]),"DNF",    rounds_cum_time[[#This Row],[46]]+laps_times[[#This Row],[47]])</f>
        <v>7.2863425925925929E-2</v>
      </c>
      <c r="BE78" s="127">
        <f>IF(ISBLANK(laps_times[[#This Row],[48]]),"DNF",    rounds_cum_time[[#This Row],[47]]+laps_times[[#This Row],[48]])</f>
        <v>7.4408449074074082E-2</v>
      </c>
      <c r="BF78" s="127">
        <f>IF(ISBLANK(laps_times[[#This Row],[49]]),"DNF",    rounds_cum_time[[#This Row],[48]]+laps_times[[#This Row],[49]])</f>
        <v>7.5944560185185195E-2</v>
      </c>
      <c r="BG78" s="127">
        <f>IF(ISBLANK(laps_times[[#This Row],[50]]),"DNF",    rounds_cum_time[[#This Row],[49]]+laps_times[[#This Row],[50]])</f>
        <v>7.7509953703703713E-2</v>
      </c>
      <c r="BH78" s="127">
        <f>IF(ISBLANK(laps_times[[#This Row],[51]]),"DNF",    rounds_cum_time[[#This Row],[50]]+laps_times[[#This Row],[51]])</f>
        <v>7.9060532407407416E-2</v>
      </c>
      <c r="BI78" s="127">
        <f>IF(ISBLANK(laps_times[[#This Row],[52]]),"DNF",    rounds_cum_time[[#This Row],[51]]+laps_times[[#This Row],[52]])</f>
        <v>8.0631944444444451E-2</v>
      </c>
      <c r="BJ78" s="127">
        <f>IF(ISBLANK(laps_times[[#This Row],[53]]),"DNF",    rounds_cum_time[[#This Row],[52]]+laps_times[[#This Row],[53]])</f>
        <v>8.2163425925925931E-2</v>
      </c>
      <c r="BK78" s="127">
        <f>IF(ISBLANK(laps_times[[#This Row],[54]]),"DNF",    rounds_cum_time[[#This Row],[53]]+laps_times[[#This Row],[54]])</f>
        <v>8.3699074074074079E-2</v>
      </c>
      <c r="BL78" s="127">
        <f>IF(ISBLANK(laps_times[[#This Row],[55]]),"DNF",    rounds_cum_time[[#This Row],[54]]+laps_times[[#This Row],[55]])</f>
        <v>8.5236689814814817E-2</v>
      </c>
      <c r="BM78" s="127">
        <f>IF(ISBLANK(laps_times[[#This Row],[56]]),"DNF",    rounds_cum_time[[#This Row],[55]]+laps_times[[#This Row],[56]])</f>
        <v>8.6757754629629633E-2</v>
      </c>
      <c r="BN78" s="127">
        <f>IF(ISBLANK(laps_times[[#This Row],[57]]),"DNF",    rounds_cum_time[[#This Row],[56]]+laps_times[[#This Row],[57]])</f>
        <v>8.8302662037037044E-2</v>
      </c>
      <c r="BO78" s="127">
        <f>IF(ISBLANK(laps_times[[#This Row],[58]]),"DNF",    rounds_cum_time[[#This Row],[57]]+laps_times[[#This Row],[58]])</f>
        <v>8.9912847222222231E-2</v>
      </c>
      <c r="BP78" s="127">
        <f>IF(ISBLANK(laps_times[[#This Row],[59]]),"DNF",    rounds_cum_time[[#This Row],[58]]+laps_times[[#This Row],[59]])</f>
        <v>9.1609722222222231E-2</v>
      </c>
      <c r="BQ78" s="127">
        <f>IF(ISBLANK(laps_times[[#This Row],[60]]),"DNF",    rounds_cum_time[[#This Row],[59]]+laps_times[[#This Row],[60]])</f>
        <v>9.3152083333333344E-2</v>
      </c>
      <c r="BR78" s="127">
        <f>IF(ISBLANK(laps_times[[#This Row],[61]]),"DNF",    rounds_cum_time[[#This Row],[60]]+laps_times[[#This Row],[61]])</f>
        <v>9.4687384259259266E-2</v>
      </c>
      <c r="BS78" s="127">
        <f>IF(ISBLANK(laps_times[[#This Row],[62]]),"DNF",    rounds_cum_time[[#This Row],[61]]+laps_times[[#This Row],[62]])</f>
        <v>9.6215625000000013E-2</v>
      </c>
      <c r="BT78" s="127">
        <f>IF(ISBLANK(laps_times[[#This Row],[63]]),"DNF",    rounds_cum_time[[#This Row],[62]]+laps_times[[#This Row],[63]])</f>
        <v>9.7778587962962973E-2</v>
      </c>
      <c r="BU78" s="127">
        <f>IF(ISBLANK(laps_times[[#This Row],[64]]),"DNF",    rounds_cum_time[[#This Row],[63]]+laps_times[[#This Row],[64]])</f>
        <v>9.9335995370370384E-2</v>
      </c>
      <c r="BV78" s="127">
        <f>IF(ISBLANK(laps_times[[#This Row],[65]]),"DNF",    rounds_cum_time[[#This Row],[64]]+laps_times[[#This Row],[65]])</f>
        <v>0.10095000000000001</v>
      </c>
      <c r="BW78" s="127">
        <f>IF(ISBLANK(laps_times[[#This Row],[66]]),"DNF",    rounds_cum_time[[#This Row],[65]]+laps_times[[#This Row],[66]])</f>
        <v>0.10253784722222223</v>
      </c>
      <c r="BX78" s="127">
        <f>IF(ISBLANK(laps_times[[#This Row],[67]]),"DNF",    rounds_cum_time[[#This Row],[66]]+laps_times[[#This Row],[67]])</f>
        <v>0.10413333333333334</v>
      </c>
      <c r="BY78" s="127">
        <f>IF(ISBLANK(laps_times[[#This Row],[68]]),"DNF",    rounds_cum_time[[#This Row],[67]]+laps_times[[#This Row],[68]])</f>
        <v>0.10572187500000001</v>
      </c>
      <c r="BZ78" s="127">
        <f>IF(ISBLANK(laps_times[[#This Row],[69]]),"DNF",    rounds_cum_time[[#This Row],[68]]+laps_times[[#This Row],[69]])</f>
        <v>0.10731458333333334</v>
      </c>
      <c r="CA78" s="127">
        <f>IF(ISBLANK(laps_times[[#This Row],[70]]),"DNF",    rounds_cum_time[[#This Row],[69]]+laps_times[[#This Row],[70]])</f>
        <v>0.10887719907407407</v>
      </c>
      <c r="CB78" s="127">
        <f>IF(ISBLANK(laps_times[[#This Row],[71]]),"DNF",    rounds_cum_time[[#This Row],[70]]+laps_times[[#This Row],[71]])</f>
        <v>0.11044884259259259</v>
      </c>
      <c r="CC78" s="127">
        <f>IF(ISBLANK(laps_times[[#This Row],[72]]),"DNF",    rounds_cum_time[[#This Row],[71]]+laps_times[[#This Row],[72]])</f>
        <v>0.11203935185185185</v>
      </c>
      <c r="CD78" s="127">
        <f>IF(ISBLANK(laps_times[[#This Row],[73]]),"DNF",    rounds_cum_time[[#This Row],[72]]+laps_times[[#This Row],[73]])</f>
        <v>0.11363541666666667</v>
      </c>
      <c r="CE78" s="127">
        <f>IF(ISBLANK(laps_times[[#This Row],[74]]),"DNF",    rounds_cum_time[[#This Row],[73]]+laps_times[[#This Row],[74]])</f>
        <v>0.11522881944444445</v>
      </c>
      <c r="CF78" s="127">
        <f>IF(ISBLANK(laps_times[[#This Row],[75]]),"DNF",    rounds_cum_time[[#This Row],[74]]+laps_times[[#This Row],[75]])</f>
        <v>0.1168681712962963</v>
      </c>
      <c r="CG78" s="127">
        <f>IF(ISBLANK(laps_times[[#This Row],[76]]),"DNF",    rounds_cum_time[[#This Row],[75]]+laps_times[[#This Row],[76]])</f>
        <v>0.11844988425925926</v>
      </c>
      <c r="CH78" s="127">
        <f>IF(ISBLANK(laps_times[[#This Row],[77]]),"DNF",    rounds_cum_time[[#This Row],[76]]+laps_times[[#This Row],[77]])</f>
        <v>0.12002986111111111</v>
      </c>
      <c r="CI78" s="127">
        <f>IF(ISBLANK(laps_times[[#This Row],[78]]),"DNF",    rounds_cum_time[[#This Row],[77]]+laps_times[[#This Row],[78]])</f>
        <v>0.12162881944444444</v>
      </c>
      <c r="CJ78" s="127">
        <f>IF(ISBLANK(laps_times[[#This Row],[79]]),"DNF",    rounds_cum_time[[#This Row],[78]]+laps_times[[#This Row],[79]])</f>
        <v>0.12337210648148147</v>
      </c>
      <c r="CK78" s="127">
        <f>IF(ISBLANK(laps_times[[#This Row],[80]]),"DNF",    rounds_cum_time[[#This Row],[79]]+laps_times[[#This Row],[80]])</f>
        <v>0.12494502314814813</v>
      </c>
      <c r="CL78" s="127">
        <f>IF(ISBLANK(laps_times[[#This Row],[81]]),"DNF",    rounds_cum_time[[#This Row],[80]]+laps_times[[#This Row],[81]])</f>
        <v>0.12652268518518517</v>
      </c>
      <c r="CM78" s="127">
        <f>IF(ISBLANK(laps_times[[#This Row],[82]]),"DNF",    rounds_cum_time[[#This Row],[81]]+laps_times[[#This Row],[82]])</f>
        <v>0.12809814814814813</v>
      </c>
      <c r="CN78" s="127">
        <f>IF(ISBLANK(laps_times[[#This Row],[83]]),"DNF",    rounds_cum_time[[#This Row],[82]]+laps_times[[#This Row],[83]])</f>
        <v>0.1296960648148148</v>
      </c>
      <c r="CO78" s="127">
        <f>IF(ISBLANK(laps_times[[#This Row],[84]]),"DNF",    rounds_cum_time[[#This Row],[83]]+laps_times[[#This Row],[84]])</f>
        <v>0.13132175925925924</v>
      </c>
      <c r="CP78" s="127">
        <f>IF(ISBLANK(laps_times[[#This Row],[85]]),"DNF",    rounds_cum_time[[#This Row],[84]]+laps_times[[#This Row],[85]])</f>
        <v>0.13295115740740737</v>
      </c>
      <c r="CQ78" s="127">
        <f>IF(ISBLANK(laps_times[[#This Row],[86]]),"DNF",    rounds_cum_time[[#This Row],[85]]+laps_times[[#This Row],[86]])</f>
        <v>0.13467962962962959</v>
      </c>
      <c r="CR78" s="127">
        <f>IF(ISBLANK(laps_times[[#This Row],[87]]),"DNF",    rounds_cum_time[[#This Row],[86]]+laps_times[[#This Row],[87]])</f>
        <v>0.13635104166666662</v>
      </c>
      <c r="CS78" s="127">
        <f>IF(ISBLANK(laps_times[[#This Row],[88]]),"DNF",    rounds_cum_time[[#This Row],[87]]+laps_times[[#This Row],[88]])</f>
        <v>0.13818483796296291</v>
      </c>
      <c r="CT78" s="127">
        <f>IF(ISBLANK(laps_times[[#This Row],[89]]),"DNF",    rounds_cum_time[[#This Row],[88]]+laps_times[[#This Row],[89]])</f>
        <v>0.13979837962962957</v>
      </c>
      <c r="CU78" s="127">
        <f>IF(ISBLANK(laps_times[[#This Row],[90]]),"DNF",    rounds_cum_time[[#This Row],[89]]+laps_times[[#This Row],[90]])</f>
        <v>0.14138958333333326</v>
      </c>
      <c r="CV78" s="127">
        <f>IF(ISBLANK(laps_times[[#This Row],[91]]),"DNF",    rounds_cum_time[[#This Row],[90]]+laps_times[[#This Row],[91]])</f>
        <v>0.14298275462962956</v>
      </c>
      <c r="CW78" s="127">
        <f>IF(ISBLANK(laps_times[[#This Row],[92]]),"DNF",    rounds_cum_time[[#This Row],[91]]+laps_times[[#This Row],[92]])</f>
        <v>0.14457511574074067</v>
      </c>
      <c r="CX78" s="127">
        <f>IF(ISBLANK(laps_times[[#This Row],[93]]),"DNF",    rounds_cum_time[[#This Row],[92]]+laps_times[[#This Row],[93]])</f>
        <v>0.14618888888888881</v>
      </c>
      <c r="CY78" s="127">
        <f>IF(ISBLANK(laps_times[[#This Row],[94]]),"DNF",    rounds_cum_time[[#This Row],[93]]+laps_times[[#This Row],[94]])</f>
        <v>0.14780520833333327</v>
      </c>
      <c r="CZ78" s="127">
        <f>IF(ISBLANK(laps_times[[#This Row],[95]]),"DNF",    rounds_cum_time[[#This Row],[94]]+laps_times[[#This Row],[95]])</f>
        <v>0.14942627314814808</v>
      </c>
      <c r="DA78" s="127">
        <f>IF(ISBLANK(laps_times[[#This Row],[96]]),"DNF",    rounds_cum_time[[#This Row],[95]]+laps_times[[#This Row],[96]])</f>
        <v>0.15099467592592586</v>
      </c>
      <c r="DB78" s="127">
        <f>IF(ISBLANK(laps_times[[#This Row],[97]]),"DNF",    rounds_cum_time[[#This Row],[96]]+laps_times[[#This Row],[97]])</f>
        <v>0.15258692129629622</v>
      </c>
      <c r="DC78" s="127">
        <f>IF(ISBLANK(laps_times[[#This Row],[98]]),"DNF",    rounds_cum_time[[#This Row],[97]]+laps_times[[#This Row],[98]])</f>
        <v>0.15417083333333326</v>
      </c>
      <c r="DD78" s="127">
        <f>IF(ISBLANK(laps_times[[#This Row],[99]]),"DNF",    rounds_cum_time[[#This Row],[98]]+laps_times[[#This Row],[99]])</f>
        <v>0.15574456018518512</v>
      </c>
      <c r="DE78" s="127">
        <f>IF(ISBLANK(laps_times[[#This Row],[100]]),"DNF",    rounds_cum_time[[#This Row],[99]]+laps_times[[#This Row],[100]])</f>
        <v>0.15734293981481476</v>
      </c>
      <c r="DF78" s="127">
        <f>IF(ISBLANK(laps_times[[#This Row],[101]]),"DNF",    rounds_cum_time[[#This Row],[100]]+laps_times[[#This Row],[101]])</f>
        <v>0.15897025462962958</v>
      </c>
      <c r="DG78" s="127">
        <f>IF(ISBLANK(laps_times[[#This Row],[102]]),"DNF",    rounds_cum_time[[#This Row],[101]]+laps_times[[#This Row],[102]])</f>
        <v>0.16055856481481476</v>
      </c>
      <c r="DH78" s="127">
        <f>IF(ISBLANK(laps_times[[#This Row],[103]]),"DNF",    rounds_cum_time[[#This Row],[102]]+laps_times[[#This Row],[103]])</f>
        <v>0.16219432870370365</v>
      </c>
      <c r="DI78" s="128">
        <f>IF(ISBLANK(laps_times[[#This Row],[104]]),"DNF",    rounds_cum_time[[#This Row],[103]]+laps_times[[#This Row],[104]])</f>
        <v>0.16381087962962956</v>
      </c>
      <c r="DJ78" s="128">
        <f>IF(ISBLANK(laps_times[[#This Row],[105]]),"DNF",    rounds_cum_time[[#This Row],[104]]+laps_times[[#This Row],[105]])</f>
        <v>0.16535393518518512</v>
      </c>
    </row>
    <row r="79" spans="2:114" x14ac:dyDescent="0.2">
      <c r="B79" s="124">
        <f>laps_times[[#This Row],[poř]]</f>
        <v>76</v>
      </c>
      <c r="C79" s="125">
        <f>laps_times[[#This Row],[s.č.]]</f>
        <v>57</v>
      </c>
      <c r="D79" s="125" t="str">
        <f>laps_times[[#This Row],[jméno]]</f>
        <v>Kyselý Petr</v>
      </c>
      <c r="E79" s="126">
        <f>laps_times[[#This Row],[roč]]</f>
        <v>1964</v>
      </c>
      <c r="F79" s="126" t="str">
        <f>laps_times[[#This Row],[kat]]</f>
        <v>M50</v>
      </c>
      <c r="G79" s="126">
        <f>laps_times[[#This Row],[poř_kat]]</f>
        <v>13</v>
      </c>
      <c r="H79" s="125" t="str">
        <f>IF(ISBLANK(laps_times[[#This Row],[klub]]),"-",laps_times[[#This Row],[klub]])</f>
        <v>-</v>
      </c>
      <c r="I79" s="138">
        <f>laps_times[[#This Row],[celk. čas]]</f>
        <v>0.16619212962962962</v>
      </c>
      <c r="J79" s="127">
        <f>laps_times[[#This Row],[1]]</f>
        <v>2.2550925925925924E-3</v>
      </c>
      <c r="K79" s="127">
        <f>IF(ISBLANK(laps_times[[#This Row],[2]]),"DNF",    rounds_cum_time[[#This Row],[1]]+laps_times[[#This Row],[2]])</f>
        <v>3.6971064814814809E-3</v>
      </c>
      <c r="L79" s="127">
        <f>IF(ISBLANK(laps_times[[#This Row],[3]]),"DNF",    rounds_cum_time[[#This Row],[2]]+laps_times[[#This Row],[3]])</f>
        <v>5.1312499999999995E-3</v>
      </c>
      <c r="M79" s="127">
        <f>IF(ISBLANK(laps_times[[#This Row],[4]]),"DNF",    rounds_cum_time[[#This Row],[3]]+laps_times[[#This Row],[4]])</f>
        <v>6.5562499999999996E-3</v>
      </c>
      <c r="N79" s="127">
        <f>IF(ISBLANK(laps_times[[#This Row],[5]]),"DNF",    rounds_cum_time[[#This Row],[4]]+laps_times[[#This Row],[5]])</f>
        <v>8.0297453703703694E-3</v>
      </c>
      <c r="O79" s="127">
        <f>IF(ISBLANK(laps_times[[#This Row],[6]]),"DNF",    rounds_cum_time[[#This Row],[5]]+laps_times[[#This Row],[6]])</f>
        <v>9.5129629629629626E-3</v>
      </c>
      <c r="P79" s="127">
        <f>IF(ISBLANK(laps_times[[#This Row],[7]]),"DNF",    rounds_cum_time[[#This Row],[6]]+laps_times[[#This Row],[7]])</f>
        <v>1.098773148148148E-2</v>
      </c>
      <c r="Q79" s="127">
        <f>IF(ISBLANK(laps_times[[#This Row],[8]]),"DNF",    rounds_cum_time[[#This Row],[7]]+laps_times[[#This Row],[8]])</f>
        <v>1.2425462962962961E-2</v>
      </c>
      <c r="R79" s="127">
        <f>IF(ISBLANK(laps_times[[#This Row],[9]]),"DNF",    rounds_cum_time[[#This Row],[8]]+laps_times[[#This Row],[9]])</f>
        <v>1.3872337962962961E-2</v>
      </c>
      <c r="S79" s="127">
        <f>IF(ISBLANK(laps_times[[#This Row],[10]]),"DNF",    rounds_cum_time[[#This Row],[9]]+laps_times[[#This Row],[10]])</f>
        <v>1.5303935185185184E-2</v>
      </c>
      <c r="T79" s="127">
        <f>IF(ISBLANK(laps_times[[#This Row],[11]]),"DNF",    rounds_cum_time[[#This Row],[10]]+laps_times[[#This Row],[11]])</f>
        <v>1.6763310185185183E-2</v>
      </c>
      <c r="U79" s="127">
        <f>IF(ISBLANK(laps_times[[#This Row],[12]]),"DNF",    rounds_cum_time[[#This Row],[11]]+laps_times[[#This Row],[12]])</f>
        <v>1.820520833333333E-2</v>
      </c>
      <c r="V79" s="127">
        <f>IF(ISBLANK(laps_times[[#This Row],[13]]),"DNF",    rounds_cum_time[[#This Row],[12]]+laps_times[[#This Row],[13]])</f>
        <v>1.9671759259259257E-2</v>
      </c>
      <c r="W79" s="127">
        <f>IF(ISBLANK(laps_times[[#This Row],[14]]),"DNF",    rounds_cum_time[[#This Row],[13]]+laps_times[[#This Row],[14]])</f>
        <v>2.1122685185185182E-2</v>
      </c>
      <c r="X79" s="127">
        <f>IF(ISBLANK(laps_times[[#This Row],[15]]),"DNF",    rounds_cum_time[[#This Row],[14]]+laps_times[[#This Row],[15]])</f>
        <v>2.2577546296296293E-2</v>
      </c>
      <c r="Y79" s="127">
        <f>IF(ISBLANK(laps_times[[#This Row],[16]]),"DNF",    rounds_cum_time[[#This Row],[15]]+laps_times[[#This Row],[16]])</f>
        <v>2.4044675925925924E-2</v>
      </c>
      <c r="Z79" s="127">
        <f>IF(ISBLANK(laps_times[[#This Row],[17]]),"DNF",    rounds_cum_time[[#This Row],[16]]+laps_times[[#This Row],[17]])</f>
        <v>2.5526967592592591E-2</v>
      </c>
      <c r="AA79" s="127">
        <f>IF(ISBLANK(laps_times[[#This Row],[18]]),"DNF",    rounds_cum_time[[#This Row],[17]]+laps_times[[#This Row],[18]])</f>
        <v>2.7132523148148145E-2</v>
      </c>
      <c r="AB79" s="127">
        <f>IF(ISBLANK(laps_times[[#This Row],[19]]),"DNF",    rounds_cum_time[[#This Row],[18]]+laps_times[[#This Row],[19]])</f>
        <v>2.858472222222222E-2</v>
      </c>
      <c r="AC79" s="127">
        <f>IF(ISBLANK(laps_times[[#This Row],[20]]),"DNF",    rounds_cum_time[[#This Row],[19]]+laps_times[[#This Row],[20]])</f>
        <v>3.0055439814814813E-2</v>
      </c>
      <c r="AD79" s="127">
        <f>IF(ISBLANK(laps_times[[#This Row],[21]]),"DNF",    rounds_cum_time[[#This Row],[20]]+laps_times[[#This Row],[21]])</f>
        <v>3.1535416666666663E-2</v>
      </c>
      <c r="AE79" s="127">
        <f>IF(ISBLANK(laps_times[[#This Row],[22]]),"DNF",    rounds_cum_time[[#This Row],[21]]+laps_times[[#This Row],[22]])</f>
        <v>3.3025925925925924E-2</v>
      </c>
      <c r="AF79" s="127">
        <f>IF(ISBLANK(laps_times[[#This Row],[23]]),"DNF",    rounds_cum_time[[#This Row],[22]]+laps_times[[#This Row],[23]])</f>
        <v>3.4502430555555554E-2</v>
      </c>
      <c r="AG79" s="127">
        <f>IF(ISBLANK(laps_times[[#This Row],[24]]),"DNF",    rounds_cum_time[[#This Row],[23]]+laps_times[[#This Row],[24]])</f>
        <v>3.5994560185185182E-2</v>
      </c>
      <c r="AH79" s="127">
        <f>IF(ISBLANK(laps_times[[#This Row],[25]]),"DNF",    rounds_cum_time[[#This Row],[24]]+laps_times[[#This Row],[25]])</f>
        <v>3.7523495370370363E-2</v>
      </c>
      <c r="AI79" s="127">
        <f>IF(ISBLANK(laps_times[[#This Row],[26]]),"DNF",    rounds_cum_time[[#This Row],[25]]+laps_times[[#This Row],[26]])</f>
        <v>3.9091550925925922E-2</v>
      </c>
      <c r="AJ79" s="127">
        <f>IF(ISBLANK(laps_times[[#This Row],[27]]),"DNF",    rounds_cum_time[[#This Row],[26]]+laps_times[[#This Row],[27]])</f>
        <v>4.0615393518518512E-2</v>
      </c>
      <c r="AK79" s="127">
        <f>IF(ISBLANK(laps_times[[#This Row],[28]]),"DNF",    rounds_cum_time[[#This Row],[27]]+laps_times[[#This Row],[28]])</f>
        <v>4.2140509259259253E-2</v>
      </c>
      <c r="AL79" s="127">
        <f>IF(ISBLANK(laps_times[[#This Row],[29]]),"DNF",    rounds_cum_time[[#This Row],[28]]+laps_times[[#This Row],[29]])</f>
        <v>4.3673148148148142E-2</v>
      </c>
      <c r="AM79" s="127">
        <f>IF(ISBLANK(laps_times[[#This Row],[30]]),"DNF",    rounds_cum_time[[#This Row],[29]]+laps_times[[#This Row],[30]])</f>
        <v>4.5224305555555552E-2</v>
      </c>
      <c r="AN79" s="127">
        <f>IF(ISBLANK(laps_times[[#This Row],[31]]),"DNF",    rounds_cum_time[[#This Row],[30]]+laps_times[[#This Row],[31]])</f>
        <v>4.6733564814814811E-2</v>
      </c>
      <c r="AO79" s="127">
        <f>IF(ISBLANK(laps_times[[#This Row],[32]]),"DNF",    rounds_cum_time[[#This Row],[31]]+laps_times[[#This Row],[32]])</f>
        <v>4.8257060185185184E-2</v>
      </c>
      <c r="AP79" s="127">
        <f>IF(ISBLANK(laps_times[[#This Row],[33]]),"DNF",    rounds_cum_time[[#This Row],[32]]+laps_times[[#This Row],[33]])</f>
        <v>4.9775E-2</v>
      </c>
      <c r="AQ79" s="127">
        <f>IF(ISBLANK(laps_times[[#This Row],[34]]),"DNF",    rounds_cum_time[[#This Row],[33]]+laps_times[[#This Row],[34]])</f>
        <v>5.128935185185185E-2</v>
      </c>
      <c r="AR79" s="127">
        <f>IF(ISBLANK(laps_times[[#This Row],[35]]),"DNF",    rounds_cum_time[[#This Row],[34]]+laps_times[[#This Row],[35]])</f>
        <v>5.2805324074074074E-2</v>
      </c>
      <c r="AS79" s="127">
        <f>IF(ISBLANK(laps_times[[#This Row],[36]]),"DNF",    rounds_cum_time[[#This Row],[35]]+laps_times[[#This Row],[36]])</f>
        <v>5.4352199074074077E-2</v>
      </c>
      <c r="AT79" s="127">
        <f>IF(ISBLANK(laps_times[[#This Row],[37]]),"DNF",    rounds_cum_time[[#This Row],[36]]+laps_times[[#This Row],[37]])</f>
        <v>5.5908101851851855E-2</v>
      </c>
      <c r="AU79" s="127">
        <f>IF(ISBLANK(laps_times[[#This Row],[38]]),"DNF",    rounds_cum_time[[#This Row],[37]]+laps_times[[#This Row],[38]])</f>
        <v>5.7470717592592598E-2</v>
      </c>
      <c r="AV79" s="127">
        <f>IF(ISBLANK(laps_times[[#This Row],[39]]),"DNF",    rounds_cum_time[[#This Row],[38]]+laps_times[[#This Row],[39]])</f>
        <v>5.9055439814814821E-2</v>
      </c>
      <c r="AW79" s="127">
        <f>IF(ISBLANK(laps_times[[#This Row],[40]]),"DNF",    rounds_cum_time[[#This Row],[39]]+laps_times[[#This Row],[40]])</f>
        <v>6.0584027777777785E-2</v>
      </c>
      <c r="AX79" s="127">
        <f>IF(ISBLANK(laps_times[[#This Row],[41]]),"DNF",    rounds_cum_time[[#This Row],[40]]+laps_times[[#This Row],[41]])</f>
        <v>6.2134837962962972E-2</v>
      </c>
      <c r="AY79" s="127">
        <f>IF(ISBLANK(laps_times[[#This Row],[42]]),"DNF",    rounds_cum_time[[#This Row],[41]]+laps_times[[#This Row],[42]])</f>
        <v>6.3694560185185198E-2</v>
      </c>
      <c r="AZ79" s="127">
        <f>IF(ISBLANK(laps_times[[#This Row],[43]]),"DNF",    rounds_cum_time[[#This Row],[42]]+laps_times[[#This Row],[43]])</f>
        <v>6.5260995370370389E-2</v>
      </c>
      <c r="BA79" s="127">
        <f>IF(ISBLANK(laps_times[[#This Row],[44]]),"DNF",    rounds_cum_time[[#This Row],[43]]+laps_times[[#This Row],[44]])</f>
        <v>6.6813541666666684E-2</v>
      </c>
      <c r="BB79" s="127">
        <f>IF(ISBLANK(laps_times[[#This Row],[45]]),"DNF",    rounds_cum_time[[#This Row],[44]]+laps_times[[#This Row],[45]])</f>
        <v>6.8361805555555571E-2</v>
      </c>
      <c r="BC79" s="127">
        <f>IF(ISBLANK(laps_times[[#This Row],[46]]),"DNF",    rounds_cum_time[[#This Row],[45]]+laps_times[[#This Row],[46]])</f>
        <v>6.9951041666666686E-2</v>
      </c>
      <c r="BD79" s="127">
        <f>IF(ISBLANK(laps_times[[#This Row],[47]]),"DNF",    rounds_cum_time[[#This Row],[46]]+laps_times[[#This Row],[47]])</f>
        <v>7.1503819444444464E-2</v>
      </c>
      <c r="BE79" s="127">
        <f>IF(ISBLANK(laps_times[[#This Row],[48]]),"DNF",    rounds_cum_time[[#This Row],[47]]+laps_times[[#This Row],[48]])</f>
        <v>7.3112037037037059E-2</v>
      </c>
      <c r="BF79" s="127">
        <f>IF(ISBLANK(laps_times[[#This Row],[49]]),"DNF",    rounds_cum_time[[#This Row],[48]]+laps_times[[#This Row],[49]])</f>
        <v>7.4681597222222243E-2</v>
      </c>
      <c r="BG79" s="127">
        <f>IF(ISBLANK(laps_times[[#This Row],[50]]),"DNF",    rounds_cum_time[[#This Row],[49]]+laps_times[[#This Row],[50]])</f>
        <v>7.6242129629629646E-2</v>
      </c>
      <c r="BH79" s="127">
        <f>IF(ISBLANK(laps_times[[#This Row],[51]]),"DNF",    rounds_cum_time[[#This Row],[50]]+laps_times[[#This Row],[51]])</f>
        <v>7.7828356481481495E-2</v>
      </c>
      <c r="BI79" s="127">
        <f>IF(ISBLANK(laps_times[[#This Row],[52]]),"DNF",    rounds_cum_time[[#This Row],[51]]+laps_times[[#This Row],[52]])</f>
        <v>7.9437500000000008E-2</v>
      </c>
      <c r="BJ79" s="127">
        <f>IF(ISBLANK(laps_times[[#This Row],[53]]),"DNF",    rounds_cum_time[[#This Row],[52]]+laps_times[[#This Row],[53]])</f>
        <v>8.1025462962962966E-2</v>
      </c>
      <c r="BK79" s="127">
        <f>IF(ISBLANK(laps_times[[#This Row],[54]]),"DNF",    rounds_cum_time[[#This Row],[53]]+laps_times[[#This Row],[54]])</f>
        <v>8.2631481481481486E-2</v>
      </c>
      <c r="BL79" s="127">
        <f>IF(ISBLANK(laps_times[[#This Row],[55]]),"DNF",    rounds_cum_time[[#This Row],[54]]+laps_times[[#This Row],[55]])</f>
        <v>8.4221180555555566E-2</v>
      </c>
      <c r="BM79" s="127">
        <f>IF(ISBLANK(laps_times[[#This Row],[56]]),"DNF",    rounds_cum_time[[#This Row],[55]]+laps_times[[#This Row],[56]])</f>
        <v>8.5798379629629634E-2</v>
      </c>
      <c r="BN79" s="127">
        <f>IF(ISBLANK(laps_times[[#This Row],[57]]),"DNF",    rounds_cum_time[[#This Row],[56]]+laps_times[[#This Row],[57]])</f>
        <v>8.7438657407407416E-2</v>
      </c>
      <c r="BO79" s="127">
        <f>IF(ISBLANK(laps_times[[#This Row],[58]]),"DNF",    rounds_cum_time[[#This Row],[57]]+laps_times[[#This Row],[58]])</f>
        <v>8.9065856481481492E-2</v>
      </c>
      <c r="BP79" s="127">
        <f>IF(ISBLANK(laps_times[[#This Row],[59]]),"DNF",    rounds_cum_time[[#This Row],[58]]+laps_times[[#This Row],[59]])</f>
        <v>9.0682638888888903E-2</v>
      </c>
      <c r="BQ79" s="127">
        <f>IF(ISBLANK(laps_times[[#This Row],[60]]),"DNF",    rounds_cum_time[[#This Row],[59]]+laps_times[[#This Row],[60]])</f>
        <v>9.2307986111111129E-2</v>
      </c>
      <c r="BR79" s="127">
        <f>IF(ISBLANK(laps_times[[#This Row],[61]]),"DNF",    rounds_cum_time[[#This Row],[60]]+laps_times[[#This Row],[61]])</f>
        <v>9.3897106481481502E-2</v>
      </c>
      <c r="BS79" s="127">
        <f>IF(ISBLANK(laps_times[[#This Row],[62]]),"DNF",    rounds_cum_time[[#This Row],[61]]+laps_times[[#This Row],[62]])</f>
        <v>9.5549652777777799E-2</v>
      </c>
      <c r="BT79" s="127">
        <f>IF(ISBLANK(laps_times[[#This Row],[63]]),"DNF",    rounds_cum_time[[#This Row],[62]]+laps_times[[#This Row],[63]])</f>
        <v>9.715752314814817E-2</v>
      </c>
      <c r="BU79" s="127">
        <f>IF(ISBLANK(laps_times[[#This Row],[64]]),"DNF",    rounds_cum_time[[#This Row],[63]]+laps_times[[#This Row],[64]])</f>
        <v>9.8809259259259277E-2</v>
      </c>
      <c r="BV79" s="127">
        <f>IF(ISBLANK(laps_times[[#This Row],[65]]),"DNF",    rounds_cum_time[[#This Row],[64]]+laps_times[[#This Row],[65]])</f>
        <v>0.10048738425925928</v>
      </c>
      <c r="BW79" s="127">
        <f>IF(ISBLANK(laps_times[[#This Row],[66]]),"DNF",    rounds_cum_time[[#This Row],[65]]+laps_times[[#This Row],[66]])</f>
        <v>0.1021814814814815</v>
      </c>
      <c r="BX79" s="127">
        <f>IF(ISBLANK(laps_times[[#This Row],[67]]),"DNF",    rounds_cum_time[[#This Row],[66]]+laps_times[[#This Row],[67]])</f>
        <v>0.10381192129629631</v>
      </c>
      <c r="BY79" s="127">
        <f>IF(ISBLANK(laps_times[[#This Row],[68]]),"DNF",    rounds_cum_time[[#This Row],[67]]+laps_times[[#This Row],[68]])</f>
        <v>0.10544039351851853</v>
      </c>
      <c r="BZ79" s="127">
        <f>IF(ISBLANK(laps_times[[#This Row],[69]]),"DNF",    rounds_cum_time[[#This Row],[68]]+laps_times[[#This Row],[69]])</f>
        <v>0.10709016203703704</v>
      </c>
      <c r="CA79" s="127">
        <f>IF(ISBLANK(laps_times[[#This Row],[70]]),"DNF",    rounds_cum_time[[#This Row],[69]]+laps_times[[#This Row],[70]])</f>
        <v>0.10874907407407408</v>
      </c>
      <c r="CB79" s="127">
        <f>IF(ISBLANK(laps_times[[#This Row],[71]]),"DNF",    rounds_cum_time[[#This Row],[70]]+laps_times[[#This Row],[71]])</f>
        <v>0.11035486111111112</v>
      </c>
      <c r="CC79" s="127">
        <f>IF(ISBLANK(laps_times[[#This Row],[72]]),"DNF",    rounds_cum_time[[#This Row],[71]]+laps_times[[#This Row],[72]])</f>
        <v>0.11197777777777779</v>
      </c>
      <c r="CD79" s="127">
        <f>IF(ISBLANK(laps_times[[#This Row],[73]]),"DNF",    rounds_cum_time[[#This Row],[72]]+laps_times[[#This Row],[73]])</f>
        <v>0.11360555555555557</v>
      </c>
      <c r="CE79" s="127">
        <f>IF(ISBLANK(laps_times[[#This Row],[74]]),"DNF",    rounds_cum_time[[#This Row],[73]]+laps_times[[#This Row],[74]])</f>
        <v>0.11525069444444445</v>
      </c>
      <c r="CF79" s="127">
        <f>IF(ISBLANK(laps_times[[#This Row],[75]]),"DNF",    rounds_cum_time[[#This Row],[74]]+laps_times[[#This Row],[75]])</f>
        <v>0.11683287037037038</v>
      </c>
      <c r="CG79" s="127">
        <f>IF(ISBLANK(laps_times[[#This Row],[76]]),"DNF",    rounds_cum_time[[#This Row],[75]]+laps_times[[#This Row],[76]])</f>
        <v>0.11845925925925926</v>
      </c>
      <c r="CH79" s="127">
        <f>IF(ISBLANK(laps_times[[#This Row],[77]]),"DNF",    rounds_cum_time[[#This Row],[76]]+laps_times[[#This Row],[77]])</f>
        <v>0.12009479166666667</v>
      </c>
      <c r="CI79" s="127">
        <f>IF(ISBLANK(laps_times[[#This Row],[78]]),"DNF",    rounds_cum_time[[#This Row],[77]]+laps_times[[#This Row],[78]])</f>
        <v>0.12182465277777778</v>
      </c>
      <c r="CJ79" s="127">
        <f>IF(ISBLANK(laps_times[[#This Row],[79]]),"DNF",    rounds_cum_time[[#This Row],[78]]+laps_times[[#This Row],[79]])</f>
        <v>0.12343611111111111</v>
      </c>
      <c r="CK79" s="127">
        <f>IF(ISBLANK(laps_times[[#This Row],[80]]),"DNF",    rounds_cum_time[[#This Row],[79]]+laps_times[[#This Row],[80]])</f>
        <v>0.12506388888888889</v>
      </c>
      <c r="CL79" s="127">
        <f>IF(ISBLANK(laps_times[[#This Row],[81]]),"DNF",    rounds_cum_time[[#This Row],[80]]+laps_times[[#This Row],[81]])</f>
        <v>0.12673194444444444</v>
      </c>
      <c r="CM79" s="127">
        <f>IF(ISBLANK(laps_times[[#This Row],[82]]),"DNF",    rounds_cum_time[[#This Row],[81]]+laps_times[[#This Row],[82]])</f>
        <v>0.1283954861111111</v>
      </c>
      <c r="CN79" s="127">
        <f>IF(ISBLANK(laps_times[[#This Row],[83]]),"DNF",    rounds_cum_time[[#This Row],[82]]+laps_times[[#This Row],[83]])</f>
        <v>0.13005266203703703</v>
      </c>
      <c r="CO79" s="127">
        <f>IF(ISBLANK(laps_times[[#This Row],[84]]),"DNF",    rounds_cum_time[[#This Row],[83]]+laps_times[[#This Row],[84]])</f>
        <v>0.13175428240740739</v>
      </c>
      <c r="CP79" s="127">
        <f>IF(ISBLANK(laps_times[[#This Row],[85]]),"DNF",    rounds_cum_time[[#This Row],[84]]+laps_times[[#This Row],[85]])</f>
        <v>0.13342534722222221</v>
      </c>
      <c r="CQ79" s="127">
        <f>IF(ISBLANK(laps_times[[#This Row],[86]]),"DNF",    rounds_cum_time[[#This Row],[85]]+laps_times[[#This Row],[86]])</f>
        <v>0.13506134259259259</v>
      </c>
      <c r="CR79" s="127">
        <f>IF(ISBLANK(laps_times[[#This Row],[87]]),"DNF",    rounds_cum_time[[#This Row],[86]]+laps_times[[#This Row],[87]])</f>
        <v>0.13667951388888888</v>
      </c>
      <c r="CS79" s="127">
        <f>IF(ISBLANK(laps_times[[#This Row],[88]]),"DNF",    rounds_cum_time[[#This Row],[87]]+laps_times[[#This Row],[88]])</f>
        <v>0.13833217592592592</v>
      </c>
      <c r="CT79" s="127">
        <f>IF(ISBLANK(laps_times[[#This Row],[89]]),"DNF",    rounds_cum_time[[#This Row],[88]]+laps_times[[#This Row],[89]])</f>
        <v>0.13999375</v>
      </c>
      <c r="CU79" s="127">
        <f>IF(ISBLANK(laps_times[[#This Row],[90]]),"DNF",    rounds_cum_time[[#This Row],[89]]+laps_times[[#This Row],[90]])</f>
        <v>0.14167407407407406</v>
      </c>
      <c r="CV79" s="127">
        <f>IF(ISBLANK(laps_times[[#This Row],[91]]),"DNF",    rounds_cum_time[[#This Row],[90]]+laps_times[[#This Row],[91]])</f>
        <v>0.14334641203703702</v>
      </c>
      <c r="CW79" s="127">
        <f>IF(ISBLANK(laps_times[[#This Row],[92]]),"DNF",    rounds_cum_time[[#This Row],[91]]+laps_times[[#This Row],[92]])</f>
        <v>0.14497800925925924</v>
      </c>
      <c r="CX79" s="127">
        <f>IF(ISBLANK(laps_times[[#This Row],[93]]),"DNF",    rounds_cum_time[[#This Row],[92]]+laps_times[[#This Row],[93]])</f>
        <v>0.14661249999999998</v>
      </c>
      <c r="CY79" s="127">
        <f>IF(ISBLANK(laps_times[[#This Row],[94]]),"DNF",    rounds_cum_time[[#This Row],[93]]+laps_times[[#This Row],[94]])</f>
        <v>0.14826689814814814</v>
      </c>
      <c r="CZ79" s="127">
        <f>IF(ISBLANK(laps_times[[#This Row],[95]]),"DNF",    rounds_cum_time[[#This Row],[94]]+laps_times[[#This Row],[95]])</f>
        <v>0.14988425925925924</v>
      </c>
      <c r="DA79" s="127">
        <f>IF(ISBLANK(laps_times[[#This Row],[96]]),"DNF",    rounds_cum_time[[#This Row],[95]]+laps_times[[#This Row],[96]])</f>
        <v>0.15150729166666665</v>
      </c>
      <c r="DB79" s="127">
        <f>IF(ISBLANK(laps_times[[#This Row],[97]]),"DNF",    rounds_cum_time[[#This Row],[96]]+laps_times[[#This Row],[97]])</f>
        <v>0.15318506944444443</v>
      </c>
      <c r="DC79" s="127">
        <f>IF(ISBLANK(laps_times[[#This Row],[98]]),"DNF",    rounds_cum_time[[#This Row],[97]]+laps_times[[#This Row],[98]])</f>
        <v>0.15481527777777776</v>
      </c>
      <c r="DD79" s="127">
        <f>IF(ISBLANK(laps_times[[#This Row],[99]]),"DNF",    rounds_cum_time[[#This Row],[98]]+laps_times[[#This Row],[99]])</f>
        <v>0.1564452546296296</v>
      </c>
      <c r="DE79" s="127">
        <f>IF(ISBLANK(laps_times[[#This Row],[100]]),"DNF",    rounds_cum_time[[#This Row],[99]]+laps_times[[#This Row],[100]])</f>
        <v>0.15806689814814812</v>
      </c>
      <c r="DF79" s="127">
        <f>IF(ISBLANK(laps_times[[#This Row],[101]]),"DNF",    rounds_cum_time[[#This Row],[100]]+laps_times[[#This Row],[101]])</f>
        <v>0.15973576388888885</v>
      </c>
      <c r="DG79" s="127">
        <f>IF(ISBLANK(laps_times[[#This Row],[102]]),"DNF",    rounds_cum_time[[#This Row],[101]]+laps_times[[#This Row],[102]])</f>
        <v>0.16136793981481479</v>
      </c>
      <c r="DH79" s="127">
        <f>IF(ISBLANK(laps_times[[#This Row],[103]]),"DNF",    rounds_cum_time[[#This Row],[102]]+laps_times[[#This Row],[103]])</f>
        <v>0.16304224537037035</v>
      </c>
      <c r="DI79" s="128">
        <f>IF(ISBLANK(laps_times[[#This Row],[104]]),"DNF",    rounds_cum_time[[#This Row],[103]]+laps_times[[#This Row],[104]])</f>
        <v>0.16468865740740737</v>
      </c>
      <c r="DJ79" s="128">
        <f>IF(ISBLANK(laps_times[[#This Row],[105]]),"DNF",    rounds_cum_time[[#This Row],[104]]+laps_times[[#This Row],[105]])</f>
        <v>0.16619340277777775</v>
      </c>
    </row>
    <row r="80" spans="2:114" x14ac:dyDescent="0.2">
      <c r="B80" s="124">
        <f>laps_times[[#This Row],[poř]]</f>
        <v>77</v>
      </c>
      <c r="C80" s="125">
        <f>laps_times[[#This Row],[s.č.]]</f>
        <v>52</v>
      </c>
      <c r="D80" s="125" t="str">
        <f>laps_times[[#This Row],[jméno]]</f>
        <v>Kozub Kamil</v>
      </c>
      <c r="E80" s="126">
        <f>laps_times[[#This Row],[roč]]</f>
        <v>1976</v>
      </c>
      <c r="F80" s="126" t="str">
        <f>laps_times[[#This Row],[kat]]</f>
        <v>M40</v>
      </c>
      <c r="G80" s="126">
        <f>laps_times[[#This Row],[poř_kat]]</f>
        <v>32</v>
      </c>
      <c r="H80" s="125" t="str">
        <f>IF(ISBLANK(laps_times[[#This Row],[klub]]),"-",laps_times[[#This Row],[klub]])</f>
        <v>-</v>
      </c>
      <c r="I80" s="138">
        <f>laps_times[[#This Row],[celk. čas]]</f>
        <v>0.16635416666666666</v>
      </c>
      <c r="J80" s="127">
        <f>laps_times[[#This Row],[1]]</f>
        <v>2.5953703703703703E-3</v>
      </c>
      <c r="K80" s="127">
        <f>IF(ISBLANK(laps_times[[#This Row],[2]]),"DNF",    rounds_cum_time[[#This Row],[1]]+laps_times[[#This Row],[2]])</f>
        <v>4.1074074074074077E-3</v>
      </c>
      <c r="L80" s="127">
        <f>IF(ISBLANK(laps_times[[#This Row],[3]]),"DNF",    rounds_cum_time[[#This Row],[2]]+laps_times[[#This Row],[3]])</f>
        <v>5.5903935185185188E-3</v>
      </c>
      <c r="M80" s="127">
        <f>IF(ISBLANK(laps_times[[#This Row],[4]]),"DNF",    rounds_cum_time[[#This Row],[3]]+laps_times[[#This Row],[4]])</f>
        <v>7.0687500000000004E-3</v>
      </c>
      <c r="N80" s="127">
        <f>IF(ISBLANK(laps_times[[#This Row],[5]]),"DNF",    rounds_cum_time[[#This Row],[4]]+laps_times[[#This Row],[5]])</f>
        <v>8.5346064814814816E-3</v>
      </c>
      <c r="O80" s="127">
        <f>IF(ISBLANK(laps_times[[#This Row],[6]]),"DNF",    rounds_cum_time[[#This Row],[5]]+laps_times[[#This Row],[6]])</f>
        <v>9.979976851851851E-3</v>
      </c>
      <c r="P80" s="127">
        <f>IF(ISBLANK(laps_times[[#This Row],[7]]),"DNF",    rounds_cum_time[[#This Row],[6]]+laps_times[[#This Row],[7]])</f>
        <v>1.1427662037037037E-2</v>
      </c>
      <c r="Q80" s="127">
        <f>IF(ISBLANK(laps_times[[#This Row],[8]]),"DNF",    rounds_cum_time[[#This Row],[7]]+laps_times[[#This Row],[8]])</f>
        <v>1.2867592592592592E-2</v>
      </c>
      <c r="R80" s="127">
        <f>IF(ISBLANK(laps_times[[#This Row],[9]]),"DNF",    rounds_cum_time[[#This Row],[8]]+laps_times[[#This Row],[9]])</f>
        <v>1.4403472222222222E-2</v>
      </c>
      <c r="S80" s="127">
        <f>IF(ISBLANK(laps_times[[#This Row],[10]]),"DNF",    rounds_cum_time[[#This Row],[9]]+laps_times[[#This Row],[10]])</f>
        <v>1.5845138888888888E-2</v>
      </c>
      <c r="T80" s="127">
        <f>IF(ISBLANK(laps_times[[#This Row],[11]]),"DNF",    rounds_cum_time[[#This Row],[10]]+laps_times[[#This Row],[11]])</f>
        <v>1.7297685185185183E-2</v>
      </c>
      <c r="U80" s="127">
        <f>IF(ISBLANK(laps_times[[#This Row],[12]]),"DNF",    rounds_cum_time[[#This Row],[11]]+laps_times[[#This Row],[12]])</f>
        <v>1.8758796296296294E-2</v>
      </c>
      <c r="V80" s="127">
        <f>IF(ISBLANK(laps_times[[#This Row],[13]]),"DNF",    rounds_cum_time[[#This Row],[12]]+laps_times[[#This Row],[13]])</f>
        <v>2.0240624999999998E-2</v>
      </c>
      <c r="W80" s="127">
        <f>IF(ISBLANK(laps_times[[#This Row],[14]]),"DNF",    rounds_cum_time[[#This Row],[13]]+laps_times[[#This Row],[14]])</f>
        <v>2.1697569444444443E-2</v>
      </c>
      <c r="X80" s="127">
        <f>IF(ISBLANK(laps_times[[#This Row],[15]]),"DNF",    rounds_cum_time[[#This Row],[14]]+laps_times[[#This Row],[15]])</f>
        <v>2.3153587962962963E-2</v>
      </c>
      <c r="Y80" s="127">
        <f>IF(ISBLANK(laps_times[[#This Row],[16]]),"DNF",    rounds_cum_time[[#This Row],[15]]+laps_times[[#This Row],[16]])</f>
        <v>2.4620023148148148E-2</v>
      </c>
      <c r="Z80" s="127">
        <f>IF(ISBLANK(laps_times[[#This Row],[17]]),"DNF",    rounds_cum_time[[#This Row],[16]]+laps_times[[#This Row],[17]])</f>
        <v>2.6065046296296294E-2</v>
      </c>
      <c r="AA80" s="127">
        <f>IF(ISBLANK(laps_times[[#This Row],[18]]),"DNF",    rounds_cum_time[[#This Row],[17]]+laps_times[[#This Row],[18]])</f>
        <v>2.7516666666666665E-2</v>
      </c>
      <c r="AB80" s="127">
        <f>IF(ISBLANK(laps_times[[#This Row],[19]]),"DNF",    rounds_cum_time[[#This Row],[18]]+laps_times[[#This Row],[19]])</f>
        <v>2.8974189814814814E-2</v>
      </c>
      <c r="AC80" s="127">
        <f>IF(ISBLANK(laps_times[[#This Row],[20]]),"DNF",    rounds_cum_time[[#This Row],[19]]+laps_times[[#This Row],[20]])</f>
        <v>3.0426620370370368E-2</v>
      </c>
      <c r="AD80" s="127">
        <f>IF(ISBLANK(laps_times[[#This Row],[21]]),"DNF",    rounds_cum_time[[#This Row],[20]]+laps_times[[#This Row],[21]])</f>
        <v>3.1876851851851851E-2</v>
      </c>
      <c r="AE80" s="127">
        <f>IF(ISBLANK(laps_times[[#This Row],[22]]),"DNF",    rounds_cum_time[[#This Row],[21]]+laps_times[[#This Row],[22]])</f>
        <v>3.3362152777777779E-2</v>
      </c>
      <c r="AF80" s="127">
        <f>IF(ISBLANK(laps_times[[#This Row],[23]]),"DNF",    rounds_cum_time[[#This Row],[22]]+laps_times[[#This Row],[23]])</f>
        <v>3.4865625000000004E-2</v>
      </c>
      <c r="AG80" s="127">
        <f>IF(ISBLANK(laps_times[[#This Row],[24]]),"DNF",    rounds_cum_time[[#This Row],[23]]+laps_times[[#This Row],[24]])</f>
        <v>3.6308564814814821E-2</v>
      </c>
      <c r="AH80" s="127">
        <f>IF(ISBLANK(laps_times[[#This Row],[25]]),"DNF",    rounds_cum_time[[#This Row],[24]]+laps_times[[#This Row],[25]])</f>
        <v>3.7759143518518529E-2</v>
      </c>
      <c r="AI80" s="127">
        <f>IF(ISBLANK(laps_times[[#This Row],[26]]),"DNF",    rounds_cum_time[[#This Row],[25]]+laps_times[[#This Row],[26]])</f>
        <v>3.9189467592592606E-2</v>
      </c>
      <c r="AJ80" s="127">
        <f>IF(ISBLANK(laps_times[[#This Row],[27]]),"DNF",    rounds_cum_time[[#This Row],[26]]+laps_times[[#This Row],[27]])</f>
        <v>4.0637152777777789E-2</v>
      </c>
      <c r="AK80" s="127">
        <f>IF(ISBLANK(laps_times[[#This Row],[28]]),"DNF",    rounds_cum_time[[#This Row],[27]]+laps_times[[#This Row],[28]])</f>
        <v>4.2084953703703715E-2</v>
      </c>
      <c r="AL80" s="127">
        <f>IF(ISBLANK(laps_times[[#This Row],[29]]),"DNF",    rounds_cum_time[[#This Row],[28]]+laps_times[[#This Row],[29]])</f>
        <v>4.3527430555555566E-2</v>
      </c>
      <c r="AM80" s="127">
        <f>IF(ISBLANK(laps_times[[#This Row],[30]]),"DNF",    rounds_cum_time[[#This Row],[29]]+laps_times[[#This Row],[30]])</f>
        <v>4.4962384259259268E-2</v>
      </c>
      <c r="AN80" s="127">
        <f>IF(ISBLANK(laps_times[[#This Row],[31]]),"DNF",    rounds_cum_time[[#This Row],[30]]+laps_times[[#This Row],[31]])</f>
        <v>4.6408680555555568E-2</v>
      </c>
      <c r="AO80" s="127">
        <f>IF(ISBLANK(laps_times[[#This Row],[32]]),"DNF",    rounds_cum_time[[#This Row],[31]]+laps_times[[#This Row],[32]])</f>
        <v>4.7945717592592606E-2</v>
      </c>
      <c r="AP80" s="127">
        <f>IF(ISBLANK(laps_times[[#This Row],[33]]),"DNF",    rounds_cum_time[[#This Row],[32]]+laps_times[[#This Row],[33]])</f>
        <v>4.9404976851851863E-2</v>
      </c>
      <c r="AQ80" s="127">
        <f>IF(ISBLANK(laps_times[[#This Row],[34]]),"DNF",    rounds_cum_time[[#This Row],[33]]+laps_times[[#This Row],[34]])</f>
        <v>5.0871643518518528E-2</v>
      </c>
      <c r="AR80" s="127">
        <f>IF(ISBLANK(laps_times[[#This Row],[35]]),"DNF",    rounds_cum_time[[#This Row],[34]]+laps_times[[#This Row],[35]])</f>
        <v>5.2314351851851862E-2</v>
      </c>
      <c r="AS80" s="127">
        <f>IF(ISBLANK(laps_times[[#This Row],[36]]),"DNF",    rounds_cum_time[[#This Row],[35]]+laps_times[[#This Row],[36]])</f>
        <v>5.3770833333333344E-2</v>
      </c>
      <c r="AT80" s="127">
        <f>IF(ISBLANK(laps_times[[#This Row],[37]]),"DNF",    rounds_cum_time[[#This Row],[36]]+laps_times[[#This Row],[37]])</f>
        <v>5.5248495370370382E-2</v>
      </c>
      <c r="AU80" s="127">
        <f>IF(ISBLANK(laps_times[[#This Row],[38]]),"DNF",    rounds_cum_time[[#This Row],[37]]+laps_times[[#This Row],[38]])</f>
        <v>5.6713773148148162E-2</v>
      </c>
      <c r="AV80" s="127">
        <f>IF(ISBLANK(laps_times[[#This Row],[39]]),"DNF",    rounds_cum_time[[#This Row],[38]]+laps_times[[#This Row],[39]])</f>
        <v>5.8161805555555571E-2</v>
      </c>
      <c r="AW80" s="127">
        <f>IF(ISBLANK(laps_times[[#This Row],[40]]),"DNF",    rounds_cum_time[[#This Row],[39]]+laps_times[[#This Row],[40]])</f>
        <v>5.9611342592592605E-2</v>
      </c>
      <c r="AX80" s="127">
        <f>IF(ISBLANK(laps_times[[#This Row],[41]]),"DNF",    rounds_cum_time[[#This Row],[40]]+laps_times[[#This Row],[41]])</f>
        <v>6.1060069444444455E-2</v>
      </c>
      <c r="AY80" s="127">
        <f>IF(ISBLANK(laps_times[[#This Row],[42]]),"DNF",    rounds_cum_time[[#This Row],[41]]+laps_times[[#This Row],[42]])</f>
        <v>6.2508217592592605E-2</v>
      </c>
      <c r="AZ80" s="127">
        <f>IF(ISBLANK(laps_times[[#This Row],[43]]),"DNF",    rounds_cum_time[[#This Row],[42]]+laps_times[[#This Row],[43]])</f>
        <v>6.4019444444444462E-2</v>
      </c>
      <c r="BA80" s="127">
        <f>IF(ISBLANK(laps_times[[#This Row],[44]]),"DNF",    rounds_cum_time[[#This Row],[43]]+laps_times[[#This Row],[44]])</f>
        <v>6.5464814814814837E-2</v>
      </c>
      <c r="BB80" s="127">
        <f>IF(ISBLANK(laps_times[[#This Row],[45]]),"DNF",    rounds_cum_time[[#This Row],[44]]+laps_times[[#This Row],[45]])</f>
        <v>6.6934259259259277E-2</v>
      </c>
      <c r="BC80" s="127">
        <f>IF(ISBLANK(laps_times[[#This Row],[46]]),"DNF",    rounds_cum_time[[#This Row],[45]]+laps_times[[#This Row],[46]])</f>
        <v>6.8402430555555574E-2</v>
      </c>
      <c r="BD80" s="127">
        <f>IF(ISBLANK(laps_times[[#This Row],[47]]),"DNF",    rounds_cum_time[[#This Row],[46]]+laps_times[[#This Row],[47]])</f>
        <v>6.9868750000000021E-2</v>
      </c>
      <c r="BE80" s="127">
        <f>IF(ISBLANK(laps_times[[#This Row],[48]]),"DNF",    rounds_cum_time[[#This Row],[47]]+laps_times[[#This Row],[48]])</f>
        <v>7.1388425925925952E-2</v>
      </c>
      <c r="BF80" s="127">
        <f>IF(ISBLANK(laps_times[[#This Row],[49]]),"DNF",    rounds_cum_time[[#This Row],[48]]+laps_times[[#This Row],[49]])</f>
        <v>7.2853472222222243E-2</v>
      </c>
      <c r="BG80" s="127">
        <f>IF(ISBLANK(laps_times[[#This Row],[50]]),"DNF",    rounds_cum_time[[#This Row],[49]]+laps_times[[#This Row],[50]])</f>
        <v>7.4334375000000022E-2</v>
      </c>
      <c r="BH80" s="127">
        <f>IF(ISBLANK(laps_times[[#This Row],[51]]),"DNF",    rounds_cum_time[[#This Row],[50]]+laps_times[[#This Row],[51]])</f>
        <v>7.5845138888888913E-2</v>
      </c>
      <c r="BI80" s="127">
        <f>IF(ISBLANK(laps_times[[#This Row],[52]]),"DNF",    rounds_cum_time[[#This Row],[51]]+laps_times[[#This Row],[52]])</f>
        <v>7.7316319444444476E-2</v>
      </c>
      <c r="BJ80" s="127">
        <f>IF(ISBLANK(laps_times[[#This Row],[53]]),"DNF",    rounds_cum_time[[#This Row],[52]]+laps_times[[#This Row],[53]])</f>
        <v>7.886331018518522E-2</v>
      </c>
      <c r="BK80" s="127">
        <f>IF(ISBLANK(laps_times[[#This Row],[54]]),"DNF",    rounds_cum_time[[#This Row],[53]]+laps_times[[#This Row],[54]])</f>
        <v>8.0353240740740781E-2</v>
      </c>
      <c r="BL80" s="127">
        <f>IF(ISBLANK(laps_times[[#This Row],[55]]),"DNF",    rounds_cum_time[[#This Row],[54]]+laps_times[[#This Row],[55]])</f>
        <v>8.1873148148148195E-2</v>
      </c>
      <c r="BM80" s="127">
        <f>IF(ISBLANK(laps_times[[#This Row],[56]]),"DNF",    rounds_cum_time[[#This Row],[55]]+laps_times[[#This Row],[56]])</f>
        <v>8.3380902777777821E-2</v>
      </c>
      <c r="BN80" s="127">
        <f>IF(ISBLANK(laps_times[[#This Row],[57]]),"DNF",    rounds_cum_time[[#This Row],[56]]+laps_times[[#This Row],[57]])</f>
        <v>8.489513888888893E-2</v>
      </c>
      <c r="BO80" s="127">
        <f>IF(ISBLANK(laps_times[[#This Row],[58]]),"DNF",    rounds_cum_time[[#This Row],[57]]+laps_times[[#This Row],[58]])</f>
        <v>8.6409722222222263E-2</v>
      </c>
      <c r="BP80" s="127">
        <f>IF(ISBLANK(laps_times[[#This Row],[59]]),"DNF",    rounds_cum_time[[#This Row],[58]]+laps_times[[#This Row],[59]])</f>
        <v>8.7943750000000043E-2</v>
      </c>
      <c r="BQ80" s="127">
        <f>IF(ISBLANK(laps_times[[#This Row],[60]]),"DNF",    rounds_cum_time[[#This Row],[59]]+laps_times[[#This Row],[60]])</f>
        <v>8.9475231481481524E-2</v>
      </c>
      <c r="BR80" s="127">
        <f>IF(ISBLANK(laps_times[[#This Row],[61]]),"DNF",    rounds_cum_time[[#This Row],[60]]+laps_times[[#This Row],[61]])</f>
        <v>9.1067245370370406E-2</v>
      </c>
      <c r="BS80" s="127">
        <f>IF(ISBLANK(laps_times[[#This Row],[62]]),"DNF",    rounds_cum_time[[#This Row],[61]]+laps_times[[#This Row],[62]])</f>
        <v>9.2613078703703736E-2</v>
      </c>
      <c r="BT80" s="127">
        <f>IF(ISBLANK(laps_times[[#This Row],[63]]),"DNF",    rounds_cum_time[[#This Row],[62]]+laps_times[[#This Row],[63]])</f>
        <v>9.4164236111111146E-2</v>
      </c>
      <c r="BU80" s="127">
        <f>IF(ISBLANK(laps_times[[#This Row],[64]]),"DNF",    rounds_cum_time[[#This Row],[63]]+laps_times[[#This Row],[64]])</f>
        <v>9.5793287037037073E-2</v>
      </c>
      <c r="BV80" s="127">
        <f>IF(ISBLANK(laps_times[[#This Row],[65]]),"DNF",    rounds_cum_time[[#This Row],[64]]+laps_times[[#This Row],[65]])</f>
        <v>9.7371180555555589E-2</v>
      </c>
      <c r="BW80" s="127">
        <f>IF(ISBLANK(laps_times[[#This Row],[66]]),"DNF",    rounds_cum_time[[#This Row],[65]]+laps_times[[#This Row],[66]])</f>
        <v>9.8958912037037064E-2</v>
      </c>
      <c r="BX80" s="127">
        <f>IF(ISBLANK(laps_times[[#This Row],[67]]),"DNF",    rounds_cum_time[[#This Row],[66]]+laps_times[[#This Row],[67]])</f>
        <v>0.10056493055555558</v>
      </c>
      <c r="BY80" s="127">
        <f>IF(ISBLANK(laps_times[[#This Row],[68]]),"DNF",    rounds_cum_time[[#This Row],[67]]+laps_times[[#This Row],[68]])</f>
        <v>0.10221435185185188</v>
      </c>
      <c r="BZ80" s="127">
        <f>IF(ISBLANK(laps_times[[#This Row],[69]]),"DNF",    rounds_cum_time[[#This Row],[68]]+laps_times[[#This Row],[69]])</f>
        <v>0.10381863425925929</v>
      </c>
      <c r="CA80" s="127">
        <f>IF(ISBLANK(laps_times[[#This Row],[70]]),"DNF",    rounds_cum_time[[#This Row],[69]]+laps_times[[#This Row],[70]])</f>
        <v>0.10541087962962965</v>
      </c>
      <c r="CB80" s="127">
        <f>IF(ISBLANK(laps_times[[#This Row],[71]]),"DNF",    rounds_cum_time[[#This Row],[70]]+laps_times[[#This Row],[71]])</f>
        <v>0.10702789351851855</v>
      </c>
      <c r="CC80" s="127">
        <f>IF(ISBLANK(laps_times[[#This Row],[72]]),"DNF",    rounds_cum_time[[#This Row],[71]]+laps_times[[#This Row],[72]])</f>
        <v>0.1086172453703704</v>
      </c>
      <c r="CD80" s="127">
        <f>IF(ISBLANK(laps_times[[#This Row],[73]]),"DNF",    rounds_cum_time[[#This Row],[72]]+laps_times[[#This Row],[73]])</f>
        <v>0.11026423611111115</v>
      </c>
      <c r="CE80" s="127">
        <f>IF(ISBLANK(laps_times[[#This Row],[74]]),"DNF",    rounds_cum_time[[#This Row],[73]]+laps_times[[#This Row],[74]])</f>
        <v>0.11186678240740744</v>
      </c>
      <c r="CF80" s="127">
        <f>IF(ISBLANK(laps_times[[#This Row],[75]]),"DNF",    rounds_cum_time[[#This Row],[74]]+laps_times[[#This Row],[75]])</f>
        <v>0.11354444444444448</v>
      </c>
      <c r="CG80" s="127">
        <f>IF(ISBLANK(laps_times[[#This Row],[76]]),"DNF",    rounds_cum_time[[#This Row],[75]]+laps_times[[#This Row],[76]])</f>
        <v>0.11519340277777781</v>
      </c>
      <c r="CH80" s="127">
        <f>IF(ISBLANK(laps_times[[#This Row],[77]]),"DNF",    rounds_cum_time[[#This Row],[76]]+laps_times[[#This Row],[77]])</f>
        <v>0.11686701388888893</v>
      </c>
      <c r="CI80" s="127">
        <f>IF(ISBLANK(laps_times[[#This Row],[78]]),"DNF",    rounds_cum_time[[#This Row],[77]]+laps_times[[#This Row],[78]])</f>
        <v>0.11859016203703708</v>
      </c>
      <c r="CJ80" s="127">
        <f>IF(ISBLANK(laps_times[[#This Row],[79]]),"DNF",    rounds_cum_time[[#This Row],[78]]+laps_times[[#This Row],[79]])</f>
        <v>0.12024976851851857</v>
      </c>
      <c r="CK80" s="127">
        <f>IF(ISBLANK(laps_times[[#This Row],[80]]),"DNF",    rounds_cum_time[[#This Row],[79]]+laps_times[[#This Row],[80]])</f>
        <v>0.12192719907407412</v>
      </c>
      <c r="CL80" s="127">
        <f>IF(ISBLANK(laps_times[[#This Row],[81]]),"DNF",    rounds_cum_time[[#This Row],[80]]+laps_times[[#This Row],[81]])</f>
        <v>0.12362048611111116</v>
      </c>
      <c r="CM80" s="127">
        <f>IF(ISBLANK(laps_times[[#This Row],[82]]),"DNF",    rounds_cum_time[[#This Row],[81]]+laps_times[[#This Row],[82]])</f>
        <v>0.12538182870370376</v>
      </c>
      <c r="CN80" s="127">
        <f>IF(ISBLANK(laps_times[[#This Row],[83]]),"DNF",    rounds_cum_time[[#This Row],[82]]+laps_times[[#This Row],[83]])</f>
        <v>0.12709548611111118</v>
      </c>
      <c r="CO80" s="127">
        <f>IF(ISBLANK(laps_times[[#This Row],[84]]),"DNF",    rounds_cum_time[[#This Row],[83]]+laps_times[[#This Row],[84]])</f>
        <v>0.12888055555555564</v>
      </c>
      <c r="CP80" s="127">
        <f>IF(ISBLANK(laps_times[[#This Row],[85]]),"DNF",    rounds_cum_time[[#This Row],[84]]+laps_times[[#This Row],[85]])</f>
        <v>0.130604050925926</v>
      </c>
      <c r="CQ80" s="127">
        <f>IF(ISBLANK(laps_times[[#This Row],[86]]),"DNF",    rounds_cum_time[[#This Row],[85]]+laps_times[[#This Row],[86]])</f>
        <v>0.13235625000000006</v>
      </c>
      <c r="CR80" s="127">
        <f>IF(ISBLANK(laps_times[[#This Row],[87]]),"DNF",    rounds_cum_time[[#This Row],[86]]+laps_times[[#This Row],[87]])</f>
        <v>0.13408518518518525</v>
      </c>
      <c r="CS80" s="127">
        <f>IF(ISBLANK(laps_times[[#This Row],[88]]),"DNF",    rounds_cum_time[[#This Row],[87]]+laps_times[[#This Row],[88]])</f>
        <v>0.13586539351851859</v>
      </c>
      <c r="CT80" s="127">
        <f>IF(ISBLANK(laps_times[[#This Row],[89]]),"DNF",    rounds_cum_time[[#This Row],[88]]+laps_times[[#This Row],[89]])</f>
        <v>0.13759826388888896</v>
      </c>
      <c r="CU80" s="127">
        <f>IF(ISBLANK(laps_times[[#This Row],[90]]),"DNF",    rounds_cum_time[[#This Row],[89]]+laps_times[[#This Row],[90]])</f>
        <v>0.13932986111111118</v>
      </c>
      <c r="CV80" s="127">
        <f>IF(ISBLANK(laps_times[[#This Row],[91]]),"DNF",    rounds_cum_time[[#This Row],[90]]+laps_times[[#This Row],[91]])</f>
        <v>0.14107638888888896</v>
      </c>
      <c r="CW80" s="127">
        <f>IF(ISBLANK(laps_times[[#This Row],[92]]),"DNF",    rounds_cum_time[[#This Row],[91]]+laps_times[[#This Row],[92]])</f>
        <v>0.14283472222222229</v>
      </c>
      <c r="CX80" s="127">
        <f>IF(ISBLANK(laps_times[[#This Row],[93]]),"DNF",    rounds_cum_time[[#This Row],[92]]+laps_times[[#This Row],[93]])</f>
        <v>0.14467453703703712</v>
      </c>
      <c r="CY80" s="127">
        <f>IF(ISBLANK(laps_times[[#This Row],[94]]),"DNF",    rounds_cum_time[[#This Row],[93]]+laps_times[[#This Row],[94]])</f>
        <v>0.14648703703703711</v>
      </c>
      <c r="CZ80" s="127">
        <f>IF(ISBLANK(laps_times[[#This Row],[95]]),"DNF",    rounds_cum_time[[#This Row],[94]]+laps_times[[#This Row],[95]])</f>
        <v>0.14839386574074082</v>
      </c>
      <c r="DA80" s="127">
        <f>IF(ISBLANK(laps_times[[#This Row],[96]]),"DNF",    rounds_cum_time[[#This Row],[95]]+laps_times[[#This Row],[96]])</f>
        <v>0.15023993055555562</v>
      </c>
      <c r="DB80" s="127">
        <f>IF(ISBLANK(laps_times[[#This Row],[97]]),"DNF",    rounds_cum_time[[#This Row],[96]]+laps_times[[#This Row],[97]])</f>
        <v>0.15206331018518526</v>
      </c>
      <c r="DC80" s="127">
        <f>IF(ISBLANK(laps_times[[#This Row],[98]]),"DNF",    rounds_cum_time[[#This Row],[97]]+laps_times[[#This Row],[98]])</f>
        <v>0.1538722222222223</v>
      </c>
      <c r="DD80" s="127">
        <f>IF(ISBLANK(laps_times[[#This Row],[99]]),"DNF",    rounds_cum_time[[#This Row],[98]]+laps_times[[#This Row],[99]])</f>
        <v>0.1557335648148149</v>
      </c>
      <c r="DE80" s="127">
        <f>IF(ISBLANK(laps_times[[#This Row],[100]]),"DNF",    rounds_cum_time[[#This Row],[99]]+laps_times[[#This Row],[100]])</f>
        <v>0.15756030092592602</v>
      </c>
      <c r="DF80" s="127">
        <f>IF(ISBLANK(laps_times[[#This Row],[101]]),"DNF",    rounds_cum_time[[#This Row],[100]]+laps_times[[#This Row],[101]])</f>
        <v>0.15940497685185195</v>
      </c>
      <c r="DG80" s="127">
        <f>IF(ISBLANK(laps_times[[#This Row],[102]]),"DNF",    rounds_cum_time[[#This Row],[101]]+laps_times[[#This Row],[102]])</f>
        <v>0.16119444444444456</v>
      </c>
      <c r="DH80" s="127">
        <f>IF(ISBLANK(laps_times[[#This Row],[103]]),"DNF",    rounds_cum_time[[#This Row],[102]]+laps_times[[#This Row],[103]])</f>
        <v>0.16295902777777788</v>
      </c>
      <c r="DI80" s="128">
        <f>IF(ISBLANK(laps_times[[#This Row],[104]]),"DNF",    rounds_cum_time[[#This Row],[103]]+laps_times[[#This Row],[104]])</f>
        <v>0.16469421296296305</v>
      </c>
      <c r="DJ80" s="128">
        <f>IF(ISBLANK(laps_times[[#This Row],[105]]),"DNF",    rounds_cum_time[[#This Row],[104]]+laps_times[[#This Row],[105]])</f>
        <v>0.16636458333333343</v>
      </c>
    </row>
    <row r="81" spans="2:114" x14ac:dyDescent="0.2">
      <c r="B81" s="124">
        <f>laps_times[[#This Row],[poř]]</f>
        <v>78</v>
      </c>
      <c r="C81" s="125">
        <f>laps_times[[#This Row],[s.č.]]</f>
        <v>129</v>
      </c>
      <c r="D81" s="125" t="str">
        <f>laps_times[[#This Row],[jméno]]</f>
        <v>Folbrecht Jan</v>
      </c>
      <c r="E81" s="126">
        <f>laps_times[[#This Row],[roč]]</f>
        <v>1976</v>
      </c>
      <c r="F81" s="126" t="str">
        <f>laps_times[[#This Row],[kat]]</f>
        <v>M40</v>
      </c>
      <c r="G81" s="126">
        <f>laps_times[[#This Row],[poř_kat]]</f>
        <v>33</v>
      </c>
      <c r="H81" s="125" t="str">
        <f>IF(ISBLANK(laps_times[[#This Row],[klub]]),"-",laps_times[[#This Row],[klub]])</f>
        <v>HOPE ČB</v>
      </c>
      <c r="I81" s="138">
        <f>laps_times[[#This Row],[celk. čas]]</f>
        <v>0.16790509259259259</v>
      </c>
      <c r="J81" s="127">
        <f>laps_times[[#This Row],[1]]</f>
        <v>2.3699074074074074E-3</v>
      </c>
      <c r="K81" s="127">
        <f>IF(ISBLANK(laps_times[[#This Row],[2]]),"DNF",    rounds_cum_time[[#This Row],[1]]+laps_times[[#This Row],[2]])</f>
        <v>3.7993055555555558E-3</v>
      </c>
      <c r="L81" s="127">
        <f>IF(ISBLANK(laps_times[[#This Row],[3]]),"DNF",    rounds_cum_time[[#This Row],[2]]+laps_times[[#This Row],[3]])</f>
        <v>5.1943287037037036E-3</v>
      </c>
      <c r="M81" s="127">
        <f>IF(ISBLANK(laps_times[[#This Row],[4]]),"DNF",    rounds_cum_time[[#This Row],[3]]+laps_times[[#This Row],[4]])</f>
        <v>6.6240740740740739E-3</v>
      </c>
      <c r="N81" s="127">
        <f>IF(ISBLANK(laps_times[[#This Row],[5]]),"DNF",    rounds_cum_time[[#This Row],[4]]+laps_times[[#This Row],[5]])</f>
        <v>8.0876157407407407E-3</v>
      </c>
      <c r="O81" s="127">
        <f>IF(ISBLANK(laps_times[[#This Row],[6]]),"DNF",    rounds_cum_time[[#This Row],[5]]+laps_times[[#This Row],[6]])</f>
        <v>9.5396990740740737E-3</v>
      </c>
      <c r="P81" s="127">
        <f>IF(ISBLANK(laps_times[[#This Row],[7]]),"DNF",    rounds_cum_time[[#This Row],[6]]+laps_times[[#This Row],[7]])</f>
        <v>1.0956134259259259E-2</v>
      </c>
      <c r="Q81" s="127">
        <f>IF(ISBLANK(laps_times[[#This Row],[8]]),"DNF",    rounds_cum_time[[#This Row],[7]]+laps_times[[#This Row],[8]])</f>
        <v>1.2367476851851852E-2</v>
      </c>
      <c r="R81" s="127">
        <f>IF(ISBLANK(laps_times[[#This Row],[9]]),"DNF",    rounds_cum_time[[#This Row],[8]]+laps_times[[#This Row],[9]])</f>
        <v>1.3771180555555556E-2</v>
      </c>
      <c r="S81" s="127">
        <f>IF(ISBLANK(laps_times[[#This Row],[10]]),"DNF",    rounds_cum_time[[#This Row],[9]]+laps_times[[#This Row],[10]])</f>
        <v>1.5201967592592593E-2</v>
      </c>
      <c r="T81" s="127">
        <f>IF(ISBLANK(laps_times[[#This Row],[11]]),"DNF",    rounds_cum_time[[#This Row],[10]]+laps_times[[#This Row],[11]])</f>
        <v>1.6575231481481482E-2</v>
      </c>
      <c r="U81" s="127">
        <f>IF(ISBLANK(laps_times[[#This Row],[12]]),"DNF",    rounds_cum_time[[#This Row],[11]]+laps_times[[#This Row],[12]])</f>
        <v>1.800115740740741E-2</v>
      </c>
      <c r="V81" s="127">
        <f>IF(ISBLANK(laps_times[[#This Row],[13]]),"DNF",    rounds_cum_time[[#This Row],[12]]+laps_times[[#This Row],[13]])</f>
        <v>1.9433217592592596E-2</v>
      </c>
      <c r="W81" s="127">
        <f>IF(ISBLANK(laps_times[[#This Row],[14]]),"DNF",    rounds_cum_time[[#This Row],[13]]+laps_times[[#This Row],[14]])</f>
        <v>2.095601851851852E-2</v>
      </c>
      <c r="X81" s="127">
        <f>IF(ISBLANK(laps_times[[#This Row],[15]]),"DNF",    rounds_cum_time[[#This Row],[14]]+laps_times[[#This Row],[15]])</f>
        <v>2.237326388888889E-2</v>
      </c>
      <c r="Y81" s="127">
        <f>IF(ISBLANK(laps_times[[#This Row],[16]]),"DNF",    rounds_cum_time[[#This Row],[15]]+laps_times[[#This Row],[16]])</f>
        <v>2.385763888888889E-2</v>
      </c>
      <c r="Z81" s="127">
        <f>IF(ISBLANK(laps_times[[#This Row],[17]]),"DNF",    rounds_cum_time[[#This Row],[16]]+laps_times[[#This Row],[17]])</f>
        <v>2.5274074074074074E-2</v>
      </c>
      <c r="AA81" s="127">
        <f>IF(ISBLANK(laps_times[[#This Row],[18]]),"DNF",    rounds_cum_time[[#This Row],[17]]+laps_times[[#This Row],[18]])</f>
        <v>2.6686805555555554E-2</v>
      </c>
      <c r="AB81" s="127">
        <f>IF(ISBLANK(laps_times[[#This Row],[19]]),"DNF",    rounds_cum_time[[#This Row],[18]]+laps_times[[#This Row],[19]])</f>
        <v>2.8135185185185183E-2</v>
      </c>
      <c r="AC81" s="127">
        <f>IF(ISBLANK(laps_times[[#This Row],[20]]),"DNF",    rounds_cum_time[[#This Row],[19]]+laps_times[[#This Row],[20]])</f>
        <v>2.9563657407407407E-2</v>
      </c>
      <c r="AD81" s="127">
        <f>IF(ISBLANK(laps_times[[#This Row],[21]]),"DNF",    rounds_cum_time[[#This Row],[20]]+laps_times[[#This Row],[21]])</f>
        <v>3.0979050925925924E-2</v>
      </c>
      <c r="AE81" s="127">
        <f>IF(ISBLANK(laps_times[[#This Row],[22]]),"DNF",    rounds_cum_time[[#This Row],[21]]+laps_times[[#This Row],[22]])</f>
        <v>3.2390046296296292E-2</v>
      </c>
      <c r="AF81" s="127">
        <f>IF(ISBLANK(laps_times[[#This Row],[23]]),"DNF",    rounds_cum_time[[#This Row],[22]]+laps_times[[#This Row],[23]])</f>
        <v>3.3854513888888882E-2</v>
      </c>
      <c r="AG81" s="127">
        <f>IF(ISBLANK(laps_times[[#This Row],[24]]),"DNF",    rounds_cum_time[[#This Row],[23]]+laps_times[[#This Row],[24]])</f>
        <v>3.5355671296296291E-2</v>
      </c>
      <c r="AH81" s="127">
        <f>IF(ISBLANK(laps_times[[#This Row],[25]]),"DNF",    rounds_cum_time[[#This Row],[24]]+laps_times[[#This Row],[25]])</f>
        <v>3.6828472222222214E-2</v>
      </c>
      <c r="AI81" s="127">
        <f>IF(ISBLANK(laps_times[[#This Row],[26]]),"DNF",    rounds_cum_time[[#This Row],[25]]+laps_times[[#This Row],[26]])</f>
        <v>3.8274884259259248E-2</v>
      </c>
      <c r="AJ81" s="127">
        <f>IF(ISBLANK(laps_times[[#This Row],[27]]),"DNF",    rounds_cum_time[[#This Row],[26]]+laps_times[[#This Row],[27]])</f>
        <v>3.9707870370370359E-2</v>
      </c>
      <c r="AK81" s="127">
        <f>IF(ISBLANK(laps_times[[#This Row],[28]]),"DNF",    rounds_cum_time[[#This Row],[27]]+laps_times[[#This Row],[28]])</f>
        <v>4.1164583333333324E-2</v>
      </c>
      <c r="AL81" s="127">
        <f>IF(ISBLANK(laps_times[[#This Row],[29]]),"DNF",    rounds_cum_time[[#This Row],[28]]+laps_times[[#This Row],[29]])</f>
        <v>4.2691435185185173E-2</v>
      </c>
      <c r="AM81" s="127">
        <f>IF(ISBLANK(laps_times[[#This Row],[30]]),"DNF",    rounds_cum_time[[#This Row],[29]]+laps_times[[#This Row],[30]])</f>
        <v>4.4142129629629615E-2</v>
      </c>
      <c r="AN81" s="127">
        <f>IF(ISBLANK(laps_times[[#This Row],[31]]),"DNF",    rounds_cum_time[[#This Row],[30]]+laps_times[[#This Row],[31]])</f>
        <v>4.5554282407407394E-2</v>
      </c>
      <c r="AO81" s="127">
        <f>IF(ISBLANK(laps_times[[#This Row],[32]]),"DNF",    rounds_cum_time[[#This Row],[31]]+laps_times[[#This Row],[32]])</f>
        <v>4.6965740740740725E-2</v>
      </c>
      <c r="AP81" s="127">
        <f>IF(ISBLANK(laps_times[[#This Row],[33]]),"DNF",    rounds_cum_time[[#This Row],[32]]+laps_times[[#This Row],[33]])</f>
        <v>4.8404861111111093E-2</v>
      </c>
      <c r="AQ81" s="127">
        <f>IF(ISBLANK(laps_times[[#This Row],[34]]),"DNF",    rounds_cum_time[[#This Row],[33]]+laps_times[[#This Row],[34]])</f>
        <v>4.9828703703703688E-2</v>
      </c>
      <c r="AR81" s="127">
        <f>IF(ISBLANK(laps_times[[#This Row],[35]]),"DNF",    rounds_cum_time[[#This Row],[34]]+laps_times[[#This Row],[35]])</f>
        <v>5.1262962962962948E-2</v>
      </c>
      <c r="AS81" s="127">
        <f>IF(ISBLANK(laps_times[[#This Row],[36]]),"DNF",    rounds_cum_time[[#This Row],[35]]+laps_times[[#This Row],[36]])</f>
        <v>5.2678240740740727E-2</v>
      </c>
      <c r="AT81" s="127">
        <f>IF(ISBLANK(laps_times[[#This Row],[37]]),"DNF",    rounds_cum_time[[#This Row],[36]]+laps_times[[#This Row],[37]])</f>
        <v>5.4101851851851838E-2</v>
      </c>
      <c r="AU81" s="127">
        <f>IF(ISBLANK(laps_times[[#This Row],[38]]),"DNF",    rounds_cum_time[[#This Row],[37]]+laps_times[[#This Row],[38]])</f>
        <v>5.5531481481481466E-2</v>
      </c>
      <c r="AV81" s="127">
        <f>IF(ISBLANK(laps_times[[#This Row],[39]]),"DNF",    rounds_cum_time[[#This Row],[38]]+laps_times[[#This Row],[39]])</f>
        <v>5.6956828703703687E-2</v>
      </c>
      <c r="AW81" s="127">
        <f>IF(ISBLANK(laps_times[[#This Row],[40]]),"DNF",    rounds_cum_time[[#This Row],[39]]+laps_times[[#This Row],[40]])</f>
        <v>5.8433564814814799E-2</v>
      </c>
      <c r="AX81" s="127">
        <f>IF(ISBLANK(laps_times[[#This Row],[41]]),"DNF",    rounds_cum_time[[#This Row],[40]]+laps_times[[#This Row],[41]])</f>
        <v>6.0233449074074061E-2</v>
      </c>
      <c r="AY81" s="127">
        <f>IF(ISBLANK(laps_times[[#This Row],[42]]),"DNF",    rounds_cum_time[[#This Row],[41]]+laps_times[[#This Row],[42]])</f>
        <v>6.1689814814814802E-2</v>
      </c>
      <c r="AZ81" s="127">
        <f>IF(ISBLANK(laps_times[[#This Row],[43]]),"DNF",    rounds_cum_time[[#This Row],[42]]+laps_times[[#This Row],[43]])</f>
        <v>6.3142129629629618E-2</v>
      </c>
      <c r="BA81" s="127">
        <f>IF(ISBLANK(laps_times[[#This Row],[44]]),"DNF",    rounds_cum_time[[#This Row],[43]]+laps_times[[#This Row],[44]])</f>
        <v>6.4612037037037023E-2</v>
      </c>
      <c r="BB81" s="127">
        <f>IF(ISBLANK(laps_times[[#This Row],[45]]),"DNF",    rounds_cum_time[[#This Row],[44]]+laps_times[[#This Row],[45]])</f>
        <v>6.6054629629629616E-2</v>
      </c>
      <c r="BC81" s="127">
        <f>IF(ISBLANK(laps_times[[#This Row],[46]]),"DNF",    rounds_cum_time[[#This Row],[45]]+laps_times[[#This Row],[46]])</f>
        <v>6.7531365740740729E-2</v>
      </c>
      <c r="BD81" s="127">
        <f>IF(ISBLANK(laps_times[[#This Row],[47]]),"DNF",    rounds_cum_time[[#This Row],[46]]+laps_times[[#This Row],[47]])</f>
        <v>6.9027546296296288E-2</v>
      </c>
      <c r="BE81" s="127">
        <f>IF(ISBLANK(laps_times[[#This Row],[48]]),"DNF",    rounds_cum_time[[#This Row],[47]]+laps_times[[#This Row],[48]])</f>
        <v>7.0486226851851838E-2</v>
      </c>
      <c r="BF81" s="127">
        <f>IF(ISBLANK(laps_times[[#This Row],[49]]),"DNF",    rounds_cum_time[[#This Row],[48]]+laps_times[[#This Row],[49]])</f>
        <v>7.1958564814814802E-2</v>
      </c>
      <c r="BG81" s="127">
        <f>IF(ISBLANK(laps_times[[#This Row],[50]]),"DNF",    rounds_cum_time[[#This Row],[49]]+laps_times[[#This Row],[50]])</f>
        <v>7.3511111111111097E-2</v>
      </c>
      <c r="BH81" s="127">
        <f>IF(ISBLANK(laps_times[[#This Row],[51]]),"DNF",    rounds_cum_time[[#This Row],[50]]+laps_times[[#This Row],[51]])</f>
        <v>7.502650462962962E-2</v>
      </c>
      <c r="BI81" s="127">
        <f>IF(ISBLANK(laps_times[[#This Row],[52]]),"DNF",    rounds_cum_time[[#This Row],[51]]+laps_times[[#This Row],[52]])</f>
        <v>7.6521990740740731E-2</v>
      </c>
      <c r="BJ81" s="127">
        <f>IF(ISBLANK(laps_times[[#This Row],[53]]),"DNF",    rounds_cum_time[[#This Row],[52]]+laps_times[[#This Row],[53]])</f>
        <v>7.8045254629629621E-2</v>
      </c>
      <c r="BK81" s="127">
        <f>IF(ISBLANK(laps_times[[#This Row],[54]]),"DNF",    rounds_cum_time[[#This Row],[53]]+laps_times[[#This Row],[54]])</f>
        <v>7.9554398148148145E-2</v>
      </c>
      <c r="BL81" s="127">
        <f>IF(ISBLANK(laps_times[[#This Row],[55]]),"DNF",    rounds_cum_time[[#This Row],[54]]+laps_times[[#This Row],[55]])</f>
        <v>8.1086458333333333E-2</v>
      </c>
      <c r="BM81" s="127">
        <f>IF(ISBLANK(laps_times[[#This Row],[56]]),"DNF",    rounds_cum_time[[#This Row],[55]]+laps_times[[#This Row],[56]])</f>
        <v>8.331192129629629E-2</v>
      </c>
      <c r="BN81" s="127">
        <f>IF(ISBLANK(laps_times[[#This Row],[57]]),"DNF",    rounds_cum_time[[#This Row],[56]]+laps_times[[#This Row],[57]])</f>
        <v>8.48099537037037E-2</v>
      </c>
      <c r="BO81" s="127">
        <f>IF(ISBLANK(laps_times[[#This Row],[58]]),"DNF",    rounds_cum_time[[#This Row],[57]]+laps_times[[#This Row],[58]])</f>
        <v>8.6345370370370364E-2</v>
      </c>
      <c r="BP81" s="127">
        <f>IF(ISBLANK(laps_times[[#This Row],[59]]),"DNF",    rounds_cum_time[[#This Row],[58]]+laps_times[[#This Row],[59]])</f>
        <v>8.7903356481481482E-2</v>
      </c>
      <c r="BQ81" s="127">
        <f>IF(ISBLANK(laps_times[[#This Row],[60]]),"DNF",    rounds_cum_time[[#This Row],[59]]+laps_times[[#This Row],[60]])</f>
        <v>8.9518634259259253E-2</v>
      </c>
      <c r="BR81" s="127">
        <f>IF(ISBLANK(laps_times[[#This Row],[61]]),"DNF",    rounds_cum_time[[#This Row],[60]]+laps_times[[#This Row],[61]])</f>
        <v>9.1057870370370358E-2</v>
      </c>
      <c r="BS81" s="127">
        <f>IF(ISBLANK(laps_times[[#This Row],[62]]),"DNF",    rounds_cum_time[[#This Row],[61]]+laps_times[[#This Row],[62]])</f>
        <v>9.2631249999999984E-2</v>
      </c>
      <c r="BT81" s="127">
        <f>IF(ISBLANK(laps_times[[#This Row],[63]]),"DNF",    rounds_cum_time[[#This Row],[62]]+laps_times[[#This Row],[63]])</f>
        <v>9.4184953703703694E-2</v>
      </c>
      <c r="BU81" s="127">
        <f>IF(ISBLANK(laps_times[[#This Row],[64]]),"DNF",    rounds_cum_time[[#This Row],[63]]+laps_times[[#This Row],[64]])</f>
        <v>9.5753240740740736E-2</v>
      </c>
      <c r="BV81" s="127">
        <f>IF(ISBLANK(laps_times[[#This Row],[65]]),"DNF",    rounds_cum_time[[#This Row],[64]]+laps_times[[#This Row],[65]])</f>
        <v>9.7431018518518514E-2</v>
      </c>
      <c r="BW81" s="127">
        <f>IF(ISBLANK(laps_times[[#This Row],[66]]),"DNF",    rounds_cum_time[[#This Row],[65]]+laps_times[[#This Row],[66]])</f>
        <v>9.894687499999999E-2</v>
      </c>
      <c r="BX81" s="127">
        <f>IF(ISBLANK(laps_times[[#This Row],[67]]),"DNF",    rounds_cum_time[[#This Row],[66]]+laps_times[[#This Row],[67]])</f>
        <v>0.10047835648148147</v>
      </c>
      <c r="BY81" s="127">
        <f>IF(ISBLANK(laps_times[[#This Row],[68]]),"DNF",    rounds_cum_time[[#This Row],[67]]+laps_times[[#This Row],[68]])</f>
        <v>0.1020585648148148</v>
      </c>
      <c r="BZ81" s="127">
        <f>IF(ISBLANK(laps_times[[#This Row],[69]]),"DNF",    rounds_cum_time[[#This Row],[68]]+laps_times[[#This Row],[69]])</f>
        <v>0.10408692129629628</v>
      </c>
      <c r="CA81" s="127">
        <f>IF(ISBLANK(laps_times[[#This Row],[70]]),"DNF",    rounds_cum_time[[#This Row],[69]]+laps_times[[#This Row],[70]])</f>
        <v>0.10569363425925925</v>
      </c>
      <c r="CB81" s="127">
        <f>IF(ISBLANK(laps_times[[#This Row],[71]]),"DNF",    rounds_cum_time[[#This Row],[70]]+laps_times[[#This Row],[71]])</f>
        <v>0.10726805555555555</v>
      </c>
      <c r="CC81" s="127">
        <f>IF(ISBLANK(laps_times[[#This Row],[72]]),"DNF",    rounds_cum_time[[#This Row],[71]]+laps_times[[#This Row],[72]])</f>
        <v>0.10884791666666666</v>
      </c>
      <c r="CD81" s="127">
        <f>IF(ISBLANK(laps_times[[#This Row],[73]]),"DNF",    rounds_cum_time[[#This Row],[72]]+laps_times[[#This Row],[73]])</f>
        <v>0.11051215277777776</v>
      </c>
      <c r="CE81" s="127">
        <f>IF(ISBLANK(laps_times[[#This Row],[74]]),"DNF",    rounds_cum_time[[#This Row],[73]]+laps_times[[#This Row],[74]])</f>
        <v>0.11216944444444443</v>
      </c>
      <c r="CF81" s="127">
        <f>IF(ISBLANK(laps_times[[#This Row],[75]]),"DNF",    rounds_cum_time[[#This Row],[74]]+laps_times[[#This Row],[75]])</f>
        <v>0.11379618055555554</v>
      </c>
      <c r="CG81" s="127">
        <f>IF(ISBLANK(laps_times[[#This Row],[76]]),"DNF",    rounds_cum_time[[#This Row],[75]]+laps_times[[#This Row],[76]])</f>
        <v>0.11545636574074072</v>
      </c>
      <c r="CH81" s="127">
        <f>IF(ISBLANK(laps_times[[#This Row],[77]]),"DNF",    rounds_cum_time[[#This Row],[76]]+laps_times[[#This Row],[77]])</f>
        <v>0.11713275462962962</v>
      </c>
      <c r="CI81" s="127">
        <f>IF(ISBLANK(laps_times[[#This Row],[78]]),"DNF",    rounds_cum_time[[#This Row],[77]]+laps_times[[#This Row],[78]])</f>
        <v>0.11897754629629628</v>
      </c>
      <c r="CJ81" s="127">
        <f>IF(ISBLANK(laps_times[[#This Row],[79]]),"DNF",    rounds_cum_time[[#This Row],[78]]+laps_times[[#This Row],[79]])</f>
        <v>0.12064733796296295</v>
      </c>
      <c r="CK81" s="127">
        <f>IF(ISBLANK(laps_times[[#This Row],[80]]),"DNF",    rounds_cum_time[[#This Row],[79]]+laps_times[[#This Row],[80]])</f>
        <v>0.12233460648148148</v>
      </c>
      <c r="CL81" s="127">
        <f>IF(ISBLANK(laps_times[[#This Row],[81]]),"DNF",    rounds_cum_time[[#This Row],[80]]+laps_times[[#This Row],[81]])</f>
        <v>0.12402083333333333</v>
      </c>
      <c r="CM81" s="127">
        <f>IF(ISBLANK(laps_times[[#This Row],[82]]),"DNF",    rounds_cum_time[[#This Row],[81]]+laps_times[[#This Row],[82]])</f>
        <v>0.12573287037037037</v>
      </c>
      <c r="CN81" s="127">
        <f>IF(ISBLANK(laps_times[[#This Row],[83]]),"DNF",    rounds_cum_time[[#This Row],[82]]+laps_times[[#This Row],[83]])</f>
        <v>0.12740960648148147</v>
      </c>
      <c r="CO81" s="127">
        <f>IF(ISBLANK(laps_times[[#This Row],[84]]),"DNF",    rounds_cum_time[[#This Row],[83]]+laps_times[[#This Row],[84]])</f>
        <v>0.13107824074074073</v>
      </c>
      <c r="CP81" s="127">
        <f>IF(ISBLANK(laps_times[[#This Row],[85]]),"DNF",    rounds_cum_time[[#This Row],[84]]+laps_times[[#This Row],[85]])</f>
        <v>0.13284201388888889</v>
      </c>
      <c r="CQ81" s="127">
        <f>IF(ISBLANK(laps_times[[#This Row],[86]]),"DNF",    rounds_cum_time[[#This Row],[85]]+laps_times[[#This Row],[86]])</f>
        <v>0.13488125000000001</v>
      </c>
      <c r="CR81" s="127">
        <f>IF(ISBLANK(laps_times[[#This Row],[87]]),"DNF",    rounds_cum_time[[#This Row],[86]]+laps_times[[#This Row],[87]])</f>
        <v>0.13659745370370371</v>
      </c>
      <c r="CS81" s="127">
        <f>IF(ISBLANK(laps_times[[#This Row],[88]]),"DNF",    rounds_cum_time[[#This Row],[87]]+laps_times[[#This Row],[88]])</f>
        <v>0.13829155092592593</v>
      </c>
      <c r="CT81" s="127">
        <f>IF(ISBLANK(laps_times[[#This Row],[89]]),"DNF",    rounds_cum_time[[#This Row],[88]]+laps_times[[#This Row],[89]])</f>
        <v>0.1399451388888889</v>
      </c>
      <c r="CU81" s="127">
        <f>IF(ISBLANK(laps_times[[#This Row],[90]]),"DNF",    rounds_cum_time[[#This Row],[89]]+laps_times[[#This Row],[90]])</f>
        <v>0.14163726851851854</v>
      </c>
      <c r="CV81" s="127">
        <f>IF(ISBLANK(laps_times[[#This Row],[91]]),"DNF",    rounds_cum_time[[#This Row],[90]]+laps_times[[#This Row],[91]])</f>
        <v>0.14362673611111113</v>
      </c>
      <c r="CW81" s="127">
        <f>IF(ISBLANK(laps_times[[#This Row],[92]]),"DNF",    rounds_cum_time[[#This Row],[91]]+laps_times[[#This Row],[92]])</f>
        <v>0.14532986111111112</v>
      </c>
      <c r="CX81" s="127">
        <f>IF(ISBLANK(laps_times[[#This Row],[93]]),"DNF",    rounds_cum_time[[#This Row],[92]]+laps_times[[#This Row],[93]])</f>
        <v>0.14706018518518521</v>
      </c>
      <c r="CY81" s="127">
        <f>IF(ISBLANK(laps_times[[#This Row],[94]]),"DNF",    rounds_cum_time[[#This Row],[93]]+laps_times[[#This Row],[94]])</f>
        <v>0.14891747685185189</v>
      </c>
      <c r="CZ81" s="127">
        <f>IF(ISBLANK(laps_times[[#This Row],[95]]),"DNF",    rounds_cum_time[[#This Row],[94]]+laps_times[[#This Row],[95]])</f>
        <v>0.15065289351851854</v>
      </c>
      <c r="DA81" s="127">
        <f>IF(ISBLANK(laps_times[[#This Row],[96]]),"DNF",    rounds_cum_time[[#This Row],[95]]+laps_times[[#This Row],[96]])</f>
        <v>0.15234421296296299</v>
      </c>
      <c r="DB81" s="127">
        <f>IF(ISBLANK(laps_times[[#This Row],[97]]),"DNF",    rounds_cum_time[[#This Row],[96]]+laps_times[[#This Row],[97]])</f>
        <v>0.15399583333333336</v>
      </c>
      <c r="DC81" s="127">
        <f>IF(ISBLANK(laps_times[[#This Row],[98]]),"DNF",    rounds_cum_time[[#This Row],[97]]+laps_times[[#This Row],[98]])</f>
        <v>0.15561435185185188</v>
      </c>
      <c r="DD81" s="127">
        <f>IF(ISBLANK(laps_times[[#This Row],[99]]),"DNF",    rounds_cum_time[[#This Row],[98]]+laps_times[[#This Row],[99]])</f>
        <v>0.15738136574074077</v>
      </c>
      <c r="DE81" s="127">
        <f>IF(ISBLANK(laps_times[[#This Row],[100]]),"DNF",    rounds_cum_time[[#This Row],[99]]+laps_times[[#This Row],[100]])</f>
        <v>0.15900555555555559</v>
      </c>
      <c r="DF81" s="127">
        <f>IF(ISBLANK(laps_times[[#This Row],[101]]),"DNF",    rounds_cum_time[[#This Row],[100]]+laps_times[[#This Row],[101]])</f>
        <v>0.16065474537037042</v>
      </c>
      <c r="DG81" s="127">
        <f>IF(ISBLANK(laps_times[[#This Row],[102]]),"DNF",    rounds_cum_time[[#This Row],[101]]+laps_times[[#This Row],[102]])</f>
        <v>0.1623793981481482</v>
      </c>
      <c r="DH81" s="127">
        <f>IF(ISBLANK(laps_times[[#This Row],[103]]),"DNF",    rounds_cum_time[[#This Row],[102]]+laps_times[[#This Row],[103]])</f>
        <v>0.16417500000000004</v>
      </c>
      <c r="DI81" s="128">
        <f>IF(ISBLANK(laps_times[[#This Row],[104]]),"DNF",    rounds_cum_time[[#This Row],[103]]+laps_times[[#This Row],[104]])</f>
        <v>0.16618252314814819</v>
      </c>
      <c r="DJ81" s="128">
        <f>IF(ISBLANK(laps_times[[#This Row],[105]]),"DNF",    rounds_cum_time[[#This Row],[104]]+laps_times[[#This Row],[105]])</f>
        <v>0.16790694444444448</v>
      </c>
    </row>
    <row r="82" spans="2:114" x14ac:dyDescent="0.2">
      <c r="B82" s="124">
        <f>laps_times[[#This Row],[poř]]</f>
        <v>79</v>
      </c>
      <c r="C82" s="125">
        <f>laps_times[[#This Row],[s.č.]]</f>
        <v>39</v>
      </c>
      <c r="D82" s="125" t="str">
        <f>laps_times[[#This Row],[jméno]]</f>
        <v>Hrček Petr</v>
      </c>
      <c r="E82" s="126">
        <f>laps_times[[#This Row],[roč]]</f>
        <v>1961</v>
      </c>
      <c r="F82" s="126" t="str">
        <f>laps_times[[#This Row],[kat]]</f>
        <v>M50</v>
      </c>
      <c r="G82" s="126">
        <f>laps_times[[#This Row],[poř_kat]]</f>
        <v>14</v>
      </c>
      <c r="H82" s="125" t="str">
        <f>IF(ISBLANK(laps_times[[#This Row],[klub]]),"-",laps_times[[#This Row],[klub]])</f>
        <v>-</v>
      </c>
      <c r="I82" s="138">
        <f>laps_times[[#This Row],[celk. čas]]</f>
        <v>0.16826388888888888</v>
      </c>
      <c r="J82" s="127">
        <f>laps_times[[#This Row],[1]]</f>
        <v>2.3570601851851851E-3</v>
      </c>
      <c r="K82" s="127">
        <f>IF(ISBLANK(laps_times[[#This Row],[2]]),"DNF",    rounds_cum_time[[#This Row],[1]]+laps_times[[#This Row],[2]])</f>
        <v>3.8253472222222222E-3</v>
      </c>
      <c r="L82" s="127">
        <f>IF(ISBLANK(laps_times[[#This Row],[3]]),"DNF",    rounds_cum_time[[#This Row],[2]]+laps_times[[#This Row],[3]])</f>
        <v>5.2921296296296293E-3</v>
      </c>
      <c r="M82" s="127">
        <f>IF(ISBLANK(laps_times[[#This Row],[4]]),"DNF",    rounds_cum_time[[#This Row],[3]]+laps_times[[#This Row],[4]])</f>
        <v>6.8093749999999995E-3</v>
      </c>
      <c r="N82" s="127">
        <f>IF(ISBLANK(laps_times[[#This Row],[5]]),"DNF",    rounds_cum_time[[#This Row],[4]]+laps_times[[#This Row],[5]])</f>
        <v>8.2831018518518505E-3</v>
      </c>
      <c r="O82" s="127">
        <f>IF(ISBLANK(laps_times[[#This Row],[6]]),"DNF",    rounds_cum_time[[#This Row],[5]]+laps_times[[#This Row],[6]])</f>
        <v>9.7731481481481471E-3</v>
      </c>
      <c r="P82" s="127">
        <f>IF(ISBLANK(laps_times[[#This Row],[7]]),"DNF",    rounds_cum_time[[#This Row],[6]]+laps_times[[#This Row],[7]])</f>
        <v>1.1275694444444444E-2</v>
      </c>
      <c r="Q82" s="127">
        <f>IF(ISBLANK(laps_times[[#This Row],[8]]),"DNF",    rounds_cum_time[[#This Row],[7]]+laps_times[[#This Row],[8]])</f>
        <v>1.2751736111111111E-2</v>
      </c>
      <c r="R82" s="127">
        <f>IF(ISBLANK(laps_times[[#This Row],[9]]),"DNF",    rounds_cum_time[[#This Row],[8]]+laps_times[[#This Row],[9]])</f>
        <v>1.4247569444444445E-2</v>
      </c>
      <c r="S82" s="127">
        <f>IF(ISBLANK(laps_times[[#This Row],[10]]),"DNF",    rounds_cum_time[[#This Row],[9]]+laps_times[[#This Row],[10]])</f>
        <v>1.5756134259259258E-2</v>
      </c>
      <c r="T82" s="127">
        <f>IF(ISBLANK(laps_times[[#This Row],[11]]),"DNF",    rounds_cum_time[[#This Row],[10]]+laps_times[[#This Row],[11]])</f>
        <v>1.7276620370370369E-2</v>
      </c>
      <c r="U82" s="127">
        <f>IF(ISBLANK(laps_times[[#This Row],[12]]),"DNF",    rounds_cum_time[[#This Row],[11]]+laps_times[[#This Row],[12]])</f>
        <v>1.8789120370370369E-2</v>
      </c>
      <c r="V82" s="127">
        <f>IF(ISBLANK(laps_times[[#This Row],[13]]),"DNF",    rounds_cum_time[[#This Row],[12]]+laps_times[[#This Row],[13]])</f>
        <v>2.0350462962962963E-2</v>
      </c>
      <c r="W82" s="127">
        <f>IF(ISBLANK(laps_times[[#This Row],[14]]),"DNF",    rounds_cum_time[[#This Row],[13]]+laps_times[[#This Row],[14]])</f>
        <v>2.1797800925925925E-2</v>
      </c>
      <c r="X82" s="127">
        <f>IF(ISBLANK(laps_times[[#This Row],[15]]),"DNF",    rounds_cum_time[[#This Row],[14]]+laps_times[[#This Row],[15]])</f>
        <v>2.3294212962962961E-2</v>
      </c>
      <c r="Y82" s="127">
        <f>IF(ISBLANK(laps_times[[#This Row],[16]]),"DNF",    rounds_cum_time[[#This Row],[15]]+laps_times[[#This Row],[16]])</f>
        <v>2.4804166666666665E-2</v>
      </c>
      <c r="Z82" s="127">
        <f>IF(ISBLANK(laps_times[[#This Row],[17]]),"DNF",    rounds_cum_time[[#This Row],[16]]+laps_times[[#This Row],[17]])</f>
        <v>2.6300810185185184E-2</v>
      </c>
      <c r="AA82" s="127">
        <f>IF(ISBLANK(laps_times[[#This Row],[18]]),"DNF",    rounds_cum_time[[#This Row],[17]]+laps_times[[#This Row],[18]])</f>
        <v>2.7784722222222221E-2</v>
      </c>
      <c r="AB82" s="127">
        <f>IF(ISBLANK(laps_times[[#This Row],[19]]),"DNF",    rounds_cum_time[[#This Row],[18]]+laps_times[[#This Row],[19]])</f>
        <v>2.9299652777777775E-2</v>
      </c>
      <c r="AC82" s="127">
        <f>IF(ISBLANK(laps_times[[#This Row],[20]]),"DNF",    rounds_cum_time[[#This Row],[19]]+laps_times[[#This Row],[20]])</f>
        <v>3.0812037037037034E-2</v>
      </c>
      <c r="AD82" s="127">
        <f>IF(ISBLANK(laps_times[[#This Row],[21]]),"DNF",    rounds_cum_time[[#This Row],[20]]+laps_times[[#This Row],[21]])</f>
        <v>3.2308912037037035E-2</v>
      </c>
      <c r="AE82" s="127">
        <f>IF(ISBLANK(laps_times[[#This Row],[22]]),"DNF",    rounds_cum_time[[#This Row],[21]]+laps_times[[#This Row],[22]])</f>
        <v>3.3798726851851847E-2</v>
      </c>
      <c r="AF82" s="127">
        <f>IF(ISBLANK(laps_times[[#This Row],[23]]),"DNF",    rounds_cum_time[[#This Row],[22]]+laps_times[[#This Row],[23]])</f>
        <v>3.5332291666666661E-2</v>
      </c>
      <c r="AG82" s="127">
        <f>IF(ISBLANK(laps_times[[#This Row],[24]]),"DNF",    rounds_cum_time[[#This Row],[23]]+laps_times[[#This Row],[24]])</f>
        <v>3.6832407407407404E-2</v>
      </c>
      <c r="AH82" s="127">
        <f>IF(ISBLANK(laps_times[[#This Row],[25]]),"DNF",    rounds_cum_time[[#This Row],[24]]+laps_times[[#This Row],[25]])</f>
        <v>3.8398842592592589E-2</v>
      </c>
      <c r="AI82" s="127">
        <f>IF(ISBLANK(laps_times[[#This Row],[26]]),"DNF",    rounds_cum_time[[#This Row],[25]]+laps_times[[#This Row],[26]])</f>
        <v>3.9893518518518516E-2</v>
      </c>
      <c r="AJ82" s="127">
        <f>IF(ISBLANK(laps_times[[#This Row],[27]]),"DNF",    rounds_cum_time[[#This Row],[26]]+laps_times[[#This Row],[27]])</f>
        <v>4.1406944444444441E-2</v>
      </c>
      <c r="AK82" s="127">
        <f>IF(ISBLANK(laps_times[[#This Row],[28]]),"DNF",    rounds_cum_time[[#This Row],[27]]+laps_times[[#This Row],[28]])</f>
        <v>4.2912268518518516E-2</v>
      </c>
      <c r="AL82" s="127">
        <f>IF(ISBLANK(laps_times[[#This Row],[29]]),"DNF",    rounds_cum_time[[#This Row],[28]]+laps_times[[#This Row],[29]])</f>
        <v>4.4434953703703699E-2</v>
      </c>
      <c r="AM82" s="127">
        <f>IF(ISBLANK(laps_times[[#This Row],[30]]),"DNF",    rounds_cum_time[[#This Row],[29]]+laps_times[[#This Row],[30]])</f>
        <v>4.5955092592592589E-2</v>
      </c>
      <c r="AN82" s="127">
        <f>IF(ISBLANK(laps_times[[#This Row],[31]]),"DNF",    rounds_cum_time[[#This Row],[30]]+laps_times[[#This Row],[31]])</f>
        <v>4.7484143518518512E-2</v>
      </c>
      <c r="AO82" s="127">
        <f>IF(ISBLANK(laps_times[[#This Row],[32]]),"DNF",    rounds_cum_time[[#This Row],[31]]+laps_times[[#This Row],[32]])</f>
        <v>4.9005671296296287E-2</v>
      </c>
      <c r="AP82" s="127">
        <f>IF(ISBLANK(laps_times[[#This Row],[33]]),"DNF",    rounds_cum_time[[#This Row],[32]]+laps_times[[#This Row],[33]])</f>
        <v>5.0523379629629619E-2</v>
      </c>
      <c r="AQ82" s="127">
        <f>IF(ISBLANK(laps_times[[#This Row],[34]]),"DNF",    rounds_cum_time[[#This Row],[33]]+laps_times[[#This Row],[34]])</f>
        <v>5.2029398148148137E-2</v>
      </c>
      <c r="AR82" s="127">
        <f>IF(ISBLANK(laps_times[[#This Row],[35]]),"DNF",    rounds_cum_time[[#This Row],[34]]+laps_times[[#This Row],[35]])</f>
        <v>5.3541203703703695E-2</v>
      </c>
      <c r="AS82" s="127">
        <f>IF(ISBLANK(laps_times[[#This Row],[36]]),"DNF",    rounds_cum_time[[#This Row],[35]]+laps_times[[#This Row],[36]])</f>
        <v>5.5071412037037026E-2</v>
      </c>
      <c r="AT82" s="127">
        <f>IF(ISBLANK(laps_times[[#This Row],[37]]),"DNF",    rounds_cum_time[[#This Row],[36]]+laps_times[[#This Row],[37]])</f>
        <v>5.664409722222221E-2</v>
      </c>
      <c r="AU82" s="127">
        <f>IF(ISBLANK(laps_times[[#This Row],[38]]),"DNF",    rounds_cum_time[[#This Row],[37]]+laps_times[[#This Row],[38]])</f>
        <v>5.8151736111111102E-2</v>
      </c>
      <c r="AV82" s="127">
        <f>IF(ISBLANK(laps_times[[#This Row],[39]]),"DNF",    rounds_cum_time[[#This Row],[38]]+laps_times[[#This Row],[39]])</f>
        <v>5.9644907407407396E-2</v>
      </c>
      <c r="AW82" s="127">
        <f>IF(ISBLANK(laps_times[[#This Row],[40]]),"DNF",    rounds_cum_time[[#This Row],[39]]+laps_times[[#This Row],[40]])</f>
        <v>6.1168749999999987E-2</v>
      </c>
      <c r="AX82" s="127">
        <f>IF(ISBLANK(laps_times[[#This Row],[41]]),"DNF",    rounds_cum_time[[#This Row],[40]]+laps_times[[#This Row],[41]])</f>
        <v>6.2681365740740722E-2</v>
      </c>
      <c r="AY82" s="127">
        <f>IF(ISBLANK(laps_times[[#This Row],[42]]),"DNF",    rounds_cum_time[[#This Row],[41]]+laps_times[[#This Row],[42]])</f>
        <v>6.4202546296296278E-2</v>
      </c>
      <c r="AZ82" s="127">
        <f>IF(ISBLANK(laps_times[[#This Row],[43]]),"DNF",    rounds_cum_time[[#This Row],[42]]+laps_times[[#This Row],[43]])</f>
        <v>6.5740046296296276E-2</v>
      </c>
      <c r="BA82" s="127">
        <f>IF(ISBLANK(laps_times[[#This Row],[44]]),"DNF",    rounds_cum_time[[#This Row],[43]]+laps_times[[#This Row],[44]])</f>
        <v>6.7265277777777757E-2</v>
      </c>
      <c r="BB82" s="127">
        <f>IF(ISBLANK(laps_times[[#This Row],[45]]),"DNF",    rounds_cum_time[[#This Row],[44]]+laps_times[[#This Row],[45]])</f>
        <v>6.884363425925924E-2</v>
      </c>
      <c r="BC82" s="127">
        <f>IF(ISBLANK(laps_times[[#This Row],[46]]),"DNF",    rounds_cum_time[[#This Row],[45]]+laps_times[[#This Row],[46]])</f>
        <v>7.035428240740739E-2</v>
      </c>
      <c r="BD82" s="127">
        <f>IF(ISBLANK(laps_times[[#This Row],[47]]),"DNF",    rounds_cum_time[[#This Row],[46]]+laps_times[[#This Row],[47]])</f>
        <v>7.188831018518517E-2</v>
      </c>
      <c r="BE82" s="127">
        <f>IF(ISBLANK(laps_times[[#This Row],[48]]),"DNF",    rounds_cum_time[[#This Row],[47]]+laps_times[[#This Row],[48]])</f>
        <v>7.3417361111111093E-2</v>
      </c>
      <c r="BF82" s="127">
        <f>IF(ISBLANK(laps_times[[#This Row],[49]]),"DNF",    rounds_cum_time[[#This Row],[48]]+laps_times[[#This Row],[49]])</f>
        <v>7.5035069444444422E-2</v>
      </c>
      <c r="BG82" s="127">
        <f>IF(ISBLANK(laps_times[[#This Row],[50]]),"DNF",    rounds_cum_time[[#This Row],[49]]+laps_times[[#This Row],[50]])</f>
        <v>7.6580671296296268E-2</v>
      </c>
      <c r="BH82" s="127">
        <f>IF(ISBLANK(laps_times[[#This Row],[51]]),"DNF",    rounds_cum_time[[#This Row],[50]]+laps_times[[#This Row],[51]])</f>
        <v>7.8138888888888855E-2</v>
      </c>
      <c r="BI82" s="127">
        <f>IF(ISBLANK(laps_times[[#This Row],[52]]),"DNF",    rounds_cum_time[[#This Row],[51]]+laps_times[[#This Row],[52]])</f>
        <v>7.9683101851851817E-2</v>
      </c>
      <c r="BJ82" s="127">
        <f>IF(ISBLANK(laps_times[[#This Row],[53]]),"DNF",    rounds_cum_time[[#This Row],[52]]+laps_times[[#This Row],[53]])</f>
        <v>8.1237962962962929E-2</v>
      </c>
      <c r="BK82" s="127">
        <f>IF(ISBLANK(laps_times[[#This Row],[54]]),"DNF",    rounds_cum_time[[#This Row],[53]]+laps_times[[#This Row],[54]])</f>
        <v>8.2802893518518481E-2</v>
      </c>
      <c r="BL82" s="127">
        <f>IF(ISBLANK(laps_times[[#This Row],[55]]),"DNF",    rounds_cum_time[[#This Row],[54]]+laps_times[[#This Row],[55]])</f>
        <v>8.4398379629629594E-2</v>
      </c>
      <c r="BM82" s="127">
        <f>IF(ISBLANK(laps_times[[#This Row],[56]]),"DNF",    rounds_cum_time[[#This Row],[55]]+laps_times[[#This Row],[56]])</f>
        <v>8.5969444444444404E-2</v>
      </c>
      <c r="BN82" s="127">
        <f>IF(ISBLANK(laps_times[[#This Row],[57]]),"DNF",    rounds_cum_time[[#This Row],[56]]+laps_times[[#This Row],[57]])</f>
        <v>8.7538425925925881E-2</v>
      </c>
      <c r="BO82" s="127">
        <f>IF(ISBLANK(laps_times[[#This Row],[58]]),"DNF",    rounds_cum_time[[#This Row],[57]]+laps_times[[#This Row],[58]])</f>
        <v>8.9120370370370322E-2</v>
      </c>
      <c r="BP82" s="127">
        <f>IF(ISBLANK(laps_times[[#This Row],[59]]),"DNF",    rounds_cum_time[[#This Row],[58]]+laps_times[[#This Row],[59]])</f>
        <v>9.0723263888888836E-2</v>
      </c>
      <c r="BQ82" s="127">
        <f>IF(ISBLANK(laps_times[[#This Row],[60]]),"DNF",    rounds_cum_time[[#This Row],[59]]+laps_times[[#This Row],[60]])</f>
        <v>9.2314583333333283E-2</v>
      </c>
      <c r="BR82" s="127">
        <f>IF(ISBLANK(laps_times[[#This Row],[61]]),"DNF",    rounds_cum_time[[#This Row],[60]]+laps_times[[#This Row],[61]])</f>
        <v>9.3983217592592538E-2</v>
      </c>
      <c r="BS82" s="127">
        <f>IF(ISBLANK(laps_times[[#This Row],[62]]),"DNF",    rounds_cum_time[[#This Row],[61]]+laps_times[[#This Row],[62]])</f>
        <v>9.5565277777777721E-2</v>
      </c>
      <c r="BT82" s="127">
        <f>IF(ISBLANK(laps_times[[#This Row],[63]]),"DNF",    rounds_cum_time[[#This Row],[62]]+laps_times[[#This Row],[63]])</f>
        <v>9.7165740740740678E-2</v>
      </c>
      <c r="BU82" s="127">
        <f>IF(ISBLANK(laps_times[[#This Row],[64]]),"DNF",    rounds_cum_time[[#This Row],[63]]+laps_times[[#This Row],[64]])</f>
        <v>9.8744560185185126E-2</v>
      </c>
      <c r="BV82" s="127">
        <f>IF(ISBLANK(laps_times[[#This Row],[65]]),"DNF",    rounds_cum_time[[#This Row],[64]]+laps_times[[#This Row],[65]])</f>
        <v>0.10033067129629623</v>
      </c>
      <c r="BW82" s="127">
        <f>IF(ISBLANK(laps_times[[#This Row],[66]]),"DNF",    rounds_cum_time[[#This Row],[65]]+laps_times[[#This Row],[66]])</f>
        <v>0.10190057870370364</v>
      </c>
      <c r="BX82" s="127">
        <f>IF(ISBLANK(laps_times[[#This Row],[67]]),"DNF",    rounds_cum_time[[#This Row],[66]]+laps_times[[#This Row],[67]])</f>
        <v>0.10348078703703698</v>
      </c>
      <c r="BY82" s="127">
        <f>IF(ISBLANK(laps_times[[#This Row],[68]]),"DNF",    rounds_cum_time[[#This Row],[67]]+laps_times[[#This Row],[68]])</f>
        <v>0.10507569444444438</v>
      </c>
      <c r="BZ82" s="127">
        <f>IF(ISBLANK(laps_times[[#This Row],[69]]),"DNF",    rounds_cum_time[[#This Row],[68]]+laps_times[[#This Row],[69]])</f>
        <v>0.10666840277777771</v>
      </c>
      <c r="CA82" s="127">
        <f>IF(ISBLANK(laps_times[[#This Row],[70]]),"DNF",    rounds_cum_time[[#This Row],[69]]+laps_times[[#This Row],[70]])</f>
        <v>0.10828923611111105</v>
      </c>
      <c r="CB82" s="127">
        <f>IF(ISBLANK(laps_times[[#This Row],[71]]),"DNF",    rounds_cum_time[[#This Row],[70]]+laps_times[[#This Row],[71]])</f>
        <v>0.10993275462962956</v>
      </c>
      <c r="CC82" s="127">
        <f>IF(ISBLANK(laps_times[[#This Row],[72]]),"DNF",    rounds_cum_time[[#This Row],[71]]+laps_times[[#This Row],[72]])</f>
        <v>0.11156481481481476</v>
      </c>
      <c r="CD82" s="127">
        <f>IF(ISBLANK(laps_times[[#This Row],[73]]),"DNF",    rounds_cum_time[[#This Row],[72]]+laps_times[[#This Row],[73]])</f>
        <v>0.1133368055555555</v>
      </c>
      <c r="CE82" s="127">
        <f>IF(ISBLANK(laps_times[[#This Row],[74]]),"DNF",    rounds_cum_time[[#This Row],[73]]+laps_times[[#This Row],[74]])</f>
        <v>0.11500289351851847</v>
      </c>
      <c r="CF82" s="127">
        <f>IF(ISBLANK(laps_times[[#This Row],[75]]),"DNF",    rounds_cum_time[[#This Row],[74]]+laps_times[[#This Row],[75]])</f>
        <v>0.11668287037037033</v>
      </c>
      <c r="CG82" s="127">
        <f>IF(ISBLANK(laps_times[[#This Row],[76]]),"DNF",    rounds_cum_time[[#This Row],[75]]+laps_times[[#This Row],[76]])</f>
        <v>0.11834074074074069</v>
      </c>
      <c r="CH82" s="127">
        <f>IF(ISBLANK(laps_times[[#This Row],[77]]),"DNF",    rounds_cum_time[[#This Row],[76]]+laps_times[[#This Row],[77]])</f>
        <v>0.12001469907407403</v>
      </c>
      <c r="CI82" s="127">
        <f>IF(ISBLANK(laps_times[[#This Row],[78]]),"DNF",    rounds_cum_time[[#This Row],[77]]+laps_times[[#This Row],[78]])</f>
        <v>0.1216975694444444</v>
      </c>
      <c r="CJ82" s="127">
        <f>IF(ISBLANK(laps_times[[#This Row],[79]]),"DNF",    rounds_cum_time[[#This Row],[78]]+laps_times[[#This Row],[79]])</f>
        <v>0.12337152777777774</v>
      </c>
      <c r="CK82" s="127">
        <f>IF(ISBLANK(laps_times[[#This Row],[80]]),"DNF",    rounds_cum_time[[#This Row],[79]]+laps_times[[#This Row],[80]])</f>
        <v>0.12504409722222218</v>
      </c>
      <c r="CL82" s="127">
        <f>IF(ISBLANK(laps_times[[#This Row],[81]]),"DNF",    rounds_cum_time[[#This Row],[80]]+laps_times[[#This Row],[81]])</f>
        <v>0.12671597222222217</v>
      </c>
      <c r="CM82" s="127">
        <f>IF(ISBLANK(laps_times[[#This Row],[82]]),"DNF",    rounds_cum_time[[#This Row],[81]]+laps_times[[#This Row],[82]])</f>
        <v>0.12840358796296292</v>
      </c>
      <c r="CN82" s="127">
        <f>IF(ISBLANK(laps_times[[#This Row],[83]]),"DNF",    rounds_cum_time[[#This Row],[82]]+laps_times[[#This Row],[83]])</f>
        <v>0.13008518518518514</v>
      </c>
      <c r="CO82" s="127">
        <f>IF(ISBLANK(laps_times[[#This Row],[84]]),"DNF",    rounds_cum_time[[#This Row],[83]]+laps_times[[#This Row],[84]])</f>
        <v>0.13177685185185181</v>
      </c>
      <c r="CP82" s="127">
        <f>IF(ISBLANK(laps_times[[#This Row],[85]]),"DNF",    rounds_cum_time[[#This Row],[84]]+laps_times[[#This Row],[85]])</f>
        <v>0.13357743055555552</v>
      </c>
      <c r="CQ82" s="127">
        <f>IF(ISBLANK(laps_times[[#This Row],[86]]),"DNF",    rounds_cum_time[[#This Row],[85]]+laps_times[[#This Row],[86]])</f>
        <v>0.13529594907407402</v>
      </c>
      <c r="CR82" s="127">
        <f>IF(ISBLANK(laps_times[[#This Row],[87]]),"DNF",    rounds_cum_time[[#This Row],[86]]+laps_times[[#This Row],[87]])</f>
        <v>0.1370038194444444</v>
      </c>
      <c r="CS82" s="127">
        <f>IF(ISBLANK(laps_times[[#This Row],[88]]),"DNF",    rounds_cum_time[[#This Row],[87]]+laps_times[[#This Row],[88]])</f>
        <v>0.13870243055555551</v>
      </c>
      <c r="CT82" s="127">
        <f>IF(ISBLANK(laps_times[[#This Row],[89]]),"DNF",    rounds_cum_time[[#This Row],[88]]+laps_times[[#This Row],[89]])</f>
        <v>0.14041666666666661</v>
      </c>
      <c r="CU82" s="127">
        <f>IF(ISBLANK(laps_times[[#This Row],[90]]),"DNF",    rounds_cum_time[[#This Row],[89]]+laps_times[[#This Row],[90]])</f>
        <v>0.14211620370370365</v>
      </c>
      <c r="CV82" s="127">
        <f>IF(ISBLANK(laps_times[[#This Row],[91]]),"DNF",    rounds_cum_time[[#This Row],[90]]+laps_times[[#This Row],[91]])</f>
        <v>0.14384201388888884</v>
      </c>
      <c r="CW82" s="127">
        <f>IF(ISBLANK(laps_times[[#This Row],[92]]),"DNF",    rounds_cum_time[[#This Row],[91]]+laps_times[[#This Row],[92]])</f>
        <v>0.14555439814814811</v>
      </c>
      <c r="CX82" s="127">
        <f>IF(ISBLANK(laps_times[[#This Row],[93]]),"DNF",    rounds_cum_time[[#This Row],[92]]+laps_times[[#This Row],[93]])</f>
        <v>0.14726550925925921</v>
      </c>
      <c r="CY82" s="127">
        <f>IF(ISBLANK(laps_times[[#This Row],[94]]),"DNF",    rounds_cum_time[[#This Row],[93]]+laps_times[[#This Row],[94]])</f>
        <v>0.14897291666666662</v>
      </c>
      <c r="CZ82" s="127">
        <f>IF(ISBLANK(laps_times[[#This Row],[95]]),"DNF",    rounds_cum_time[[#This Row],[94]]+laps_times[[#This Row],[95]])</f>
        <v>0.15085960648148145</v>
      </c>
      <c r="DA82" s="127">
        <f>IF(ISBLANK(laps_times[[#This Row],[96]]),"DNF",    rounds_cum_time[[#This Row],[95]]+laps_times[[#This Row],[96]])</f>
        <v>0.15257662037037034</v>
      </c>
      <c r="DB82" s="127">
        <f>IF(ISBLANK(laps_times[[#This Row],[97]]),"DNF",    rounds_cum_time[[#This Row],[96]]+laps_times[[#This Row],[97]])</f>
        <v>0.15429259259259256</v>
      </c>
      <c r="DC82" s="127">
        <f>IF(ISBLANK(laps_times[[#This Row],[98]]),"DNF",    rounds_cum_time[[#This Row],[97]]+laps_times[[#This Row],[98]])</f>
        <v>0.15601400462962961</v>
      </c>
      <c r="DD82" s="127">
        <f>IF(ISBLANK(laps_times[[#This Row],[99]]),"DNF",    rounds_cum_time[[#This Row],[98]]+laps_times[[#This Row],[99]])</f>
        <v>0.15777326388888888</v>
      </c>
      <c r="DE82" s="127">
        <f>IF(ISBLANK(laps_times[[#This Row],[100]]),"DNF",    rounds_cum_time[[#This Row],[99]]+laps_times[[#This Row],[100]])</f>
        <v>0.15954618055555556</v>
      </c>
      <c r="DF82" s="127">
        <f>IF(ISBLANK(laps_times[[#This Row],[101]]),"DNF",    rounds_cum_time[[#This Row],[100]]+laps_times[[#This Row],[101]])</f>
        <v>0.16127812499999999</v>
      </c>
      <c r="DG82" s="127">
        <f>IF(ISBLANK(laps_times[[#This Row],[102]]),"DNF",    rounds_cum_time[[#This Row],[101]]+laps_times[[#This Row],[102]])</f>
        <v>0.16303657407407407</v>
      </c>
      <c r="DH82" s="127">
        <f>IF(ISBLANK(laps_times[[#This Row],[103]]),"DNF",    rounds_cum_time[[#This Row],[102]]+laps_times[[#This Row],[103]])</f>
        <v>0.1647855324074074</v>
      </c>
      <c r="DI82" s="128">
        <f>IF(ISBLANK(laps_times[[#This Row],[104]]),"DNF",    rounds_cum_time[[#This Row],[103]]+laps_times[[#This Row],[104]])</f>
        <v>0.16653564814814814</v>
      </c>
      <c r="DJ82" s="128">
        <f>IF(ISBLANK(laps_times[[#This Row],[105]]),"DNF",    rounds_cum_time[[#This Row],[104]]+laps_times[[#This Row],[105]])</f>
        <v>0.16826435185185185</v>
      </c>
    </row>
    <row r="83" spans="2:114" x14ac:dyDescent="0.2">
      <c r="B83" s="124">
        <f>laps_times[[#This Row],[poř]]</f>
        <v>80</v>
      </c>
      <c r="C83" s="125">
        <f>laps_times[[#This Row],[s.č.]]</f>
        <v>109</v>
      </c>
      <c r="D83" s="125" t="str">
        <f>laps_times[[#This Row],[jméno]]</f>
        <v>Petr Martin</v>
      </c>
      <c r="E83" s="126">
        <f>laps_times[[#This Row],[roč]]</f>
        <v>1973</v>
      </c>
      <c r="F83" s="126" t="str">
        <f>laps_times[[#This Row],[kat]]</f>
        <v>M40</v>
      </c>
      <c r="G83" s="126">
        <f>laps_times[[#This Row],[poř_kat]]</f>
        <v>34</v>
      </c>
      <c r="H83" s="125" t="str">
        <f>IF(ISBLANK(laps_times[[#This Row],[klub]]),"-",laps_times[[#This Row],[klub]])</f>
        <v>Týn nad Vltavou</v>
      </c>
      <c r="I83" s="138">
        <f>laps_times[[#This Row],[celk. čas]]</f>
        <v>0.16903935185185184</v>
      </c>
      <c r="J83" s="127">
        <f>laps_times[[#This Row],[1]]</f>
        <v>2.3532407407407404E-3</v>
      </c>
      <c r="K83" s="127">
        <f>IF(ISBLANK(laps_times[[#This Row],[2]]),"DNF",    rounds_cum_time[[#This Row],[1]]+laps_times[[#This Row],[2]])</f>
        <v>3.8192129629629626E-3</v>
      </c>
      <c r="L83" s="127">
        <f>IF(ISBLANK(laps_times[[#This Row],[3]]),"DNF",    rounds_cum_time[[#This Row],[2]]+laps_times[[#This Row],[3]])</f>
        <v>5.2689814814814813E-3</v>
      </c>
      <c r="M83" s="127">
        <f>IF(ISBLANK(laps_times[[#This Row],[4]]),"DNF",    rounds_cum_time[[#This Row],[3]]+laps_times[[#This Row],[4]])</f>
        <v>6.7247685185185179E-3</v>
      </c>
      <c r="N83" s="127">
        <f>IF(ISBLANK(laps_times[[#This Row],[5]]),"DNF",    rounds_cum_time[[#This Row],[4]]+laps_times[[#This Row],[5]])</f>
        <v>8.2084490740740729E-3</v>
      </c>
      <c r="O83" s="127">
        <f>IF(ISBLANK(laps_times[[#This Row],[6]]),"DNF",    rounds_cum_time[[#This Row],[5]]+laps_times[[#This Row],[6]])</f>
        <v>9.6327546296296283E-3</v>
      </c>
      <c r="P83" s="127">
        <f>IF(ISBLANK(laps_times[[#This Row],[7]]),"DNF",    rounds_cum_time[[#This Row],[6]]+laps_times[[#This Row],[7]])</f>
        <v>1.1070023148148147E-2</v>
      </c>
      <c r="Q83" s="127">
        <f>IF(ISBLANK(laps_times[[#This Row],[8]]),"DNF",    rounds_cum_time[[#This Row],[7]]+laps_times[[#This Row],[8]])</f>
        <v>1.2546064814814814E-2</v>
      </c>
      <c r="R83" s="127">
        <f>IF(ISBLANK(laps_times[[#This Row],[9]]),"DNF",    rounds_cum_time[[#This Row],[8]]+laps_times[[#This Row],[9]])</f>
        <v>1.4028587962962961E-2</v>
      </c>
      <c r="S83" s="127">
        <f>IF(ISBLANK(laps_times[[#This Row],[10]]),"DNF",    rounds_cum_time[[#This Row],[9]]+laps_times[[#This Row],[10]])</f>
        <v>1.550972222222222E-2</v>
      </c>
      <c r="T83" s="127">
        <f>IF(ISBLANK(laps_times[[#This Row],[11]]),"DNF",    rounds_cum_time[[#This Row],[10]]+laps_times[[#This Row],[11]])</f>
        <v>1.6986574074074071E-2</v>
      </c>
      <c r="U83" s="127">
        <f>IF(ISBLANK(laps_times[[#This Row],[12]]),"DNF",    rounds_cum_time[[#This Row],[11]]+laps_times[[#This Row],[12]])</f>
        <v>1.8450347222222219E-2</v>
      </c>
      <c r="V83" s="127">
        <f>IF(ISBLANK(laps_times[[#This Row],[13]]),"DNF",    rounds_cum_time[[#This Row],[12]]+laps_times[[#This Row],[13]])</f>
        <v>1.9913888888888884E-2</v>
      </c>
      <c r="W83" s="127">
        <f>IF(ISBLANK(laps_times[[#This Row],[14]]),"DNF",    rounds_cum_time[[#This Row],[13]]+laps_times[[#This Row],[14]])</f>
        <v>2.1375462962962957E-2</v>
      </c>
      <c r="X83" s="127">
        <f>IF(ISBLANK(laps_times[[#This Row],[15]]),"DNF",    rounds_cum_time[[#This Row],[14]]+laps_times[[#This Row],[15]])</f>
        <v>2.2822685185185178E-2</v>
      </c>
      <c r="Y83" s="127">
        <f>IF(ISBLANK(laps_times[[#This Row],[16]]),"DNF",    rounds_cum_time[[#This Row],[15]]+laps_times[[#This Row],[16]])</f>
        <v>2.4306597222222216E-2</v>
      </c>
      <c r="Z83" s="127">
        <f>IF(ISBLANK(laps_times[[#This Row],[17]]),"DNF",    rounds_cum_time[[#This Row],[16]]+laps_times[[#This Row],[17]])</f>
        <v>2.5779398148148142E-2</v>
      </c>
      <c r="AA83" s="127">
        <f>IF(ISBLANK(laps_times[[#This Row],[18]]),"DNF",    rounds_cum_time[[#This Row],[17]]+laps_times[[#This Row],[18]])</f>
        <v>2.7257754629629621E-2</v>
      </c>
      <c r="AB83" s="127">
        <f>IF(ISBLANK(laps_times[[#This Row],[19]]),"DNF",    rounds_cum_time[[#This Row],[18]]+laps_times[[#This Row],[19]])</f>
        <v>2.872974537037036E-2</v>
      </c>
      <c r="AC83" s="127">
        <f>IF(ISBLANK(laps_times[[#This Row],[20]]),"DNF",    rounds_cum_time[[#This Row],[19]]+laps_times[[#This Row],[20]])</f>
        <v>3.0193981481481471E-2</v>
      </c>
      <c r="AD83" s="127">
        <f>IF(ISBLANK(laps_times[[#This Row],[21]]),"DNF",    rounds_cum_time[[#This Row],[20]]+laps_times[[#This Row],[21]])</f>
        <v>3.1666203703703696E-2</v>
      </c>
      <c r="AE83" s="127">
        <f>IF(ISBLANK(laps_times[[#This Row],[22]]),"DNF",    rounds_cum_time[[#This Row],[21]]+laps_times[[#This Row],[22]])</f>
        <v>3.3143981481481476E-2</v>
      </c>
      <c r="AF83" s="127">
        <f>IF(ISBLANK(laps_times[[#This Row],[23]]),"DNF",    rounds_cum_time[[#This Row],[22]]+laps_times[[#This Row],[23]])</f>
        <v>3.4626851851851846E-2</v>
      </c>
      <c r="AG83" s="127">
        <f>IF(ISBLANK(laps_times[[#This Row],[24]]),"DNF",    rounds_cum_time[[#This Row],[23]]+laps_times[[#This Row],[24]])</f>
        <v>3.608344907407407E-2</v>
      </c>
      <c r="AH83" s="127">
        <f>IF(ISBLANK(laps_times[[#This Row],[25]]),"DNF",    rounds_cum_time[[#This Row],[24]]+laps_times[[#This Row],[25]])</f>
        <v>3.7542245370370368E-2</v>
      </c>
      <c r="AI83" s="127">
        <f>IF(ISBLANK(laps_times[[#This Row],[26]]),"DNF",    rounds_cum_time[[#This Row],[25]]+laps_times[[#This Row],[26]])</f>
        <v>3.9024768518518514E-2</v>
      </c>
      <c r="AJ83" s="127">
        <f>IF(ISBLANK(laps_times[[#This Row],[27]]),"DNF",    rounds_cum_time[[#This Row],[26]]+laps_times[[#This Row],[27]])</f>
        <v>4.0388425925925925E-2</v>
      </c>
      <c r="AK83" s="127">
        <f>IF(ISBLANK(laps_times[[#This Row],[28]]),"DNF",    rounds_cum_time[[#This Row],[27]]+laps_times[[#This Row],[28]])</f>
        <v>4.1879745370370369E-2</v>
      </c>
      <c r="AL83" s="127">
        <f>IF(ISBLANK(laps_times[[#This Row],[29]]),"DNF",    rounds_cum_time[[#This Row],[28]]+laps_times[[#This Row],[29]])</f>
        <v>4.3361458333333332E-2</v>
      </c>
      <c r="AM83" s="127">
        <f>IF(ISBLANK(laps_times[[#This Row],[30]]),"DNF",    rounds_cum_time[[#This Row],[29]]+laps_times[[#This Row],[30]])</f>
        <v>4.4926157407407408E-2</v>
      </c>
      <c r="AN83" s="127">
        <f>IF(ISBLANK(laps_times[[#This Row],[31]]),"DNF",    rounds_cum_time[[#This Row],[30]]+laps_times[[#This Row],[31]])</f>
        <v>4.6400810185185187E-2</v>
      </c>
      <c r="AO83" s="127">
        <f>IF(ISBLANK(laps_times[[#This Row],[32]]),"DNF",    rounds_cum_time[[#This Row],[31]]+laps_times[[#This Row],[32]])</f>
        <v>4.7884143518518524E-2</v>
      </c>
      <c r="AP83" s="127">
        <f>IF(ISBLANK(laps_times[[#This Row],[33]]),"DNF",    rounds_cum_time[[#This Row],[32]]+laps_times[[#This Row],[33]])</f>
        <v>4.9352314814814821E-2</v>
      </c>
      <c r="AQ83" s="127">
        <f>IF(ISBLANK(laps_times[[#This Row],[34]]),"DNF",    rounds_cum_time[[#This Row],[33]]+laps_times[[#This Row],[34]])</f>
        <v>5.0813194444444452E-2</v>
      </c>
      <c r="AR83" s="127">
        <f>IF(ISBLANK(laps_times[[#This Row],[35]]),"DNF",    rounds_cum_time[[#This Row],[34]]+laps_times[[#This Row],[35]])</f>
        <v>5.2281828703703709E-2</v>
      </c>
      <c r="AS83" s="127">
        <f>IF(ISBLANK(laps_times[[#This Row],[36]]),"DNF",    rounds_cum_time[[#This Row],[35]]+laps_times[[#This Row],[36]])</f>
        <v>5.376608796296297E-2</v>
      </c>
      <c r="AT83" s="127">
        <f>IF(ISBLANK(laps_times[[#This Row],[37]]),"DNF",    rounds_cum_time[[#This Row],[36]]+laps_times[[#This Row],[37]])</f>
        <v>5.5256597222222231E-2</v>
      </c>
      <c r="AU83" s="127">
        <f>IF(ISBLANK(laps_times[[#This Row],[38]]),"DNF",    rounds_cum_time[[#This Row],[37]]+laps_times[[#This Row],[38]])</f>
        <v>5.6867129629629636E-2</v>
      </c>
      <c r="AV83" s="127">
        <f>IF(ISBLANK(laps_times[[#This Row],[39]]),"DNF",    rounds_cum_time[[#This Row],[38]]+laps_times[[#This Row],[39]])</f>
        <v>5.8468865740740748E-2</v>
      </c>
      <c r="AW83" s="127">
        <f>IF(ISBLANK(laps_times[[#This Row],[40]]),"DNF",    rounds_cum_time[[#This Row],[39]]+laps_times[[#This Row],[40]])</f>
        <v>5.9951041666666677E-2</v>
      </c>
      <c r="AX83" s="127">
        <f>IF(ISBLANK(laps_times[[#This Row],[41]]),"DNF",    rounds_cum_time[[#This Row],[40]]+laps_times[[#This Row],[41]])</f>
        <v>6.1433680555555564E-2</v>
      </c>
      <c r="AY83" s="127">
        <f>IF(ISBLANK(laps_times[[#This Row],[42]]),"DNF",    rounds_cum_time[[#This Row],[41]]+laps_times[[#This Row],[42]])</f>
        <v>6.2933796296296307E-2</v>
      </c>
      <c r="AZ83" s="127">
        <f>IF(ISBLANK(laps_times[[#This Row],[43]]),"DNF",    rounds_cum_time[[#This Row],[42]]+laps_times[[#This Row],[43]])</f>
        <v>6.4466666666666672E-2</v>
      </c>
      <c r="BA83" s="127">
        <f>IF(ISBLANK(laps_times[[#This Row],[44]]),"DNF",    rounds_cum_time[[#This Row],[43]]+laps_times[[#This Row],[44]])</f>
        <v>6.5975810185185196E-2</v>
      </c>
      <c r="BB83" s="127">
        <f>IF(ISBLANK(laps_times[[#This Row],[45]]),"DNF",    rounds_cum_time[[#This Row],[44]]+laps_times[[#This Row],[45]])</f>
        <v>6.7475694444444456E-2</v>
      </c>
      <c r="BC83" s="127">
        <f>IF(ISBLANK(laps_times[[#This Row],[46]]),"DNF",    rounds_cum_time[[#This Row],[45]]+laps_times[[#This Row],[46]])</f>
        <v>6.9005092592592604E-2</v>
      </c>
      <c r="BD83" s="127">
        <f>IF(ISBLANK(laps_times[[#This Row],[47]]),"DNF",    rounds_cum_time[[#This Row],[46]]+laps_times[[#This Row],[47]])</f>
        <v>7.0530208333333344E-2</v>
      </c>
      <c r="BE83" s="127">
        <f>IF(ISBLANK(laps_times[[#This Row],[48]]),"DNF",    rounds_cum_time[[#This Row],[47]]+laps_times[[#This Row],[48]])</f>
        <v>7.2053356481481493E-2</v>
      </c>
      <c r="BF83" s="127">
        <f>IF(ISBLANK(laps_times[[#This Row],[49]]),"DNF",    rounds_cum_time[[#This Row],[48]]+laps_times[[#This Row],[49]])</f>
        <v>7.3574305555555566E-2</v>
      </c>
      <c r="BG83" s="127">
        <f>IF(ISBLANK(laps_times[[#This Row],[50]]),"DNF",    rounds_cum_time[[#This Row],[49]]+laps_times[[#This Row],[50]])</f>
        <v>7.5095833333333348E-2</v>
      </c>
      <c r="BH83" s="127">
        <f>IF(ISBLANK(laps_times[[#This Row],[51]]),"DNF",    rounds_cum_time[[#This Row],[50]]+laps_times[[#This Row],[51]])</f>
        <v>7.6794560185185198E-2</v>
      </c>
      <c r="BI83" s="127">
        <f>IF(ISBLANK(laps_times[[#This Row],[52]]),"DNF",    rounds_cum_time[[#This Row],[51]]+laps_times[[#This Row],[52]])</f>
        <v>7.8327314814814822E-2</v>
      </c>
      <c r="BJ83" s="127">
        <f>IF(ISBLANK(laps_times[[#This Row],[53]]),"DNF",    rounds_cum_time[[#This Row],[52]]+laps_times[[#This Row],[53]])</f>
        <v>7.9915972222222229E-2</v>
      </c>
      <c r="BK83" s="127">
        <f>IF(ISBLANK(laps_times[[#This Row],[54]]),"DNF",    rounds_cum_time[[#This Row],[53]]+laps_times[[#This Row],[54]])</f>
        <v>8.1447916666666675E-2</v>
      </c>
      <c r="BL83" s="127">
        <f>IF(ISBLANK(laps_times[[#This Row],[55]]),"DNF",    rounds_cum_time[[#This Row],[54]]+laps_times[[#This Row],[55]])</f>
        <v>8.2979282407407415E-2</v>
      </c>
      <c r="BM83" s="127">
        <f>IF(ISBLANK(laps_times[[#This Row],[56]]),"DNF",    rounds_cum_time[[#This Row],[55]]+laps_times[[#This Row],[56]])</f>
        <v>8.4530671296296309E-2</v>
      </c>
      <c r="BN83" s="127">
        <f>IF(ISBLANK(laps_times[[#This Row],[57]]),"DNF",    rounds_cum_time[[#This Row],[56]]+laps_times[[#This Row],[57]])</f>
        <v>8.6087037037037045E-2</v>
      </c>
      <c r="BO83" s="127">
        <f>IF(ISBLANK(laps_times[[#This Row],[58]]),"DNF",    rounds_cum_time[[#This Row],[57]]+laps_times[[#This Row],[58]])</f>
        <v>8.7642708333333347E-2</v>
      </c>
      <c r="BP83" s="127">
        <f>IF(ISBLANK(laps_times[[#This Row],[59]]),"DNF",    rounds_cum_time[[#This Row],[58]]+laps_times[[#This Row],[59]])</f>
        <v>8.9204166666666682E-2</v>
      </c>
      <c r="BQ83" s="127">
        <f>IF(ISBLANK(laps_times[[#This Row],[60]]),"DNF",    rounds_cum_time[[#This Row],[59]]+laps_times[[#This Row],[60]])</f>
        <v>9.077511574074075E-2</v>
      </c>
      <c r="BR83" s="127">
        <f>IF(ISBLANK(laps_times[[#This Row],[61]]),"DNF",    rounds_cum_time[[#This Row],[60]]+laps_times[[#This Row],[61]])</f>
        <v>9.2511342592592596E-2</v>
      </c>
      <c r="BS83" s="127">
        <f>IF(ISBLANK(laps_times[[#This Row],[62]]),"DNF",    rounds_cum_time[[#This Row],[61]]+laps_times[[#This Row],[62]])</f>
        <v>9.4069097222222231E-2</v>
      </c>
      <c r="BT83" s="127">
        <f>IF(ISBLANK(laps_times[[#This Row],[63]]),"DNF",    rounds_cum_time[[#This Row],[62]]+laps_times[[#This Row],[63]])</f>
        <v>9.5638310185185191E-2</v>
      </c>
      <c r="BU83" s="127">
        <f>IF(ISBLANK(laps_times[[#This Row],[64]]),"DNF",    rounds_cum_time[[#This Row],[63]]+laps_times[[#This Row],[64]])</f>
        <v>9.724502314814816E-2</v>
      </c>
      <c r="BV83" s="127">
        <f>IF(ISBLANK(laps_times[[#This Row],[65]]),"DNF",    rounds_cum_time[[#This Row],[64]]+laps_times[[#This Row],[65]])</f>
        <v>9.8838657407407424E-2</v>
      </c>
      <c r="BW83" s="127">
        <f>IF(ISBLANK(laps_times[[#This Row],[66]]),"DNF",    rounds_cum_time[[#This Row],[65]]+laps_times[[#This Row],[66]])</f>
        <v>0.1004476851851852</v>
      </c>
      <c r="BX83" s="127">
        <f>IF(ISBLANK(laps_times[[#This Row],[67]]),"DNF",    rounds_cum_time[[#This Row],[66]]+laps_times[[#This Row],[67]])</f>
        <v>0.10203900462962964</v>
      </c>
      <c r="BY83" s="127">
        <f>IF(ISBLANK(laps_times[[#This Row],[68]]),"DNF",    rounds_cum_time[[#This Row],[67]]+laps_times[[#This Row],[68]])</f>
        <v>0.1037383101851852</v>
      </c>
      <c r="BZ83" s="127">
        <f>IF(ISBLANK(laps_times[[#This Row],[69]]),"DNF",    rounds_cum_time[[#This Row],[68]]+laps_times[[#This Row],[69]])</f>
        <v>0.1053340277777778</v>
      </c>
      <c r="CA83" s="127">
        <f>IF(ISBLANK(laps_times[[#This Row],[70]]),"DNF",    rounds_cum_time[[#This Row],[69]]+laps_times[[#This Row],[70]])</f>
        <v>0.10693611111111113</v>
      </c>
      <c r="CB83" s="127">
        <f>IF(ISBLANK(laps_times[[#This Row],[71]]),"DNF",    rounds_cum_time[[#This Row],[70]]+laps_times[[#This Row],[71]])</f>
        <v>0.10853055555555557</v>
      </c>
      <c r="CC83" s="127">
        <f>IF(ISBLANK(laps_times[[#This Row],[72]]),"DNF",    rounds_cum_time[[#This Row],[71]]+laps_times[[#This Row],[72]])</f>
        <v>0.11014166666666668</v>
      </c>
      <c r="CD83" s="127">
        <f>IF(ISBLANK(laps_times[[#This Row],[73]]),"DNF",    rounds_cum_time[[#This Row],[72]]+laps_times[[#This Row],[73]])</f>
        <v>0.11173935185185187</v>
      </c>
      <c r="CE83" s="127">
        <f>IF(ISBLANK(laps_times[[#This Row],[74]]),"DNF",    rounds_cum_time[[#This Row],[73]]+laps_times[[#This Row],[74]])</f>
        <v>0.1134471064814815</v>
      </c>
      <c r="CF83" s="127">
        <f>IF(ISBLANK(laps_times[[#This Row],[75]]),"DNF",    rounds_cum_time[[#This Row],[74]]+laps_times[[#This Row],[75]])</f>
        <v>0.1150721064814815</v>
      </c>
      <c r="CG83" s="127">
        <f>IF(ISBLANK(laps_times[[#This Row],[76]]),"DNF",    rounds_cum_time[[#This Row],[75]]+laps_times[[#This Row],[76]])</f>
        <v>0.11667824074074076</v>
      </c>
      <c r="CH83" s="127">
        <f>IF(ISBLANK(laps_times[[#This Row],[77]]),"DNF",    rounds_cum_time[[#This Row],[76]]+laps_times[[#This Row],[77]])</f>
        <v>0.11829791666666668</v>
      </c>
      <c r="CI83" s="127">
        <f>IF(ISBLANK(laps_times[[#This Row],[78]]),"DNF",    rounds_cum_time[[#This Row],[77]]+laps_times[[#This Row],[78]])</f>
        <v>0.12006516203703706</v>
      </c>
      <c r="CJ83" s="127">
        <f>IF(ISBLANK(laps_times[[#This Row],[79]]),"DNF",    rounds_cum_time[[#This Row],[78]]+laps_times[[#This Row],[79]])</f>
        <v>0.12171250000000002</v>
      </c>
      <c r="CK83" s="127">
        <f>IF(ISBLANK(laps_times[[#This Row],[80]]),"DNF",    rounds_cum_time[[#This Row],[79]]+laps_times[[#This Row],[80]])</f>
        <v>0.1233678240740741</v>
      </c>
      <c r="CL83" s="127">
        <f>IF(ISBLANK(laps_times[[#This Row],[81]]),"DNF",    rounds_cum_time[[#This Row],[80]]+laps_times[[#This Row],[81]])</f>
        <v>0.12502638888888892</v>
      </c>
      <c r="CM83" s="127">
        <f>IF(ISBLANK(laps_times[[#This Row],[82]]),"DNF",    rounds_cum_time[[#This Row],[81]]+laps_times[[#This Row],[82]])</f>
        <v>0.1270158564814815</v>
      </c>
      <c r="CN83" s="127">
        <f>IF(ISBLANK(laps_times[[#This Row],[83]]),"DNF",    rounds_cum_time[[#This Row],[82]]+laps_times[[#This Row],[83]])</f>
        <v>0.12867453703703707</v>
      </c>
      <c r="CO83" s="127">
        <f>IF(ISBLANK(laps_times[[#This Row],[84]]),"DNF",    rounds_cum_time[[#This Row],[83]]+laps_times[[#This Row],[84]])</f>
        <v>0.13034108796296301</v>
      </c>
      <c r="CP83" s="127">
        <f>IF(ISBLANK(laps_times[[#This Row],[85]]),"DNF",    rounds_cum_time[[#This Row],[84]]+laps_times[[#This Row],[85]])</f>
        <v>0.13202037037037043</v>
      </c>
      <c r="CQ83" s="127">
        <f>IF(ISBLANK(laps_times[[#This Row],[86]]),"DNF",    rounds_cum_time[[#This Row],[85]]+laps_times[[#This Row],[86]])</f>
        <v>0.13385324074074079</v>
      </c>
      <c r="CR83" s="127">
        <f>IF(ISBLANK(laps_times[[#This Row],[87]]),"DNF",    rounds_cum_time[[#This Row],[86]]+laps_times[[#This Row],[87]])</f>
        <v>0.13554062500000005</v>
      </c>
      <c r="CS83" s="127">
        <f>IF(ISBLANK(laps_times[[#This Row],[88]]),"DNF",    rounds_cum_time[[#This Row],[87]]+laps_times[[#This Row],[88]])</f>
        <v>0.13735914351851858</v>
      </c>
      <c r="CT83" s="127">
        <f>IF(ISBLANK(laps_times[[#This Row],[89]]),"DNF",    rounds_cum_time[[#This Row],[88]]+laps_times[[#This Row],[89]])</f>
        <v>0.139038425925926</v>
      </c>
      <c r="CU83" s="127">
        <f>IF(ISBLANK(laps_times[[#This Row],[90]]),"DNF",    rounds_cum_time[[#This Row],[89]]+laps_times[[#This Row],[90]])</f>
        <v>0.14094143518518526</v>
      </c>
      <c r="CV83" s="127">
        <f>IF(ISBLANK(laps_times[[#This Row],[91]]),"DNF",    rounds_cum_time[[#This Row],[90]]+laps_times[[#This Row],[91]])</f>
        <v>0.14263287037037045</v>
      </c>
      <c r="CW83" s="127">
        <f>IF(ISBLANK(laps_times[[#This Row],[92]]),"DNF",    rounds_cum_time[[#This Row],[91]]+laps_times[[#This Row],[92]])</f>
        <v>0.14431469907407415</v>
      </c>
      <c r="CX83" s="127">
        <f>IF(ISBLANK(laps_times[[#This Row],[93]]),"DNF",    rounds_cum_time[[#This Row],[92]]+laps_times[[#This Row],[93]])</f>
        <v>0.14629652777777785</v>
      </c>
      <c r="CY83" s="127">
        <f>IF(ISBLANK(laps_times[[#This Row],[94]]),"DNF",    rounds_cum_time[[#This Row],[93]]+laps_times[[#This Row],[94]])</f>
        <v>0.14814004629629637</v>
      </c>
      <c r="CZ83" s="127">
        <f>IF(ISBLANK(laps_times[[#This Row],[95]]),"DNF",    rounds_cum_time[[#This Row],[94]]+laps_times[[#This Row],[95]])</f>
        <v>0.14989699074074081</v>
      </c>
      <c r="DA83" s="127">
        <f>IF(ISBLANK(laps_times[[#This Row],[96]]),"DNF",    rounds_cum_time[[#This Row],[95]]+laps_times[[#This Row],[96]])</f>
        <v>0.15198263888888897</v>
      </c>
      <c r="DB83" s="127">
        <f>IF(ISBLANK(laps_times[[#This Row],[97]]),"DNF",    rounds_cum_time[[#This Row],[96]]+laps_times[[#This Row],[97]])</f>
        <v>0.15377071759259267</v>
      </c>
      <c r="DC83" s="127">
        <f>IF(ISBLANK(laps_times[[#This Row],[98]]),"DNF",    rounds_cum_time[[#This Row],[97]]+laps_times[[#This Row],[98]])</f>
        <v>0.15572581018518528</v>
      </c>
      <c r="DD83" s="127">
        <f>IF(ISBLANK(laps_times[[#This Row],[99]]),"DNF",    rounds_cum_time[[#This Row],[98]]+laps_times[[#This Row],[99]])</f>
        <v>0.15769953703703712</v>
      </c>
      <c r="DE83" s="127">
        <f>IF(ISBLANK(laps_times[[#This Row],[100]]),"DNF",    rounds_cum_time[[#This Row],[99]]+laps_times[[#This Row],[100]])</f>
        <v>0.15958310185185193</v>
      </c>
      <c r="DF83" s="127">
        <f>IF(ISBLANK(laps_times[[#This Row],[101]]),"DNF",    rounds_cum_time[[#This Row],[100]]+laps_times[[#This Row],[101]])</f>
        <v>0.16146585648148157</v>
      </c>
      <c r="DG83" s="127">
        <f>IF(ISBLANK(laps_times[[#This Row],[102]]),"DNF",    rounds_cum_time[[#This Row],[101]]+laps_times[[#This Row],[102]])</f>
        <v>0.1633159722222223</v>
      </c>
      <c r="DH83" s="127">
        <f>IF(ISBLANK(laps_times[[#This Row],[103]]),"DNF",    rounds_cum_time[[#This Row],[102]]+laps_times[[#This Row],[103]])</f>
        <v>0.16524884259259268</v>
      </c>
      <c r="DI83" s="128">
        <f>IF(ISBLANK(laps_times[[#This Row],[104]]),"DNF",    rounds_cum_time[[#This Row],[103]]+laps_times[[#This Row],[104]])</f>
        <v>0.16717013888888899</v>
      </c>
      <c r="DJ83" s="128">
        <f>IF(ISBLANK(laps_times[[#This Row],[105]]),"DNF",    rounds_cum_time[[#This Row],[104]]+laps_times[[#This Row],[105]])</f>
        <v>0.16904537037037046</v>
      </c>
    </row>
    <row r="84" spans="2:114" x14ac:dyDescent="0.2">
      <c r="B84" s="124">
        <f>laps_times[[#This Row],[poř]]</f>
        <v>81</v>
      </c>
      <c r="C84" s="125">
        <f>laps_times[[#This Row],[s.č.]]</f>
        <v>101</v>
      </c>
      <c r="D84" s="125" t="str">
        <f>laps_times[[#This Row],[jméno]]</f>
        <v>Šindlerová Jana</v>
      </c>
      <c r="E84" s="126">
        <f>laps_times[[#This Row],[roč]]</f>
        <v>1969</v>
      </c>
      <c r="F84" s="126" t="str">
        <f>laps_times[[#This Row],[kat]]</f>
        <v>M40</v>
      </c>
      <c r="G84" s="126">
        <f>laps_times[[#This Row],[poř_kat]]</f>
        <v>35</v>
      </c>
      <c r="H84" s="125" t="str">
        <f>IF(ISBLANK(laps_times[[#This Row],[klub]]),"-",laps_times[[#This Row],[klub]])</f>
        <v>iThinkBeer</v>
      </c>
      <c r="I84" s="138">
        <f>laps_times[[#This Row],[celk. čas]]</f>
        <v>0.1693287037037037</v>
      </c>
      <c r="J84" s="127">
        <f>laps_times[[#This Row],[1]]</f>
        <v>2.4552083333333331E-3</v>
      </c>
      <c r="K84" s="127">
        <f>IF(ISBLANK(laps_times[[#This Row],[2]]),"DNF",    rounds_cum_time[[#This Row],[1]]+laps_times[[#This Row],[2]])</f>
        <v>3.9469907407407405E-3</v>
      </c>
      <c r="L84" s="127">
        <f>IF(ISBLANK(laps_times[[#This Row],[3]]),"DNF",    rounds_cum_time[[#This Row],[2]]+laps_times[[#This Row],[3]])</f>
        <v>5.4996527777777778E-3</v>
      </c>
      <c r="M84" s="127">
        <f>IF(ISBLANK(laps_times[[#This Row],[4]]),"DNF",    rounds_cum_time[[#This Row],[3]]+laps_times[[#This Row],[4]])</f>
        <v>7.0135416666666671E-3</v>
      </c>
      <c r="N84" s="127">
        <f>IF(ISBLANK(laps_times[[#This Row],[5]]),"DNF",    rounds_cum_time[[#This Row],[4]]+laps_times[[#This Row],[5]])</f>
        <v>8.5474537037037047E-3</v>
      </c>
      <c r="O84" s="127">
        <f>IF(ISBLANK(laps_times[[#This Row],[6]]),"DNF",    rounds_cum_time[[#This Row],[5]]+laps_times[[#This Row],[6]])</f>
        <v>1.0035763888888889E-2</v>
      </c>
      <c r="P84" s="127">
        <f>IF(ISBLANK(laps_times[[#This Row],[7]]),"DNF",    rounds_cum_time[[#This Row],[6]]+laps_times[[#This Row],[7]])</f>
        <v>1.1533217592592593E-2</v>
      </c>
      <c r="Q84" s="127">
        <f>IF(ISBLANK(laps_times[[#This Row],[8]]),"DNF",    rounds_cum_time[[#This Row],[7]]+laps_times[[#This Row],[8]])</f>
        <v>1.3034259259259259E-2</v>
      </c>
      <c r="R84" s="127">
        <f>IF(ISBLANK(laps_times[[#This Row],[9]]),"DNF",    rounds_cum_time[[#This Row],[8]]+laps_times[[#This Row],[9]])</f>
        <v>1.453923611111111E-2</v>
      </c>
      <c r="S84" s="127">
        <f>IF(ISBLANK(laps_times[[#This Row],[10]]),"DNF",    rounds_cum_time[[#This Row],[9]]+laps_times[[#This Row],[10]])</f>
        <v>1.6023148148148147E-2</v>
      </c>
      <c r="T84" s="127">
        <f>IF(ISBLANK(laps_times[[#This Row],[11]]),"DNF",    rounds_cum_time[[#This Row],[10]]+laps_times[[#This Row],[11]])</f>
        <v>1.7522800925925924E-2</v>
      </c>
      <c r="U84" s="127">
        <f>IF(ISBLANK(laps_times[[#This Row],[12]]),"DNF",    rounds_cum_time[[#This Row],[11]]+laps_times[[#This Row],[12]])</f>
        <v>1.9060879629629629E-2</v>
      </c>
      <c r="V84" s="127">
        <f>IF(ISBLANK(laps_times[[#This Row],[13]]),"DNF",    rounds_cum_time[[#This Row],[12]]+laps_times[[#This Row],[13]])</f>
        <v>2.0606365740740741E-2</v>
      </c>
      <c r="W84" s="127">
        <f>IF(ISBLANK(laps_times[[#This Row],[14]]),"DNF",    rounds_cum_time[[#This Row],[13]]+laps_times[[#This Row],[14]])</f>
        <v>2.2140393518518518E-2</v>
      </c>
      <c r="X84" s="127">
        <f>IF(ISBLANK(laps_times[[#This Row],[15]]),"DNF",    rounds_cum_time[[#This Row],[14]]+laps_times[[#This Row],[15]])</f>
        <v>2.3771296296296294E-2</v>
      </c>
      <c r="Y84" s="127">
        <f>IF(ISBLANK(laps_times[[#This Row],[16]]),"DNF",    rounds_cum_time[[#This Row],[15]]+laps_times[[#This Row],[16]])</f>
        <v>2.5293518518518517E-2</v>
      </c>
      <c r="Z84" s="127">
        <f>IF(ISBLANK(laps_times[[#This Row],[17]]),"DNF",    rounds_cum_time[[#This Row],[16]]+laps_times[[#This Row],[17]])</f>
        <v>2.6835300925925926E-2</v>
      </c>
      <c r="AA84" s="127">
        <f>IF(ISBLANK(laps_times[[#This Row],[18]]),"DNF",    rounds_cum_time[[#This Row],[17]]+laps_times[[#This Row],[18]])</f>
        <v>2.8359722222222224E-2</v>
      </c>
      <c r="AB84" s="127">
        <f>IF(ISBLANK(laps_times[[#This Row],[19]]),"DNF",    rounds_cum_time[[#This Row],[18]]+laps_times[[#This Row],[19]])</f>
        <v>2.9898958333333336E-2</v>
      </c>
      <c r="AC84" s="127">
        <f>IF(ISBLANK(laps_times[[#This Row],[20]]),"DNF",    rounds_cum_time[[#This Row],[19]]+laps_times[[#This Row],[20]])</f>
        <v>3.1429861111111117E-2</v>
      </c>
      <c r="AD84" s="127">
        <f>IF(ISBLANK(laps_times[[#This Row],[21]]),"DNF",    rounds_cum_time[[#This Row],[20]]+laps_times[[#This Row],[21]])</f>
        <v>3.2979513888888895E-2</v>
      </c>
      <c r="AE84" s="127">
        <f>IF(ISBLANK(laps_times[[#This Row],[22]]),"DNF",    rounds_cum_time[[#This Row],[21]]+laps_times[[#This Row],[22]])</f>
        <v>3.4590277777777782E-2</v>
      </c>
      <c r="AF84" s="127">
        <f>IF(ISBLANK(laps_times[[#This Row],[23]]),"DNF",    rounds_cum_time[[#This Row],[22]]+laps_times[[#This Row],[23]])</f>
        <v>3.6111342592592598E-2</v>
      </c>
      <c r="AG84" s="127">
        <f>IF(ISBLANK(laps_times[[#This Row],[24]]),"DNF",    rounds_cum_time[[#This Row],[23]]+laps_times[[#This Row],[24]])</f>
        <v>3.7645138888888895E-2</v>
      </c>
      <c r="AH84" s="127">
        <f>IF(ISBLANK(laps_times[[#This Row],[25]]),"DNF",    rounds_cum_time[[#This Row],[24]]+laps_times[[#This Row],[25]])</f>
        <v>3.9170370370370376E-2</v>
      </c>
      <c r="AI84" s="127">
        <f>IF(ISBLANK(laps_times[[#This Row],[26]]),"DNF",    rounds_cum_time[[#This Row],[25]]+laps_times[[#This Row],[26]])</f>
        <v>4.1113194444444452E-2</v>
      </c>
      <c r="AJ84" s="127">
        <f>IF(ISBLANK(laps_times[[#This Row],[27]]),"DNF",    rounds_cum_time[[#This Row],[26]]+laps_times[[#This Row],[27]])</f>
        <v>4.261608796296297E-2</v>
      </c>
      <c r="AK84" s="127">
        <f>IF(ISBLANK(laps_times[[#This Row],[28]]),"DNF",    rounds_cum_time[[#This Row],[27]]+laps_times[[#This Row],[28]])</f>
        <v>4.4122337962962971E-2</v>
      </c>
      <c r="AL84" s="127">
        <f>IF(ISBLANK(laps_times[[#This Row],[29]]),"DNF",    rounds_cum_time[[#This Row],[28]]+laps_times[[#This Row],[29]])</f>
        <v>4.562349537037038E-2</v>
      </c>
      <c r="AM84" s="127">
        <f>IF(ISBLANK(laps_times[[#This Row],[30]]),"DNF",    rounds_cum_time[[#This Row],[29]]+laps_times[[#This Row],[30]])</f>
        <v>4.7156597222222235E-2</v>
      </c>
      <c r="AN84" s="127">
        <f>IF(ISBLANK(laps_times[[#This Row],[31]]),"DNF",    rounds_cum_time[[#This Row],[30]]+laps_times[[#This Row],[31]])</f>
        <v>4.8687847222222233E-2</v>
      </c>
      <c r="AO84" s="127">
        <f>IF(ISBLANK(laps_times[[#This Row],[32]]),"DNF",    rounds_cum_time[[#This Row],[31]]+laps_times[[#This Row],[32]])</f>
        <v>5.0217129629629639E-2</v>
      </c>
      <c r="AP84" s="127">
        <f>IF(ISBLANK(laps_times[[#This Row],[33]]),"DNF",    rounds_cum_time[[#This Row],[32]]+laps_times[[#This Row],[33]])</f>
        <v>5.1751157407407419E-2</v>
      </c>
      <c r="AQ84" s="127">
        <f>IF(ISBLANK(laps_times[[#This Row],[34]]),"DNF",    rounds_cum_time[[#This Row],[33]]+laps_times[[#This Row],[34]])</f>
        <v>5.3301041666666681E-2</v>
      </c>
      <c r="AR84" s="127">
        <f>IF(ISBLANK(laps_times[[#This Row],[35]]),"DNF",    rounds_cum_time[[#This Row],[34]]+laps_times[[#This Row],[35]])</f>
        <v>5.4854629629629642E-2</v>
      </c>
      <c r="AS84" s="127">
        <f>IF(ISBLANK(laps_times[[#This Row],[36]]),"DNF",    rounds_cum_time[[#This Row],[35]]+laps_times[[#This Row],[36]])</f>
        <v>5.643449074074075E-2</v>
      </c>
      <c r="AT84" s="127">
        <f>IF(ISBLANK(laps_times[[#This Row],[37]]),"DNF",    rounds_cum_time[[#This Row],[36]]+laps_times[[#This Row],[37]])</f>
        <v>5.8005439814814826E-2</v>
      </c>
      <c r="AU84" s="127">
        <f>IF(ISBLANK(laps_times[[#This Row],[38]]),"DNF",    rounds_cum_time[[#This Row],[37]]+laps_times[[#This Row],[38]])</f>
        <v>5.9592129629629641E-2</v>
      </c>
      <c r="AV84" s="127">
        <f>IF(ISBLANK(laps_times[[#This Row],[39]]),"DNF",    rounds_cum_time[[#This Row],[38]]+laps_times[[#This Row],[39]])</f>
        <v>6.1169560185185198E-2</v>
      </c>
      <c r="AW84" s="127">
        <f>IF(ISBLANK(laps_times[[#This Row],[40]]),"DNF",    rounds_cum_time[[#This Row],[39]]+laps_times[[#This Row],[40]])</f>
        <v>6.2736689814814825E-2</v>
      </c>
      <c r="AX84" s="127">
        <f>IF(ISBLANK(laps_times[[#This Row],[41]]),"DNF",    rounds_cum_time[[#This Row],[40]]+laps_times[[#This Row],[41]])</f>
        <v>6.4318055555555559E-2</v>
      </c>
      <c r="AY84" s="127">
        <f>IF(ISBLANK(laps_times[[#This Row],[42]]),"DNF",    rounds_cum_time[[#This Row],[41]]+laps_times[[#This Row],[42]])</f>
        <v>6.5990740740740739E-2</v>
      </c>
      <c r="AZ84" s="127">
        <f>IF(ISBLANK(laps_times[[#This Row],[43]]),"DNF",    rounds_cum_time[[#This Row],[42]]+laps_times[[#This Row],[43]])</f>
        <v>6.7576157407407411E-2</v>
      </c>
      <c r="BA84" s="127">
        <f>IF(ISBLANK(laps_times[[#This Row],[44]]),"DNF",    rounds_cum_time[[#This Row],[43]]+laps_times[[#This Row],[44]])</f>
        <v>6.9794675925925934E-2</v>
      </c>
      <c r="BB84" s="127">
        <f>IF(ISBLANK(laps_times[[#This Row],[45]]),"DNF",    rounds_cum_time[[#This Row],[44]]+laps_times[[#This Row],[45]])</f>
        <v>7.1384259259259272E-2</v>
      </c>
      <c r="BC84" s="127">
        <f>IF(ISBLANK(laps_times[[#This Row],[46]]),"DNF",    rounds_cum_time[[#This Row],[45]]+laps_times[[#This Row],[46]])</f>
        <v>7.2959027777777796E-2</v>
      </c>
      <c r="BD84" s="127">
        <f>IF(ISBLANK(laps_times[[#This Row],[47]]),"DNF",    rounds_cum_time[[#This Row],[46]]+laps_times[[#This Row],[47]])</f>
        <v>7.4519675925925941E-2</v>
      </c>
      <c r="BE84" s="127">
        <f>IF(ISBLANK(laps_times[[#This Row],[48]]),"DNF",    rounds_cum_time[[#This Row],[47]]+laps_times[[#This Row],[48]])</f>
        <v>7.6114699074074088E-2</v>
      </c>
      <c r="BF84" s="127">
        <f>IF(ISBLANK(laps_times[[#This Row],[49]]),"DNF",    rounds_cum_time[[#This Row],[48]]+laps_times[[#This Row],[49]])</f>
        <v>7.7708912037037045E-2</v>
      </c>
      <c r="BG84" s="127">
        <f>IF(ISBLANK(laps_times[[#This Row],[50]]),"DNF",    rounds_cum_time[[#This Row],[49]]+laps_times[[#This Row],[50]])</f>
        <v>7.927222222222223E-2</v>
      </c>
      <c r="BH84" s="127">
        <f>IF(ISBLANK(laps_times[[#This Row],[51]]),"DNF",    rounds_cum_time[[#This Row],[50]]+laps_times[[#This Row],[51]])</f>
        <v>8.0876273148148159E-2</v>
      </c>
      <c r="BI84" s="127">
        <f>IF(ISBLANK(laps_times[[#This Row],[52]]),"DNF",    rounds_cum_time[[#This Row],[51]]+laps_times[[#This Row],[52]])</f>
        <v>8.2464583333333341E-2</v>
      </c>
      <c r="BJ84" s="127">
        <f>IF(ISBLANK(laps_times[[#This Row],[53]]),"DNF",    rounds_cum_time[[#This Row],[52]]+laps_times[[#This Row],[53]])</f>
        <v>8.406782407407408E-2</v>
      </c>
      <c r="BK84" s="127">
        <f>IF(ISBLANK(laps_times[[#This Row],[54]]),"DNF",    rounds_cum_time[[#This Row],[53]]+laps_times[[#This Row],[54]])</f>
        <v>8.5650578703703711E-2</v>
      </c>
      <c r="BL84" s="127">
        <f>IF(ISBLANK(laps_times[[#This Row],[55]]),"DNF",    rounds_cum_time[[#This Row],[54]]+laps_times[[#This Row],[55]])</f>
        <v>8.7258217592592599E-2</v>
      </c>
      <c r="BM84" s="127">
        <f>IF(ISBLANK(laps_times[[#This Row],[56]]),"DNF",    rounds_cum_time[[#This Row],[55]]+laps_times[[#This Row],[56]])</f>
        <v>8.9061689814814826E-2</v>
      </c>
      <c r="BN84" s="127">
        <f>IF(ISBLANK(laps_times[[#This Row],[57]]),"DNF",    rounds_cum_time[[#This Row],[56]]+laps_times[[#This Row],[57]])</f>
        <v>9.0694560185185194E-2</v>
      </c>
      <c r="BO84" s="127">
        <f>IF(ISBLANK(laps_times[[#This Row],[58]]),"DNF",    rounds_cum_time[[#This Row],[57]]+laps_times[[#This Row],[58]])</f>
        <v>9.2320833333333338E-2</v>
      </c>
      <c r="BP84" s="127">
        <f>IF(ISBLANK(laps_times[[#This Row],[59]]),"DNF",    rounds_cum_time[[#This Row],[58]]+laps_times[[#This Row],[59]])</f>
        <v>9.3906365740740752E-2</v>
      </c>
      <c r="BQ84" s="127">
        <f>IF(ISBLANK(laps_times[[#This Row],[60]]),"DNF",    rounds_cum_time[[#This Row],[59]]+laps_times[[#This Row],[60]])</f>
        <v>9.5483912037037044E-2</v>
      </c>
      <c r="BR84" s="127">
        <f>IF(ISBLANK(laps_times[[#This Row],[61]]),"DNF",    rounds_cum_time[[#This Row],[60]]+laps_times[[#This Row],[61]])</f>
        <v>9.7047453703703712E-2</v>
      </c>
      <c r="BS84" s="127">
        <f>IF(ISBLANK(laps_times[[#This Row],[62]]),"DNF",    rounds_cum_time[[#This Row],[61]]+laps_times[[#This Row],[62]])</f>
        <v>9.8915162037037041E-2</v>
      </c>
      <c r="BT84" s="127">
        <f>IF(ISBLANK(laps_times[[#This Row],[63]]),"DNF",    rounds_cum_time[[#This Row],[62]]+laps_times[[#This Row],[63]])</f>
        <v>0.10046273148148148</v>
      </c>
      <c r="BU84" s="127">
        <f>IF(ISBLANK(laps_times[[#This Row],[64]]),"DNF",    rounds_cum_time[[#This Row],[63]]+laps_times[[#This Row],[64]])</f>
        <v>0.10204108796296296</v>
      </c>
      <c r="BV84" s="127">
        <f>IF(ISBLANK(laps_times[[#This Row],[65]]),"DNF",    rounds_cum_time[[#This Row],[64]]+laps_times[[#This Row],[65]])</f>
        <v>0.1036181712962963</v>
      </c>
      <c r="BW84" s="127">
        <f>IF(ISBLANK(laps_times[[#This Row],[66]]),"DNF",    rounds_cum_time[[#This Row],[65]]+laps_times[[#This Row],[66]])</f>
        <v>0.10520821759259259</v>
      </c>
      <c r="BX84" s="127">
        <f>IF(ISBLANK(laps_times[[#This Row],[67]]),"DNF",    rounds_cum_time[[#This Row],[66]]+laps_times[[#This Row],[67]])</f>
        <v>0.10678969907407407</v>
      </c>
      <c r="BY84" s="127">
        <f>IF(ISBLANK(laps_times[[#This Row],[68]]),"DNF",    rounds_cum_time[[#This Row],[67]]+laps_times[[#This Row],[68]])</f>
        <v>0.10837962962962962</v>
      </c>
      <c r="BZ84" s="127">
        <f>IF(ISBLANK(laps_times[[#This Row],[69]]),"DNF",    rounds_cum_time[[#This Row],[68]]+laps_times[[#This Row],[69]])</f>
        <v>0.10994999999999999</v>
      </c>
      <c r="CA84" s="127">
        <f>IF(ISBLANK(laps_times[[#This Row],[70]]),"DNF",    rounds_cum_time[[#This Row],[69]]+laps_times[[#This Row],[70]])</f>
        <v>0.11153680555555555</v>
      </c>
      <c r="CB84" s="127">
        <f>IF(ISBLANK(laps_times[[#This Row],[71]]),"DNF",    rounds_cum_time[[#This Row],[70]]+laps_times[[#This Row],[71]])</f>
        <v>0.11392719907407407</v>
      </c>
      <c r="CC84" s="127">
        <f>IF(ISBLANK(laps_times[[#This Row],[72]]),"DNF",    rounds_cum_time[[#This Row],[71]]+laps_times[[#This Row],[72]])</f>
        <v>0.1155287037037037</v>
      </c>
      <c r="CD84" s="127">
        <f>IF(ISBLANK(laps_times[[#This Row],[73]]),"DNF",    rounds_cum_time[[#This Row],[72]]+laps_times[[#This Row],[73]])</f>
        <v>0.11712499999999999</v>
      </c>
      <c r="CE84" s="127">
        <f>IF(ISBLANK(laps_times[[#This Row],[74]]),"DNF",    rounds_cum_time[[#This Row],[73]]+laps_times[[#This Row],[74]])</f>
        <v>0.11869930555555555</v>
      </c>
      <c r="CF84" s="127">
        <f>IF(ISBLANK(laps_times[[#This Row],[75]]),"DNF",    rounds_cum_time[[#This Row],[74]]+laps_times[[#This Row],[75]])</f>
        <v>0.12027731481481481</v>
      </c>
      <c r="CG84" s="127">
        <f>IF(ISBLANK(laps_times[[#This Row],[76]]),"DNF",    rounds_cum_time[[#This Row],[75]]+laps_times[[#This Row],[76]])</f>
        <v>0.12185613425925926</v>
      </c>
      <c r="CH84" s="127">
        <f>IF(ISBLANK(laps_times[[#This Row],[77]]),"DNF",    rounds_cum_time[[#This Row],[76]]+laps_times[[#This Row],[77]])</f>
        <v>0.12341550925925926</v>
      </c>
      <c r="CI84" s="127">
        <f>IF(ISBLANK(laps_times[[#This Row],[78]]),"DNF",    rounds_cum_time[[#This Row],[77]]+laps_times[[#This Row],[78]])</f>
        <v>0.1250101851851852</v>
      </c>
      <c r="CJ84" s="127">
        <f>IF(ISBLANK(laps_times[[#This Row],[79]]),"DNF",    rounds_cum_time[[#This Row],[78]]+laps_times[[#This Row],[79]])</f>
        <v>0.12662025462962964</v>
      </c>
      <c r="CK84" s="127">
        <f>IF(ISBLANK(laps_times[[#This Row],[80]]),"DNF",    rounds_cum_time[[#This Row],[79]]+laps_times[[#This Row],[80]])</f>
        <v>0.12924293981481483</v>
      </c>
      <c r="CL84" s="127">
        <f>IF(ISBLANK(laps_times[[#This Row],[81]]),"DNF",    rounds_cum_time[[#This Row],[80]]+laps_times[[#This Row],[81]])</f>
        <v>0.13083842592592593</v>
      </c>
      <c r="CM84" s="127">
        <f>IF(ISBLANK(laps_times[[#This Row],[82]]),"DNF",    rounds_cum_time[[#This Row],[81]]+laps_times[[#This Row],[82]])</f>
        <v>0.13242141203703703</v>
      </c>
      <c r="CN84" s="127">
        <f>IF(ISBLANK(laps_times[[#This Row],[83]]),"DNF",    rounds_cum_time[[#This Row],[82]]+laps_times[[#This Row],[83]])</f>
        <v>0.13399872685185185</v>
      </c>
      <c r="CO84" s="127">
        <f>IF(ISBLANK(laps_times[[#This Row],[84]]),"DNF",    rounds_cum_time[[#This Row],[83]]+laps_times[[#This Row],[84]])</f>
        <v>0.13551724537037038</v>
      </c>
      <c r="CP84" s="127">
        <f>IF(ISBLANK(laps_times[[#This Row],[85]]),"DNF",    rounds_cum_time[[#This Row],[84]]+laps_times[[#This Row],[85]])</f>
        <v>0.13707986111111112</v>
      </c>
      <c r="CQ84" s="127">
        <f>IF(ISBLANK(laps_times[[#This Row],[86]]),"DNF",    rounds_cum_time[[#This Row],[85]]+laps_times[[#This Row],[86]])</f>
        <v>0.13866296296296296</v>
      </c>
      <c r="CR84" s="127">
        <f>IF(ISBLANK(laps_times[[#This Row],[87]]),"DNF",    rounds_cum_time[[#This Row],[86]]+laps_times[[#This Row],[87]])</f>
        <v>0.14018981481481482</v>
      </c>
      <c r="CS84" s="127">
        <f>IF(ISBLANK(laps_times[[#This Row],[88]]),"DNF",    rounds_cum_time[[#This Row],[87]]+laps_times[[#This Row],[88]])</f>
        <v>0.14172071759259261</v>
      </c>
      <c r="CT84" s="127">
        <f>IF(ISBLANK(laps_times[[#This Row],[89]]),"DNF",    rounds_cum_time[[#This Row],[88]]+laps_times[[#This Row],[89]])</f>
        <v>0.14378738425925927</v>
      </c>
      <c r="CU84" s="127">
        <f>IF(ISBLANK(laps_times[[#This Row],[90]]),"DNF",    rounds_cum_time[[#This Row],[89]]+laps_times[[#This Row],[90]])</f>
        <v>0.14530914351851854</v>
      </c>
      <c r="CV84" s="127">
        <f>IF(ISBLANK(laps_times[[#This Row],[91]]),"DNF",    rounds_cum_time[[#This Row],[90]]+laps_times[[#This Row],[91]])</f>
        <v>0.14683333333333334</v>
      </c>
      <c r="CW84" s="127">
        <f>IF(ISBLANK(laps_times[[#This Row],[92]]),"DNF",    rounds_cum_time[[#This Row],[91]]+laps_times[[#This Row],[92]])</f>
        <v>0.14836990740740741</v>
      </c>
      <c r="CX84" s="127">
        <f>IF(ISBLANK(laps_times[[#This Row],[93]]),"DNF",    rounds_cum_time[[#This Row],[92]]+laps_times[[#This Row],[93]])</f>
        <v>0.15007800925925927</v>
      </c>
      <c r="CY84" s="127">
        <f>IF(ISBLANK(laps_times[[#This Row],[94]]),"DNF",    rounds_cum_time[[#This Row],[93]]+laps_times[[#This Row],[94]])</f>
        <v>0.15166087962962962</v>
      </c>
      <c r="CZ84" s="127">
        <f>IF(ISBLANK(laps_times[[#This Row],[95]]),"DNF",    rounds_cum_time[[#This Row],[94]]+laps_times[[#This Row],[95]])</f>
        <v>0.15320775462962963</v>
      </c>
      <c r="DA84" s="127">
        <f>IF(ISBLANK(laps_times[[#This Row],[96]]),"DNF",    rounds_cum_time[[#This Row],[95]]+laps_times[[#This Row],[96]])</f>
        <v>0.15480243055555556</v>
      </c>
      <c r="DB84" s="127">
        <f>IF(ISBLANK(laps_times[[#This Row],[97]]),"DNF",    rounds_cum_time[[#This Row],[96]]+laps_times[[#This Row],[97]])</f>
        <v>0.1563738425925926</v>
      </c>
      <c r="DC84" s="127">
        <f>IF(ISBLANK(laps_times[[#This Row],[98]]),"DNF",    rounds_cum_time[[#This Row],[97]]+laps_times[[#This Row],[98]])</f>
        <v>0.15796423611111113</v>
      </c>
      <c r="DD84" s="127">
        <f>IF(ISBLANK(laps_times[[#This Row],[99]]),"DNF",    rounds_cum_time[[#This Row],[98]]+laps_times[[#This Row],[99]])</f>
        <v>0.15958495370370371</v>
      </c>
      <c r="DE84" s="127">
        <f>IF(ISBLANK(laps_times[[#This Row],[100]]),"DNF",    rounds_cum_time[[#This Row],[99]]+laps_times[[#This Row],[100]])</f>
        <v>0.16122500000000001</v>
      </c>
      <c r="DF84" s="127">
        <f>IF(ISBLANK(laps_times[[#This Row],[101]]),"DNF",    rounds_cum_time[[#This Row],[100]]+laps_times[[#This Row],[101]])</f>
        <v>0.16281990740740743</v>
      </c>
      <c r="DG84" s="127">
        <f>IF(ISBLANK(laps_times[[#This Row],[102]]),"DNF",    rounds_cum_time[[#This Row],[101]]+laps_times[[#This Row],[102]])</f>
        <v>0.16442037037037038</v>
      </c>
      <c r="DH84" s="127">
        <f>IF(ISBLANK(laps_times[[#This Row],[103]]),"DNF",    rounds_cum_time[[#This Row],[102]]+laps_times[[#This Row],[103]])</f>
        <v>0.16616574074074075</v>
      </c>
      <c r="DI84" s="128">
        <f>IF(ISBLANK(laps_times[[#This Row],[104]]),"DNF",    rounds_cum_time[[#This Row],[103]]+laps_times[[#This Row],[104]])</f>
        <v>0.16782037037037037</v>
      </c>
      <c r="DJ84" s="128">
        <f>IF(ISBLANK(laps_times[[#This Row],[105]]),"DNF",    rounds_cum_time[[#This Row],[104]]+laps_times[[#This Row],[105]])</f>
        <v>0.16933530092592591</v>
      </c>
    </row>
    <row r="85" spans="2:114" x14ac:dyDescent="0.2">
      <c r="B85" s="124">
        <f>laps_times[[#This Row],[poř]]</f>
        <v>82</v>
      </c>
      <c r="C85" s="125">
        <f>laps_times[[#This Row],[s.č.]]</f>
        <v>15</v>
      </c>
      <c r="D85" s="125" t="str">
        <f>laps_times[[#This Row],[jméno]]</f>
        <v>Bohuněk Zdeněk</v>
      </c>
      <c r="E85" s="126">
        <f>laps_times[[#This Row],[roč]]</f>
        <v>1960</v>
      </c>
      <c r="F85" s="126" t="str">
        <f>laps_times[[#This Row],[kat]]</f>
        <v>M50</v>
      </c>
      <c r="G85" s="126">
        <f>laps_times[[#This Row],[poř_kat]]</f>
        <v>15</v>
      </c>
      <c r="H85" s="125" t="str">
        <f>IF(ISBLANK(laps_times[[#This Row],[klub]]),"-",laps_times[[#This Row],[klub]])</f>
        <v>O5 BK Furča-Košice</v>
      </c>
      <c r="I85" s="138">
        <f>laps_times[[#This Row],[celk. čas]]</f>
        <v>0.17170138888888889</v>
      </c>
      <c r="J85" s="127">
        <f>laps_times[[#This Row],[1]]</f>
        <v>2.3752314814814812E-3</v>
      </c>
      <c r="K85" s="127">
        <f>IF(ISBLANK(laps_times[[#This Row],[2]]),"DNF",    rounds_cum_time[[#This Row],[1]]+laps_times[[#This Row],[2]])</f>
        <v>3.8633101851851849E-3</v>
      </c>
      <c r="L85" s="127">
        <f>IF(ISBLANK(laps_times[[#This Row],[3]]),"DNF",    rounds_cum_time[[#This Row],[2]]+laps_times[[#This Row],[3]])</f>
        <v>5.3567129629629624E-3</v>
      </c>
      <c r="M85" s="127">
        <f>IF(ISBLANK(laps_times[[#This Row],[4]]),"DNF",    rounds_cum_time[[#This Row],[3]]+laps_times[[#This Row],[4]])</f>
        <v>6.8739583333333326E-3</v>
      </c>
      <c r="N85" s="127">
        <f>IF(ISBLANK(laps_times[[#This Row],[5]]),"DNF",    rounds_cum_time[[#This Row],[4]]+laps_times[[#This Row],[5]])</f>
        <v>8.3834490740740727E-3</v>
      </c>
      <c r="O85" s="127">
        <f>IF(ISBLANK(laps_times[[#This Row],[6]]),"DNF",    rounds_cum_time[[#This Row],[5]]+laps_times[[#This Row],[6]])</f>
        <v>9.9131944444444432E-3</v>
      </c>
      <c r="P85" s="127">
        <f>IF(ISBLANK(laps_times[[#This Row],[7]]),"DNF",    rounds_cum_time[[#This Row],[6]]+laps_times[[#This Row],[7]])</f>
        <v>1.1435532407407406E-2</v>
      </c>
      <c r="Q85" s="127">
        <f>IF(ISBLANK(laps_times[[#This Row],[8]]),"DNF",    rounds_cum_time[[#This Row],[7]]+laps_times[[#This Row],[8]])</f>
        <v>1.295787037037037E-2</v>
      </c>
      <c r="R85" s="127">
        <f>IF(ISBLANK(laps_times[[#This Row],[9]]),"DNF",    rounds_cum_time[[#This Row],[8]]+laps_times[[#This Row],[9]])</f>
        <v>1.4454861111111111E-2</v>
      </c>
      <c r="S85" s="127">
        <f>IF(ISBLANK(laps_times[[#This Row],[10]]),"DNF",    rounds_cum_time[[#This Row],[9]]+laps_times[[#This Row],[10]])</f>
        <v>1.5968402777777779E-2</v>
      </c>
      <c r="T85" s="127">
        <f>IF(ISBLANK(laps_times[[#This Row],[11]]),"DNF",    rounds_cum_time[[#This Row],[10]]+laps_times[[#This Row],[11]])</f>
        <v>1.7490740740740741E-2</v>
      </c>
      <c r="U85" s="127">
        <f>IF(ISBLANK(laps_times[[#This Row],[12]]),"DNF",    rounds_cum_time[[#This Row],[11]]+laps_times[[#This Row],[12]])</f>
        <v>1.903125E-2</v>
      </c>
      <c r="V85" s="127">
        <f>IF(ISBLANK(laps_times[[#This Row],[13]]),"DNF",    rounds_cum_time[[#This Row],[12]]+laps_times[[#This Row],[13]])</f>
        <v>2.0574421296296296E-2</v>
      </c>
      <c r="W85" s="127">
        <f>IF(ISBLANK(laps_times[[#This Row],[14]]),"DNF",    rounds_cum_time[[#This Row],[13]]+laps_times[[#This Row],[14]])</f>
        <v>2.2101620370370369E-2</v>
      </c>
      <c r="X85" s="127">
        <f>IF(ISBLANK(laps_times[[#This Row],[15]]),"DNF",    rounds_cum_time[[#This Row],[14]]+laps_times[[#This Row],[15]])</f>
        <v>2.3677199074074073E-2</v>
      </c>
      <c r="Y85" s="127">
        <f>IF(ISBLANK(laps_times[[#This Row],[16]]),"DNF",    rounds_cum_time[[#This Row],[15]]+laps_times[[#This Row],[16]])</f>
        <v>2.5215277777777777E-2</v>
      </c>
      <c r="Z85" s="127">
        <f>IF(ISBLANK(laps_times[[#This Row],[17]]),"DNF",    rounds_cum_time[[#This Row],[16]]+laps_times[[#This Row],[17]])</f>
        <v>2.673611111111111E-2</v>
      </c>
      <c r="AA85" s="127">
        <f>IF(ISBLANK(laps_times[[#This Row],[18]]),"DNF",    rounds_cum_time[[#This Row],[17]]+laps_times[[#This Row],[18]])</f>
        <v>2.8266203703703703E-2</v>
      </c>
      <c r="AB85" s="127">
        <f>IF(ISBLANK(laps_times[[#This Row],[19]]),"DNF",    rounds_cum_time[[#This Row],[18]]+laps_times[[#This Row],[19]])</f>
        <v>2.9799189814814813E-2</v>
      </c>
      <c r="AC85" s="127">
        <f>IF(ISBLANK(laps_times[[#This Row],[20]]),"DNF",    rounds_cum_time[[#This Row],[19]]+laps_times[[#This Row],[20]])</f>
        <v>3.1336458333333331E-2</v>
      </c>
      <c r="AD85" s="127">
        <f>IF(ISBLANK(laps_times[[#This Row],[21]]),"DNF",    rounds_cum_time[[#This Row],[20]]+laps_times[[#This Row],[21]])</f>
        <v>3.286099537037037E-2</v>
      </c>
      <c r="AE85" s="127">
        <f>IF(ISBLANK(laps_times[[#This Row],[22]]),"DNF",    rounds_cum_time[[#This Row],[21]]+laps_times[[#This Row],[22]])</f>
        <v>3.4407291666666666E-2</v>
      </c>
      <c r="AF85" s="127">
        <f>IF(ISBLANK(laps_times[[#This Row],[23]]),"DNF",    rounds_cum_time[[#This Row],[22]]+laps_times[[#This Row],[23]])</f>
        <v>3.5942361111111112E-2</v>
      </c>
      <c r="AG85" s="127">
        <f>IF(ISBLANK(laps_times[[#This Row],[24]]),"DNF",    rounds_cum_time[[#This Row],[23]]+laps_times[[#This Row],[24]])</f>
        <v>3.74875E-2</v>
      </c>
      <c r="AH85" s="127">
        <f>IF(ISBLANK(laps_times[[#This Row],[25]]),"DNF",    rounds_cum_time[[#This Row],[24]]+laps_times[[#This Row],[25]])</f>
        <v>3.9043287037037036E-2</v>
      </c>
      <c r="AI85" s="127">
        <f>IF(ISBLANK(laps_times[[#This Row],[26]]),"DNF",    rounds_cum_time[[#This Row],[25]]+laps_times[[#This Row],[26]])</f>
        <v>4.0580671296296299E-2</v>
      </c>
      <c r="AJ85" s="127">
        <f>IF(ISBLANK(laps_times[[#This Row],[27]]),"DNF",    rounds_cum_time[[#This Row],[26]]+laps_times[[#This Row],[27]])</f>
        <v>4.2123842592592595E-2</v>
      </c>
      <c r="AK85" s="127">
        <f>IF(ISBLANK(laps_times[[#This Row],[28]]),"DNF",    rounds_cum_time[[#This Row],[27]]+laps_times[[#This Row],[28]])</f>
        <v>4.3649652777777777E-2</v>
      </c>
      <c r="AL85" s="127">
        <f>IF(ISBLANK(laps_times[[#This Row],[29]]),"DNF",    rounds_cum_time[[#This Row],[28]]+laps_times[[#This Row],[29]])</f>
        <v>4.5234259259259259E-2</v>
      </c>
      <c r="AM85" s="127">
        <f>IF(ISBLANK(laps_times[[#This Row],[30]]),"DNF",    rounds_cum_time[[#This Row],[29]]+laps_times[[#This Row],[30]])</f>
        <v>4.6839351851851854E-2</v>
      </c>
      <c r="AN85" s="127">
        <f>IF(ISBLANK(laps_times[[#This Row],[31]]),"DNF",    rounds_cum_time[[#This Row],[30]]+laps_times[[#This Row],[31]])</f>
        <v>4.8415393518518521E-2</v>
      </c>
      <c r="AO85" s="127">
        <f>IF(ISBLANK(laps_times[[#This Row],[32]]),"DNF",    rounds_cum_time[[#This Row],[31]]+laps_times[[#This Row],[32]])</f>
        <v>4.9976736111111114E-2</v>
      </c>
      <c r="AP85" s="127">
        <f>IF(ISBLANK(laps_times[[#This Row],[33]]),"DNF",    rounds_cum_time[[#This Row],[32]]+laps_times[[#This Row],[33]])</f>
        <v>5.1534606481481483E-2</v>
      </c>
      <c r="AQ85" s="127">
        <f>IF(ISBLANK(laps_times[[#This Row],[34]]),"DNF",    rounds_cum_time[[#This Row],[33]]+laps_times[[#This Row],[34]])</f>
        <v>5.3117708333333333E-2</v>
      </c>
      <c r="AR85" s="127">
        <f>IF(ISBLANK(laps_times[[#This Row],[35]]),"DNF",    rounds_cum_time[[#This Row],[34]]+laps_times[[#This Row],[35]])</f>
        <v>5.4681944444444443E-2</v>
      </c>
      <c r="AS85" s="127">
        <f>IF(ISBLANK(laps_times[[#This Row],[36]]),"DNF",    rounds_cum_time[[#This Row],[35]]+laps_times[[#This Row],[36]])</f>
        <v>5.6286689814814814E-2</v>
      </c>
      <c r="AT85" s="127">
        <f>IF(ISBLANK(laps_times[[#This Row],[37]]),"DNF",    rounds_cum_time[[#This Row],[36]]+laps_times[[#This Row],[37]])</f>
        <v>5.7865046296296296E-2</v>
      </c>
      <c r="AU85" s="127">
        <f>IF(ISBLANK(laps_times[[#This Row],[38]]),"DNF",    rounds_cum_time[[#This Row],[37]]+laps_times[[#This Row],[38]])</f>
        <v>5.9468518518518518E-2</v>
      </c>
      <c r="AV85" s="127">
        <f>IF(ISBLANK(laps_times[[#This Row],[39]]),"DNF",    rounds_cum_time[[#This Row],[38]]+laps_times[[#This Row],[39]])</f>
        <v>6.1076041666666664E-2</v>
      </c>
      <c r="AW85" s="127">
        <f>IF(ISBLANK(laps_times[[#This Row],[40]]),"DNF",    rounds_cum_time[[#This Row],[39]]+laps_times[[#This Row],[40]])</f>
        <v>6.2669560185185186E-2</v>
      </c>
      <c r="AX85" s="127">
        <f>IF(ISBLANK(laps_times[[#This Row],[41]]),"DNF",    rounds_cum_time[[#This Row],[40]]+laps_times[[#This Row],[41]])</f>
        <v>6.4265740740740734E-2</v>
      </c>
      <c r="AY85" s="127">
        <f>IF(ISBLANK(laps_times[[#This Row],[42]]),"DNF",    rounds_cum_time[[#This Row],[41]]+laps_times[[#This Row],[42]])</f>
        <v>6.5860069444444433E-2</v>
      </c>
      <c r="AZ85" s="127">
        <f>IF(ISBLANK(laps_times[[#This Row],[43]]),"DNF",    rounds_cum_time[[#This Row],[42]]+laps_times[[#This Row],[43]])</f>
        <v>6.7448958333333323E-2</v>
      </c>
      <c r="BA85" s="127">
        <f>IF(ISBLANK(laps_times[[#This Row],[44]]),"DNF",    rounds_cum_time[[#This Row],[43]]+laps_times[[#This Row],[44]])</f>
        <v>6.904768518518517E-2</v>
      </c>
      <c r="BB85" s="127">
        <f>IF(ISBLANK(laps_times[[#This Row],[45]]),"DNF",    rounds_cum_time[[#This Row],[44]]+laps_times[[#This Row],[45]])</f>
        <v>7.0636689814814801E-2</v>
      </c>
      <c r="BC85" s="127">
        <f>IF(ISBLANK(laps_times[[#This Row],[46]]),"DNF",    rounds_cum_time[[#This Row],[45]]+laps_times[[#This Row],[46]])</f>
        <v>7.2281712962962943E-2</v>
      </c>
      <c r="BD85" s="127">
        <f>IF(ISBLANK(laps_times[[#This Row],[47]]),"DNF",    rounds_cum_time[[#This Row],[46]]+laps_times[[#This Row],[47]])</f>
        <v>7.4062152777777765E-2</v>
      </c>
      <c r="BE85" s="127">
        <f>IF(ISBLANK(laps_times[[#This Row],[48]]),"DNF",    rounds_cum_time[[#This Row],[47]]+laps_times[[#This Row],[48]])</f>
        <v>7.5649421296296288E-2</v>
      </c>
      <c r="BF85" s="127">
        <f>IF(ISBLANK(laps_times[[#This Row],[49]]),"DNF",    rounds_cum_time[[#This Row],[48]]+laps_times[[#This Row],[49]])</f>
        <v>7.727083333333333E-2</v>
      </c>
      <c r="BG85" s="127">
        <f>IF(ISBLANK(laps_times[[#This Row],[50]]),"DNF",    rounds_cum_time[[#This Row],[49]]+laps_times[[#This Row],[50]])</f>
        <v>7.8895833333333332E-2</v>
      </c>
      <c r="BH85" s="127">
        <f>IF(ISBLANK(laps_times[[#This Row],[51]]),"DNF",    rounds_cum_time[[#This Row],[50]]+laps_times[[#This Row],[51]])</f>
        <v>8.050613425925926E-2</v>
      </c>
      <c r="BI85" s="127">
        <f>IF(ISBLANK(laps_times[[#This Row],[52]]),"DNF",    rounds_cum_time[[#This Row],[51]]+laps_times[[#This Row],[52]])</f>
        <v>8.2110069444444447E-2</v>
      </c>
      <c r="BJ85" s="127">
        <f>IF(ISBLANK(laps_times[[#This Row],[53]]),"DNF",    rounds_cum_time[[#This Row],[52]]+laps_times[[#This Row],[53]])</f>
        <v>8.3941782407407406E-2</v>
      </c>
      <c r="BK85" s="127">
        <f>IF(ISBLANK(laps_times[[#This Row],[54]]),"DNF",    rounds_cum_time[[#This Row],[53]]+laps_times[[#This Row],[54]])</f>
        <v>8.5560185185185184E-2</v>
      </c>
      <c r="BL85" s="127">
        <f>IF(ISBLANK(laps_times[[#This Row],[55]]),"DNF",    rounds_cum_time[[#This Row],[54]]+laps_times[[#This Row],[55]])</f>
        <v>8.7151388888888889E-2</v>
      </c>
      <c r="BM85" s="127">
        <f>IF(ISBLANK(laps_times[[#This Row],[56]]),"DNF",    rounds_cum_time[[#This Row],[55]]+laps_times[[#This Row],[56]])</f>
        <v>8.8760763888888886E-2</v>
      </c>
      <c r="BN85" s="127">
        <f>IF(ISBLANK(laps_times[[#This Row],[57]]),"DNF",    rounds_cum_time[[#This Row],[56]]+laps_times[[#This Row],[57]])</f>
        <v>9.0397916666666661E-2</v>
      </c>
      <c r="BO85" s="127">
        <f>IF(ISBLANK(laps_times[[#This Row],[58]]),"DNF",    rounds_cum_time[[#This Row],[57]]+laps_times[[#This Row],[58]])</f>
        <v>9.1996874999999992E-2</v>
      </c>
      <c r="BP85" s="127">
        <f>IF(ISBLANK(laps_times[[#This Row],[59]]),"DNF",    rounds_cum_time[[#This Row],[58]]+laps_times[[#This Row],[59]])</f>
        <v>9.360347222222222E-2</v>
      </c>
      <c r="BQ85" s="127">
        <f>IF(ISBLANK(laps_times[[#This Row],[60]]),"DNF",    rounds_cum_time[[#This Row],[59]]+laps_times[[#This Row],[60]])</f>
        <v>9.5223726851851848E-2</v>
      </c>
      <c r="BR85" s="127">
        <f>IF(ISBLANK(laps_times[[#This Row],[61]]),"DNF",    rounds_cum_time[[#This Row],[60]]+laps_times[[#This Row],[61]])</f>
        <v>9.683541666666666E-2</v>
      </c>
      <c r="BS85" s="127">
        <f>IF(ISBLANK(laps_times[[#This Row],[62]]),"DNF",    rounds_cum_time[[#This Row],[61]]+laps_times[[#This Row],[62]])</f>
        <v>9.8531597222222211E-2</v>
      </c>
      <c r="BT85" s="127">
        <f>IF(ISBLANK(laps_times[[#This Row],[63]]),"DNF",    rounds_cum_time[[#This Row],[62]]+laps_times[[#This Row],[63]])</f>
        <v>0.10021712962962961</v>
      </c>
      <c r="BU85" s="127">
        <f>IF(ISBLANK(laps_times[[#This Row],[64]]),"DNF",    rounds_cum_time[[#This Row],[63]]+laps_times[[#This Row],[64]])</f>
        <v>0.10187754629629628</v>
      </c>
      <c r="BV85" s="127">
        <f>IF(ISBLANK(laps_times[[#This Row],[65]]),"DNF",    rounds_cum_time[[#This Row],[64]]+laps_times[[#This Row],[65]])</f>
        <v>0.10350694444444443</v>
      </c>
      <c r="BW85" s="127">
        <f>IF(ISBLANK(laps_times[[#This Row],[66]]),"DNF",    rounds_cum_time[[#This Row],[65]]+laps_times[[#This Row],[66]])</f>
        <v>0.10515821759259257</v>
      </c>
      <c r="BX85" s="127">
        <f>IF(ISBLANK(laps_times[[#This Row],[67]]),"DNF",    rounds_cum_time[[#This Row],[66]]+laps_times[[#This Row],[67]])</f>
        <v>0.10682141203703702</v>
      </c>
      <c r="BY85" s="127">
        <f>IF(ISBLANK(laps_times[[#This Row],[68]]),"DNF",    rounds_cum_time[[#This Row],[67]]+laps_times[[#This Row],[68]])</f>
        <v>0.10846770833333332</v>
      </c>
      <c r="BZ85" s="127">
        <f>IF(ISBLANK(laps_times[[#This Row],[69]]),"DNF",    rounds_cum_time[[#This Row],[68]]+laps_times[[#This Row],[69]])</f>
        <v>0.1101335648148148</v>
      </c>
      <c r="CA85" s="127">
        <f>IF(ISBLANK(laps_times[[#This Row],[70]]),"DNF",    rounds_cum_time[[#This Row],[69]]+laps_times[[#This Row],[70]])</f>
        <v>0.11182129629629628</v>
      </c>
      <c r="CB85" s="127">
        <f>IF(ISBLANK(laps_times[[#This Row],[71]]),"DNF",    rounds_cum_time[[#This Row],[70]]+laps_times[[#This Row],[71]])</f>
        <v>0.11348981481481479</v>
      </c>
      <c r="CC85" s="127">
        <f>IF(ISBLANK(laps_times[[#This Row],[72]]),"DNF",    rounds_cum_time[[#This Row],[71]]+laps_times[[#This Row],[72]])</f>
        <v>0.11515104166666665</v>
      </c>
      <c r="CD85" s="127">
        <f>IF(ISBLANK(laps_times[[#This Row],[73]]),"DNF",    rounds_cum_time[[#This Row],[72]]+laps_times[[#This Row],[73]])</f>
        <v>0.11680671296296294</v>
      </c>
      <c r="CE85" s="127">
        <f>IF(ISBLANK(laps_times[[#This Row],[74]]),"DNF",    rounds_cum_time[[#This Row],[73]]+laps_times[[#This Row],[74]])</f>
        <v>0.11847430555555553</v>
      </c>
      <c r="CF85" s="127">
        <f>IF(ISBLANK(laps_times[[#This Row],[75]]),"DNF",    rounds_cum_time[[#This Row],[74]]+laps_times[[#This Row],[75]])</f>
        <v>0.12012997685185182</v>
      </c>
      <c r="CG85" s="127">
        <f>IF(ISBLANK(laps_times[[#This Row],[76]]),"DNF",    rounds_cum_time[[#This Row],[75]]+laps_times[[#This Row],[76]])</f>
        <v>0.12192673611111109</v>
      </c>
      <c r="CH85" s="127">
        <f>IF(ISBLANK(laps_times[[#This Row],[77]]),"DNF",    rounds_cum_time[[#This Row],[76]]+laps_times[[#This Row],[77]])</f>
        <v>0.12370694444444442</v>
      </c>
      <c r="CI85" s="127">
        <f>IF(ISBLANK(laps_times[[#This Row],[78]]),"DNF",    rounds_cum_time[[#This Row],[77]]+laps_times[[#This Row],[78]])</f>
        <v>0.12535277777777776</v>
      </c>
      <c r="CJ85" s="127">
        <f>IF(ISBLANK(laps_times[[#This Row],[79]]),"DNF",    rounds_cum_time[[#This Row],[78]]+laps_times[[#This Row],[79]])</f>
        <v>0.12700277777777777</v>
      </c>
      <c r="CK85" s="127">
        <f>IF(ISBLANK(laps_times[[#This Row],[80]]),"DNF",    rounds_cum_time[[#This Row],[79]]+laps_times[[#This Row],[80]])</f>
        <v>0.12865462962962962</v>
      </c>
      <c r="CL85" s="127">
        <f>IF(ISBLANK(laps_times[[#This Row],[81]]),"DNF",    rounds_cum_time[[#This Row],[80]]+laps_times[[#This Row],[81]])</f>
        <v>0.13033263888888888</v>
      </c>
      <c r="CM85" s="127">
        <f>IF(ISBLANK(laps_times[[#This Row],[82]]),"DNF",    rounds_cum_time[[#This Row],[81]]+laps_times[[#This Row],[82]])</f>
        <v>0.13199282407407406</v>
      </c>
      <c r="CN85" s="127">
        <f>IF(ISBLANK(laps_times[[#This Row],[83]]),"DNF",    rounds_cum_time[[#This Row],[82]]+laps_times[[#This Row],[83]])</f>
        <v>0.13369050925925924</v>
      </c>
      <c r="CO85" s="127">
        <f>IF(ISBLANK(laps_times[[#This Row],[84]]),"DNF",    rounds_cum_time[[#This Row],[83]]+laps_times[[#This Row],[84]])</f>
        <v>0.13540011574074071</v>
      </c>
      <c r="CP85" s="127">
        <f>IF(ISBLANK(laps_times[[#This Row],[85]]),"DNF",    rounds_cum_time[[#This Row],[84]]+laps_times[[#This Row],[85]])</f>
        <v>0.13710057870370368</v>
      </c>
      <c r="CQ85" s="127">
        <f>IF(ISBLANK(laps_times[[#This Row],[86]]),"DNF",    rounds_cum_time[[#This Row],[85]]+laps_times[[#This Row],[86]])</f>
        <v>0.13881863425925922</v>
      </c>
      <c r="CR85" s="127">
        <f>IF(ISBLANK(laps_times[[#This Row],[87]]),"DNF",    rounds_cum_time[[#This Row],[86]]+laps_times[[#This Row],[87]])</f>
        <v>0.14062870370370367</v>
      </c>
      <c r="CS85" s="127">
        <f>IF(ISBLANK(laps_times[[#This Row],[88]]),"DNF",    rounds_cum_time[[#This Row],[87]]+laps_times[[#This Row],[88]])</f>
        <v>0.14232523148148146</v>
      </c>
      <c r="CT85" s="127">
        <f>IF(ISBLANK(laps_times[[#This Row],[89]]),"DNF",    rounds_cum_time[[#This Row],[88]]+laps_times[[#This Row],[89]])</f>
        <v>0.14404953703703702</v>
      </c>
      <c r="CU85" s="127">
        <f>IF(ISBLANK(laps_times[[#This Row],[90]]),"DNF",    rounds_cum_time[[#This Row],[89]]+laps_times[[#This Row],[90]])</f>
        <v>0.14578761574074073</v>
      </c>
      <c r="CV85" s="127">
        <f>IF(ISBLANK(laps_times[[#This Row],[91]]),"DNF",    rounds_cum_time[[#This Row],[90]]+laps_times[[#This Row],[91]])</f>
        <v>0.14751504629629628</v>
      </c>
      <c r="CW85" s="127">
        <f>IF(ISBLANK(laps_times[[#This Row],[92]]),"DNF",    rounds_cum_time[[#This Row],[91]]+laps_times[[#This Row],[92]])</f>
        <v>0.14922118055555553</v>
      </c>
      <c r="CX85" s="127">
        <f>IF(ISBLANK(laps_times[[#This Row],[93]]),"DNF",    rounds_cum_time[[#This Row],[92]]+laps_times[[#This Row],[93]])</f>
        <v>0.15093657407407404</v>
      </c>
      <c r="CY85" s="127">
        <f>IF(ISBLANK(laps_times[[#This Row],[94]]),"DNF",    rounds_cum_time[[#This Row],[93]]+laps_times[[#This Row],[94]])</f>
        <v>0.15266851851851848</v>
      </c>
      <c r="CZ85" s="127">
        <f>IF(ISBLANK(laps_times[[#This Row],[95]]),"DNF",    rounds_cum_time[[#This Row],[94]]+laps_times[[#This Row],[95]])</f>
        <v>0.15439942129629625</v>
      </c>
      <c r="DA85" s="127">
        <f>IF(ISBLANK(laps_times[[#This Row],[96]]),"DNF",    rounds_cum_time[[#This Row],[95]]+laps_times[[#This Row],[96]])</f>
        <v>0.15612650462962957</v>
      </c>
      <c r="DB85" s="127">
        <f>IF(ISBLANK(laps_times[[#This Row],[97]]),"DNF",    rounds_cum_time[[#This Row],[96]]+laps_times[[#This Row],[97]])</f>
        <v>0.15786111111111106</v>
      </c>
      <c r="DC85" s="127">
        <f>IF(ISBLANK(laps_times[[#This Row],[98]]),"DNF",    rounds_cum_time[[#This Row],[97]]+laps_times[[#This Row],[98]])</f>
        <v>0.15958680555555552</v>
      </c>
      <c r="DD85" s="127">
        <f>IF(ISBLANK(laps_times[[#This Row],[99]]),"DNF",    rounds_cum_time[[#This Row],[98]]+laps_times[[#This Row],[99]])</f>
        <v>0.16132071759259256</v>
      </c>
      <c r="DE85" s="127">
        <f>IF(ISBLANK(laps_times[[#This Row],[100]]),"DNF",    rounds_cum_time[[#This Row],[99]]+laps_times[[#This Row],[100]])</f>
        <v>0.16303576388888885</v>
      </c>
      <c r="DF85" s="127">
        <f>IF(ISBLANK(laps_times[[#This Row],[101]]),"DNF",    rounds_cum_time[[#This Row],[100]]+laps_times[[#This Row],[101]])</f>
        <v>0.16478240740740738</v>
      </c>
      <c r="DG85" s="127">
        <f>IF(ISBLANK(laps_times[[#This Row],[102]]),"DNF",    rounds_cum_time[[#This Row],[101]]+laps_times[[#This Row],[102]])</f>
        <v>0.16653437499999996</v>
      </c>
      <c r="DH85" s="127">
        <f>IF(ISBLANK(laps_times[[#This Row],[103]]),"DNF",    rounds_cum_time[[#This Row],[102]]+laps_times[[#This Row],[103]])</f>
        <v>0.1682663194444444</v>
      </c>
      <c r="DI85" s="128">
        <f>IF(ISBLANK(laps_times[[#This Row],[104]]),"DNF",    rounds_cum_time[[#This Row],[103]]+laps_times[[#This Row],[104]])</f>
        <v>0.17002893518518514</v>
      </c>
      <c r="DJ85" s="128">
        <f>IF(ISBLANK(laps_times[[#This Row],[105]]),"DNF",    rounds_cum_time[[#This Row],[104]]+laps_times[[#This Row],[105]])</f>
        <v>0.17171192129629625</v>
      </c>
    </row>
    <row r="86" spans="2:114" x14ac:dyDescent="0.2">
      <c r="B86" s="124">
        <f>laps_times[[#This Row],[poř]]</f>
        <v>83</v>
      </c>
      <c r="C86" s="125">
        <f>laps_times[[#This Row],[s.č.]]</f>
        <v>18</v>
      </c>
      <c r="D86" s="125" t="str">
        <f>laps_times[[#This Row],[jméno]]</f>
        <v>Brossaud Jack</v>
      </c>
      <c r="E86" s="126">
        <f>laps_times[[#This Row],[roč]]</f>
        <v>1970</v>
      </c>
      <c r="F86" s="126" t="str">
        <f>laps_times[[#This Row],[kat]]</f>
        <v>M40</v>
      </c>
      <c r="G86" s="126">
        <f>laps_times[[#This Row],[poř_kat]]</f>
        <v>36</v>
      </c>
      <c r="H86" s="125" t="str">
        <f>IF(ISBLANK(laps_times[[#This Row],[klub]]),"-",laps_times[[#This Row],[klub]])</f>
        <v>JBP</v>
      </c>
      <c r="I86" s="138">
        <f>laps_times[[#This Row],[celk. čas]]</f>
        <v>0.17196759259259262</v>
      </c>
      <c r="J86" s="127">
        <f>laps_times[[#This Row],[1]]</f>
        <v>2.1436342592592592E-3</v>
      </c>
      <c r="K86" s="127">
        <f>IF(ISBLANK(laps_times[[#This Row],[2]]),"DNF",    rounds_cum_time[[#This Row],[1]]+laps_times[[#This Row],[2]])</f>
        <v>3.4796296296296294E-3</v>
      </c>
      <c r="L86" s="127">
        <f>IF(ISBLANK(laps_times[[#This Row],[3]]),"DNF",    rounds_cum_time[[#This Row],[2]]+laps_times[[#This Row],[3]])</f>
        <v>4.795949074074074E-3</v>
      </c>
      <c r="M86" s="127">
        <f>IF(ISBLANK(laps_times[[#This Row],[4]]),"DNF",    rounds_cum_time[[#This Row],[3]]+laps_times[[#This Row],[4]])</f>
        <v>6.1435185185185186E-3</v>
      </c>
      <c r="N86" s="127">
        <f>IF(ISBLANK(laps_times[[#This Row],[5]]),"DNF",    rounds_cum_time[[#This Row],[4]]+laps_times[[#This Row],[5]])</f>
        <v>7.5038194444444449E-3</v>
      </c>
      <c r="O86" s="127">
        <f>IF(ISBLANK(laps_times[[#This Row],[6]]),"DNF",    rounds_cum_time[[#This Row],[5]]+laps_times[[#This Row],[6]])</f>
        <v>8.8943287037037046E-3</v>
      </c>
      <c r="P86" s="127">
        <f>IF(ISBLANK(laps_times[[#This Row],[7]]),"DNF",    rounds_cum_time[[#This Row],[6]]+laps_times[[#This Row],[7]])</f>
        <v>1.0296990740740742E-2</v>
      </c>
      <c r="Q86" s="127">
        <f>IF(ISBLANK(laps_times[[#This Row],[8]]),"DNF",    rounds_cum_time[[#This Row],[7]]+laps_times[[#This Row],[8]])</f>
        <v>1.1681944444444446E-2</v>
      </c>
      <c r="R86" s="127">
        <f>IF(ISBLANK(laps_times[[#This Row],[9]]),"DNF",    rounds_cum_time[[#This Row],[8]]+laps_times[[#This Row],[9]])</f>
        <v>1.304976851851852E-2</v>
      </c>
      <c r="S86" s="127">
        <f>IF(ISBLANK(laps_times[[#This Row],[10]]),"DNF",    rounds_cum_time[[#This Row],[9]]+laps_times[[#This Row],[10]])</f>
        <v>1.4424652777777779E-2</v>
      </c>
      <c r="T86" s="127">
        <f>IF(ISBLANK(laps_times[[#This Row],[11]]),"DNF",    rounds_cum_time[[#This Row],[10]]+laps_times[[#This Row],[11]])</f>
        <v>1.5820949074074074E-2</v>
      </c>
      <c r="U86" s="127">
        <f>IF(ISBLANK(laps_times[[#This Row],[12]]),"DNF",    rounds_cum_time[[#This Row],[11]]+laps_times[[#This Row],[12]])</f>
        <v>1.7173032407407408E-2</v>
      </c>
      <c r="V86" s="127">
        <f>IF(ISBLANK(laps_times[[#This Row],[13]]),"DNF",    rounds_cum_time[[#This Row],[12]]+laps_times[[#This Row],[13]])</f>
        <v>1.8540046296296298E-2</v>
      </c>
      <c r="W86" s="127">
        <f>IF(ISBLANK(laps_times[[#This Row],[14]]),"DNF",    rounds_cum_time[[#This Row],[13]]+laps_times[[#This Row],[14]])</f>
        <v>1.9909259259259262E-2</v>
      </c>
      <c r="X86" s="127">
        <f>IF(ISBLANK(laps_times[[#This Row],[15]]),"DNF",    rounds_cum_time[[#This Row],[14]]+laps_times[[#This Row],[15]])</f>
        <v>2.1286111111111113E-2</v>
      </c>
      <c r="Y86" s="127">
        <f>IF(ISBLANK(laps_times[[#This Row],[16]]),"DNF",    rounds_cum_time[[#This Row],[15]]+laps_times[[#This Row],[16]])</f>
        <v>2.2681944444444446E-2</v>
      </c>
      <c r="Z86" s="127">
        <f>IF(ISBLANK(laps_times[[#This Row],[17]]),"DNF",    rounds_cum_time[[#This Row],[16]]+laps_times[[#This Row],[17]])</f>
        <v>2.4086689814814814E-2</v>
      </c>
      <c r="AA86" s="127">
        <f>IF(ISBLANK(laps_times[[#This Row],[18]]),"DNF",    rounds_cum_time[[#This Row],[17]]+laps_times[[#This Row],[18]])</f>
        <v>2.5498958333333332E-2</v>
      </c>
      <c r="AB86" s="127">
        <f>IF(ISBLANK(laps_times[[#This Row],[19]]),"DNF",    rounds_cum_time[[#This Row],[18]]+laps_times[[#This Row],[19]])</f>
        <v>2.6849768518518516E-2</v>
      </c>
      <c r="AC86" s="127">
        <f>IF(ISBLANK(laps_times[[#This Row],[20]]),"DNF",    rounds_cum_time[[#This Row],[19]]+laps_times[[#This Row],[20]])</f>
        <v>2.8257407407407405E-2</v>
      </c>
      <c r="AD86" s="127">
        <f>IF(ISBLANK(laps_times[[#This Row],[21]]),"DNF",    rounds_cum_time[[#This Row],[20]]+laps_times[[#This Row],[21]])</f>
        <v>2.9710300925925921E-2</v>
      </c>
      <c r="AE86" s="127">
        <f>IF(ISBLANK(laps_times[[#This Row],[22]]),"DNF",    rounds_cum_time[[#This Row],[21]]+laps_times[[#This Row],[22]])</f>
        <v>3.1078472222222216E-2</v>
      </c>
      <c r="AF86" s="127">
        <f>IF(ISBLANK(laps_times[[#This Row],[23]]),"DNF",    rounds_cum_time[[#This Row],[22]]+laps_times[[#This Row],[23]])</f>
        <v>3.247581018518518E-2</v>
      </c>
      <c r="AG86" s="127">
        <f>IF(ISBLANK(laps_times[[#This Row],[24]]),"DNF",    rounds_cum_time[[#This Row],[23]]+laps_times[[#This Row],[24]])</f>
        <v>3.3887384259259253E-2</v>
      </c>
      <c r="AH86" s="127">
        <f>IF(ISBLANK(laps_times[[#This Row],[25]]),"DNF",    rounds_cum_time[[#This Row],[24]]+laps_times[[#This Row],[25]])</f>
        <v>3.5294097222222216E-2</v>
      </c>
      <c r="AI86" s="127">
        <f>IF(ISBLANK(laps_times[[#This Row],[26]]),"DNF",    rounds_cum_time[[#This Row],[25]]+laps_times[[#This Row],[26]])</f>
        <v>3.6681365740740733E-2</v>
      </c>
      <c r="AJ86" s="127">
        <f>IF(ISBLANK(laps_times[[#This Row],[27]]),"DNF",    rounds_cum_time[[#This Row],[26]]+laps_times[[#This Row],[27]])</f>
        <v>3.8099074074074063E-2</v>
      </c>
      <c r="AK86" s="127">
        <f>IF(ISBLANK(laps_times[[#This Row],[28]]),"DNF",    rounds_cum_time[[#This Row],[27]]+laps_times[[#This Row],[28]])</f>
        <v>3.9519097222222209E-2</v>
      </c>
      <c r="AL86" s="127">
        <f>IF(ISBLANK(laps_times[[#This Row],[29]]),"DNF",    rounds_cum_time[[#This Row],[28]]+laps_times[[#This Row],[29]])</f>
        <v>4.0948726851851837E-2</v>
      </c>
      <c r="AM86" s="127">
        <f>IF(ISBLANK(laps_times[[#This Row],[30]]),"DNF",    rounds_cum_time[[#This Row],[29]]+laps_times[[#This Row],[30]])</f>
        <v>4.2397337962962946E-2</v>
      </c>
      <c r="AN86" s="127">
        <f>IF(ISBLANK(laps_times[[#This Row],[31]]),"DNF",    rounds_cum_time[[#This Row],[30]]+laps_times[[#This Row],[31]])</f>
        <v>4.3917129629629612E-2</v>
      </c>
      <c r="AO86" s="127">
        <f>IF(ISBLANK(laps_times[[#This Row],[32]]),"DNF",    rounds_cum_time[[#This Row],[31]]+laps_times[[#This Row],[32]])</f>
        <v>4.5376041666666651E-2</v>
      </c>
      <c r="AP86" s="127">
        <f>IF(ISBLANK(laps_times[[#This Row],[33]]),"DNF",    rounds_cum_time[[#This Row],[32]]+laps_times[[#This Row],[33]])</f>
        <v>4.6831249999999984E-2</v>
      </c>
      <c r="AQ86" s="127">
        <f>IF(ISBLANK(laps_times[[#This Row],[34]]),"DNF",    rounds_cum_time[[#This Row],[33]]+laps_times[[#This Row],[34]])</f>
        <v>4.8297685185185166E-2</v>
      </c>
      <c r="AR86" s="127">
        <f>IF(ISBLANK(laps_times[[#This Row],[35]]),"DNF",    rounds_cum_time[[#This Row],[34]]+laps_times[[#This Row],[35]])</f>
        <v>4.984386574074072E-2</v>
      </c>
      <c r="AS86" s="127">
        <f>IF(ISBLANK(laps_times[[#This Row],[36]]),"DNF",    rounds_cum_time[[#This Row],[35]]+laps_times[[#This Row],[36]])</f>
        <v>5.1403587962962939E-2</v>
      </c>
      <c r="AT86" s="127">
        <f>IF(ISBLANK(laps_times[[#This Row],[37]]),"DNF",    rounds_cum_time[[#This Row],[36]]+laps_times[[#This Row],[37]])</f>
        <v>5.288831018518516E-2</v>
      </c>
      <c r="AU86" s="127">
        <f>IF(ISBLANK(laps_times[[#This Row],[38]]),"DNF",    rounds_cum_time[[#This Row],[37]]+laps_times[[#This Row],[38]])</f>
        <v>5.437303240740738E-2</v>
      </c>
      <c r="AV86" s="127">
        <f>IF(ISBLANK(laps_times[[#This Row],[39]]),"DNF",    rounds_cum_time[[#This Row],[38]]+laps_times[[#This Row],[39]])</f>
        <v>5.5884259259259231E-2</v>
      </c>
      <c r="AW86" s="127">
        <f>IF(ISBLANK(laps_times[[#This Row],[40]]),"DNF",    rounds_cum_time[[#This Row],[39]]+laps_times[[#This Row],[40]])</f>
        <v>5.7385995370370341E-2</v>
      </c>
      <c r="AX86" s="127">
        <f>IF(ISBLANK(laps_times[[#This Row],[41]]),"DNF",    rounds_cum_time[[#This Row],[40]]+laps_times[[#This Row],[41]])</f>
        <v>5.8936574074074044E-2</v>
      </c>
      <c r="AY86" s="127">
        <f>IF(ISBLANK(laps_times[[#This Row],[42]]),"DNF",    rounds_cum_time[[#This Row],[41]]+laps_times[[#This Row],[42]])</f>
        <v>6.0509953703703677E-2</v>
      </c>
      <c r="AZ86" s="127">
        <f>IF(ISBLANK(laps_times[[#This Row],[43]]),"DNF",    rounds_cum_time[[#This Row],[42]]+laps_times[[#This Row],[43]])</f>
        <v>6.2008101851851828E-2</v>
      </c>
      <c r="BA86" s="127">
        <f>IF(ISBLANK(laps_times[[#This Row],[44]]),"DNF",    rounds_cum_time[[#This Row],[43]]+laps_times[[#This Row],[44]])</f>
        <v>6.3526041666666644E-2</v>
      </c>
      <c r="BB86" s="127">
        <f>IF(ISBLANK(laps_times[[#This Row],[45]]),"DNF",    rounds_cum_time[[#This Row],[44]]+laps_times[[#This Row],[45]])</f>
        <v>6.509131944444442E-2</v>
      </c>
      <c r="BC86" s="127">
        <f>IF(ISBLANK(laps_times[[#This Row],[46]]),"DNF",    rounds_cum_time[[#This Row],[45]]+laps_times[[#This Row],[46]])</f>
        <v>6.6722569444444421E-2</v>
      </c>
      <c r="BD86" s="127">
        <f>IF(ISBLANK(laps_times[[#This Row],[47]]),"DNF",    rounds_cum_time[[#This Row],[46]]+laps_times[[#This Row],[47]])</f>
        <v>6.8295370370370354E-2</v>
      </c>
      <c r="BE86" s="127">
        <f>IF(ISBLANK(laps_times[[#This Row],[48]]),"DNF",    rounds_cum_time[[#This Row],[47]]+laps_times[[#This Row],[48]])</f>
        <v>6.9876736111111087E-2</v>
      </c>
      <c r="BF86" s="127">
        <f>IF(ISBLANK(laps_times[[#This Row],[49]]),"DNF",    rounds_cum_time[[#This Row],[48]]+laps_times[[#This Row],[49]])</f>
        <v>7.1587615740740712E-2</v>
      </c>
      <c r="BG86" s="127">
        <f>IF(ISBLANK(laps_times[[#This Row],[50]]),"DNF",    rounds_cum_time[[#This Row],[49]]+laps_times[[#This Row],[50]])</f>
        <v>7.3202893518518483E-2</v>
      </c>
      <c r="BH86" s="127">
        <f>IF(ISBLANK(laps_times[[#This Row],[51]]),"DNF",    rounds_cum_time[[#This Row],[50]]+laps_times[[#This Row],[51]])</f>
        <v>7.4838657407407375E-2</v>
      </c>
      <c r="BI86" s="127">
        <f>IF(ISBLANK(laps_times[[#This Row],[52]]),"DNF",    rounds_cum_time[[#This Row],[51]]+laps_times[[#This Row],[52]])</f>
        <v>7.6435763888888855E-2</v>
      </c>
      <c r="BJ86" s="127">
        <f>IF(ISBLANK(laps_times[[#This Row],[53]]),"DNF",    rounds_cum_time[[#This Row],[52]]+laps_times[[#This Row],[53]])</f>
        <v>7.8031712962962935E-2</v>
      </c>
      <c r="BK86" s="127">
        <f>IF(ISBLANK(laps_times[[#This Row],[54]]),"DNF",    rounds_cum_time[[#This Row],[53]]+laps_times[[#This Row],[54]])</f>
        <v>7.9605208333333302E-2</v>
      </c>
      <c r="BL86" s="127">
        <f>IF(ISBLANK(laps_times[[#This Row],[55]]),"DNF",    rounds_cum_time[[#This Row],[54]]+laps_times[[#This Row],[55]])</f>
        <v>8.1231712962962929E-2</v>
      </c>
      <c r="BM86" s="127">
        <f>IF(ISBLANK(laps_times[[#This Row],[56]]),"DNF",    rounds_cum_time[[#This Row],[55]]+laps_times[[#This Row],[56]])</f>
        <v>8.2997685185185147E-2</v>
      </c>
      <c r="BN86" s="127">
        <f>IF(ISBLANK(laps_times[[#This Row],[57]]),"DNF",    rounds_cum_time[[#This Row],[56]]+laps_times[[#This Row],[57]])</f>
        <v>8.4651967592592553E-2</v>
      </c>
      <c r="BO86" s="127">
        <f>IF(ISBLANK(laps_times[[#This Row],[58]]),"DNF",    rounds_cum_time[[#This Row],[57]]+laps_times[[#This Row],[58]])</f>
        <v>8.6306249999999959E-2</v>
      </c>
      <c r="BP86" s="127">
        <f>IF(ISBLANK(laps_times[[#This Row],[59]]),"DNF",    rounds_cum_time[[#This Row],[58]]+laps_times[[#This Row],[59]])</f>
        <v>8.7980439814814779E-2</v>
      </c>
      <c r="BQ86" s="127">
        <f>IF(ISBLANK(laps_times[[#This Row],[60]]),"DNF",    rounds_cum_time[[#This Row],[59]]+laps_times[[#This Row],[60]])</f>
        <v>8.9731712962962923E-2</v>
      </c>
      <c r="BR86" s="127">
        <f>IF(ISBLANK(laps_times[[#This Row],[61]]),"DNF",    rounds_cum_time[[#This Row],[60]]+laps_times[[#This Row],[61]])</f>
        <v>9.1409259259259218E-2</v>
      </c>
      <c r="BS86" s="127">
        <f>IF(ISBLANK(laps_times[[#This Row],[62]]),"DNF",    rounds_cum_time[[#This Row],[61]]+laps_times[[#This Row],[62]])</f>
        <v>9.3156944444444403E-2</v>
      </c>
      <c r="BT86" s="127">
        <f>IF(ISBLANK(laps_times[[#This Row],[63]]),"DNF",    rounds_cum_time[[#This Row],[62]]+laps_times[[#This Row],[63]])</f>
        <v>9.4805787037037001E-2</v>
      </c>
      <c r="BU86" s="127">
        <f>IF(ISBLANK(laps_times[[#This Row],[64]]),"DNF",    rounds_cum_time[[#This Row],[63]]+laps_times[[#This Row],[64]])</f>
        <v>9.6513425925925891E-2</v>
      </c>
      <c r="BV86" s="127">
        <f>IF(ISBLANK(laps_times[[#This Row],[65]]),"DNF",    rounds_cum_time[[#This Row],[64]]+laps_times[[#This Row],[65]])</f>
        <v>9.8192361111111071E-2</v>
      </c>
      <c r="BW86" s="127">
        <f>IF(ISBLANK(laps_times[[#This Row],[66]]),"DNF",    rounds_cum_time[[#This Row],[65]]+laps_times[[#This Row],[66]])</f>
        <v>9.9907523148148103E-2</v>
      </c>
      <c r="BX86" s="127">
        <f>IF(ISBLANK(laps_times[[#This Row],[67]]),"DNF",    rounds_cum_time[[#This Row],[66]]+laps_times[[#This Row],[67]])</f>
        <v>0.10181134259259254</v>
      </c>
      <c r="BY86" s="127">
        <f>IF(ISBLANK(laps_times[[#This Row],[68]]),"DNF",    rounds_cum_time[[#This Row],[67]]+laps_times[[#This Row],[68]])</f>
        <v>0.10354849537037032</v>
      </c>
      <c r="BZ86" s="127">
        <f>IF(ISBLANK(laps_times[[#This Row],[69]]),"DNF",    rounds_cum_time[[#This Row],[68]]+laps_times[[#This Row],[69]])</f>
        <v>0.1053219907407407</v>
      </c>
      <c r="CA86" s="127">
        <f>IF(ISBLANK(laps_times[[#This Row],[70]]),"DNF",    rounds_cum_time[[#This Row],[69]]+laps_times[[#This Row],[70]])</f>
        <v>0.10725428240740736</v>
      </c>
      <c r="CB86" s="127">
        <f>IF(ISBLANK(laps_times[[#This Row],[71]]),"DNF",    rounds_cum_time[[#This Row],[70]]+laps_times[[#This Row],[71]])</f>
        <v>0.10899710648148143</v>
      </c>
      <c r="CC86" s="127">
        <f>IF(ISBLANK(laps_times[[#This Row],[72]]),"DNF",    rounds_cum_time[[#This Row],[71]]+laps_times[[#This Row],[72]])</f>
        <v>0.11069097222222217</v>
      </c>
      <c r="CD86" s="127">
        <f>IF(ISBLANK(laps_times[[#This Row],[73]]),"DNF",    rounds_cum_time[[#This Row],[72]]+laps_times[[#This Row],[73]])</f>
        <v>0.11248865740740735</v>
      </c>
      <c r="CE86" s="127">
        <f>IF(ISBLANK(laps_times[[#This Row],[74]]),"DNF",    rounds_cum_time[[#This Row],[73]]+laps_times[[#This Row],[74]])</f>
        <v>0.11423379629629624</v>
      </c>
      <c r="CF86" s="127">
        <f>IF(ISBLANK(laps_times[[#This Row],[75]]),"DNF",    rounds_cum_time[[#This Row],[74]]+laps_times[[#This Row],[75]])</f>
        <v>0.11611412037037031</v>
      </c>
      <c r="CG86" s="127">
        <f>IF(ISBLANK(laps_times[[#This Row],[76]]),"DNF",    rounds_cum_time[[#This Row],[75]]+laps_times[[#This Row],[76]])</f>
        <v>0.1179797453703703</v>
      </c>
      <c r="CH86" s="127">
        <f>IF(ISBLANK(laps_times[[#This Row],[77]]),"DNF",    rounds_cum_time[[#This Row],[76]]+laps_times[[#This Row],[77]])</f>
        <v>0.11979780092592586</v>
      </c>
      <c r="CI86" s="127">
        <f>IF(ISBLANK(laps_times[[#This Row],[78]]),"DNF",    rounds_cum_time[[#This Row],[77]]+laps_times[[#This Row],[78]])</f>
        <v>0.12159571759259252</v>
      </c>
      <c r="CJ86" s="127">
        <f>IF(ISBLANK(laps_times[[#This Row],[79]]),"DNF",    rounds_cum_time[[#This Row],[78]]+laps_times[[#This Row],[79]])</f>
        <v>0.1234629629629629</v>
      </c>
      <c r="CK86" s="127">
        <f>IF(ISBLANK(laps_times[[#This Row],[80]]),"DNF",    rounds_cum_time[[#This Row],[79]]+laps_times[[#This Row],[80]])</f>
        <v>0.12528055555555548</v>
      </c>
      <c r="CL86" s="127">
        <f>IF(ISBLANK(laps_times[[#This Row],[81]]),"DNF",    rounds_cum_time[[#This Row],[80]]+laps_times[[#This Row],[81]])</f>
        <v>0.12717002314814807</v>
      </c>
      <c r="CM86" s="127">
        <f>IF(ISBLANK(laps_times[[#This Row],[82]]),"DNF",    rounds_cum_time[[#This Row],[81]]+laps_times[[#This Row],[82]])</f>
        <v>0.12904479166666658</v>
      </c>
      <c r="CN86" s="127">
        <f>IF(ISBLANK(laps_times[[#This Row],[83]]),"DNF",    rounds_cum_time[[#This Row],[82]]+laps_times[[#This Row],[83]])</f>
        <v>0.13106898148148138</v>
      </c>
      <c r="CO86" s="127">
        <f>IF(ISBLANK(laps_times[[#This Row],[84]]),"DNF",    rounds_cum_time[[#This Row],[83]]+laps_times[[#This Row],[84]])</f>
        <v>0.13299293981481472</v>
      </c>
      <c r="CP86" s="127">
        <f>IF(ISBLANK(laps_times[[#This Row],[85]]),"DNF",    rounds_cum_time[[#This Row],[84]]+laps_times[[#This Row],[85]])</f>
        <v>0.13494444444444434</v>
      </c>
      <c r="CQ86" s="127">
        <f>IF(ISBLANK(laps_times[[#This Row],[86]]),"DNF",    rounds_cum_time[[#This Row],[85]]+laps_times[[#This Row],[86]])</f>
        <v>0.13686238425925915</v>
      </c>
      <c r="CR86" s="127">
        <f>IF(ISBLANK(laps_times[[#This Row],[87]]),"DNF",    rounds_cum_time[[#This Row],[86]]+laps_times[[#This Row],[87]])</f>
        <v>0.13875763888888878</v>
      </c>
      <c r="CS86" s="127">
        <f>IF(ISBLANK(laps_times[[#This Row],[88]]),"DNF",    rounds_cum_time[[#This Row],[87]]+laps_times[[#This Row],[88]])</f>
        <v>0.14072048611111102</v>
      </c>
      <c r="CT86" s="127">
        <f>IF(ISBLANK(laps_times[[#This Row],[89]]),"DNF",    rounds_cum_time[[#This Row],[88]]+laps_times[[#This Row],[89]])</f>
        <v>0.14264976851851843</v>
      </c>
      <c r="CU86" s="127">
        <f>IF(ISBLANK(laps_times[[#This Row],[90]]),"DNF",    rounds_cum_time[[#This Row],[89]]+laps_times[[#This Row],[90]])</f>
        <v>0.14458298611111103</v>
      </c>
      <c r="CV86" s="127">
        <f>IF(ISBLANK(laps_times[[#This Row],[91]]),"DNF",    rounds_cum_time[[#This Row],[90]]+laps_times[[#This Row],[91]])</f>
        <v>0.14645798611111102</v>
      </c>
      <c r="CW86" s="127">
        <f>IF(ISBLANK(laps_times[[#This Row],[92]]),"DNF",    rounds_cum_time[[#This Row],[91]]+laps_times[[#This Row],[92]])</f>
        <v>0.14838518518518509</v>
      </c>
      <c r="CX86" s="127">
        <f>IF(ISBLANK(laps_times[[#This Row],[93]]),"DNF",    rounds_cum_time[[#This Row],[92]]+laps_times[[#This Row],[93]])</f>
        <v>0.15023784722222214</v>
      </c>
      <c r="CY86" s="127">
        <f>IF(ISBLANK(laps_times[[#This Row],[94]]),"DNF",    rounds_cum_time[[#This Row],[93]]+laps_times[[#This Row],[94]])</f>
        <v>0.15204050925925919</v>
      </c>
      <c r="CZ86" s="127">
        <f>IF(ISBLANK(laps_times[[#This Row],[95]]),"DNF",    rounds_cum_time[[#This Row],[94]]+laps_times[[#This Row],[95]])</f>
        <v>0.1538592592592592</v>
      </c>
      <c r="DA86" s="127">
        <f>IF(ISBLANK(laps_times[[#This Row],[96]]),"DNF",    rounds_cum_time[[#This Row],[95]]+laps_times[[#This Row],[96]])</f>
        <v>0.15564247685185179</v>
      </c>
      <c r="DB86" s="127">
        <f>IF(ISBLANK(laps_times[[#This Row],[97]]),"DNF",    rounds_cum_time[[#This Row],[96]]+laps_times[[#This Row],[97]])</f>
        <v>0.15748321759259254</v>
      </c>
      <c r="DC86" s="127">
        <f>IF(ISBLANK(laps_times[[#This Row],[98]]),"DNF",    rounds_cum_time[[#This Row],[97]]+laps_times[[#This Row],[98]])</f>
        <v>0.1593012731481481</v>
      </c>
      <c r="DD86" s="127">
        <f>IF(ISBLANK(laps_times[[#This Row],[99]]),"DNF",    rounds_cum_time[[#This Row],[98]]+laps_times[[#This Row],[99]])</f>
        <v>0.16117708333333328</v>
      </c>
      <c r="DE86" s="127">
        <f>IF(ISBLANK(laps_times[[#This Row],[100]]),"DNF",    rounds_cum_time[[#This Row],[99]]+laps_times[[#This Row],[100]])</f>
        <v>0.16296921296296291</v>
      </c>
      <c r="DF86" s="127">
        <f>IF(ISBLANK(laps_times[[#This Row],[101]]),"DNF",    rounds_cum_time[[#This Row],[100]]+laps_times[[#This Row],[101]])</f>
        <v>0.16479351851851845</v>
      </c>
      <c r="DG86" s="127">
        <f>IF(ISBLANK(laps_times[[#This Row],[102]]),"DNF",    rounds_cum_time[[#This Row],[101]]+laps_times[[#This Row],[102]])</f>
        <v>0.16662245370370363</v>
      </c>
      <c r="DH86" s="127">
        <f>IF(ISBLANK(laps_times[[#This Row],[103]]),"DNF",    rounds_cum_time[[#This Row],[102]]+laps_times[[#This Row],[103]])</f>
        <v>0.16850578703703695</v>
      </c>
      <c r="DI86" s="128">
        <f>IF(ISBLANK(laps_times[[#This Row],[104]]),"DNF",    rounds_cum_time[[#This Row],[103]]+laps_times[[#This Row],[104]])</f>
        <v>0.1703306712962962</v>
      </c>
      <c r="DJ86" s="128">
        <f>IF(ISBLANK(laps_times[[#This Row],[105]]),"DNF",    rounds_cum_time[[#This Row],[104]]+laps_times[[#This Row],[105]])</f>
        <v>0.17197094907407398</v>
      </c>
    </row>
    <row r="87" spans="2:114" x14ac:dyDescent="0.2">
      <c r="B87" s="124">
        <f>laps_times[[#This Row],[poř]]</f>
        <v>84</v>
      </c>
      <c r="C87" s="125">
        <f>laps_times[[#This Row],[s.č.]]</f>
        <v>124</v>
      </c>
      <c r="D87" s="125" t="str">
        <f>laps_times[[#This Row],[jméno]]</f>
        <v>Vostrý Miroslav</v>
      </c>
      <c r="E87" s="126">
        <f>laps_times[[#This Row],[roč]]</f>
        <v>1977</v>
      </c>
      <c r="F87" s="126" t="str">
        <f>laps_times[[#This Row],[kat]]</f>
        <v>M40</v>
      </c>
      <c r="G87" s="126">
        <f>laps_times[[#This Row],[poř_kat]]</f>
        <v>37</v>
      </c>
      <c r="H87" s="125" t="str">
        <f>IF(ISBLANK(laps_times[[#This Row],[klub]]),"-",laps_times[[#This Row],[klub]])</f>
        <v>MK Kladno</v>
      </c>
      <c r="I87" s="138">
        <f>laps_times[[#This Row],[celk. čas]]</f>
        <v>0.17423611111111112</v>
      </c>
      <c r="J87" s="127">
        <f>laps_times[[#This Row],[1]]</f>
        <v>2.1361111111111112E-3</v>
      </c>
      <c r="K87" s="127">
        <f>IF(ISBLANK(laps_times[[#This Row],[2]]),"DNF",    rounds_cum_time[[#This Row],[1]]+laps_times[[#This Row],[2]])</f>
        <v>3.5671296296296293E-3</v>
      </c>
      <c r="L87" s="127">
        <f>IF(ISBLANK(laps_times[[#This Row],[3]]),"DNF",    rounds_cum_time[[#This Row],[2]]+laps_times[[#This Row],[3]])</f>
        <v>4.9163194444444436E-3</v>
      </c>
      <c r="M87" s="127">
        <f>IF(ISBLANK(laps_times[[#This Row],[4]]),"DNF",    rounds_cum_time[[#This Row],[3]]+laps_times[[#This Row],[4]])</f>
        <v>6.3074074074074065E-3</v>
      </c>
      <c r="N87" s="127">
        <f>IF(ISBLANK(laps_times[[#This Row],[5]]),"DNF",    rounds_cum_time[[#This Row],[4]]+laps_times[[#This Row],[5]])</f>
        <v>7.7288194444444435E-3</v>
      </c>
      <c r="O87" s="127">
        <f>IF(ISBLANK(laps_times[[#This Row],[6]]),"DNF",    rounds_cum_time[[#This Row],[5]]+laps_times[[#This Row],[6]])</f>
        <v>9.1553240740740727E-3</v>
      </c>
      <c r="P87" s="127">
        <f>IF(ISBLANK(laps_times[[#This Row],[7]]),"DNF",    rounds_cum_time[[#This Row],[6]]+laps_times[[#This Row],[7]])</f>
        <v>1.0558217592592591E-2</v>
      </c>
      <c r="Q87" s="127">
        <f>IF(ISBLANK(laps_times[[#This Row],[8]]),"DNF",    rounds_cum_time[[#This Row],[7]]+laps_times[[#This Row],[8]])</f>
        <v>1.2012615740740739E-2</v>
      </c>
      <c r="R87" s="127">
        <f>IF(ISBLANK(laps_times[[#This Row],[9]]),"DNF",    rounds_cum_time[[#This Row],[8]]+laps_times[[#This Row],[9]])</f>
        <v>1.3493749999999997E-2</v>
      </c>
      <c r="S87" s="127">
        <f>IF(ISBLANK(laps_times[[#This Row],[10]]),"DNF",    rounds_cum_time[[#This Row],[9]]+laps_times[[#This Row],[10]])</f>
        <v>1.4949189814814811E-2</v>
      </c>
      <c r="T87" s="127">
        <f>IF(ISBLANK(laps_times[[#This Row],[11]]),"DNF",    rounds_cum_time[[#This Row],[10]]+laps_times[[#This Row],[11]])</f>
        <v>1.6380787037037034E-2</v>
      </c>
      <c r="U87" s="127">
        <f>IF(ISBLANK(laps_times[[#This Row],[12]]),"DNF",    rounds_cum_time[[#This Row],[11]]+laps_times[[#This Row],[12]])</f>
        <v>1.7843981481481478E-2</v>
      </c>
      <c r="V87" s="127">
        <f>IF(ISBLANK(laps_times[[#This Row],[13]]),"DNF",    rounds_cum_time[[#This Row],[12]]+laps_times[[#This Row],[13]])</f>
        <v>1.9335416666666664E-2</v>
      </c>
      <c r="W87" s="127">
        <f>IF(ISBLANK(laps_times[[#This Row],[14]]),"DNF",    rounds_cum_time[[#This Row],[13]]+laps_times[[#This Row],[14]])</f>
        <v>2.0893171296296295E-2</v>
      </c>
      <c r="X87" s="127">
        <f>IF(ISBLANK(laps_times[[#This Row],[15]]),"DNF",    rounds_cum_time[[#This Row],[14]]+laps_times[[#This Row],[15]])</f>
        <v>2.2412499999999998E-2</v>
      </c>
      <c r="Y87" s="127">
        <f>IF(ISBLANK(laps_times[[#This Row],[16]]),"DNF",    rounds_cum_time[[#This Row],[15]]+laps_times[[#This Row],[16]])</f>
        <v>2.391412037037037E-2</v>
      </c>
      <c r="Z87" s="127">
        <f>IF(ISBLANK(laps_times[[#This Row],[17]]),"DNF",    rounds_cum_time[[#This Row],[16]]+laps_times[[#This Row],[17]])</f>
        <v>2.5392361111111112E-2</v>
      </c>
      <c r="AA87" s="127">
        <f>IF(ISBLANK(laps_times[[#This Row],[18]]),"DNF",    rounds_cum_time[[#This Row],[17]]+laps_times[[#This Row],[18]])</f>
        <v>2.6901388888888891E-2</v>
      </c>
      <c r="AB87" s="127">
        <f>IF(ISBLANK(laps_times[[#This Row],[19]]),"DNF",    rounds_cum_time[[#This Row],[18]]+laps_times[[#This Row],[19]])</f>
        <v>2.8387500000000003E-2</v>
      </c>
      <c r="AC87" s="127">
        <f>IF(ISBLANK(laps_times[[#This Row],[20]]),"DNF",    rounds_cum_time[[#This Row],[19]]+laps_times[[#This Row],[20]])</f>
        <v>2.9889004629629633E-2</v>
      </c>
      <c r="AD87" s="127">
        <f>IF(ISBLANK(laps_times[[#This Row],[21]]),"DNF",    rounds_cum_time[[#This Row],[20]]+laps_times[[#This Row],[21]])</f>
        <v>3.1409837962962969E-2</v>
      </c>
      <c r="AE87" s="127">
        <f>IF(ISBLANK(laps_times[[#This Row],[22]]),"DNF",    rounds_cum_time[[#This Row],[21]]+laps_times[[#This Row],[22]])</f>
        <v>3.2958680555555564E-2</v>
      </c>
      <c r="AF87" s="127">
        <f>IF(ISBLANK(laps_times[[#This Row],[23]]),"DNF",    rounds_cum_time[[#This Row],[22]]+laps_times[[#This Row],[23]])</f>
        <v>3.452835648148149E-2</v>
      </c>
      <c r="AG87" s="127">
        <f>IF(ISBLANK(laps_times[[#This Row],[24]]),"DNF",    rounds_cum_time[[#This Row],[23]]+laps_times[[#This Row],[24]])</f>
        <v>3.6104629629629639E-2</v>
      </c>
      <c r="AH87" s="127">
        <f>IF(ISBLANK(laps_times[[#This Row],[25]]),"DNF",    rounds_cum_time[[#This Row],[24]]+laps_times[[#This Row],[25]])</f>
        <v>3.7639583333333344E-2</v>
      </c>
      <c r="AI87" s="127">
        <f>IF(ISBLANK(laps_times[[#This Row],[26]]),"DNF",    rounds_cum_time[[#This Row],[25]]+laps_times[[#This Row],[26]])</f>
        <v>3.916250000000001E-2</v>
      </c>
      <c r="AJ87" s="127">
        <f>IF(ISBLANK(laps_times[[#This Row],[27]]),"DNF",    rounds_cum_time[[#This Row],[26]]+laps_times[[#This Row],[27]])</f>
        <v>4.0690509259259267E-2</v>
      </c>
      <c r="AK87" s="127">
        <f>IF(ISBLANK(laps_times[[#This Row],[28]]),"DNF",    rounds_cum_time[[#This Row],[27]]+laps_times[[#This Row],[28]])</f>
        <v>4.2238425925925936E-2</v>
      </c>
      <c r="AL87" s="127">
        <f>IF(ISBLANK(laps_times[[#This Row],[29]]),"DNF",    rounds_cum_time[[#This Row],[28]]+laps_times[[#This Row],[29]])</f>
        <v>4.3763888888888901E-2</v>
      </c>
      <c r="AM87" s="127">
        <f>IF(ISBLANK(laps_times[[#This Row],[30]]),"DNF",    rounds_cum_time[[#This Row],[29]]+laps_times[[#This Row],[30]])</f>
        <v>4.5338657407407418E-2</v>
      </c>
      <c r="AN87" s="127">
        <f>IF(ISBLANK(laps_times[[#This Row],[31]]),"DNF",    rounds_cum_time[[#This Row],[30]]+laps_times[[#This Row],[31]])</f>
        <v>4.6920949074074084E-2</v>
      </c>
      <c r="AO87" s="127">
        <f>IF(ISBLANK(laps_times[[#This Row],[32]]),"DNF",    rounds_cum_time[[#This Row],[31]]+laps_times[[#This Row],[32]])</f>
        <v>4.8471875000000011E-2</v>
      </c>
      <c r="AP87" s="127">
        <f>IF(ISBLANK(laps_times[[#This Row],[33]]),"DNF",    rounds_cum_time[[#This Row],[32]]+laps_times[[#This Row],[33]])</f>
        <v>5.0043865740740753E-2</v>
      </c>
      <c r="AQ87" s="127">
        <f>IF(ISBLANK(laps_times[[#This Row],[34]]),"DNF",    rounds_cum_time[[#This Row],[33]]+laps_times[[#This Row],[34]])</f>
        <v>5.1632175925925936E-2</v>
      </c>
      <c r="AR87" s="127">
        <f>IF(ISBLANK(laps_times[[#This Row],[35]]),"DNF",    rounds_cum_time[[#This Row],[34]]+laps_times[[#This Row],[35]])</f>
        <v>5.3221180555555567E-2</v>
      </c>
      <c r="AS87" s="127">
        <f>IF(ISBLANK(laps_times[[#This Row],[36]]),"DNF",    rounds_cum_time[[#This Row],[35]]+laps_times[[#This Row],[36]])</f>
        <v>5.4830671296296304E-2</v>
      </c>
      <c r="AT87" s="127">
        <f>IF(ISBLANK(laps_times[[#This Row],[37]]),"DNF",    rounds_cum_time[[#This Row],[36]]+laps_times[[#This Row],[37]])</f>
        <v>5.6422685185185194E-2</v>
      </c>
      <c r="AU87" s="127">
        <f>IF(ISBLANK(laps_times[[#This Row],[38]]),"DNF",    rounds_cum_time[[#This Row],[37]]+laps_times[[#This Row],[38]])</f>
        <v>5.8028587962962973E-2</v>
      </c>
      <c r="AV87" s="127">
        <f>IF(ISBLANK(laps_times[[#This Row],[39]]),"DNF",    rounds_cum_time[[#This Row],[38]]+laps_times[[#This Row],[39]])</f>
        <v>5.9572569444444452E-2</v>
      </c>
      <c r="AW87" s="127">
        <f>IF(ISBLANK(laps_times[[#This Row],[40]]),"DNF",    rounds_cum_time[[#This Row],[39]]+laps_times[[#This Row],[40]])</f>
        <v>6.1167824074074083E-2</v>
      </c>
      <c r="AX87" s="127">
        <f>IF(ISBLANK(laps_times[[#This Row],[41]]),"DNF",    rounds_cum_time[[#This Row],[40]]+laps_times[[#This Row],[41]])</f>
        <v>6.2806712962962974E-2</v>
      </c>
      <c r="AY87" s="127">
        <f>IF(ISBLANK(laps_times[[#This Row],[42]]),"DNF",    rounds_cum_time[[#This Row],[41]]+laps_times[[#This Row],[42]])</f>
        <v>6.4422685185185194E-2</v>
      </c>
      <c r="AZ87" s="127">
        <f>IF(ISBLANK(laps_times[[#This Row],[43]]),"DNF",    rounds_cum_time[[#This Row],[42]]+laps_times[[#This Row],[43]])</f>
        <v>6.6022685185185198E-2</v>
      </c>
      <c r="BA87" s="127">
        <f>IF(ISBLANK(laps_times[[#This Row],[44]]),"DNF",    rounds_cum_time[[#This Row],[43]]+laps_times[[#This Row],[44]])</f>
        <v>6.7562731481481494E-2</v>
      </c>
      <c r="BB87" s="127">
        <f>IF(ISBLANK(laps_times[[#This Row],[45]]),"DNF",    rounds_cum_time[[#This Row],[44]]+laps_times[[#This Row],[45]])</f>
        <v>6.9100000000000009E-2</v>
      </c>
      <c r="BC87" s="127">
        <f>IF(ISBLANK(laps_times[[#This Row],[46]]),"DNF",    rounds_cum_time[[#This Row],[45]]+laps_times[[#This Row],[46]])</f>
        <v>7.0627199074074082E-2</v>
      </c>
      <c r="BD87" s="127">
        <f>IF(ISBLANK(laps_times[[#This Row],[47]]),"DNF",    rounds_cum_time[[#This Row],[46]]+laps_times[[#This Row],[47]])</f>
        <v>7.2201620370370381E-2</v>
      </c>
      <c r="BE87" s="127">
        <f>IF(ISBLANK(laps_times[[#This Row],[48]]),"DNF",    rounds_cum_time[[#This Row],[47]]+laps_times[[#This Row],[48]])</f>
        <v>7.3815046296296302E-2</v>
      </c>
      <c r="BF87" s="127">
        <f>IF(ISBLANK(laps_times[[#This Row],[49]]),"DNF",    rounds_cum_time[[#This Row],[48]]+laps_times[[#This Row],[49]])</f>
        <v>7.5418402777777782E-2</v>
      </c>
      <c r="BG87" s="127">
        <f>IF(ISBLANK(laps_times[[#This Row],[50]]),"DNF",    rounds_cum_time[[#This Row],[49]]+laps_times[[#This Row],[50]])</f>
        <v>7.7057754629629632E-2</v>
      </c>
      <c r="BH87" s="127">
        <f>IF(ISBLANK(laps_times[[#This Row],[51]]),"DNF",    rounds_cum_time[[#This Row],[50]]+laps_times[[#This Row],[51]])</f>
        <v>7.8761342592592598E-2</v>
      </c>
      <c r="BI87" s="127">
        <f>IF(ISBLANK(laps_times[[#This Row],[52]]),"DNF",    rounds_cum_time[[#This Row],[51]]+laps_times[[#This Row],[52]])</f>
        <v>8.0395949074074075E-2</v>
      </c>
      <c r="BJ87" s="127">
        <f>IF(ISBLANK(laps_times[[#This Row],[53]]),"DNF",    rounds_cum_time[[#This Row],[52]]+laps_times[[#This Row],[53]])</f>
        <v>8.2011342592592587E-2</v>
      </c>
      <c r="BK87" s="127">
        <f>IF(ISBLANK(laps_times[[#This Row],[54]]),"DNF",    rounds_cum_time[[#This Row],[53]]+laps_times[[#This Row],[54]])</f>
        <v>8.3581828703703703E-2</v>
      </c>
      <c r="BL87" s="127">
        <f>IF(ISBLANK(laps_times[[#This Row],[55]]),"DNF",    rounds_cum_time[[#This Row],[54]]+laps_times[[#This Row],[55]])</f>
        <v>8.5177314814814817E-2</v>
      </c>
      <c r="BM87" s="127">
        <f>IF(ISBLANK(laps_times[[#This Row],[56]]),"DNF",    rounds_cum_time[[#This Row],[55]]+laps_times[[#This Row],[56]])</f>
        <v>8.6762731481481489E-2</v>
      </c>
      <c r="BN87" s="127">
        <f>IF(ISBLANK(laps_times[[#This Row],[57]]),"DNF",    rounds_cum_time[[#This Row],[56]]+laps_times[[#This Row],[57]])</f>
        <v>8.835173611111112E-2</v>
      </c>
      <c r="BO87" s="127">
        <f>IF(ISBLANK(laps_times[[#This Row],[58]]),"DNF",    rounds_cum_time[[#This Row],[57]]+laps_times[[#This Row],[58]])</f>
        <v>9.0046875000000012E-2</v>
      </c>
      <c r="BP87" s="127">
        <f>IF(ISBLANK(laps_times[[#This Row],[59]]),"DNF",    rounds_cum_time[[#This Row],[58]]+laps_times[[#This Row],[59]])</f>
        <v>9.1703587962962976E-2</v>
      </c>
      <c r="BQ87" s="127">
        <f>IF(ISBLANK(laps_times[[#This Row],[60]]),"DNF",    rounds_cum_time[[#This Row],[59]]+laps_times[[#This Row],[60]])</f>
        <v>9.341435185185186E-2</v>
      </c>
      <c r="BR87" s="127">
        <f>IF(ISBLANK(laps_times[[#This Row],[61]]),"DNF",    rounds_cum_time[[#This Row],[60]]+laps_times[[#This Row],[61]])</f>
        <v>9.5056828703703716E-2</v>
      </c>
      <c r="BS87" s="127">
        <f>IF(ISBLANK(laps_times[[#This Row],[62]]),"DNF",    rounds_cum_time[[#This Row],[61]]+laps_times[[#This Row],[62]])</f>
        <v>9.6756250000000016E-2</v>
      </c>
      <c r="BT87" s="127">
        <f>IF(ISBLANK(laps_times[[#This Row],[63]]),"DNF",    rounds_cum_time[[#This Row],[62]]+laps_times[[#This Row],[63]])</f>
        <v>9.844189814814816E-2</v>
      </c>
      <c r="BU87" s="127">
        <f>IF(ISBLANK(laps_times[[#This Row],[64]]),"DNF",    rounds_cum_time[[#This Row],[63]]+laps_times[[#This Row],[64]])</f>
        <v>0.10011284722222223</v>
      </c>
      <c r="BV87" s="127">
        <f>IF(ISBLANK(laps_times[[#This Row],[65]]),"DNF",    rounds_cum_time[[#This Row],[64]]+laps_times[[#This Row],[65]])</f>
        <v>0.10178483796296298</v>
      </c>
      <c r="BW87" s="127">
        <f>IF(ISBLANK(laps_times[[#This Row],[66]]),"DNF",    rounds_cum_time[[#This Row],[65]]+laps_times[[#This Row],[66]])</f>
        <v>0.10346412037037038</v>
      </c>
      <c r="BX87" s="127">
        <f>IF(ISBLANK(laps_times[[#This Row],[67]]),"DNF",    rounds_cum_time[[#This Row],[66]]+laps_times[[#This Row],[67]])</f>
        <v>0.10512719907407408</v>
      </c>
      <c r="BY87" s="127">
        <f>IF(ISBLANK(laps_times[[#This Row],[68]]),"DNF",    rounds_cum_time[[#This Row],[67]]+laps_times[[#This Row],[68]])</f>
        <v>0.10682025462962964</v>
      </c>
      <c r="BZ87" s="127">
        <f>IF(ISBLANK(laps_times[[#This Row],[69]]),"DNF",    rounds_cum_time[[#This Row],[68]]+laps_times[[#This Row],[69]])</f>
        <v>0.10846574074074075</v>
      </c>
      <c r="CA87" s="127">
        <f>IF(ISBLANK(laps_times[[#This Row],[70]]),"DNF",    rounds_cum_time[[#This Row],[69]]+laps_times[[#This Row],[70]])</f>
        <v>0.11019733796296298</v>
      </c>
      <c r="CB87" s="127">
        <f>IF(ISBLANK(laps_times[[#This Row],[71]]),"DNF",    rounds_cum_time[[#This Row],[70]]+laps_times[[#This Row],[71]])</f>
        <v>0.11196435185185187</v>
      </c>
      <c r="CC87" s="127">
        <f>IF(ISBLANK(laps_times[[#This Row],[72]]),"DNF",    rounds_cum_time[[#This Row],[71]]+laps_times[[#This Row],[72]])</f>
        <v>0.11371435185185187</v>
      </c>
      <c r="CD87" s="127">
        <f>IF(ISBLANK(laps_times[[#This Row],[73]]),"DNF",    rounds_cum_time[[#This Row],[72]]+laps_times[[#This Row],[73]])</f>
        <v>0.11560324074074076</v>
      </c>
      <c r="CE87" s="127">
        <f>IF(ISBLANK(laps_times[[#This Row],[74]]),"DNF",    rounds_cum_time[[#This Row],[73]]+laps_times[[#This Row],[74]])</f>
        <v>0.11738078703703705</v>
      </c>
      <c r="CF87" s="127">
        <f>IF(ISBLANK(laps_times[[#This Row],[75]]),"DNF",    rounds_cum_time[[#This Row],[74]]+laps_times[[#This Row],[75]])</f>
        <v>0.11915844907407409</v>
      </c>
      <c r="CG87" s="127">
        <f>IF(ISBLANK(laps_times[[#This Row],[76]]),"DNF",    rounds_cum_time[[#This Row],[75]]+laps_times[[#This Row],[76]])</f>
        <v>0.12109236111111113</v>
      </c>
      <c r="CH87" s="127">
        <f>IF(ISBLANK(laps_times[[#This Row],[77]]),"DNF",    rounds_cum_time[[#This Row],[76]]+laps_times[[#This Row],[77]])</f>
        <v>0.1229164351851852</v>
      </c>
      <c r="CI87" s="127">
        <f>IF(ISBLANK(laps_times[[#This Row],[78]]),"DNF",    rounds_cum_time[[#This Row],[77]]+laps_times[[#This Row],[78]])</f>
        <v>0.12468958333333335</v>
      </c>
      <c r="CJ87" s="127">
        <f>IF(ISBLANK(laps_times[[#This Row],[79]]),"DNF",    rounds_cum_time[[#This Row],[78]]+laps_times[[#This Row],[79]])</f>
        <v>0.12652384259259261</v>
      </c>
      <c r="CK87" s="127">
        <f>IF(ISBLANK(laps_times[[#This Row],[80]]),"DNF",    rounds_cum_time[[#This Row],[79]]+laps_times[[#This Row],[80]])</f>
        <v>0.12826435185185187</v>
      </c>
      <c r="CL87" s="127">
        <f>IF(ISBLANK(laps_times[[#This Row],[81]]),"DNF",    rounds_cum_time[[#This Row],[80]]+laps_times[[#This Row],[81]])</f>
        <v>0.13005868055555556</v>
      </c>
      <c r="CM87" s="127">
        <f>IF(ISBLANK(laps_times[[#This Row],[82]]),"DNF",    rounds_cum_time[[#This Row],[81]]+laps_times[[#This Row],[82]])</f>
        <v>0.13184861111111112</v>
      </c>
      <c r="CN87" s="127">
        <f>IF(ISBLANK(laps_times[[#This Row],[83]]),"DNF",    rounds_cum_time[[#This Row],[82]]+laps_times[[#This Row],[83]])</f>
        <v>0.13362638888888889</v>
      </c>
      <c r="CO87" s="127">
        <f>IF(ISBLANK(laps_times[[#This Row],[84]]),"DNF",    rounds_cum_time[[#This Row],[83]]+laps_times[[#This Row],[84]])</f>
        <v>0.13539097222222224</v>
      </c>
      <c r="CP87" s="127">
        <f>IF(ISBLANK(laps_times[[#This Row],[85]]),"DNF",    rounds_cum_time[[#This Row],[84]]+laps_times[[#This Row],[85]])</f>
        <v>0.13718518518518522</v>
      </c>
      <c r="CQ87" s="127">
        <f>IF(ISBLANK(laps_times[[#This Row],[86]]),"DNF",    rounds_cum_time[[#This Row],[85]]+laps_times[[#This Row],[86]])</f>
        <v>0.13899039351851855</v>
      </c>
      <c r="CR87" s="127">
        <f>IF(ISBLANK(laps_times[[#This Row],[87]]),"DNF",    rounds_cum_time[[#This Row],[86]]+laps_times[[#This Row],[87]])</f>
        <v>0.1408561342592593</v>
      </c>
      <c r="CS87" s="127">
        <f>IF(ISBLANK(laps_times[[#This Row],[88]]),"DNF",    rounds_cum_time[[#This Row],[87]]+laps_times[[#This Row],[88]])</f>
        <v>0.14271678240740746</v>
      </c>
      <c r="CT87" s="127">
        <f>IF(ISBLANK(laps_times[[#This Row],[89]]),"DNF",    rounds_cum_time[[#This Row],[88]]+laps_times[[#This Row],[89]])</f>
        <v>0.14461157407407413</v>
      </c>
      <c r="CU87" s="127">
        <f>IF(ISBLANK(laps_times[[#This Row],[90]]),"DNF",    rounds_cum_time[[#This Row],[89]]+laps_times[[#This Row],[90]])</f>
        <v>0.14664328703703708</v>
      </c>
      <c r="CV87" s="127">
        <f>IF(ISBLANK(laps_times[[#This Row],[91]]),"DNF",    rounds_cum_time[[#This Row],[90]]+laps_times[[#This Row],[91]])</f>
        <v>0.14854606481481486</v>
      </c>
      <c r="CW87" s="127">
        <f>IF(ISBLANK(laps_times[[#This Row],[92]]),"DNF",    rounds_cum_time[[#This Row],[91]]+laps_times[[#This Row],[92]])</f>
        <v>0.15037349537037042</v>
      </c>
      <c r="CX87" s="127">
        <f>IF(ISBLANK(laps_times[[#This Row],[93]]),"DNF",    rounds_cum_time[[#This Row],[92]]+laps_times[[#This Row],[93]])</f>
        <v>0.15216377314814819</v>
      </c>
      <c r="CY87" s="127">
        <f>IF(ISBLANK(laps_times[[#This Row],[94]]),"DNF",    rounds_cum_time[[#This Row],[93]]+laps_times[[#This Row],[94]])</f>
        <v>0.15391736111111115</v>
      </c>
      <c r="CZ87" s="127">
        <f>IF(ISBLANK(laps_times[[#This Row],[95]]),"DNF",    rounds_cum_time[[#This Row],[94]]+laps_times[[#This Row],[95]])</f>
        <v>0.15570532407407411</v>
      </c>
      <c r="DA87" s="127">
        <f>IF(ISBLANK(laps_times[[#This Row],[96]]),"DNF",    rounds_cum_time[[#This Row],[95]]+laps_times[[#This Row],[96]])</f>
        <v>0.15743877314814819</v>
      </c>
      <c r="DB87" s="127">
        <f>IF(ISBLANK(laps_times[[#This Row],[97]]),"DNF",    rounds_cum_time[[#This Row],[96]]+laps_times[[#This Row],[97]])</f>
        <v>0.15951828703703708</v>
      </c>
      <c r="DC87" s="127">
        <f>IF(ISBLANK(laps_times[[#This Row],[98]]),"DNF",    rounds_cum_time[[#This Row],[97]]+laps_times[[#This Row],[98]])</f>
        <v>0.16143495370370375</v>
      </c>
      <c r="DD87" s="127">
        <f>IF(ISBLANK(laps_times[[#This Row],[99]]),"DNF",    rounds_cum_time[[#This Row],[98]]+laps_times[[#This Row],[99]])</f>
        <v>0.1633307870370371</v>
      </c>
      <c r="DE87" s="127">
        <f>IF(ISBLANK(laps_times[[#This Row],[100]]),"DNF",    rounds_cum_time[[#This Row],[99]]+laps_times[[#This Row],[100]])</f>
        <v>0.16526736111111118</v>
      </c>
      <c r="DF87" s="127">
        <f>IF(ISBLANK(laps_times[[#This Row],[101]]),"DNF",    rounds_cum_time[[#This Row],[100]]+laps_times[[#This Row],[101]])</f>
        <v>0.16715439814814823</v>
      </c>
      <c r="DG87" s="127">
        <f>IF(ISBLANK(laps_times[[#This Row],[102]]),"DNF",    rounds_cum_time[[#This Row],[101]]+laps_times[[#This Row],[102]])</f>
        <v>0.169000925925926</v>
      </c>
      <c r="DH87" s="127">
        <f>IF(ISBLANK(laps_times[[#This Row],[103]]),"DNF",    rounds_cum_time[[#This Row],[102]]+laps_times[[#This Row],[103]])</f>
        <v>0.17082488425925932</v>
      </c>
      <c r="DI87" s="128">
        <f>IF(ISBLANK(laps_times[[#This Row],[104]]),"DNF",    rounds_cum_time[[#This Row],[103]]+laps_times[[#This Row],[104]])</f>
        <v>0.1726052083333334</v>
      </c>
      <c r="DJ87" s="128">
        <f>IF(ISBLANK(laps_times[[#This Row],[105]]),"DNF",    rounds_cum_time[[#This Row],[104]]+laps_times[[#This Row],[105]])</f>
        <v>0.17424594907407415</v>
      </c>
    </row>
    <row r="88" spans="2:114" x14ac:dyDescent="0.2">
      <c r="B88" s="124">
        <f>laps_times[[#This Row],[poř]]</f>
        <v>85</v>
      </c>
      <c r="C88" s="125">
        <f>laps_times[[#This Row],[s.č.]]</f>
        <v>75</v>
      </c>
      <c r="D88" s="125" t="str">
        <f>laps_times[[#This Row],[jméno]]</f>
        <v>Pitsch Udo</v>
      </c>
      <c r="E88" s="126">
        <f>laps_times[[#This Row],[roč]]</f>
        <v>1953</v>
      </c>
      <c r="F88" s="126" t="str">
        <f>laps_times[[#This Row],[kat]]</f>
        <v>M60</v>
      </c>
      <c r="G88" s="126">
        <f>laps_times[[#This Row],[poř_kat]]</f>
        <v>2</v>
      </c>
      <c r="H88" s="125" t="str">
        <f>IF(ISBLANK(laps_times[[#This Row],[klub]]),"-",laps_times[[#This Row],[klub]])</f>
        <v>TG Viktoria Augsburg</v>
      </c>
      <c r="I88" s="138">
        <f>laps_times[[#This Row],[celk. čas]]</f>
        <v>0.1744212962962963</v>
      </c>
      <c r="J88" s="127">
        <f>laps_times[[#This Row],[1]]</f>
        <v>2.6013888888888888E-3</v>
      </c>
      <c r="K88" s="127">
        <f>IF(ISBLANK(laps_times[[#This Row],[2]]),"DNF",    rounds_cum_time[[#This Row],[1]]+laps_times[[#This Row],[2]])</f>
        <v>4.1850694444444444E-3</v>
      </c>
      <c r="L88" s="127">
        <f>IF(ISBLANK(laps_times[[#This Row],[3]]),"DNF",    rounds_cum_time[[#This Row],[2]]+laps_times[[#This Row],[3]])</f>
        <v>5.7525462962962964E-3</v>
      </c>
      <c r="M88" s="127">
        <f>IF(ISBLANK(laps_times[[#This Row],[4]]),"DNF",    rounds_cum_time[[#This Row],[3]]+laps_times[[#This Row],[4]])</f>
        <v>7.3218750000000003E-3</v>
      </c>
      <c r="N88" s="127">
        <f>IF(ISBLANK(laps_times[[#This Row],[5]]),"DNF",    rounds_cum_time[[#This Row],[4]]+laps_times[[#This Row],[5]])</f>
        <v>8.9138888888888896E-3</v>
      </c>
      <c r="O88" s="127">
        <f>IF(ISBLANK(laps_times[[#This Row],[6]]),"DNF",    rounds_cum_time[[#This Row],[5]]+laps_times[[#This Row],[6]])</f>
        <v>1.0478819444444445E-2</v>
      </c>
      <c r="P88" s="127">
        <f>IF(ISBLANK(laps_times[[#This Row],[7]]),"DNF",    rounds_cum_time[[#This Row],[6]]+laps_times[[#This Row],[7]])</f>
        <v>1.2049305555555556E-2</v>
      </c>
      <c r="Q88" s="127">
        <f>IF(ISBLANK(laps_times[[#This Row],[8]]),"DNF",    rounds_cum_time[[#This Row],[7]]+laps_times[[#This Row],[8]])</f>
        <v>1.3653009259259261E-2</v>
      </c>
      <c r="R88" s="127">
        <f>IF(ISBLANK(laps_times[[#This Row],[9]]),"DNF",    rounds_cum_time[[#This Row],[8]]+laps_times[[#This Row],[9]])</f>
        <v>1.525752314814815E-2</v>
      </c>
      <c r="S88" s="127">
        <f>IF(ISBLANK(laps_times[[#This Row],[10]]),"DNF",    rounds_cum_time[[#This Row],[9]]+laps_times[[#This Row],[10]])</f>
        <v>1.6850810185185187E-2</v>
      </c>
      <c r="T88" s="127">
        <f>IF(ISBLANK(laps_times[[#This Row],[11]]),"DNF",    rounds_cum_time[[#This Row],[10]]+laps_times[[#This Row],[11]])</f>
        <v>1.8431712962962966E-2</v>
      </c>
      <c r="U88" s="127">
        <f>IF(ISBLANK(laps_times[[#This Row],[12]]),"DNF",    rounds_cum_time[[#This Row],[11]]+laps_times[[#This Row],[12]])</f>
        <v>2.0099189814814816E-2</v>
      </c>
      <c r="V88" s="127">
        <f>IF(ISBLANK(laps_times[[#This Row],[13]]),"DNF",    rounds_cum_time[[#This Row],[12]]+laps_times[[#This Row],[13]])</f>
        <v>2.1702430555555558E-2</v>
      </c>
      <c r="W88" s="127">
        <f>IF(ISBLANK(laps_times[[#This Row],[14]]),"DNF",    rounds_cum_time[[#This Row],[13]]+laps_times[[#This Row],[14]])</f>
        <v>2.3314699074074078E-2</v>
      </c>
      <c r="X88" s="127">
        <f>IF(ISBLANK(laps_times[[#This Row],[15]]),"DNF",    rounds_cum_time[[#This Row],[14]]+laps_times[[#This Row],[15]])</f>
        <v>2.4905671296296301E-2</v>
      </c>
      <c r="Y88" s="127">
        <f>IF(ISBLANK(laps_times[[#This Row],[16]]),"DNF",    rounds_cum_time[[#This Row],[15]]+laps_times[[#This Row],[16]])</f>
        <v>2.6504745370370376E-2</v>
      </c>
      <c r="Z88" s="127">
        <f>IF(ISBLANK(laps_times[[#This Row],[17]]),"DNF",    rounds_cum_time[[#This Row],[16]]+laps_times[[#This Row],[17]])</f>
        <v>2.8102662037037044E-2</v>
      </c>
      <c r="AA88" s="127">
        <f>IF(ISBLANK(laps_times[[#This Row],[18]]),"DNF",    rounds_cum_time[[#This Row],[17]]+laps_times[[#This Row],[18]])</f>
        <v>2.9731481481481487E-2</v>
      </c>
      <c r="AB88" s="127">
        <f>IF(ISBLANK(laps_times[[#This Row],[19]]),"DNF",    rounds_cum_time[[#This Row],[18]]+laps_times[[#This Row],[19]])</f>
        <v>3.1342129629629636E-2</v>
      </c>
      <c r="AC88" s="127">
        <f>IF(ISBLANK(laps_times[[#This Row],[20]]),"DNF",    rounds_cum_time[[#This Row],[19]]+laps_times[[#This Row],[20]])</f>
        <v>3.2988888888888894E-2</v>
      </c>
      <c r="AD88" s="127">
        <f>IF(ISBLANK(laps_times[[#This Row],[21]]),"DNF",    rounds_cum_time[[#This Row],[20]]+laps_times[[#This Row],[21]])</f>
        <v>3.4632986111111118E-2</v>
      </c>
      <c r="AE88" s="127">
        <f>IF(ISBLANK(laps_times[[#This Row],[22]]),"DNF",    rounds_cum_time[[#This Row],[21]]+laps_times[[#This Row],[22]])</f>
        <v>3.6276736111111117E-2</v>
      </c>
      <c r="AF88" s="127">
        <f>IF(ISBLANK(laps_times[[#This Row],[23]]),"DNF",    rounds_cum_time[[#This Row],[22]]+laps_times[[#This Row],[23]])</f>
        <v>3.7908564814814819E-2</v>
      </c>
      <c r="AG88" s="127">
        <f>IF(ISBLANK(laps_times[[#This Row],[24]]),"DNF",    rounds_cum_time[[#This Row],[23]]+laps_times[[#This Row],[24]])</f>
        <v>3.9537847222222228E-2</v>
      </c>
      <c r="AH88" s="127">
        <f>IF(ISBLANK(laps_times[[#This Row],[25]]),"DNF",    rounds_cum_time[[#This Row],[24]]+laps_times[[#This Row],[25]])</f>
        <v>4.1154282407407414E-2</v>
      </c>
      <c r="AI88" s="127">
        <f>IF(ISBLANK(laps_times[[#This Row],[26]]),"DNF",    rounds_cum_time[[#This Row],[25]]+laps_times[[#This Row],[26]])</f>
        <v>4.27675925925926E-2</v>
      </c>
      <c r="AJ88" s="127">
        <f>IF(ISBLANK(laps_times[[#This Row],[27]]),"DNF",    rounds_cum_time[[#This Row],[26]]+laps_times[[#This Row],[27]])</f>
        <v>4.4399421296296301E-2</v>
      </c>
      <c r="AK88" s="127">
        <f>IF(ISBLANK(laps_times[[#This Row],[28]]),"DNF",    rounds_cum_time[[#This Row],[27]]+laps_times[[#This Row],[28]])</f>
        <v>4.6271759259259262E-2</v>
      </c>
      <c r="AL88" s="127">
        <f>IF(ISBLANK(laps_times[[#This Row],[29]]),"DNF",    rounds_cum_time[[#This Row],[28]]+laps_times[[#This Row],[29]])</f>
        <v>4.7898495370370373E-2</v>
      </c>
      <c r="AM88" s="127">
        <f>IF(ISBLANK(laps_times[[#This Row],[30]]),"DNF",    rounds_cum_time[[#This Row],[29]]+laps_times[[#This Row],[30]])</f>
        <v>4.9528819444444448E-2</v>
      </c>
      <c r="AN88" s="127">
        <f>IF(ISBLANK(laps_times[[#This Row],[31]]),"DNF",    rounds_cum_time[[#This Row],[30]]+laps_times[[#This Row],[31]])</f>
        <v>5.1228125000000006E-2</v>
      </c>
      <c r="AO88" s="127">
        <f>IF(ISBLANK(laps_times[[#This Row],[32]]),"DNF",    rounds_cum_time[[#This Row],[31]]+laps_times[[#This Row],[32]])</f>
        <v>5.2863425925925932E-2</v>
      </c>
      <c r="AP88" s="127">
        <f>IF(ISBLANK(laps_times[[#This Row],[33]]),"DNF",    rounds_cum_time[[#This Row],[32]]+laps_times[[#This Row],[33]])</f>
        <v>5.4541550925925934E-2</v>
      </c>
      <c r="AQ88" s="127">
        <f>IF(ISBLANK(laps_times[[#This Row],[34]]),"DNF",    rounds_cum_time[[#This Row],[33]]+laps_times[[#This Row],[34]])</f>
        <v>5.6218981481481488E-2</v>
      </c>
      <c r="AR88" s="127">
        <f>IF(ISBLANK(laps_times[[#This Row],[35]]),"DNF",    rounds_cum_time[[#This Row],[34]]+laps_times[[#This Row],[35]])</f>
        <v>5.7901504629629633E-2</v>
      </c>
      <c r="AS88" s="127">
        <f>IF(ISBLANK(laps_times[[#This Row],[36]]),"DNF",    rounds_cum_time[[#This Row],[35]]+laps_times[[#This Row],[36]])</f>
        <v>5.9599884259259266E-2</v>
      </c>
      <c r="AT88" s="127">
        <f>IF(ISBLANK(laps_times[[#This Row],[37]]),"DNF",    rounds_cum_time[[#This Row],[36]]+laps_times[[#This Row],[37]])</f>
        <v>6.1303703703703707E-2</v>
      </c>
      <c r="AU88" s="127">
        <f>IF(ISBLANK(laps_times[[#This Row],[38]]),"DNF",    rounds_cum_time[[#This Row],[37]]+laps_times[[#This Row],[38]])</f>
        <v>6.2977893518518527E-2</v>
      </c>
      <c r="AV88" s="127">
        <f>IF(ISBLANK(laps_times[[#This Row],[39]]),"DNF",    rounds_cum_time[[#This Row],[38]]+laps_times[[#This Row],[39]])</f>
        <v>6.4678935185185193E-2</v>
      </c>
      <c r="AW88" s="127">
        <f>IF(ISBLANK(laps_times[[#This Row],[40]]),"DNF",    rounds_cum_time[[#This Row],[39]]+laps_times[[#This Row],[40]])</f>
        <v>6.6358912037037046E-2</v>
      </c>
      <c r="AX88" s="127">
        <f>IF(ISBLANK(laps_times[[#This Row],[41]]),"DNF",    rounds_cum_time[[#This Row],[40]]+laps_times[[#This Row],[41]])</f>
        <v>6.8050231481481496E-2</v>
      </c>
      <c r="AY88" s="127">
        <f>IF(ISBLANK(laps_times[[#This Row],[42]]),"DNF",    rounds_cum_time[[#This Row],[41]]+laps_times[[#This Row],[42]])</f>
        <v>6.9729282407407417E-2</v>
      </c>
      <c r="AZ88" s="127">
        <f>IF(ISBLANK(laps_times[[#This Row],[43]]),"DNF",    rounds_cum_time[[#This Row],[42]]+laps_times[[#This Row],[43]])</f>
        <v>7.1597800925925936E-2</v>
      </c>
      <c r="BA88" s="127">
        <f>IF(ISBLANK(laps_times[[#This Row],[44]]),"DNF",    rounds_cum_time[[#This Row],[43]]+laps_times[[#This Row],[44]])</f>
        <v>7.3282175925925938E-2</v>
      </c>
      <c r="BB88" s="127">
        <f>IF(ISBLANK(laps_times[[#This Row],[45]]),"DNF",    rounds_cum_time[[#This Row],[44]]+laps_times[[#This Row],[45]])</f>
        <v>7.4953587962962975E-2</v>
      </c>
      <c r="BC88" s="127">
        <f>IF(ISBLANK(laps_times[[#This Row],[46]]),"DNF",    rounds_cum_time[[#This Row],[45]]+laps_times[[#This Row],[46]])</f>
        <v>7.6630555555555563E-2</v>
      </c>
      <c r="BD88" s="127">
        <f>IF(ISBLANK(laps_times[[#This Row],[47]]),"DNF",    rounds_cum_time[[#This Row],[46]]+laps_times[[#This Row],[47]])</f>
        <v>7.8300231481481491E-2</v>
      </c>
      <c r="BE88" s="127">
        <f>IF(ISBLANK(laps_times[[#This Row],[48]]),"DNF",    rounds_cum_time[[#This Row],[47]]+laps_times[[#This Row],[48]])</f>
        <v>7.9966666666666672E-2</v>
      </c>
      <c r="BF88" s="127">
        <f>IF(ISBLANK(laps_times[[#This Row],[49]]),"DNF",    rounds_cum_time[[#This Row],[48]]+laps_times[[#This Row],[49]])</f>
        <v>8.1630208333333343E-2</v>
      </c>
      <c r="BG88" s="127">
        <f>IF(ISBLANK(laps_times[[#This Row],[50]]),"DNF",    rounds_cum_time[[#This Row],[49]]+laps_times[[#This Row],[50]])</f>
        <v>8.3285532407407423E-2</v>
      </c>
      <c r="BH88" s="127">
        <f>IF(ISBLANK(laps_times[[#This Row],[51]]),"DNF",    rounds_cum_time[[#This Row],[50]]+laps_times[[#This Row],[51]])</f>
        <v>8.4949652777777787E-2</v>
      </c>
      <c r="BI88" s="127">
        <f>IF(ISBLANK(laps_times[[#This Row],[52]]),"DNF",    rounds_cum_time[[#This Row],[51]]+laps_times[[#This Row],[52]])</f>
        <v>8.6592824074074079E-2</v>
      </c>
      <c r="BJ88" s="127">
        <f>IF(ISBLANK(laps_times[[#This Row],[53]]),"DNF",    rounds_cum_time[[#This Row],[52]]+laps_times[[#This Row],[53]])</f>
        <v>8.8260648148148158E-2</v>
      </c>
      <c r="BK88" s="127">
        <f>IF(ISBLANK(laps_times[[#This Row],[54]]),"DNF",    rounds_cum_time[[#This Row],[53]]+laps_times[[#This Row],[54]])</f>
        <v>8.9909143518518531E-2</v>
      </c>
      <c r="BL88" s="127">
        <f>IF(ISBLANK(laps_times[[#This Row],[55]]),"DNF",    rounds_cum_time[[#This Row],[54]]+laps_times[[#This Row],[55]])</f>
        <v>9.1579398148148167E-2</v>
      </c>
      <c r="BM88" s="127">
        <f>IF(ISBLANK(laps_times[[#This Row],[56]]),"DNF",    rounds_cum_time[[#This Row],[55]]+laps_times[[#This Row],[56]])</f>
        <v>9.3203125000000012E-2</v>
      </c>
      <c r="BN88" s="127">
        <f>IF(ISBLANK(laps_times[[#This Row],[57]]),"DNF",    rounds_cum_time[[#This Row],[56]]+laps_times[[#This Row],[57]])</f>
        <v>9.4877777777777783E-2</v>
      </c>
      <c r="BO88" s="127">
        <f>IF(ISBLANK(laps_times[[#This Row],[58]]),"DNF",    rounds_cum_time[[#This Row],[57]]+laps_times[[#This Row],[58]])</f>
        <v>9.655810185185186E-2</v>
      </c>
      <c r="BP88" s="127">
        <f>IF(ISBLANK(laps_times[[#This Row],[59]]),"DNF",    rounds_cum_time[[#This Row],[58]]+laps_times[[#This Row],[59]])</f>
        <v>9.8233449074074081E-2</v>
      </c>
      <c r="BQ88" s="127">
        <f>IF(ISBLANK(laps_times[[#This Row],[60]]),"DNF",    rounds_cum_time[[#This Row],[59]]+laps_times[[#This Row],[60]])</f>
        <v>9.9946990740740746E-2</v>
      </c>
      <c r="BR88" s="127">
        <f>IF(ISBLANK(laps_times[[#This Row],[61]]),"DNF",    rounds_cum_time[[#This Row],[60]]+laps_times[[#This Row],[61]])</f>
        <v>0.10161400462962963</v>
      </c>
      <c r="BS88" s="127">
        <f>IF(ISBLANK(laps_times[[#This Row],[62]]),"DNF",    rounds_cum_time[[#This Row],[61]]+laps_times[[#This Row],[62]])</f>
        <v>0.10325428240740742</v>
      </c>
      <c r="BT88" s="127">
        <f>IF(ISBLANK(laps_times[[#This Row],[63]]),"DNF",    rounds_cum_time[[#This Row],[62]]+laps_times[[#This Row],[63]])</f>
        <v>0.10493356481481482</v>
      </c>
      <c r="BU88" s="127">
        <f>IF(ISBLANK(laps_times[[#This Row],[64]]),"DNF",    rounds_cum_time[[#This Row],[63]]+laps_times[[#This Row],[64]])</f>
        <v>0.10660972222222223</v>
      </c>
      <c r="BV88" s="127">
        <f>IF(ISBLANK(laps_times[[#This Row],[65]]),"DNF",    rounds_cum_time[[#This Row],[64]]+laps_times[[#This Row],[65]])</f>
        <v>0.10827303240740742</v>
      </c>
      <c r="BW88" s="127">
        <f>IF(ISBLANK(laps_times[[#This Row],[66]]),"DNF",    rounds_cum_time[[#This Row],[65]]+laps_times[[#This Row],[66]])</f>
        <v>0.10990659722222224</v>
      </c>
      <c r="BX88" s="127">
        <f>IF(ISBLANK(laps_times[[#This Row],[67]]),"DNF",    rounds_cum_time[[#This Row],[66]]+laps_times[[#This Row],[67]])</f>
        <v>0.11154583333333334</v>
      </c>
      <c r="BY88" s="127">
        <f>IF(ISBLANK(laps_times[[#This Row],[68]]),"DNF",    rounds_cum_time[[#This Row],[67]]+laps_times[[#This Row],[68]])</f>
        <v>0.11319166666666668</v>
      </c>
      <c r="BZ88" s="127">
        <f>IF(ISBLANK(laps_times[[#This Row],[69]]),"DNF",    rounds_cum_time[[#This Row],[68]]+laps_times[[#This Row],[69]])</f>
        <v>0.11495416666666668</v>
      </c>
      <c r="CA88" s="127">
        <f>IF(ISBLANK(laps_times[[#This Row],[70]]),"DNF",    rounds_cum_time[[#This Row],[69]]+laps_times[[#This Row],[70]])</f>
        <v>0.11660150462962963</v>
      </c>
      <c r="CB88" s="127">
        <f>IF(ISBLANK(laps_times[[#This Row],[71]]),"DNF",    rounds_cum_time[[#This Row],[70]]+laps_times[[#This Row],[71]])</f>
        <v>0.11825289351851852</v>
      </c>
      <c r="CC88" s="127">
        <f>IF(ISBLANK(laps_times[[#This Row],[72]]),"DNF",    rounds_cum_time[[#This Row],[71]]+laps_times[[#This Row],[72]])</f>
        <v>0.11990208333333333</v>
      </c>
      <c r="CD88" s="127">
        <f>IF(ISBLANK(laps_times[[#This Row],[73]]),"DNF",    rounds_cum_time[[#This Row],[72]]+laps_times[[#This Row],[73]])</f>
        <v>0.12158206018518518</v>
      </c>
      <c r="CE88" s="127">
        <f>IF(ISBLANK(laps_times[[#This Row],[74]]),"DNF",    rounds_cum_time[[#This Row],[73]]+laps_times[[#This Row],[74]])</f>
        <v>0.12323518518518518</v>
      </c>
      <c r="CF88" s="127">
        <f>IF(ISBLANK(laps_times[[#This Row],[75]]),"DNF",    rounds_cum_time[[#This Row],[74]]+laps_times[[#This Row],[75]])</f>
        <v>0.12490613425925925</v>
      </c>
      <c r="CG88" s="127">
        <f>IF(ISBLANK(laps_times[[#This Row],[76]]),"DNF",    rounds_cum_time[[#This Row],[75]]+laps_times[[#This Row],[76]])</f>
        <v>0.12658703703703703</v>
      </c>
      <c r="CH88" s="127">
        <f>IF(ISBLANK(laps_times[[#This Row],[77]]),"DNF",    rounds_cum_time[[#This Row],[76]]+laps_times[[#This Row],[77]])</f>
        <v>0.12823738425925924</v>
      </c>
      <c r="CI88" s="127">
        <f>IF(ISBLANK(laps_times[[#This Row],[78]]),"DNF",    rounds_cum_time[[#This Row],[77]]+laps_times[[#This Row],[78]])</f>
        <v>0.12989872685185183</v>
      </c>
      <c r="CJ88" s="127">
        <f>IF(ISBLANK(laps_times[[#This Row],[79]]),"DNF",    rounds_cum_time[[#This Row],[78]]+laps_times[[#This Row],[79]])</f>
        <v>0.13153009259259257</v>
      </c>
      <c r="CK88" s="127">
        <f>IF(ISBLANK(laps_times[[#This Row],[80]]),"DNF",    rounds_cum_time[[#This Row],[79]]+laps_times[[#This Row],[80]])</f>
        <v>0.13318703703703702</v>
      </c>
      <c r="CL88" s="127">
        <f>IF(ISBLANK(laps_times[[#This Row],[81]]),"DNF",    rounds_cum_time[[#This Row],[80]]+laps_times[[#This Row],[81]])</f>
        <v>0.13504004629629629</v>
      </c>
      <c r="CM88" s="127">
        <f>IF(ISBLANK(laps_times[[#This Row],[82]]),"DNF",    rounds_cum_time[[#This Row],[81]]+laps_times[[#This Row],[82]])</f>
        <v>0.13670833333333332</v>
      </c>
      <c r="CN88" s="127">
        <f>IF(ISBLANK(laps_times[[#This Row],[83]]),"DNF",    rounds_cum_time[[#This Row],[82]]+laps_times[[#This Row],[83]])</f>
        <v>0.13838761574074074</v>
      </c>
      <c r="CO88" s="127">
        <f>IF(ISBLANK(laps_times[[#This Row],[84]]),"DNF",    rounds_cum_time[[#This Row],[83]]+laps_times[[#This Row],[84]])</f>
        <v>0.14007210648148147</v>
      </c>
      <c r="CP88" s="127">
        <f>IF(ISBLANK(laps_times[[#This Row],[85]]),"DNF",    rounds_cum_time[[#This Row],[84]]+laps_times[[#This Row],[85]])</f>
        <v>0.14174837962962961</v>
      </c>
      <c r="CQ88" s="127">
        <f>IF(ISBLANK(laps_times[[#This Row],[86]]),"DNF",    rounds_cum_time[[#This Row],[85]]+laps_times[[#This Row],[86]])</f>
        <v>0.14344884259259258</v>
      </c>
      <c r="CR88" s="127">
        <f>IF(ISBLANK(laps_times[[#This Row],[87]]),"DNF",    rounds_cum_time[[#This Row],[86]]+laps_times[[#This Row],[87]])</f>
        <v>0.14515868055555553</v>
      </c>
      <c r="CS88" s="127">
        <f>IF(ISBLANK(laps_times[[#This Row],[88]]),"DNF",    rounds_cum_time[[#This Row],[87]]+laps_times[[#This Row],[88]])</f>
        <v>0.14681643518518517</v>
      </c>
      <c r="CT88" s="127">
        <f>IF(ISBLANK(laps_times[[#This Row],[89]]),"DNF",    rounds_cum_time[[#This Row],[88]]+laps_times[[#This Row],[89]])</f>
        <v>0.14861111111111108</v>
      </c>
      <c r="CU88" s="127">
        <f>IF(ISBLANK(laps_times[[#This Row],[90]]),"DNF",    rounds_cum_time[[#This Row],[89]]+laps_times[[#This Row],[90]])</f>
        <v>0.15026319444444441</v>
      </c>
      <c r="CV88" s="127">
        <f>IF(ISBLANK(laps_times[[#This Row],[91]]),"DNF",    rounds_cum_time[[#This Row],[90]]+laps_times[[#This Row],[91]])</f>
        <v>0.15192349537037034</v>
      </c>
      <c r="CW88" s="127">
        <f>IF(ISBLANK(laps_times[[#This Row],[92]]),"DNF",    rounds_cum_time[[#This Row],[91]]+laps_times[[#This Row],[92]])</f>
        <v>0.15358587962962961</v>
      </c>
      <c r="CX88" s="127">
        <f>IF(ISBLANK(laps_times[[#This Row],[93]]),"DNF",    rounds_cum_time[[#This Row],[92]]+laps_times[[#This Row],[93]])</f>
        <v>0.15519988425925924</v>
      </c>
      <c r="CY88" s="127">
        <f>IF(ISBLANK(laps_times[[#This Row],[94]]),"DNF",    rounds_cum_time[[#This Row],[93]]+laps_times[[#This Row],[94]])</f>
        <v>0.15682534722222219</v>
      </c>
      <c r="CZ88" s="127">
        <f>IF(ISBLANK(laps_times[[#This Row],[95]]),"DNF",    rounds_cum_time[[#This Row],[94]]+laps_times[[#This Row],[95]])</f>
        <v>0.15843969907407404</v>
      </c>
      <c r="DA88" s="127">
        <f>IF(ISBLANK(laps_times[[#This Row],[96]]),"DNF",    rounds_cum_time[[#This Row],[95]]+laps_times[[#This Row],[96]])</f>
        <v>0.16004571759259256</v>
      </c>
      <c r="DB88" s="127">
        <f>IF(ISBLANK(laps_times[[#This Row],[97]]),"DNF",    rounds_cum_time[[#This Row],[96]]+laps_times[[#This Row],[97]])</f>
        <v>0.16167939814814811</v>
      </c>
      <c r="DC88" s="127">
        <f>IF(ISBLANK(laps_times[[#This Row],[98]]),"DNF",    rounds_cum_time[[#This Row],[97]]+laps_times[[#This Row],[98]])</f>
        <v>0.16330949074074069</v>
      </c>
      <c r="DD88" s="127">
        <f>IF(ISBLANK(laps_times[[#This Row],[99]]),"DNF",    rounds_cum_time[[#This Row],[98]]+laps_times[[#This Row],[99]])</f>
        <v>0.16490648148148143</v>
      </c>
      <c r="DE88" s="127">
        <f>IF(ISBLANK(laps_times[[#This Row],[100]]),"DNF",    rounds_cum_time[[#This Row],[99]]+laps_times[[#This Row],[100]])</f>
        <v>0.1664956018518518</v>
      </c>
      <c r="DF88" s="127">
        <f>IF(ISBLANK(laps_times[[#This Row],[101]]),"DNF",    rounds_cum_time[[#This Row],[100]]+laps_times[[#This Row],[101]])</f>
        <v>0.16810162037037032</v>
      </c>
      <c r="DG88" s="127">
        <f>IF(ISBLANK(laps_times[[#This Row],[102]]),"DNF",    rounds_cum_time[[#This Row],[101]]+laps_times[[#This Row],[102]])</f>
        <v>0.16968958333333328</v>
      </c>
      <c r="DH88" s="127">
        <f>IF(ISBLANK(laps_times[[#This Row],[103]]),"DNF",    rounds_cum_time[[#This Row],[102]]+laps_times[[#This Row],[103]])</f>
        <v>0.17129884259259254</v>
      </c>
      <c r="DI88" s="128">
        <f>IF(ISBLANK(laps_times[[#This Row],[104]]),"DNF",    rounds_cum_time[[#This Row],[103]]+laps_times[[#This Row],[104]])</f>
        <v>0.17285486111111106</v>
      </c>
      <c r="DJ88" s="128">
        <f>IF(ISBLANK(laps_times[[#This Row],[105]]),"DNF",    rounds_cum_time[[#This Row],[104]]+laps_times[[#This Row],[105]])</f>
        <v>0.1744313657407407</v>
      </c>
    </row>
    <row r="89" spans="2:114" x14ac:dyDescent="0.2">
      <c r="B89" s="124">
        <f>laps_times[[#This Row],[poř]]</f>
        <v>86</v>
      </c>
      <c r="C89" s="125">
        <f>laps_times[[#This Row],[s.č.]]</f>
        <v>135</v>
      </c>
      <c r="D89" s="125" t="str">
        <f>laps_times[[#This Row],[jméno]]</f>
        <v>Kroer Werner</v>
      </c>
      <c r="E89" s="126">
        <f>laps_times[[#This Row],[roč]]</f>
        <v>1959</v>
      </c>
      <c r="F89" s="126" t="str">
        <f>laps_times[[#This Row],[kat]]</f>
        <v>M50</v>
      </c>
      <c r="G89" s="126">
        <f>laps_times[[#This Row],[poř_kat]]</f>
        <v>16</v>
      </c>
      <c r="H89" s="125" t="str">
        <f>IF(ISBLANK(laps_times[[#This Row],[klub]]),"-",laps_times[[#This Row],[klub]])</f>
        <v>-</v>
      </c>
      <c r="I89" s="138">
        <f>laps_times[[#This Row],[celk. čas]]</f>
        <v>0.17460648148148147</v>
      </c>
      <c r="J89" s="127">
        <f>laps_times[[#This Row],[1]]</f>
        <v>2.354861111111111E-3</v>
      </c>
      <c r="K89" s="127">
        <f>IF(ISBLANK(laps_times[[#This Row],[2]]),"DNF",    rounds_cum_time[[#This Row],[1]]+laps_times[[#This Row],[2]])</f>
        <v>3.8563657407407409E-3</v>
      </c>
      <c r="L89" s="127">
        <f>IF(ISBLANK(laps_times[[#This Row],[3]]),"DNF",    rounds_cum_time[[#This Row],[2]]+laps_times[[#This Row],[3]])</f>
        <v>5.3592592592592598E-3</v>
      </c>
      <c r="M89" s="127">
        <f>IF(ISBLANK(laps_times[[#This Row],[4]]),"DNF",    rounds_cum_time[[#This Row],[3]]+laps_times[[#This Row],[4]])</f>
        <v>6.8461805555555559E-3</v>
      </c>
      <c r="N89" s="127">
        <f>IF(ISBLANK(laps_times[[#This Row],[5]]),"DNF",    rounds_cum_time[[#This Row],[4]]+laps_times[[#This Row],[5]])</f>
        <v>8.3287037037037045E-3</v>
      </c>
      <c r="O89" s="127">
        <f>IF(ISBLANK(laps_times[[#This Row],[6]]),"DNF",    rounds_cum_time[[#This Row],[5]]+laps_times[[#This Row],[6]])</f>
        <v>9.8464120370370389E-3</v>
      </c>
      <c r="P89" s="127">
        <f>IF(ISBLANK(laps_times[[#This Row],[7]]),"DNF",    rounds_cum_time[[#This Row],[6]]+laps_times[[#This Row],[7]])</f>
        <v>1.1375115740740743E-2</v>
      </c>
      <c r="Q89" s="127">
        <f>IF(ISBLANK(laps_times[[#This Row],[8]]),"DNF",    rounds_cum_time[[#This Row],[7]]+laps_times[[#This Row],[8]])</f>
        <v>1.2911805555555558E-2</v>
      </c>
      <c r="R89" s="127">
        <f>IF(ISBLANK(laps_times[[#This Row],[9]]),"DNF",    rounds_cum_time[[#This Row],[8]]+laps_times[[#This Row],[9]])</f>
        <v>1.4438194444444448E-2</v>
      </c>
      <c r="S89" s="127">
        <f>IF(ISBLANK(laps_times[[#This Row],[10]]),"DNF",    rounds_cum_time[[#This Row],[9]]+laps_times[[#This Row],[10]])</f>
        <v>1.5939236111111116E-2</v>
      </c>
      <c r="T89" s="127">
        <f>IF(ISBLANK(laps_times[[#This Row],[11]]),"DNF",    rounds_cum_time[[#This Row],[10]]+laps_times[[#This Row],[11]])</f>
        <v>1.7494097222222227E-2</v>
      </c>
      <c r="U89" s="127">
        <f>IF(ISBLANK(laps_times[[#This Row],[12]]),"DNF",    rounds_cum_time[[#This Row],[11]]+laps_times[[#This Row],[12]])</f>
        <v>1.9034837962962969E-2</v>
      </c>
      <c r="V89" s="127">
        <f>IF(ISBLANK(laps_times[[#This Row],[13]]),"DNF",    rounds_cum_time[[#This Row],[12]]+laps_times[[#This Row],[13]])</f>
        <v>2.0512268518518523E-2</v>
      </c>
      <c r="W89" s="127">
        <f>IF(ISBLANK(laps_times[[#This Row],[14]]),"DNF",    rounds_cum_time[[#This Row],[13]]+laps_times[[#This Row],[14]])</f>
        <v>2.2048263888888895E-2</v>
      </c>
      <c r="X89" s="127">
        <f>IF(ISBLANK(laps_times[[#This Row],[15]]),"DNF",    rounds_cum_time[[#This Row],[14]]+laps_times[[#This Row],[15]])</f>
        <v>2.3633217592592598E-2</v>
      </c>
      <c r="Y89" s="127">
        <f>IF(ISBLANK(laps_times[[#This Row],[16]]),"DNF",    rounds_cum_time[[#This Row],[15]]+laps_times[[#This Row],[16]])</f>
        <v>2.5192824074074079E-2</v>
      </c>
      <c r="Z89" s="127">
        <f>IF(ISBLANK(laps_times[[#This Row],[17]]),"DNF",    rounds_cum_time[[#This Row],[16]]+laps_times[[#This Row],[17]])</f>
        <v>2.6745023148148153E-2</v>
      </c>
      <c r="AA89" s="127">
        <f>IF(ISBLANK(laps_times[[#This Row],[18]]),"DNF",    rounds_cum_time[[#This Row],[17]]+laps_times[[#This Row],[18]])</f>
        <v>2.8302662037037043E-2</v>
      </c>
      <c r="AB89" s="127">
        <f>IF(ISBLANK(laps_times[[#This Row],[19]]),"DNF",    rounds_cum_time[[#This Row],[18]]+laps_times[[#This Row],[19]])</f>
        <v>2.984907407407408E-2</v>
      </c>
      <c r="AC89" s="127">
        <f>IF(ISBLANK(laps_times[[#This Row],[20]]),"DNF",    rounds_cum_time[[#This Row],[19]]+laps_times[[#This Row],[20]])</f>
        <v>3.1422569444444451E-2</v>
      </c>
      <c r="AD89" s="127">
        <f>IF(ISBLANK(laps_times[[#This Row],[21]]),"DNF",    rounds_cum_time[[#This Row],[20]]+laps_times[[#This Row],[21]])</f>
        <v>3.2965509259259264E-2</v>
      </c>
      <c r="AE89" s="127">
        <f>IF(ISBLANK(laps_times[[#This Row],[22]]),"DNF",    rounds_cum_time[[#This Row],[21]]+laps_times[[#This Row],[22]])</f>
        <v>3.4541087962962964E-2</v>
      </c>
      <c r="AF89" s="127">
        <f>IF(ISBLANK(laps_times[[#This Row],[23]]),"DNF",    rounds_cum_time[[#This Row],[22]]+laps_times[[#This Row],[23]])</f>
        <v>3.6112499999999999E-2</v>
      </c>
      <c r="AG89" s="127">
        <f>IF(ISBLANK(laps_times[[#This Row],[24]]),"DNF",    rounds_cum_time[[#This Row],[23]]+laps_times[[#This Row],[24]])</f>
        <v>3.7660069444444444E-2</v>
      </c>
      <c r="AH89" s="127">
        <f>IF(ISBLANK(laps_times[[#This Row],[25]]),"DNF",    rounds_cum_time[[#This Row],[24]]+laps_times[[#This Row],[25]])</f>
        <v>3.9205324074074073E-2</v>
      </c>
      <c r="AI89" s="127">
        <f>IF(ISBLANK(laps_times[[#This Row],[26]]),"DNF",    rounds_cum_time[[#This Row],[25]]+laps_times[[#This Row],[26]])</f>
        <v>4.0787384259259256E-2</v>
      </c>
      <c r="AJ89" s="127">
        <f>IF(ISBLANK(laps_times[[#This Row],[27]]),"DNF",    rounds_cum_time[[#This Row],[26]]+laps_times[[#This Row],[27]])</f>
        <v>4.237453703703703E-2</v>
      </c>
      <c r="AK89" s="127">
        <f>IF(ISBLANK(laps_times[[#This Row],[28]]),"DNF",    rounds_cum_time[[#This Row],[27]]+laps_times[[#This Row],[28]])</f>
        <v>4.3945486111111105E-2</v>
      </c>
      <c r="AL89" s="127">
        <f>IF(ISBLANK(laps_times[[#This Row],[29]]),"DNF",    rounds_cum_time[[#This Row],[28]]+laps_times[[#This Row],[29]])</f>
        <v>4.5536689814814811E-2</v>
      </c>
      <c r="AM89" s="127">
        <f>IF(ISBLANK(laps_times[[#This Row],[30]]),"DNF",    rounds_cum_time[[#This Row],[29]]+laps_times[[#This Row],[30]])</f>
        <v>4.7101736111111105E-2</v>
      </c>
      <c r="AN89" s="127">
        <f>IF(ISBLANK(laps_times[[#This Row],[31]]),"DNF",    rounds_cum_time[[#This Row],[30]]+laps_times[[#This Row],[31]])</f>
        <v>4.8667939814814806E-2</v>
      </c>
      <c r="AO89" s="127">
        <f>IF(ISBLANK(laps_times[[#This Row],[32]]),"DNF",    rounds_cum_time[[#This Row],[31]]+laps_times[[#This Row],[32]])</f>
        <v>5.0217361111111102E-2</v>
      </c>
      <c r="AP89" s="127">
        <f>IF(ISBLANK(laps_times[[#This Row],[33]]),"DNF",    rounds_cum_time[[#This Row],[32]]+laps_times[[#This Row],[33]])</f>
        <v>5.1803587962962951E-2</v>
      </c>
      <c r="AQ89" s="127">
        <f>IF(ISBLANK(laps_times[[#This Row],[34]]),"DNF",    rounds_cum_time[[#This Row],[33]]+laps_times[[#This Row],[34]])</f>
        <v>5.3372106481481468E-2</v>
      </c>
      <c r="AR89" s="127">
        <f>IF(ISBLANK(laps_times[[#This Row],[35]]),"DNF",    rounds_cum_time[[#This Row],[34]]+laps_times[[#This Row],[35]])</f>
        <v>5.4931944444444429E-2</v>
      </c>
      <c r="AS89" s="127">
        <f>IF(ISBLANK(laps_times[[#This Row],[36]]),"DNF",    rounds_cum_time[[#This Row],[35]]+laps_times[[#This Row],[36]])</f>
        <v>5.6542592592592575E-2</v>
      </c>
      <c r="AT89" s="127">
        <f>IF(ISBLANK(laps_times[[#This Row],[37]]),"DNF",    rounds_cum_time[[#This Row],[36]]+laps_times[[#This Row],[37]])</f>
        <v>5.8142013888888872E-2</v>
      </c>
      <c r="AU89" s="127">
        <f>IF(ISBLANK(laps_times[[#This Row],[38]]),"DNF",    rounds_cum_time[[#This Row],[37]]+laps_times[[#This Row],[38]])</f>
        <v>5.9805324074074059E-2</v>
      </c>
      <c r="AV89" s="127">
        <f>IF(ISBLANK(laps_times[[#This Row],[39]]),"DNF",    rounds_cum_time[[#This Row],[38]]+laps_times[[#This Row],[39]])</f>
        <v>6.1402893518518506E-2</v>
      </c>
      <c r="AW89" s="127">
        <f>IF(ISBLANK(laps_times[[#This Row],[40]]),"DNF",    rounds_cum_time[[#This Row],[39]]+laps_times[[#This Row],[40]])</f>
        <v>6.2933564814814796E-2</v>
      </c>
      <c r="AX89" s="127">
        <f>IF(ISBLANK(laps_times[[#This Row],[41]]),"DNF",    rounds_cum_time[[#This Row],[40]]+laps_times[[#This Row],[41]])</f>
        <v>6.4500115740740716E-2</v>
      </c>
      <c r="AY89" s="127">
        <f>IF(ISBLANK(laps_times[[#This Row],[42]]),"DNF",    rounds_cum_time[[#This Row],[41]]+laps_times[[#This Row],[42]])</f>
        <v>6.6081597222222191E-2</v>
      </c>
      <c r="AZ89" s="127">
        <f>IF(ISBLANK(laps_times[[#This Row],[43]]),"DNF",    rounds_cum_time[[#This Row],[42]]+laps_times[[#This Row],[43]])</f>
        <v>6.764710648148145E-2</v>
      </c>
      <c r="BA89" s="127">
        <f>IF(ISBLANK(laps_times[[#This Row],[44]]),"DNF",    rounds_cum_time[[#This Row],[43]]+laps_times[[#This Row],[44]])</f>
        <v>6.9233217592592558E-2</v>
      </c>
      <c r="BB89" s="127">
        <f>IF(ISBLANK(laps_times[[#This Row],[45]]),"DNF",    rounds_cum_time[[#This Row],[44]]+laps_times[[#This Row],[45]])</f>
        <v>7.0865509259259218E-2</v>
      </c>
      <c r="BC89" s="127">
        <f>IF(ISBLANK(laps_times[[#This Row],[46]]),"DNF",    rounds_cum_time[[#This Row],[45]]+laps_times[[#This Row],[46]])</f>
        <v>7.2521064814814767E-2</v>
      </c>
      <c r="BD89" s="127">
        <f>IF(ISBLANK(laps_times[[#This Row],[47]]),"DNF",    rounds_cum_time[[#This Row],[46]]+laps_times[[#This Row],[47]])</f>
        <v>7.4150925925925884E-2</v>
      </c>
      <c r="BE89" s="127">
        <f>IF(ISBLANK(laps_times[[#This Row],[48]]),"DNF",    rounds_cum_time[[#This Row],[47]]+laps_times[[#This Row],[48]])</f>
        <v>7.5811226851851807E-2</v>
      </c>
      <c r="BF89" s="127">
        <f>IF(ISBLANK(laps_times[[#This Row],[49]]),"DNF",    rounds_cum_time[[#This Row],[48]]+laps_times[[#This Row],[49]])</f>
        <v>7.7455439814814772E-2</v>
      </c>
      <c r="BG89" s="127">
        <f>IF(ISBLANK(laps_times[[#This Row],[50]]),"DNF",    rounds_cum_time[[#This Row],[49]]+laps_times[[#This Row],[50]])</f>
        <v>7.9101736111111071E-2</v>
      </c>
      <c r="BH89" s="127">
        <f>IF(ISBLANK(laps_times[[#This Row],[51]]),"DNF",    rounds_cum_time[[#This Row],[50]]+laps_times[[#This Row],[51]])</f>
        <v>8.0754629629629593E-2</v>
      </c>
      <c r="BI89" s="127">
        <f>IF(ISBLANK(laps_times[[#This Row],[52]]),"DNF",    rounds_cum_time[[#This Row],[51]]+laps_times[[#This Row],[52]])</f>
        <v>8.2446990740740703E-2</v>
      </c>
      <c r="BJ89" s="127">
        <f>IF(ISBLANK(laps_times[[#This Row],[53]]),"DNF",    rounds_cum_time[[#This Row],[52]]+laps_times[[#This Row],[53]])</f>
        <v>8.4020717592592553E-2</v>
      </c>
      <c r="BK89" s="127">
        <f>IF(ISBLANK(laps_times[[#This Row],[54]]),"DNF",    rounds_cum_time[[#This Row],[53]]+laps_times[[#This Row],[54]])</f>
        <v>8.5617476851851809E-2</v>
      </c>
      <c r="BL89" s="127">
        <f>IF(ISBLANK(laps_times[[#This Row],[55]]),"DNF",    rounds_cum_time[[#This Row],[54]]+laps_times[[#This Row],[55]])</f>
        <v>8.7269791666666624E-2</v>
      </c>
      <c r="BM89" s="127">
        <f>IF(ISBLANK(laps_times[[#This Row],[56]]),"DNF",    rounds_cum_time[[#This Row],[55]]+laps_times[[#This Row],[56]])</f>
        <v>8.8952199074074034E-2</v>
      </c>
      <c r="BN89" s="127">
        <f>IF(ISBLANK(laps_times[[#This Row],[57]]),"DNF",    rounds_cum_time[[#This Row],[56]]+laps_times[[#This Row],[57]])</f>
        <v>9.0602546296296257E-2</v>
      </c>
      <c r="BO89" s="127">
        <f>IF(ISBLANK(laps_times[[#This Row],[58]]),"DNF",    rounds_cum_time[[#This Row],[57]]+laps_times[[#This Row],[58]])</f>
        <v>9.2262615740740697E-2</v>
      </c>
      <c r="BP89" s="127">
        <f>IF(ISBLANK(laps_times[[#This Row],[59]]),"DNF",    rounds_cum_time[[#This Row],[58]]+laps_times[[#This Row],[59]])</f>
        <v>9.4017592592592555E-2</v>
      </c>
      <c r="BQ89" s="127">
        <f>IF(ISBLANK(laps_times[[#This Row],[60]]),"DNF",    rounds_cum_time[[#This Row],[59]]+laps_times[[#This Row],[60]])</f>
        <v>9.5665509259259221E-2</v>
      </c>
      <c r="BR89" s="127">
        <f>IF(ISBLANK(laps_times[[#This Row],[61]]),"DNF",    rounds_cum_time[[#This Row],[60]]+laps_times[[#This Row],[61]])</f>
        <v>9.7335532407407374E-2</v>
      </c>
      <c r="BS89" s="127">
        <f>IF(ISBLANK(laps_times[[#This Row],[62]]),"DNF",    rounds_cum_time[[#This Row],[61]]+laps_times[[#This Row],[62]])</f>
        <v>9.9025810185185151E-2</v>
      </c>
      <c r="BT89" s="127">
        <f>IF(ISBLANK(laps_times[[#This Row],[63]]),"DNF",    rounds_cum_time[[#This Row],[62]]+laps_times[[#This Row],[63]])</f>
        <v>0.10072615740740737</v>
      </c>
      <c r="BU89" s="127">
        <f>IF(ISBLANK(laps_times[[#This Row],[64]]),"DNF",    rounds_cum_time[[#This Row],[63]]+laps_times[[#This Row],[64]])</f>
        <v>0.10240416666666663</v>
      </c>
      <c r="BV89" s="127">
        <f>IF(ISBLANK(laps_times[[#This Row],[65]]),"DNF",    rounds_cum_time[[#This Row],[64]]+laps_times[[#This Row],[65]])</f>
        <v>0.10426134259259255</v>
      </c>
      <c r="BW89" s="127">
        <f>IF(ISBLANK(laps_times[[#This Row],[66]]),"DNF",    rounds_cum_time[[#This Row],[65]]+laps_times[[#This Row],[66]])</f>
        <v>0.10592291666666663</v>
      </c>
      <c r="BX89" s="127">
        <f>IF(ISBLANK(laps_times[[#This Row],[67]]),"DNF",    rounds_cum_time[[#This Row],[66]]+laps_times[[#This Row],[67]])</f>
        <v>0.10758946759259255</v>
      </c>
      <c r="BY89" s="127">
        <f>IF(ISBLANK(laps_times[[#This Row],[68]]),"DNF",    rounds_cum_time[[#This Row],[67]]+laps_times[[#This Row],[68]])</f>
        <v>0.10928032407407404</v>
      </c>
      <c r="BZ89" s="127">
        <f>IF(ISBLANK(laps_times[[#This Row],[69]]),"DNF",    rounds_cum_time[[#This Row],[68]]+laps_times[[#This Row],[69]])</f>
        <v>0.11094756944444441</v>
      </c>
      <c r="CA89" s="127">
        <f>IF(ISBLANK(laps_times[[#This Row],[70]]),"DNF",    rounds_cum_time[[#This Row],[69]]+laps_times[[#This Row],[70]])</f>
        <v>0.11266296296296292</v>
      </c>
      <c r="CB89" s="127">
        <f>IF(ISBLANK(laps_times[[#This Row],[71]]),"DNF",    rounds_cum_time[[#This Row],[70]]+laps_times[[#This Row],[71]])</f>
        <v>0.11438020833333329</v>
      </c>
      <c r="CC89" s="127">
        <f>IF(ISBLANK(laps_times[[#This Row],[72]]),"DNF",    rounds_cum_time[[#This Row],[71]]+laps_times[[#This Row],[72]])</f>
        <v>0.1162243055555555</v>
      </c>
      <c r="CD89" s="127">
        <f>IF(ISBLANK(laps_times[[#This Row],[73]]),"DNF",    rounds_cum_time[[#This Row],[72]]+laps_times[[#This Row],[73]])</f>
        <v>0.11793344907407402</v>
      </c>
      <c r="CE89" s="127">
        <f>IF(ISBLANK(laps_times[[#This Row],[74]]),"DNF",    rounds_cum_time[[#This Row],[73]]+laps_times[[#This Row],[74]])</f>
        <v>0.11961435185185181</v>
      </c>
      <c r="CF89" s="127">
        <f>IF(ISBLANK(laps_times[[#This Row],[75]]),"DNF",    rounds_cum_time[[#This Row],[74]]+laps_times[[#This Row],[75]])</f>
        <v>0.12130081018518514</v>
      </c>
      <c r="CG89" s="127">
        <f>IF(ISBLANK(laps_times[[#This Row],[76]]),"DNF",    rounds_cum_time[[#This Row],[75]]+laps_times[[#This Row],[76]])</f>
        <v>0.12300092592592587</v>
      </c>
      <c r="CH89" s="127">
        <f>IF(ISBLANK(laps_times[[#This Row],[77]]),"DNF",    rounds_cum_time[[#This Row],[76]]+laps_times[[#This Row],[77]])</f>
        <v>0.1247356481481481</v>
      </c>
      <c r="CI89" s="127">
        <f>IF(ISBLANK(laps_times[[#This Row],[78]]),"DNF",    rounds_cum_time[[#This Row],[77]]+laps_times[[#This Row],[78]])</f>
        <v>0.12639537037037032</v>
      </c>
      <c r="CJ89" s="127">
        <f>IF(ISBLANK(laps_times[[#This Row],[79]]),"DNF",    rounds_cum_time[[#This Row],[78]]+laps_times[[#This Row],[79]])</f>
        <v>0.12812048611111107</v>
      </c>
      <c r="CK89" s="127">
        <f>IF(ISBLANK(laps_times[[#This Row],[80]]),"DNF",    rounds_cum_time[[#This Row],[79]]+laps_times[[#This Row],[80]])</f>
        <v>0.12985219907407403</v>
      </c>
      <c r="CL89" s="127">
        <f>IF(ISBLANK(laps_times[[#This Row],[81]]),"DNF",    rounds_cum_time[[#This Row],[80]]+laps_times[[#This Row],[81]])</f>
        <v>0.13154085648148142</v>
      </c>
      <c r="CM89" s="127">
        <f>IF(ISBLANK(laps_times[[#This Row],[82]]),"DNF",    rounds_cum_time[[#This Row],[81]]+laps_times[[#This Row],[82]])</f>
        <v>0.13327013888888883</v>
      </c>
      <c r="CN89" s="127">
        <f>IF(ISBLANK(laps_times[[#This Row],[83]]),"DNF",    rounds_cum_time[[#This Row],[82]]+laps_times[[#This Row],[83]])</f>
        <v>0.1350493055555555</v>
      </c>
      <c r="CO89" s="127">
        <f>IF(ISBLANK(laps_times[[#This Row],[84]]),"DNF",    rounds_cum_time[[#This Row],[83]]+laps_times[[#This Row],[84]])</f>
        <v>0.13686990740740734</v>
      </c>
      <c r="CP89" s="127">
        <f>IF(ISBLANK(laps_times[[#This Row],[85]]),"DNF",    rounds_cum_time[[#This Row],[84]]+laps_times[[#This Row],[85]])</f>
        <v>0.13865150462962955</v>
      </c>
      <c r="CQ89" s="127">
        <f>IF(ISBLANK(laps_times[[#This Row],[86]]),"DNF",    rounds_cum_time[[#This Row],[85]]+laps_times[[#This Row],[86]])</f>
        <v>0.14035104166666659</v>
      </c>
      <c r="CR89" s="127">
        <f>IF(ISBLANK(laps_times[[#This Row],[87]]),"DNF",    rounds_cum_time[[#This Row],[86]]+laps_times[[#This Row],[87]])</f>
        <v>0.14216215277777772</v>
      </c>
      <c r="CS89" s="127">
        <f>IF(ISBLANK(laps_times[[#This Row],[88]]),"DNF",    rounds_cum_time[[#This Row],[87]]+laps_times[[#This Row],[88]])</f>
        <v>0.1439234953703703</v>
      </c>
      <c r="CT89" s="127">
        <f>IF(ISBLANK(laps_times[[#This Row],[89]]),"DNF",    rounds_cum_time[[#This Row],[88]]+laps_times[[#This Row],[89]])</f>
        <v>0.14570196759259252</v>
      </c>
      <c r="CU89" s="127">
        <f>IF(ISBLANK(laps_times[[#This Row],[90]]),"DNF",    rounds_cum_time[[#This Row],[89]]+laps_times[[#This Row],[90]])</f>
        <v>0.14749224537037028</v>
      </c>
      <c r="CV89" s="127">
        <f>IF(ISBLANK(laps_times[[#This Row],[91]]),"DNF",    rounds_cum_time[[#This Row],[90]]+laps_times[[#This Row],[91]])</f>
        <v>0.14925381944444435</v>
      </c>
      <c r="CW89" s="127">
        <f>IF(ISBLANK(laps_times[[#This Row],[92]]),"DNF",    rounds_cum_time[[#This Row],[91]]+laps_times[[#This Row],[92]])</f>
        <v>0.15105937499999991</v>
      </c>
      <c r="CX89" s="127">
        <f>IF(ISBLANK(laps_times[[#This Row],[93]]),"DNF",    rounds_cum_time[[#This Row],[92]]+laps_times[[#This Row],[93]])</f>
        <v>0.15285636574074066</v>
      </c>
      <c r="CY89" s="127">
        <f>IF(ISBLANK(laps_times[[#This Row],[94]]),"DNF",    rounds_cum_time[[#This Row],[93]]+laps_times[[#This Row],[94]])</f>
        <v>0.15467523148148141</v>
      </c>
      <c r="CZ89" s="127">
        <f>IF(ISBLANK(laps_times[[#This Row],[95]]),"DNF",    rounds_cum_time[[#This Row],[94]]+laps_times[[#This Row],[95]])</f>
        <v>0.15653483796296289</v>
      </c>
      <c r="DA89" s="127">
        <f>IF(ISBLANK(laps_times[[#This Row],[96]]),"DNF",    rounds_cum_time[[#This Row],[95]]+laps_times[[#This Row],[96]])</f>
        <v>0.15841284722222215</v>
      </c>
      <c r="DB89" s="127">
        <f>IF(ISBLANK(laps_times[[#This Row],[97]]),"DNF",    rounds_cum_time[[#This Row],[96]]+laps_times[[#This Row],[97]])</f>
        <v>0.16020879629629622</v>
      </c>
      <c r="DC89" s="127">
        <f>IF(ISBLANK(laps_times[[#This Row],[98]]),"DNF",    rounds_cum_time[[#This Row],[97]]+laps_times[[#This Row],[98]])</f>
        <v>0.16205034722222214</v>
      </c>
      <c r="DD89" s="127">
        <f>IF(ISBLANK(laps_times[[#This Row],[99]]),"DNF",    rounds_cum_time[[#This Row],[98]]+laps_times[[#This Row],[99]])</f>
        <v>0.16386863425925918</v>
      </c>
      <c r="DE89" s="127">
        <f>IF(ISBLANK(laps_times[[#This Row],[100]]),"DNF",    rounds_cum_time[[#This Row],[99]]+laps_times[[#This Row],[100]])</f>
        <v>0.16574386574074065</v>
      </c>
      <c r="DF89" s="127">
        <f>IF(ISBLANK(laps_times[[#This Row],[101]]),"DNF",    rounds_cum_time[[#This Row],[100]]+laps_times[[#This Row],[101]])</f>
        <v>0.16758287037037028</v>
      </c>
      <c r="DG89" s="127">
        <f>IF(ISBLANK(laps_times[[#This Row],[102]]),"DNF",    rounds_cum_time[[#This Row],[101]]+laps_times[[#This Row],[102]])</f>
        <v>0.16940057870370362</v>
      </c>
      <c r="DH89" s="127">
        <f>IF(ISBLANK(laps_times[[#This Row],[103]]),"DNF",    rounds_cum_time[[#This Row],[102]]+laps_times[[#This Row],[103]])</f>
        <v>0.17121481481481474</v>
      </c>
      <c r="DI89" s="128">
        <f>IF(ISBLANK(laps_times[[#This Row],[104]]),"DNF",    rounds_cum_time[[#This Row],[103]]+laps_times[[#This Row],[104]])</f>
        <v>0.17295034722222213</v>
      </c>
      <c r="DJ89" s="128">
        <f>IF(ISBLANK(laps_times[[#This Row],[105]]),"DNF",    rounds_cum_time[[#This Row],[104]]+laps_times[[#This Row],[105]])</f>
        <v>0.17461284722222215</v>
      </c>
    </row>
    <row r="90" spans="2:114" x14ac:dyDescent="0.2">
      <c r="B90" s="124">
        <f>laps_times[[#This Row],[poř]]</f>
        <v>87</v>
      </c>
      <c r="C90" s="125">
        <f>laps_times[[#This Row],[s.č.]]</f>
        <v>17</v>
      </c>
      <c r="D90" s="125" t="str">
        <f>laps_times[[#This Row],[jméno]]</f>
        <v>Breburdová Hana</v>
      </c>
      <c r="E90" s="126">
        <f>laps_times[[#This Row],[roč]]</f>
        <v>1961</v>
      </c>
      <c r="F90" s="126" t="str">
        <f>laps_times[[#This Row],[kat]]</f>
        <v>Z2</v>
      </c>
      <c r="G90" s="126">
        <f>laps_times[[#This Row],[poř_kat]]</f>
        <v>4</v>
      </c>
      <c r="H90" s="125" t="str">
        <f>IF(ISBLANK(laps_times[[#This Row],[klub]]),"-",laps_times[[#This Row],[klub]])</f>
        <v>MK Kladno</v>
      </c>
      <c r="I90" s="138">
        <f>laps_times[[#This Row],[celk. čas]]</f>
        <v>0.1761689814814815</v>
      </c>
      <c r="J90" s="127">
        <f>laps_times[[#This Row],[1]]</f>
        <v>2.5437500000000004E-3</v>
      </c>
      <c r="K90" s="127">
        <f>IF(ISBLANK(laps_times[[#This Row],[2]]),"DNF",    rounds_cum_time[[#This Row],[1]]+laps_times[[#This Row],[2]])</f>
        <v>4.0486111111111113E-3</v>
      </c>
      <c r="L90" s="127">
        <f>IF(ISBLANK(laps_times[[#This Row],[3]]),"DNF",    rounds_cum_time[[#This Row],[2]]+laps_times[[#This Row],[3]])</f>
        <v>5.5520833333333333E-3</v>
      </c>
      <c r="M90" s="127">
        <f>IF(ISBLANK(laps_times[[#This Row],[4]]),"DNF",    rounds_cum_time[[#This Row],[3]]+laps_times[[#This Row],[4]])</f>
        <v>7.0749999999999997E-3</v>
      </c>
      <c r="N90" s="127">
        <f>IF(ISBLANK(laps_times[[#This Row],[5]]),"DNF",    rounds_cum_time[[#This Row],[4]]+laps_times[[#This Row],[5]])</f>
        <v>8.559143518518518E-3</v>
      </c>
      <c r="O90" s="127">
        <f>IF(ISBLANK(laps_times[[#This Row],[6]]),"DNF",    rounds_cum_time[[#This Row],[5]]+laps_times[[#This Row],[6]])</f>
        <v>1.0031597222222221E-2</v>
      </c>
      <c r="P90" s="127">
        <f>IF(ISBLANK(laps_times[[#This Row],[7]]),"DNF",    rounds_cum_time[[#This Row],[6]]+laps_times[[#This Row],[7]])</f>
        <v>1.1516319444444444E-2</v>
      </c>
      <c r="Q90" s="127">
        <f>IF(ISBLANK(laps_times[[#This Row],[8]]),"DNF",    rounds_cum_time[[#This Row],[7]]+laps_times[[#This Row],[8]])</f>
        <v>1.2994907407407406E-2</v>
      </c>
      <c r="R90" s="127">
        <f>IF(ISBLANK(laps_times[[#This Row],[9]]),"DNF",    rounds_cum_time[[#This Row],[8]]+laps_times[[#This Row],[9]])</f>
        <v>1.4499537037037036E-2</v>
      </c>
      <c r="S90" s="127">
        <f>IF(ISBLANK(laps_times[[#This Row],[10]]),"DNF",    rounds_cum_time[[#This Row],[9]]+laps_times[[#This Row],[10]])</f>
        <v>1.602048611111111E-2</v>
      </c>
      <c r="T90" s="127">
        <f>IF(ISBLANK(laps_times[[#This Row],[11]]),"DNF",    rounds_cum_time[[#This Row],[10]]+laps_times[[#This Row],[11]])</f>
        <v>1.7576736111111109E-2</v>
      </c>
      <c r="U90" s="127">
        <f>IF(ISBLANK(laps_times[[#This Row],[12]]),"DNF",    rounds_cum_time[[#This Row],[11]]+laps_times[[#This Row],[12]])</f>
        <v>1.9116666666666664E-2</v>
      </c>
      <c r="V90" s="127">
        <f>IF(ISBLANK(laps_times[[#This Row],[13]]),"DNF",    rounds_cum_time[[#This Row],[12]]+laps_times[[#This Row],[13]])</f>
        <v>2.0626967592592589E-2</v>
      </c>
      <c r="W90" s="127">
        <f>IF(ISBLANK(laps_times[[#This Row],[14]]),"DNF",    rounds_cum_time[[#This Row],[13]]+laps_times[[#This Row],[14]])</f>
        <v>2.2107060185185181E-2</v>
      </c>
      <c r="X90" s="127">
        <f>IF(ISBLANK(laps_times[[#This Row],[15]]),"DNF",    rounds_cum_time[[#This Row],[14]]+laps_times[[#This Row],[15]])</f>
        <v>2.3565740740740738E-2</v>
      </c>
      <c r="Y90" s="127">
        <f>IF(ISBLANK(laps_times[[#This Row],[16]]),"DNF",    rounds_cum_time[[#This Row],[15]]+laps_times[[#This Row],[16]])</f>
        <v>2.5062962962962961E-2</v>
      </c>
      <c r="Z90" s="127">
        <f>IF(ISBLANK(laps_times[[#This Row],[17]]),"DNF",    rounds_cum_time[[#This Row],[16]]+laps_times[[#This Row],[17]])</f>
        <v>2.653946759259259E-2</v>
      </c>
      <c r="AA90" s="127">
        <f>IF(ISBLANK(laps_times[[#This Row],[18]]),"DNF",    rounds_cum_time[[#This Row],[17]]+laps_times[[#This Row],[18]])</f>
        <v>2.8067129629629626E-2</v>
      </c>
      <c r="AB90" s="127">
        <f>IF(ISBLANK(laps_times[[#This Row],[19]]),"DNF",    rounds_cum_time[[#This Row],[18]]+laps_times[[#This Row],[19]])</f>
        <v>2.9594791666666662E-2</v>
      </c>
      <c r="AC90" s="127">
        <f>IF(ISBLANK(laps_times[[#This Row],[20]]),"DNF",    rounds_cum_time[[#This Row],[19]]+laps_times[[#This Row],[20]])</f>
        <v>3.1117592592592586E-2</v>
      </c>
      <c r="AD90" s="127">
        <f>IF(ISBLANK(laps_times[[#This Row],[21]]),"DNF",    rounds_cum_time[[#This Row],[20]]+laps_times[[#This Row],[21]])</f>
        <v>3.2655092592592583E-2</v>
      </c>
      <c r="AE90" s="127">
        <f>IF(ISBLANK(laps_times[[#This Row],[22]]),"DNF",    rounds_cum_time[[#This Row],[21]]+laps_times[[#This Row],[22]])</f>
        <v>3.420335648148147E-2</v>
      </c>
      <c r="AF90" s="127">
        <f>IF(ISBLANK(laps_times[[#This Row],[23]]),"DNF",    rounds_cum_time[[#This Row],[22]]+laps_times[[#This Row],[23]])</f>
        <v>3.5744328703703691E-2</v>
      </c>
      <c r="AG90" s="127">
        <f>IF(ISBLANK(laps_times[[#This Row],[24]]),"DNF",    rounds_cum_time[[#This Row],[23]]+laps_times[[#This Row],[24]])</f>
        <v>3.7302314814814802E-2</v>
      </c>
      <c r="AH90" s="127">
        <f>IF(ISBLANK(laps_times[[#This Row],[25]]),"DNF",    rounds_cum_time[[#This Row],[24]]+laps_times[[#This Row],[25]])</f>
        <v>3.8862384259259246E-2</v>
      </c>
      <c r="AI90" s="127">
        <f>IF(ISBLANK(laps_times[[#This Row],[26]]),"DNF",    rounds_cum_time[[#This Row],[25]]+laps_times[[#This Row],[26]])</f>
        <v>4.0396296296296284E-2</v>
      </c>
      <c r="AJ90" s="127">
        <f>IF(ISBLANK(laps_times[[#This Row],[27]]),"DNF",    rounds_cum_time[[#This Row],[26]]+laps_times[[#This Row],[27]])</f>
        <v>4.1976620370370359E-2</v>
      </c>
      <c r="AK90" s="127">
        <f>IF(ISBLANK(laps_times[[#This Row],[28]]),"DNF",    rounds_cum_time[[#This Row],[27]]+laps_times[[#This Row],[28]])</f>
        <v>4.356932870370369E-2</v>
      </c>
      <c r="AL90" s="127">
        <f>IF(ISBLANK(laps_times[[#This Row],[29]]),"DNF",    rounds_cum_time[[#This Row],[28]]+laps_times[[#This Row],[29]])</f>
        <v>4.5163888888888878E-2</v>
      </c>
      <c r="AM90" s="127">
        <f>IF(ISBLANK(laps_times[[#This Row],[30]]),"DNF",    rounds_cum_time[[#This Row],[29]]+laps_times[[#This Row],[30]])</f>
        <v>4.6748379629629619E-2</v>
      </c>
      <c r="AN90" s="127">
        <f>IF(ISBLANK(laps_times[[#This Row],[31]]),"DNF",    rounds_cum_time[[#This Row],[30]]+laps_times[[#This Row],[31]])</f>
        <v>4.8322453703703694E-2</v>
      </c>
      <c r="AO90" s="127">
        <f>IF(ISBLANK(laps_times[[#This Row],[32]]),"DNF",    rounds_cum_time[[#This Row],[31]]+laps_times[[#This Row],[32]])</f>
        <v>4.9912731481481475E-2</v>
      </c>
      <c r="AP90" s="127">
        <f>IF(ISBLANK(laps_times[[#This Row],[33]]),"DNF",    rounds_cum_time[[#This Row],[32]]+laps_times[[#This Row],[33]])</f>
        <v>5.1504745370370364E-2</v>
      </c>
      <c r="AQ90" s="127">
        <f>IF(ISBLANK(laps_times[[#This Row],[34]]),"DNF",    rounds_cum_time[[#This Row],[33]]+laps_times[[#This Row],[34]])</f>
        <v>5.3077546296296289E-2</v>
      </c>
      <c r="AR90" s="127">
        <f>IF(ISBLANK(laps_times[[#This Row],[35]]),"DNF",    rounds_cum_time[[#This Row],[34]]+laps_times[[#This Row],[35]])</f>
        <v>5.4624189814814809E-2</v>
      </c>
      <c r="AS90" s="127">
        <f>IF(ISBLANK(laps_times[[#This Row],[36]]),"DNF",    rounds_cum_time[[#This Row],[35]]+laps_times[[#This Row],[36]])</f>
        <v>5.6233680555555547E-2</v>
      </c>
      <c r="AT90" s="127">
        <f>IF(ISBLANK(laps_times[[#This Row],[37]]),"DNF",    rounds_cum_time[[#This Row],[36]]+laps_times[[#This Row],[37]])</f>
        <v>5.77923611111111E-2</v>
      </c>
      <c r="AU90" s="127">
        <f>IF(ISBLANK(laps_times[[#This Row],[38]]),"DNF",    rounds_cum_time[[#This Row],[37]]+laps_times[[#This Row],[38]])</f>
        <v>5.9361111111111101E-2</v>
      </c>
      <c r="AV90" s="127">
        <f>IF(ISBLANK(laps_times[[#This Row],[39]]),"DNF",    rounds_cum_time[[#This Row],[38]]+laps_times[[#This Row],[39]])</f>
        <v>6.0907523148148138E-2</v>
      </c>
      <c r="AW90" s="127">
        <f>IF(ISBLANK(laps_times[[#This Row],[40]]),"DNF",    rounds_cum_time[[#This Row],[39]]+laps_times[[#This Row],[40]])</f>
        <v>6.2525694444444432E-2</v>
      </c>
      <c r="AX90" s="127">
        <f>IF(ISBLANK(laps_times[[#This Row],[41]]),"DNF",    rounds_cum_time[[#This Row],[40]]+laps_times[[#This Row],[41]])</f>
        <v>6.413414351851851E-2</v>
      </c>
      <c r="AY90" s="127">
        <f>IF(ISBLANK(laps_times[[#This Row],[42]]),"DNF",    rounds_cum_time[[#This Row],[41]]+laps_times[[#This Row],[42]])</f>
        <v>6.5712962962962959E-2</v>
      </c>
      <c r="AZ90" s="127">
        <f>IF(ISBLANK(laps_times[[#This Row],[43]]),"DNF",    rounds_cum_time[[#This Row],[42]]+laps_times[[#This Row],[43]])</f>
        <v>6.7346990740740742E-2</v>
      </c>
      <c r="BA90" s="127">
        <f>IF(ISBLANK(laps_times[[#This Row],[44]]),"DNF",    rounds_cum_time[[#This Row],[43]]+laps_times[[#This Row],[44]])</f>
        <v>6.9062037037037033E-2</v>
      </c>
      <c r="BB90" s="127">
        <f>IF(ISBLANK(laps_times[[#This Row],[45]]),"DNF",    rounds_cum_time[[#This Row],[44]]+laps_times[[#This Row],[45]])</f>
        <v>7.067222222222222E-2</v>
      </c>
      <c r="BC90" s="127">
        <f>IF(ISBLANK(laps_times[[#This Row],[46]]),"DNF",    rounds_cum_time[[#This Row],[45]]+laps_times[[#This Row],[46]])</f>
        <v>7.2273148148148142E-2</v>
      </c>
      <c r="BD90" s="127">
        <f>IF(ISBLANK(laps_times[[#This Row],[47]]),"DNF",    rounds_cum_time[[#This Row],[46]]+laps_times[[#This Row],[47]])</f>
        <v>7.3875115740740738E-2</v>
      </c>
      <c r="BE90" s="127">
        <f>IF(ISBLANK(laps_times[[#This Row],[48]]),"DNF",    rounds_cum_time[[#This Row],[47]]+laps_times[[#This Row],[48]])</f>
        <v>7.5453009259259254E-2</v>
      </c>
      <c r="BF90" s="127">
        <f>IF(ISBLANK(laps_times[[#This Row],[49]]),"DNF",    rounds_cum_time[[#This Row],[48]]+laps_times[[#This Row],[49]])</f>
        <v>7.7060879629629625E-2</v>
      </c>
      <c r="BG90" s="127">
        <f>IF(ISBLANK(laps_times[[#This Row],[50]]),"DNF",    rounds_cum_time[[#This Row],[49]]+laps_times[[#This Row],[50]])</f>
        <v>7.8709143518518515E-2</v>
      </c>
      <c r="BH90" s="127">
        <f>IF(ISBLANK(laps_times[[#This Row],[51]]),"DNF",    rounds_cum_time[[#This Row],[50]]+laps_times[[#This Row],[51]])</f>
        <v>8.0344791666666665E-2</v>
      </c>
      <c r="BI90" s="127">
        <f>IF(ISBLANK(laps_times[[#This Row],[52]]),"DNF",    rounds_cum_time[[#This Row],[51]]+laps_times[[#This Row],[52]])</f>
        <v>8.1957986111111103E-2</v>
      </c>
      <c r="BJ90" s="127">
        <f>IF(ISBLANK(laps_times[[#This Row],[53]]),"DNF",    rounds_cum_time[[#This Row],[52]]+laps_times[[#This Row],[53]])</f>
        <v>8.3626273148148134E-2</v>
      </c>
      <c r="BK90" s="127">
        <f>IF(ISBLANK(laps_times[[#This Row],[54]]),"DNF",    rounds_cum_time[[#This Row],[53]]+laps_times[[#This Row],[54]])</f>
        <v>8.5301851851851837E-2</v>
      </c>
      <c r="BL90" s="127">
        <f>IF(ISBLANK(laps_times[[#This Row],[55]]),"DNF",    rounds_cum_time[[#This Row],[54]]+laps_times[[#This Row],[55]])</f>
        <v>8.6956249999999985E-2</v>
      </c>
      <c r="BM90" s="127">
        <f>IF(ISBLANK(laps_times[[#This Row],[56]]),"DNF",    rounds_cum_time[[#This Row],[55]]+laps_times[[#This Row],[56]])</f>
        <v>8.8595370370370352E-2</v>
      </c>
      <c r="BN90" s="127">
        <f>IF(ISBLANK(laps_times[[#This Row],[57]]),"DNF",    rounds_cum_time[[#This Row],[56]]+laps_times[[#This Row],[57]])</f>
        <v>9.0265277777777764E-2</v>
      </c>
      <c r="BO90" s="127">
        <f>IF(ISBLANK(laps_times[[#This Row],[58]]),"DNF",    rounds_cum_time[[#This Row],[57]]+laps_times[[#This Row],[58]])</f>
        <v>9.1879976851851841E-2</v>
      </c>
      <c r="BP90" s="127">
        <f>IF(ISBLANK(laps_times[[#This Row],[59]]),"DNF",    rounds_cum_time[[#This Row],[58]]+laps_times[[#This Row],[59]])</f>
        <v>9.3498842592592585E-2</v>
      </c>
      <c r="BQ90" s="127">
        <f>IF(ISBLANK(laps_times[[#This Row],[60]]),"DNF",    rounds_cum_time[[#This Row],[59]]+laps_times[[#This Row],[60]])</f>
        <v>9.5115509259259254E-2</v>
      </c>
      <c r="BR90" s="127">
        <f>IF(ISBLANK(laps_times[[#This Row],[61]]),"DNF",    rounds_cum_time[[#This Row],[60]]+laps_times[[#This Row],[61]])</f>
        <v>9.676979166666666E-2</v>
      </c>
      <c r="BS90" s="127">
        <f>IF(ISBLANK(laps_times[[#This Row],[62]]),"DNF",    rounds_cum_time[[#This Row],[61]]+laps_times[[#This Row],[62]])</f>
        <v>9.8477777777777775E-2</v>
      </c>
      <c r="BT90" s="127">
        <f>IF(ISBLANK(laps_times[[#This Row],[63]]),"DNF",    rounds_cum_time[[#This Row],[62]]+laps_times[[#This Row],[63]])</f>
        <v>0.10023865740740741</v>
      </c>
      <c r="BU90" s="127">
        <f>IF(ISBLANK(laps_times[[#This Row],[64]]),"DNF",    rounds_cum_time[[#This Row],[63]]+laps_times[[#This Row],[64]])</f>
        <v>0.10190949074074074</v>
      </c>
      <c r="BV90" s="127">
        <f>IF(ISBLANK(laps_times[[#This Row],[65]]),"DNF",    rounds_cum_time[[#This Row],[64]]+laps_times[[#This Row],[65]])</f>
        <v>0.1035949074074074</v>
      </c>
      <c r="BW90" s="127">
        <f>IF(ISBLANK(laps_times[[#This Row],[66]]),"DNF",    rounds_cum_time[[#This Row],[65]]+laps_times[[#This Row],[66]])</f>
        <v>0.10534722222222222</v>
      </c>
      <c r="BX90" s="127">
        <f>IF(ISBLANK(laps_times[[#This Row],[67]]),"DNF",    rounds_cum_time[[#This Row],[66]]+laps_times[[#This Row],[67]])</f>
        <v>0.107059375</v>
      </c>
      <c r="BY90" s="127">
        <f>IF(ISBLANK(laps_times[[#This Row],[68]]),"DNF",    rounds_cum_time[[#This Row],[67]]+laps_times[[#This Row],[68]])</f>
        <v>0.10885856481481482</v>
      </c>
      <c r="BZ90" s="127">
        <f>IF(ISBLANK(laps_times[[#This Row],[69]]),"DNF",    rounds_cum_time[[#This Row],[68]]+laps_times[[#This Row],[69]])</f>
        <v>0.11058831018518518</v>
      </c>
      <c r="CA90" s="127">
        <f>IF(ISBLANK(laps_times[[#This Row],[70]]),"DNF",    rounds_cum_time[[#This Row],[69]]+laps_times[[#This Row],[70]])</f>
        <v>0.11234421296296296</v>
      </c>
      <c r="CB90" s="127">
        <f>IF(ISBLANK(laps_times[[#This Row],[71]]),"DNF",    rounds_cum_time[[#This Row],[70]]+laps_times[[#This Row],[71]])</f>
        <v>0.11406793981481481</v>
      </c>
      <c r="CC90" s="127">
        <f>IF(ISBLANK(laps_times[[#This Row],[72]]),"DNF",    rounds_cum_time[[#This Row],[71]]+laps_times[[#This Row],[72]])</f>
        <v>0.11578749999999999</v>
      </c>
      <c r="CD90" s="127">
        <f>IF(ISBLANK(laps_times[[#This Row],[73]]),"DNF",    rounds_cum_time[[#This Row],[72]]+laps_times[[#This Row],[73]])</f>
        <v>0.11754490740740739</v>
      </c>
      <c r="CE90" s="127">
        <f>IF(ISBLANK(laps_times[[#This Row],[74]]),"DNF",    rounds_cum_time[[#This Row],[73]]+laps_times[[#This Row],[74]])</f>
        <v>0.11934328703703702</v>
      </c>
      <c r="CF90" s="127">
        <f>IF(ISBLANK(laps_times[[#This Row],[75]]),"DNF",    rounds_cum_time[[#This Row],[74]]+laps_times[[#This Row],[75]])</f>
        <v>0.12109247685185183</v>
      </c>
      <c r="CG90" s="127">
        <f>IF(ISBLANK(laps_times[[#This Row],[76]]),"DNF",    rounds_cum_time[[#This Row],[75]]+laps_times[[#This Row],[76]])</f>
        <v>0.12280833333333331</v>
      </c>
      <c r="CH90" s="127">
        <f>IF(ISBLANK(laps_times[[#This Row],[77]]),"DNF",    rounds_cum_time[[#This Row],[76]]+laps_times[[#This Row],[77]])</f>
        <v>0.12453321759259257</v>
      </c>
      <c r="CI90" s="127">
        <f>IF(ISBLANK(laps_times[[#This Row],[78]]),"DNF",    rounds_cum_time[[#This Row],[77]]+laps_times[[#This Row],[78]])</f>
        <v>0.12624675925925924</v>
      </c>
      <c r="CJ90" s="127">
        <f>IF(ISBLANK(laps_times[[#This Row],[79]]),"DNF",    rounds_cum_time[[#This Row],[78]]+laps_times[[#This Row],[79]])</f>
        <v>0.12799942129629627</v>
      </c>
      <c r="CK90" s="127">
        <f>IF(ISBLANK(laps_times[[#This Row],[80]]),"DNF",    rounds_cum_time[[#This Row],[79]]+laps_times[[#This Row],[80]])</f>
        <v>0.12984166666666663</v>
      </c>
      <c r="CL90" s="127">
        <f>IF(ISBLANK(laps_times[[#This Row],[81]]),"DNF",    rounds_cum_time[[#This Row],[80]]+laps_times[[#This Row],[81]])</f>
        <v>0.13158495370370368</v>
      </c>
      <c r="CM90" s="127">
        <f>IF(ISBLANK(laps_times[[#This Row],[82]]),"DNF",    rounds_cum_time[[#This Row],[81]]+laps_times[[#This Row],[82]])</f>
        <v>0.13334062499999999</v>
      </c>
      <c r="CN90" s="127">
        <f>IF(ISBLANK(laps_times[[#This Row],[83]]),"DNF",    rounds_cum_time[[#This Row],[82]]+laps_times[[#This Row],[83]])</f>
        <v>0.13510243055555554</v>
      </c>
      <c r="CO90" s="127">
        <f>IF(ISBLANK(laps_times[[#This Row],[84]]),"DNF",    rounds_cum_time[[#This Row],[83]]+laps_times[[#This Row],[84]])</f>
        <v>0.1368824074074074</v>
      </c>
      <c r="CP90" s="127">
        <f>IF(ISBLANK(laps_times[[#This Row],[85]]),"DNF",    rounds_cum_time[[#This Row],[84]]+laps_times[[#This Row],[85]])</f>
        <v>0.13863854166666667</v>
      </c>
      <c r="CQ90" s="127">
        <f>IF(ISBLANK(laps_times[[#This Row],[86]]),"DNF",    rounds_cum_time[[#This Row],[85]]+laps_times[[#This Row],[86]])</f>
        <v>0.14042442129629629</v>
      </c>
      <c r="CR90" s="127">
        <f>IF(ISBLANK(laps_times[[#This Row],[87]]),"DNF",    rounds_cum_time[[#This Row],[86]]+laps_times[[#This Row],[87]])</f>
        <v>0.14218449074074074</v>
      </c>
      <c r="CS90" s="127">
        <f>IF(ISBLANK(laps_times[[#This Row],[88]]),"DNF",    rounds_cum_time[[#This Row],[87]]+laps_times[[#This Row],[88]])</f>
        <v>0.14396863425925926</v>
      </c>
      <c r="CT90" s="127">
        <f>IF(ISBLANK(laps_times[[#This Row],[89]]),"DNF",    rounds_cum_time[[#This Row],[88]]+laps_times[[#This Row],[89]])</f>
        <v>0.14574780092592593</v>
      </c>
      <c r="CU90" s="127">
        <f>IF(ISBLANK(laps_times[[#This Row],[90]]),"DNF",    rounds_cum_time[[#This Row],[89]]+laps_times[[#This Row],[90]])</f>
        <v>0.14754814814814815</v>
      </c>
      <c r="CV90" s="127">
        <f>IF(ISBLANK(laps_times[[#This Row],[91]]),"DNF",    rounds_cum_time[[#This Row],[90]]+laps_times[[#This Row],[91]])</f>
        <v>0.1493508101851852</v>
      </c>
      <c r="CW90" s="127">
        <f>IF(ISBLANK(laps_times[[#This Row],[92]]),"DNF",    rounds_cum_time[[#This Row],[91]]+laps_times[[#This Row],[92]])</f>
        <v>0.15119062500000002</v>
      </c>
      <c r="CX90" s="127">
        <f>IF(ISBLANK(laps_times[[#This Row],[93]]),"DNF",    rounds_cum_time[[#This Row],[92]]+laps_times[[#This Row],[93]])</f>
        <v>0.1530928240740741</v>
      </c>
      <c r="CY90" s="127">
        <f>IF(ISBLANK(laps_times[[#This Row],[94]]),"DNF",    rounds_cum_time[[#This Row],[93]]+laps_times[[#This Row],[94]])</f>
        <v>0.15493344907407411</v>
      </c>
      <c r="CZ90" s="127">
        <f>IF(ISBLANK(laps_times[[#This Row],[95]]),"DNF",    rounds_cum_time[[#This Row],[94]]+laps_times[[#This Row],[95]])</f>
        <v>0.15681365740740744</v>
      </c>
      <c r="DA90" s="127">
        <f>IF(ISBLANK(laps_times[[#This Row],[96]]),"DNF",    rounds_cum_time[[#This Row],[95]]+laps_times[[#This Row],[96]])</f>
        <v>0.15868611111111114</v>
      </c>
      <c r="DB90" s="127">
        <f>IF(ISBLANK(laps_times[[#This Row],[97]]),"DNF",    rounds_cum_time[[#This Row],[96]]+laps_times[[#This Row],[97]])</f>
        <v>0.16057361111111113</v>
      </c>
      <c r="DC90" s="127">
        <f>IF(ISBLANK(laps_times[[#This Row],[98]]),"DNF",    rounds_cum_time[[#This Row],[97]]+laps_times[[#This Row],[98]])</f>
        <v>0.1624846064814815</v>
      </c>
      <c r="DD90" s="127">
        <f>IF(ISBLANK(laps_times[[#This Row],[99]]),"DNF",    rounds_cum_time[[#This Row],[98]]+laps_times[[#This Row],[99]])</f>
        <v>0.16445034722222224</v>
      </c>
      <c r="DE90" s="127">
        <f>IF(ISBLANK(laps_times[[#This Row],[100]]),"DNF",    rounds_cum_time[[#This Row],[99]]+laps_times[[#This Row],[100]])</f>
        <v>0.16639409722222223</v>
      </c>
      <c r="DF90" s="127">
        <f>IF(ISBLANK(laps_times[[#This Row],[101]]),"DNF",    rounds_cum_time[[#This Row],[100]]+laps_times[[#This Row],[101]])</f>
        <v>0.16837199074074075</v>
      </c>
      <c r="DG90" s="127">
        <f>IF(ISBLANK(laps_times[[#This Row],[102]]),"DNF",    rounds_cum_time[[#This Row],[101]]+laps_times[[#This Row],[102]])</f>
        <v>0.17031365740740742</v>
      </c>
      <c r="DH90" s="127">
        <f>IF(ISBLANK(laps_times[[#This Row],[103]]),"DNF",    rounds_cum_time[[#This Row],[102]]+laps_times[[#This Row],[103]])</f>
        <v>0.17230289351851852</v>
      </c>
      <c r="DI90" s="128">
        <f>IF(ISBLANK(laps_times[[#This Row],[104]]),"DNF",    rounds_cum_time[[#This Row],[103]]+laps_times[[#This Row],[104]])</f>
        <v>0.17427962962962962</v>
      </c>
      <c r="DJ90" s="128">
        <f>IF(ISBLANK(laps_times[[#This Row],[105]]),"DNF",    rounds_cum_time[[#This Row],[104]]+laps_times[[#This Row],[105]])</f>
        <v>0.17617152777777775</v>
      </c>
    </row>
    <row r="91" spans="2:114" x14ac:dyDescent="0.2">
      <c r="B91" s="124">
        <f>laps_times[[#This Row],[poř]]</f>
        <v>88</v>
      </c>
      <c r="C91" s="125">
        <f>laps_times[[#This Row],[s.č.]]</f>
        <v>125</v>
      </c>
      <c r="D91" s="125" t="str">
        <f>laps_times[[#This Row],[jméno]]</f>
        <v>Wolaschka Peter</v>
      </c>
      <c r="E91" s="126">
        <f>laps_times[[#This Row],[roč]]</f>
        <v>1969</v>
      </c>
      <c r="F91" s="126" t="str">
        <f>laps_times[[#This Row],[kat]]</f>
        <v>M40</v>
      </c>
      <c r="G91" s="126">
        <f>laps_times[[#This Row],[poř_kat]]</f>
        <v>38</v>
      </c>
      <c r="H91" s="125" t="str">
        <f>IF(ISBLANK(laps_times[[#This Row],[klub]]),"-",laps_times[[#This Row],[klub]])</f>
        <v>RV Sturmvogel München</v>
      </c>
      <c r="I91" s="138">
        <f>laps_times[[#This Row],[celk. čas]]</f>
        <v>0.17673611111111109</v>
      </c>
      <c r="J91" s="127">
        <f>laps_times[[#This Row],[1]]</f>
        <v>2.0848379629629628E-3</v>
      </c>
      <c r="K91" s="127">
        <f>IF(ISBLANK(laps_times[[#This Row],[2]]),"DNF",    rounds_cum_time[[#This Row],[1]]+laps_times[[#This Row],[2]])</f>
        <v>3.4199074074074071E-3</v>
      </c>
      <c r="L91" s="127">
        <f>IF(ISBLANK(laps_times[[#This Row],[3]]),"DNF",    rounds_cum_time[[#This Row],[2]]+laps_times[[#This Row],[3]])</f>
        <v>4.7474537037037034E-3</v>
      </c>
      <c r="M91" s="127">
        <f>IF(ISBLANK(laps_times[[#This Row],[4]]),"DNF",    rounds_cum_time[[#This Row],[3]]+laps_times[[#This Row],[4]])</f>
        <v>6.1118055555555552E-3</v>
      </c>
      <c r="N91" s="127">
        <f>IF(ISBLANK(laps_times[[#This Row],[5]]),"DNF",    rounds_cum_time[[#This Row],[4]]+laps_times[[#This Row],[5]])</f>
        <v>7.4809027777777773E-3</v>
      </c>
      <c r="O91" s="127">
        <f>IF(ISBLANK(laps_times[[#This Row],[6]]),"DNF",    rounds_cum_time[[#This Row],[5]]+laps_times[[#This Row],[6]])</f>
        <v>8.8650462962962962E-3</v>
      </c>
      <c r="P91" s="127">
        <f>IF(ISBLANK(laps_times[[#This Row],[7]]),"DNF",    rounds_cum_time[[#This Row],[6]]+laps_times[[#This Row],[7]])</f>
        <v>1.0255902777777777E-2</v>
      </c>
      <c r="Q91" s="127">
        <f>IF(ISBLANK(laps_times[[#This Row],[8]]),"DNF",    rounds_cum_time[[#This Row],[7]]+laps_times[[#This Row],[8]])</f>
        <v>1.165810185185185E-2</v>
      </c>
      <c r="R91" s="127">
        <f>IF(ISBLANK(laps_times[[#This Row],[9]]),"DNF",    rounds_cum_time[[#This Row],[8]]+laps_times[[#This Row],[9]])</f>
        <v>1.304560185185185E-2</v>
      </c>
      <c r="S91" s="127">
        <f>IF(ISBLANK(laps_times[[#This Row],[10]]),"DNF",    rounds_cum_time[[#This Row],[9]]+laps_times[[#This Row],[10]])</f>
        <v>1.4430787037037035E-2</v>
      </c>
      <c r="T91" s="127">
        <f>IF(ISBLANK(laps_times[[#This Row],[11]]),"DNF",    rounds_cum_time[[#This Row],[10]]+laps_times[[#This Row],[11]])</f>
        <v>1.584398148148148E-2</v>
      </c>
      <c r="U91" s="127">
        <f>IF(ISBLANK(laps_times[[#This Row],[12]]),"DNF",    rounds_cum_time[[#This Row],[11]]+laps_times[[#This Row],[12]])</f>
        <v>1.7305787037037036E-2</v>
      </c>
      <c r="V91" s="127">
        <f>IF(ISBLANK(laps_times[[#This Row],[13]]),"DNF",    rounds_cum_time[[#This Row],[12]]+laps_times[[#This Row],[13]])</f>
        <v>1.8738541666666667E-2</v>
      </c>
      <c r="W91" s="127">
        <f>IF(ISBLANK(laps_times[[#This Row],[14]]),"DNF",    rounds_cum_time[[#This Row],[13]]+laps_times[[#This Row],[14]])</f>
        <v>2.0183796296296297E-2</v>
      </c>
      <c r="X91" s="127">
        <f>IF(ISBLANK(laps_times[[#This Row],[15]]),"DNF",    rounds_cum_time[[#This Row],[14]]+laps_times[[#This Row],[15]])</f>
        <v>2.1658564814814815E-2</v>
      </c>
      <c r="Y91" s="127">
        <f>IF(ISBLANK(laps_times[[#This Row],[16]]),"DNF",    rounds_cum_time[[#This Row],[15]]+laps_times[[#This Row],[16]])</f>
        <v>2.3118634259259259E-2</v>
      </c>
      <c r="Z91" s="127">
        <f>IF(ISBLANK(laps_times[[#This Row],[17]]),"DNF",    rounds_cum_time[[#This Row],[16]]+laps_times[[#This Row],[17]])</f>
        <v>2.4578587962962962E-2</v>
      </c>
      <c r="AA91" s="127">
        <f>IF(ISBLANK(laps_times[[#This Row],[18]]),"DNF",    rounds_cum_time[[#This Row],[17]]+laps_times[[#This Row],[18]])</f>
        <v>2.6045949074074072E-2</v>
      </c>
      <c r="AB91" s="127">
        <f>IF(ISBLANK(laps_times[[#This Row],[19]]),"DNF",    rounds_cum_time[[#This Row],[18]]+laps_times[[#This Row],[19]])</f>
        <v>2.750810185185185E-2</v>
      </c>
      <c r="AC91" s="127">
        <f>IF(ISBLANK(laps_times[[#This Row],[20]]),"DNF",    rounds_cum_time[[#This Row],[19]]+laps_times[[#This Row],[20]])</f>
        <v>2.8955208333333329E-2</v>
      </c>
      <c r="AD91" s="127">
        <f>IF(ISBLANK(laps_times[[#This Row],[21]]),"DNF",    rounds_cum_time[[#This Row],[20]]+laps_times[[#This Row],[21]])</f>
        <v>3.0431944444444442E-2</v>
      </c>
      <c r="AE91" s="127">
        <f>IF(ISBLANK(laps_times[[#This Row],[22]]),"DNF",    rounds_cum_time[[#This Row],[21]]+laps_times[[#This Row],[22]])</f>
        <v>3.1940393518518517E-2</v>
      </c>
      <c r="AF91" s="127">
        <f>IF(ISBLANK(laps_times[[#This Row],[23]]),"DNF",    rounds_cum_time[[#This Row],[22]]+laps_times[[#This Row],[23]])</f>
        <v>3.3416782407407405E-2</v>
      </c>
      <c r="AG91" s="127">
        <f>IF(ISBLANK(laps_times[[#This Row],[24]]),"DNF",    rounds_cum_time[[#This Row],[23]]+laps_times[[#This Row],[24]])</f>
        <v>3.488923611111111E-2</v>
      </c>
      <c r="AH91" s="127">
        <f>IF(ISBLANK(laps_times[[#This Row],[25]]),"DNF",    rounds_cum_time[[#This Row],[24]]+laps_times[[#This Row],[25]])</f>
        <v>3.6359837962962965E-2</v>
      </c>
      <c r="AI91" s="127">
        <f>IF(ISBLANK(laps_times[[#This Row],[26]]),"DNF",    rounds_cum_time[[#This Row],[25]]+laps_times[[#This Row],[26]])</f>
        <v>3.7837500000000003E-2</v>
      </c>
      <c r="AJ91" s="127">
        <f>IF(ISBLANK(laps_times[[#This Row],[27]]),"DNF",    rounds_cum_time[[#This Row],[26]]+laps_times[[#This Row],[27]])</f>
        <v>3.9336689814814821E-2</v>
      </c>
      <c r="AK91" s="127">
        <f>IF(ISBLANK(laps_times[[#This Row],[28]]),"DNF",    rounds_cum_time[[#This Row],[27]]+laps_times[[#This Row],[28]])</f>
        <v>4.0848842592592596E-2</v>
      </c>
      <c r="AL91" s="127">
        <f>IF(ISBLANK(laps_times[[#This Row],[29]]),"DNF",    rounds_cum_time[[#This Row],[28]]+laps_times[[#This Row],[29]])</f>
        <v>4.2357986111111114E-2</v>
      </c>
      <c r="AM91" s="127">
        <f>IF(ISBLANK(laps_times[[#This Row],[30]]),"DNF",    rounds_cum_time[[#This Row],[29]]+laps_times[[#This Row],[30]])</f>
        <v>4.3881134259259262E-2</v>
      </c>
      <c r="AN91" s="127">
        <f>IF(ISBLANK(laps_times[[#This Row],[31]]),"DNF",    rounds_cum_time[[#This Row],[30]]+laps_times[[#This Row],[31]])</f>
        <v>4.537013888888889E-2</v>
      </c>
      <c r="AO91" s="127">
        <f>IF(ISBLANK(laps_times[[#This Row],[32]]),"DNF",    rounds_cum_time[[#This Row],[31]]+laps_times[[#This Row],[32]])</f>
        <v>4.688576388888889E-2</v>
      </c>
      <c r="AP91" s="127">
        <f>IF(ISBLANK(laps_times[[#This Row],[33]]),"DNF",    rounds_cum_time[[#This Row],[32]]+laps_times[[#This Row],[33]])</f>
        <v>4.8396643518518523E-2</v>
      </c>
      <c r="AQ91" s="127">
        <f>IF(ISBLANK(laps_times[[#This Row],[34]]),"DNF",    rounds_cum_time[[#This Row],[33]]+laps_times[[#This Row],[34]])</f>
        <v>4.9899768518518524E-2</v>
      </c>
      <c r="AR91" s="127">
        <f>IF(ISBLANK(laps_times[[#This Row],[35]]),"DNF",    rounds_cum_time[[#This Row],[34]]+laps_times[[#This Row],[35]])</f>
        <v>5.1412500000000007E-2</v>
      </c>
      <c r="AS91" s="127">
        <f>IF(ISBLANK(laps_times[[#This Row],[36]]),"DNF",    rounds_cum_time[[#This Row],[35]]+laps_times[[#This Row],[36]])</f>
        <v>5.2943171296296304E-2</v>
      </c>
      <c r="AT91" s="127">
        <f>IF(ISBLANK(laps_times[[#This Row],[37]]),"DNF",    rounds_cum_time[[#This Row],[36]]+laps_times[[#This Row],[37]])</f>
        <v>5.4460532407407412E-2</v>
      </c>
      <c r="AU91" s="127">
        <f>IF(ISBLANK(laps_times[[#This Row],[38]]),"DNF",    rounds_cum_time[[#This Row],[37]]+laps_times[[#This Row],[38]])</f>
        <v>5.5971412037037045E-2</v>
      </c>
      <c r="AV91" s="127">
        <f>IF(ISBLANK(laps_times[[#This Row],[39]]),"DNF",    rounds_cum_time[[#This Row],[38]]+laps_times[[#This Row],[39]])</f>
        <v>5.7464467592592598E-2</v>
      </c>
      <c r="AW91" s="127">
        <f>IF(ISBLANK(laps_times[[#This Row],[40]]),"DNF",    rounds_cum_time[[#This Row],[39]]+laps_times[[#This Row],[40]])</f>
        <v>5.9030902777777783E-2</v>
      </c>
      <c r="AX91" s="127">
        <f>IF(ISBLANK(laps_times[[#This Row],[41]]),"DNF",    rounds_cum_time[[#This Row],[40]]+laps_times[[#This Row],[41]])</f>
        <v>6.0548148148148156E-2</v>
      </c>
      <c r="AY91" s="127">
        <f>IF(ISBLANK(laps_times[[#This Row],[42]]),"DNF",    rounds_cum_time[[#This Row],[41]]+laps_times[[#This Row],[42]])</f>
        <v>6.2097569444444452E-2</v>
      </c>
      <c r="AZ91" s="127">
        <f>IF(ISBLANK(laps_times[[#This Row],[43]]),"DNF",    rounds_cum_time[[#This Row],[42]]+laps_times[[#This Row],[43]])</f>
        <v>6.3635995370370374E-2</v>
      </c>
      <c r="BA91" s="127">
        <f>IF(ISBLANK(laps_times[[#This Row],[44]]),"DNF",    rounds_cum_time[[#This Row],[43]]+laps_times[[#This Row],[44]])</f>
        <v>6.5157291666666672E-2</v>
      </c>
      <c r="BB91" s="127">
        <f>IF(ISBLANK(laps_times[[#This Row],[45]]),"DNF",    rounds_cum_time[[#This Row],[44]]+laps_times[[#This Row],[45]])</f>
        <v>6.6712152777777783E-2</v>
      </c>
      <c r="BC91" s="127">
        <f>IF(ISBLANK(laps_times[[#This Row],[46]]),"DNF",    rounds_cum_time[[#This Row],[45]]+laps_times[[#This Row],[46]])</f>
        <v>6.8251851851851855E-2</v>
      </c>
      <c r="BD91" s="127">
        <f>IF(ISBLANK(laps_times[[#This Row],[47]]),"DNF",    rounds_cum_time[[#This Row],[46]]+laps_times[[#This Row],[47]])</f>
        <v>6.9810648148148149E-2</v>
      </c>
      <c r="BE91" s="127">
        <f>IF(ISBLANK(laps_times[[#This Row],[48]]),"DNF",    rounds_cum_time[[#This Row],[47]]+laps_times[[#This Row],[48]])</f>
        <v>7.135995370370371E-2</v>
      </c>
      <c r="BF91" s="127">
        <f>IF(ISBLANK(laps_times[[#This Row],[49]]),"DNF",    rounds_cum_time[[#This Row],[48]]+laps_times[[#This Row],[49]])</f>
        <v>7.2930671296296309E-2</v>
      </c>
      <c r="BG91" s="127">
        <f>IF(ISBLANK(laps_times[[#This Row],[50]]),"DNF",    rounds_cum_time[[#This Row],[49]]+laps_times[[#This Row],[50]])</f>
        <v>7.4503472222222242E-2</v>
      </c>
      <c r="BH91" s="127">
        <f>IF(ISBLANK(laps_times[[#This Row],[51]]),"DNF",    rounds_cum_time[[#This Row],[50]]+laps_times[[#This Row],[51]])</f>
        <v>7.6059837962962978E-2</v>
      </c>
      <c r="BI91" s="127">
        <f>IF(ISBLANK(laps_times[[#This Row],[52]]),"DNF",    rounds_cum_time[[#This Row],[51]]+laps_times[[#This Row],[52]])</f>
        <v>7.7636689814814835E-2</v>
      </c>
      <c r="BJ91" s="127">
        <f>IF(ISBLANK(laps_times[[#This Row],[53]]),"DNF",    rounds_cum_time[[#This Row],[52]]+laps_times[[#This Row],[53]])</f>
        <v>7.9204282407407428E-2</v>
      </c>
      <c r="BK91" s="127">
        <f>IF(ISBLANK(laps_times[[#This Row],[54]]),"DNF",    rounds_cum_time[[#This Row],[53]]+laps_times[[#This Row],[54]])</f>
        <v>8.0808912037037064E-2</v>
      </c>
      <c r="BL91" s="127">
        <f>IF(ISBLANK(laps_times[[#This Row],[55]]),"DNF",    rounds_cum_time[[#This Row],[54]]+laps_times[[#This Row],[55]])</f>
        <v>8.2509027777777799E-2</v>
      </c>
      <c r="BM91" s="127">
        <f>IF(ISBLANK(laps_times[[#This Row],[56]]),"DNF",    rounds_cum_time[[#This Row],[55]]+laps_times[[#This Row],[56]])</f>
        <v>8.4121643518518543E-2</v>
      </c>
      <c r="BN91" s="127">
        <f>IF(ISBLANK(laps_times[[#This Row],[57]]),"DNF",    rounds_cum_time[[#This Row],[56]]+laps_times[[#This Row],[57]])</f>
        <v>8.5768402777777808E-2</v>
      </c>
      <c r="BO91" s="127">
        <f>IF(ISBLANK(laps_times[[#This Row],[58]]),"DNF",    rounds_cum_time[[#This Row],[57]]+laps_times[[#This Row],[58]])</f>
        <v>8.7404976851851876E-2</v>
      </c>
      <c r="BP91" s="127">
        <f>IF(ISBLANK(laps_times[[#This Row],[59]]),"DNF",    rounds_cum_time[[#This Row],[58]]+laps_times[[#This Row],[59]])</f>
        <v>8.9047106481481508E-2</v>
      </c>
      <c r="BQ91" s="127">
        <f>IF(ISBLANK(laps_times[[#This Row],[60]]),"DNF",    rounds_cum_time[[#This Row],[59]]+laps_times[[#This Row],[60]])</f>
        <v>9.0664351851851885E-2</v>
      </c>
      <c r="BR91" s="127">
        <f>IF(ISBLANK(laps_times[[#This Row],[61]]),"DNF",    rounds_cum_time[[#This Row],[60]]+laps_times[[#This Row],[61]])</f>
        <v>9.2283449074074111E-2</v>
      </c>
      <c r="BS91" s="127">
        <f>IF(ISBLANK(laps_times[[#This Row],[62]]),"DNF",    rounds_cum_time[[#This Row],[61]]+laps_times[[#This Row],[62]])</f>
        <v>9.3972222222222263E-2</v>
      </c>
      <c r="BT91" s="127">
        <f>IF(ISBLANK(laps_times[[#This Row],[63]]),"DNF",    rounds_cum_time[[#This Row],[62]]+laps_times[[#This Row],[63]])</f>
        <v>9.5739583333333378E-2</v>
      </c>
      <c r="BU91" s="127">
        <f>IF(ISBLANK(laps_times[[#This Row],[64]]),"DNF",    rounds_cum_time[[#This Row],[63]]+laps_times[[#This Row],[64]])</f>
        <v>9.7487731481481529E-2</v>
      </c>
      <c r="BV91" s="127">
        <f>IF(ISBLANK(laps_times[[#This Row],[65]]),"DNF",    rounds_cum_time[[#This Row],[64]]+laps_times[[#This Row],[65]])</f>
        <v>9.9219675925925968E-2</v>
      </c>
      <c r="BW91" s="127">
        <f>IF(ISBLANK(laps_times[[#This Row],[66]]),"DNF",    rounds_cum_time[[#This Row],[65]]+laps_times[[#This Row],[66]])</f>
        <v>0.10092812500000005</v>
      </c>
      <c r="BX91" s="127">
        <f>IF(ISBLANK(laps_times[[#This Row],[67]]),"DNF",    rounds_cum_time[[#This Row],[66]]+laps_times[[#This Row],[67]])</f>
        <v>0.10270613425925931</v>
      </c>
      <c r="BY91" s="127">
        <f>IF(ISBLANK(laps_times[[#This Row],[68]]),"DNF",    rounds_cum_time[[#This Row],[67]]+laps_times[[#This Row],[68]])</f>
        <v>0.10446076388888895</v>
      </c>
      <c r="BZ91" s="127">
        <f>IF(ISBLANK(laps_times[[#This Row],[69]]),"DNF",    rounds_cum_time[[#This Row],[68]]+laps_times[[#This Row],[69]])</f>
        <v>0.10621655092592598</v>
      </c>
      <c r="CA91" s="127">
        <f>IF(ISBLANK(laps_times[[#This Row],[70]]),"DNF",    rounds_cum_time[[#This Row],[69]]+laps_times[[#This Row],[70]])</f>
        <v>0.10787534722222228</v>
      </c>
      <c r="CB91" s="127">
        <f>IF(ISBLANK(laps_times[[#This Row],[71]]),"DNF",    rounds_cum_time[[#This Row],[70]]+laps_times[[#This Row],[71]])</f>
        <v>0.10962592592592599</v>
      </c>
      <c r="CC91" s="127">
        <f>IF(ISBLANK(laps_times[[#This Row],[72]]),"DNF",    rounds_cum_time[[#This Row],[71]]+laps_times[[#This Row],[72]])</f>
        <v>0.11140138888888895</v>
      </c>
      <c r="CD91" s="127">
        <f>IF(ISBLANK(laps_times[[#This Row],[73]]),"DNF",    rounds_cum_time[[#This Row],[72]]+laps_times[[#This Row],[73]])</f>
        <v>0.11323356481481488</v>
      </c>
      <c r="CE91" s="127">
        <f>IF(ISBLANK(laps_times[[#This Row],[74]]),"DNF",    rounds_cum_time[[#This Row],[73]]+laps_times[[#This Row],[74]])</f>
        <v>0.11510254629629636</v>
      </c>
      <c r="CF91" s="127">
        <f>IF(ISBLANK(laps_times[[#This Row],[75]]),"DNF",    rounds_cum_time[[#This Row],[74]]+laps_times[[#This Row],[75]])</f>
        <v>0.1170089120370371</v>
      </c>
      <c r="CG91" s="127">
        <f>IF(ISBLANK(laps_times[[#This Row],[76]]),"DNF",    rounds_cum_time[[#This Row],[75]]+laps_times[[#This Row],[76]])</f>
        <v>0.11884097222222229</v>
      </c>
      <c r="CH91" s="127">
        <f>IF(ISBLANK(laps_times[[#This Row],[77]]),"DNF",    rounds_cum_time[[#This Row],[76]]+laps_times[[#This Row],[77]])</f>
        <v>0.12075613425925932</v>
      </c>
      <c r="CI91" s="127">
        <f>IF(ISBLANK(laps_times[[#This Row],[78]]),"DNF",    rounds_cum_time[[#This Row],[77]]+laps_times[[#This Row],[78]])</f>
        <v>0.12264513888888895</v>
      </c>
      <c r="CJ91" s="127">
        <f>IF(ISBLANK(laps_times[[#This Row],[79]]),"DNF",    rounds_cum_time[[#This Row],[78]]+laps_times[[#This Row],[79]])</f>
        <v>0.12459687500000007</v>
      </c>
      <c r="CK91" s="127">
        <f>IF(ISBLANK(laps_times[[#This Row],[80]]),"DNF",    rounds_cum_time[[#This Row],[79]]+laps_times[[#This Row],[80]])</f>
        <v>0.12660868055555563</v>
      </c>
      <c r="CL91" s="127">
        <f>IF(ISBLANK(laps_times[[#This Row],[81]]),"DNF",    rounds_cum_time[[#This Row],[80]]+laps_times[[#This Row],[81]])</f>
        <v>0.12858553240740747</v>
      </c>
      <c r="CM91" s="127">
        <f>IF(ISBLANK(laps_times[[#This Row],[82]]),"DNF",    rounds_cum_time[[#This Row],[81]]+laps_times[[#This Row],[82]])</f>
        <v>0.13056793981481488</v>
      </c>
      <c r="CN91" s="127">
        <f>IF(ISBLANK(laps_times[[#This Row],[83]]),"DNF",    rounds_cum_time[[#This Row],[82]]+laps_times[[#This Row],[83]])</f>
        <v>0.13254479166666672</v>
      </c>
      <c r="CO91" s="127">
        <f>IF(ISBLANK(laps_times[[#This Row],[84]]),"DNF",    rounds_cum_time[[#This Row],[83]]+laps_times[[#This Row],[84]])</f>
        <v>0.13450740740740746</v>
      </c>
      <c r="CP91" s="127">
        <f>IF(ISBLANK(laps_times[[#This Row],[85]]),"DNF",    rounds_cum_time[[#This Row],[84]]+laps_times[[#This Row],[85]])</f>
        <v>0.1364118055555556</v>
      </c>
      <c r="CQ91" s="127">
        <f>IF(ISBLANK(laps_times[[#This Row],[86]]),"DNF",    rounds_cum_time[[#This Row],[85]]+laps_times[[#This Row],[86]])</f>
        <v>0.1384998842592593</v>
      </c>
      <c r="CR91" s="127">
        <f>IF(ISBLANK(laps_times[[#This Row],[87]]),"DNF",    rounds_cum_time[[#This Row],[86]]+laps_times[[#This Row],[87]])</f>
        <v>0.14051585648148152</v>
      </c>
      <c r="CS91" s="127">
        <f>IF(ISBLANK(laps_times[[#This Row],[88]]),"DNF",    rounds_cum_time[[#This Row],[87]]+laps_times[[#This Row],[88]])</f>
        <v>0.14249976851851856</v>
      </c>
      <c r="CT91" s="127">
        <f>IF(ISBLANK(laps_times[[#This Row],[89]]),"DNF",    rounds_cum_time[[#This Row],[88]]+laps_times[[#This Row],[89]])</f>
        <v>0.1444399305555556</v>
      </c>
      <c r="CU91" s="127">
        <f>IF(ISBLANK(laps_times[[#This Row],[90]]),"DNF",    rounds_cum_time[[#This Row],[89]]+laps_times[[#This Row],[90]])</f>
        <v>0.14643275462962968</v>
      </c>
      <c r="CV91" s="127">
        <f>IF(ISBLANK(laps_times[[#This Row],[91]]),"DNF",    rounds_cum_time[[#This Row],[90]]+laps_times[[#This Row],[91]])</f>
        <v>0.14854699074074079</v>
      </c>
      <c r="CW91" s="127">
        <f>IF(ISBLANK(laps_times[[#This Row],[92]]),"DNF",    rounds_cum_time[[#This Row],[91]]+laps_times[[#This Row],[92]])</f>
        <v>0.15065798611111117</v>
      </c>
      <c r="CX91" s="127">
        <f>IF(ISBLANK(laps_times[[#This Row],[93]]),"DNF",    rounds_cum_time[[#This Row],[92]]+laps_times[[#This Row],[93]])</f>
        <v>0.15268321759259265</v>
      </c>
      <c r="CY91" s="127">
        <f>IF(ISBLANK(laps_times[[#This Row],[94]]),"DNF",    rounds_cum_time[[#This Row],[93]]+laps_times[[#This Row],[94]])</f>
        <v>0.1548077546296297</v>
      </c>
      <c r="CZ91" s="127">
        <f>IF(ISBLANK(laps_times[[#This Row],[95]]),"DNF",    rounds_cum_time[[#This Row],[94]]+laps_times[[#This Row],[95]])</f>
        <v>0.15688032407407415</v>
      </c>
      <c r="DA91" s="127">
        <f>IF(ISBLANK(laps_times[[#This Row],[96]]),"DNF",    rounds_cum_time[[#This Row],[95]]+laps_times[[#This Row],[96]])</f>
        <v>0.15900937500000006</v>
      </c>
      <c r="DB91" s="127">
        <f>IF(ISBLANK(laps_times[[#This Row],[97]]),"DNF",    rounds_cum_time[[#This Row],[96]]+laps_times[[#This Row],[97]])</f>
        <v>0.16112500000000007</v>
      </c>
      <c r="DC91" s="127">
        <f>IF(ISBLANK(laps_times[[#This Row],[98]]),"DNF",    rounds_cum_time[[#This Row],[97]]+laps_times[[#This Row],[98]])</f>
        <v>0.16332430555555563</v>
      </c>
      <c r="DD91" s="127">
        <f>IF(ISBLANK(laps_times[[#This Row],[99]]),"DNF",    rounds_cum_time[[#This Row],[98]]+laps_times[[#This Row],[99]])</f>
        <v>0.1654253472222223</v>
      </c>
      <c r="DE91" s="127">
        <f>IF(ISBLANK(laps_times[[#This Row],[100]]),"DNF",    rounds_cum_time[[#This Row],[99]]+laps_times[[#This Row],[100]])</f>
        <v>0.16746331018518526</v>
      </c>
      <c r="DF91" s="127">
        <f>IF(ISBLANK(laps_times[[#This Row],[101]]),"DNF",    rounds_cum_time[[#This Row],[100]]+laps_times[[#This Row],[101]])</f>
        <v>0.16952187500000007</v>
      </c>
      <c r="DG91" s="127">
        <f>IF(ISBLANK(laps_times[[#This Row],[102]]),"DNF",    rounds_cum_time[[#This Row],[101]]+laps_times[[#This Row],[102]])</f>
        <v>0.17156388888888896</v>
      </c>
      <c r="DH91" s="127">
        <f>IF(ISBLANK(laps_times[[#This Row],[103]]),"DNF",    rounds_cum_time[[#This Row],[102]]+laps_times[[#This Row],[103]])</f>
        <v>0.1734159722222223</v>
      </c>
      <c r="DI91" s="128">
        <f>IF(ISBLANK(laps_times[[#This Row],[104]]),"DNF",    rounds_cum_time[[#This Row],[103]]+laps_times[[#This Row],[104]])</f>
        <v>0.17520925925925934</v>
      </c>
      <c r="DJ91" s="128">
        <f>IF(ISBLANK(laps_times[[#This Row],[105]]),"DNF",    rounds_cum_time[[#This Row],[104]]+laps_times[[#This Row],[105]])</f>
        <v>0.17674201388888897</v>
      </c>
    </row>
    <row r="92" spans="2:114" x14ac:dyDescent="0.2">
      <c r="B92" s="124">
        <f>laps_times[[#This Row],[poř]]</f>
        <v>89</v>
      </c>
      <c r="C92" s="125">
        <f>laps_times[[#This Row],[s.č.]]</f>
        <v>94</v>
      </c>
      <c r="D92" s="125" t="str">
        <f>laps_times[[#This Row],[jméno]]</f>
        <v>Svoboda Václav</v>
      </c>
      <c r="E92" s="126">
        <f>laps_times[[#This Row],[roč]]</f>
        <v>1949</v>
      </c>
      <c r="F92" s="126" t="str">
        <f>laps_times[[#This Row],[kat]]</f>
        <v>M60</v>
      </c>
      <c r="G92" s="126">
        <f>laps_times[[#This Row],[poř_kat]]</f>
        <v>3</v>
      </c>
      <c r="H92" s="125" t="str">
        <f>IF(ISBLANK(laps_times[[#This Row],[klub]]),"-",laps_times[[#This Row],[klub]])</f>
        <v>JKM Č.Budějovice</v>
      </c>
      <c r="I92" s="138">
        <f>laps_times[[#This Row],[celk. čas]]</f>
        <v>0.17738425925925927</v>
      </c>
      <c r="J92" s="127">
        <f>laps_times[[#This Row],[1]]</f>
        <v>2.2221064814814816E-3</v>
      </c>
      <c r="K92" s="127">
        <f>IF(ISBLANK(laps_times[[#This Row],[2]]),"DNF",    rounds_cum_time[[#This Row],[1]]+laps_times[[#This Row],[2]])</f>
        <v>3.6813657407407407E-3</v>
      </c>
      <c r="L92" s="127">
        <f>IF(ISBLANK(laps_times[[#This Row],[3]]),"DNF",    rounds_cum_time[[#This Row],[2]]+laps_times[[#This Row],[3]])</f>
        <v>5.1059027777777778E-3</v>
      </c>
      <c r="M92" s="127">
        <f>IF(ISBLANK(laps_times[[#This Row],[4]]),"DNF",    rounds_cum_time[[#This Row],[3]]+laps_times[[#This Row],[4]])</f>
        <v>6.4893518518518521E-3</v>
      </c>
      <c r="N92" s="127">
        <f>IF(ISBLANK(laps_times[[#This Row],[5]]),"DNF",    rounds_cum_time[[#This Row],[4]]+laps_times[[#This Row],[5]])</f>
        <v>7.915277777777778E-3</v>
      </c>
      <c r="O92" s="127">
        <f>IF(ISBLANK(laps_times[[#This Row],[6]]),"DNF",    rounds_cum_time[[#This Row],[5]]+laps_times[[#This Row],[6]])</f>
        <v>9.3256944444444455E-3</v>
      </c>
      <c r="P92" s="127">
        <f>IF(ISBLANK(laps_times[[#This Row],[7]]),"DNF",    rounds_cum_time[[#This Row],[6]]+laps_times[[#This Row],[7]])</f>
        <v>1.0748611111111112E-2</v>
      </c>
      <c r="Q92" s="127">
        <f>IF(ISBLANK(laps_times[[#This Row],[8]]),"DNF",    rounds_cum_time[[#This Row],[7]]+laps_times[[#This Row],[8]])</f>
        <v>1.2183101851851851E-2</v>
      </c>
      <c r="R92" s="127">
        <f>IF(ISBLANK(laps_times[[#This Row],[9]]),"DNF",    rounds_cum_time[[#This Row],[8]]+laps_times[[#This Row],[9]])</f>
        <v>1.3601157407407407E-2</v>
      </c>
      <c r="S92" s="127">
        <f>IF(ISBLANK(laps_times[[#This Row],[10]]),"DNF",    rounds_cum_time[[#This Row],[9]]+laps_times[[#This Row],[10]])</f>
        <v>1.504675925925926E-2</v>
      </c>
      <c r="T92" s="127">
        <f>IF(ISBLANK(laps_times[[#This Row],[11]]),"DNF",    rounds_cum_time[[#This Row],[10]]+laps_times[[#This Row],[11]])</f>
        <v>1.6497453703703705E-2</v>
      </c>
      <c r="U92" s="127">
        <f>IF(ISBLANK(laps_times[[#This Row],[12]]),"DNF",    rounds_cum_time[[#This Row],[11]]+laps_times[[#This Row],[12]])</f>
        <v>1.7964814814814815E-2</v>
      </c>
      <c r="V92" s="127">
        <f>IF(ISBLANK(laps_times[[#This Row],[13]]),"DNF",    rounds_cum_time[[#This Row],[12]]+laps_times[[#This Row],[13]])</f>
        <v>1.9423148148148148E-2</v>
      </c>
      <c r="W92" s="127">
        <f>IF(ISBLANK(laps_times[[#This Row],[14]]),"DNF",    rounds_cum_time[[#This Row],[13]]+laps_times[[#This Row],[14]])</f>
        <v>2.0891087962962962E-2</v>
      </c>
      <c r="X92" s="127">
        <f>IF(ISBLANK(laps_times[[#This Row],[15]]),"DNF",    rounds_cum_time[[#This Row],[14]]+laps_times[[#This Row],[15]])</f>
        <v>2.2375578703703703E-2</v>
      </c>
      <c r="Y92" s="127">
        <f>IF(ISBLANK(laps_times[[#This Row],[16]]),"DNF",    rounds_cum_time[[#This Row],[15]]+laps_times[[#This Row],[16]])</f>
        <v>2.3852662037037037E-2</v>
      </c>
      <c r="Z92" s="127">
        <f>IF(ISBLANK(laps_times[[#This Row],[17]]),"DNF",    rounds_cum_time[[#This Row],[16]]+laps_times[[#This Row],[17]])</f>
        <v>2.5331365740740741E-2</v>
      </c>
      <c r="AA92" s="127">
        <f>IF(ISBLANK(laps_times[[#This Row],[18]]),"DNF",    rounds_cum_time[[#This Row],[17]]+laps_times[[#This Row],[18]])</f>
        <v>2.6789467592592594E-2</v>
      </c>
      <c r="AB92" s="127">
        <f>IF(ISBLANK(laps_times[[#This Row],[19]]),"DNF",    rounds_cum_time[[#This Row],[18]]+laps_times[[#This Row],[19]])</f>
        <v>2.8247916666666668E-2</v>
      </c>
      <c r="AC92" s="127">
        <f>IF(ISBLANK(laps_times[[#This Row],[20]]),"DNF",    rounds_cum_time[[#This Row],[19]]+laps_times[[#This Row],[20]])</f>
        <v>2.9720486111111111E-2</v>
      </c>
      <c r="AD92" s="127">
        <f>IF(ISBLANK(laps_times[[#This Row],[21]]),"DNF",    rounds_cum_time[[#This Row],[20]]+laps_times[[#This Row],[21]])</f>
        <v>3.1181944444444443E-2</v>
      </c>
      <c r="AE92" s="127">
        <f>IF(ISBLANK(laps_times[[#This Row],[22]]),"DNF",    rounds_cum_time[[#This Row],[21]]+laps_times[[#This Row],[22]])</f>
        <v>3.2647106481481482E-2</v>
      </c>
      <c r="AF92" s="127">
        <f>IF(ISBLANK(laps_times[[#This Row],[23]]),"DNF",    rounds_cum_time[[#This Row],[22]]+laps_times[[#This Row],[23]])</f>
        <v>3.4110300925925929E-2</v>
      </c>
      <c r="AG92" s="127">
        <f>IF(ISBLANK(laps_times[[#This Row],[24]]),"DNF",    rounds_cum_time[[#This Row],[23]]+laps_times[[#This Row],[24]])</f>
        <v>3.5577893518518519E-2</v>
      </c>
      <c r="AH92" s="127">
        <f>IF(ISBLANK(laps_times[[#This Row],[25]]),"DNF",    rounds_cum_time[[#This Row],[24]]+laps_times[[#This Row],[25]])</f>
        <v>3.7056944444444448E-2</v>
      </c>
      <c r="AI92" s="127">
        <f>IF(ISBLANK(laps_times[[#This Row],[26]]),"DNF",    rounds_cum_time[[#This Row],[25]]+laps_times[[#This Row],[26]])</f>
        <v>3.853495370370371E-2</v>
      </c>
      <c r="AJ92" s="127">
        <f>IF(ISBLANK(laps_times[[#This Row],[27]]),"DNF",    rounds_cum_time[[#This Row],[26]]+laps_times[[#This Row],[27]])</f>
        <v>3.9999537037037042E-2</v>
      </c>
      <c r="AK92" s="127">
        <f>IF(ISBLANK(laps_times[[#This Row],[28]]),"DNF",    rounds_cum_time[[#This Row],[27]]+laps_times[[#This Row],[28]])</f>
        <v>4.1438310185185193E-2</v>
      </c>
      <c r="AL92" s="127">
        <f>IF(ISBLANK(laps_times[[#This Row],[29]]),"DNF",    rounds_cum_time[[#This Row],[28]]+laps_times[[#This Row],[29]])</f>
        <v>4.2910648148148156E-2</v>
      </c>
      <c r="AM92" s="127">
        <f>IF(ISBLANK(laps_times[[#This Row],[30]]),"DNF",    rounds_cum_time[[#This Row],[29]]+laps_times[[#This Row],[30]])</f>
        <v>4.4399189814814825E-2</v>
      </c>
      <c r="AN92" s="127">
        <f>IF(ISBLANK(laps_times[[#This Row],[31]]),"DNF",    rounds_cum_time[[#This Row],[30]]+laps_times[[#This Row],[31]])</f>
        <v>4.586030092592594E-2</v>
      </c>
      <c r="AO92" s="127">
        <f>IF(ISBLANK(laps_times[[#This Row],[32]]),"DNF",    rounds_cum_time[[#This Row],[31]]+laps_times[[#This Row],[32]])</f>
        <v>4.7351157407407418E-2</v>
      </c>
      <c r="AP92" s="127">
        <f>IF(ISBLANK(laps_times[[#This Row],[33]]),"DNF",    rounds_cum_time[[#This Row],[32]]+laps_times[[#This Row],[33]])</f>
        <v>4.8830902777777789E-2</v>
      </c>
      <c r="AQ92" s="127">
        <f>IF(ISBLANK(laps_times[[#This Row],[34]]),"DNF",    rounds_cum_time[[#This Row],[33]]+laps_times[[#This Row],[34]])</f>
        <v>5.0313541666666677E-2</v>
      </c>
      <c r="AR92" s="127">
        <f>IF(ISBLANK(laps_times[[#This Row],[35]]),"DNF",    rounds_cum_time[[#This Row],[34]]+laps_times[[#This Row],[35]])</f>
        <v>5.180347222222223E-2</v>
      </c>
      <c r="AS92" s="127">
        <f>IF(ISBLANK(laps_times[[#This Row],[36]]),"DNF",    rounds_cum_time[[#This Row],[35]]+laps_times[[#This Row],[36]])</f>
        <v>5.3328935185185194E-2</v>
      </c>
      <c r="AT92" s="127">
        <f>IF(ISBLANK(laps_times[[#This Row],[37]]),"DNF",    rounds_cum_time[[#This Row],[36]]+laps_times[[#This Row],[37]])</f>
        <v>5.4843518518518528E-2</v>
      </c>
      <c r="AU92" s="127">
        <f>IF(ISBLANK(laps_times[[#This Row],[38]]),"DNF",    rounds_cum_time[[#This Row],[37]]+laps_times[[#This Row],[38]])</f>
        <v>5.6356597222222228E-2</v>
      </c>
      <c r="AV92" s="127">
        <f>IF(ISBLANK(laps_times[[#This Row],[39]]),"DNF",    rounds_cum_time[[#This Row],[38]]+laps_times[[#This Row],[39]])</f>
        <v>5.7832060185185191E-2</v>
      </c>
      <c r="AW92" s="127">
        <f>IF(ISBLANK(laps_times[[#This Row],[40]]),"DNF",    rounds_cum_time[[#This Row],[39]]+laps_times[[#This Row],[40]])</f>
        <v>5.9317013888888895E-2</v>
      </c>
      <c r="AX92" s="127">
        <f>IF(ISBLANK(laps_times[[#This Row],[41]]),"DNF",    rounds_cum_time[[#This Row],[40]]+laps_times[[#This Row],[41]])</f>
        <v>6.080081018518519E-2</v>
      </c>
      <c r="AY92" s="127">
        <f>IF(ISBLANK(laps_times[[#This Row],[42]]),"DNF",    rounds_cum_time[[#This Row],[41]]+laps_times[[#This Row],[42]])</f>
        <v>6.2316319444444448E-2</v>
      </c>
      <c r="AZ92" s="127">
        <f>IF(ISBLANK(laps_times[[#This Row],[43]]),"DNF",    rounds_cum_time[[#This Row],[42]]+laps_times[[#This Row],[43]])</f>
        <v>6.3816435185185191E-2</v>
      </c>
      <c r="BA92" s="127">
        <f>IF(ISBLANK(laps_times[[#This Row],[44]]),"DNF",    rounds_cum_time[[#This Row],[43]]+laps_times[[#This Row],[44]])</f>
        <v>6.5358796296296304E-2</v>
      </c>
      <c r="BB92" s="127">
        <f>IF(ISBLANK(laps_times[[#This Row],[45]]),"DNF",    rounds_cum_time[[#This Row],[44]]+laps_times[[#This Row],[45]])</f>
        <v>6.6906944444444449E-2</v>
      </c>
      <c r="BC92" s="127">
        <f>IF(ISBLANK(laps_times[[#This Row],[46]]),"DNF",    rounds_cum_time[[#This Row],[45]]+laps_times[[#This Row],[46]])</f>
        <v>6.8477199074074083E-2</v>
      </c>
      <c r="BD92" s="127">
        <f>IF(ISBLANK(laps_times[[#This Row],[47]]),"DNF",    rounds_cum_time[[#This Row],[46]]+laps_times[[#This Row],[47]])</f>
        <v>7.002442129629631E-2</v>
      </c>
      <c r="BE92" s="127">
        <f>IF(ISBLANK(laps_times[[#This Row],[48]]),"DNF",    rounds_cum_time[[#This Row],[47]]+laps_times[[#This Row],[48]])</f>
        <v>7.159363425925927E-2</v>
      </c>
      <c r="BF92" s="127">
        <f>IF(ISBLANK(laps_times[[#This Row],[49]]),"DNF",    rounds_cum_time[[#This Row],[48]]+laps_times[[#This Row],[49]])</f>
        <v>7.3135763888888899E-2</v>
      </c>
      <c r="BG92" s="127">
        <f>IF(ISBLANK(laps_times[[#This Row],[50]]),"DNF",    rounds_cum_time[[#This Row],[49]]+laps_times[[#This Row],[50]])</f>
        <v>7.4689583333333337E-2</v>
      </c>
      <c r="BH92" s="127">
        <f>IF(ISBLANK(laps_times[[#This Row],[51]]),"DNF",    rounds_cum_time[[#This Row],[50]]+laps_times[[#This Row],[51]])</f>
        <v>7.6257638888888896E-2</v>
      </c>
      <c r="BI92" s="127">
        <f>IF(ISBLANK(laps_times[[#This Row],[52]]),"DNF",    rounds_cum_time[[#This Row],[51]]+laps_times[[#This Row],[52]])</f>
        <v>7.7822685185185189E-2</v>
      </c>
      <c r="BJ92" s="127">
        <f>IF(ISBLANK(laps_times[[#This Row],[53]]),"DNF",    rounds_cum_time[[#This Row],[52]]+laps_times[[#This Row],[53]])</f>
        <v>7.941273148148148E-2</v>
      </c>
      <c r="BK92" s="127">
        <f>IF(ISBLANK(laps_times[[#This Row],[54]]),"DNF",    rounds_cum_time[[#This Row],[53]]+laps_times[[#This Row],[54]])</f>
        <v>8.1014930555555559E-2</v>
      </c>
      <c r="BL92" s="127">
        <f>IF(ISBLANK(laps_times[[#This Row],[55]]),"DNF",    rounds_cum_time[[#This Row],[54]]+laps_times[[#This Row],[55]])</f>
        <v>8.2619212962962971E-2</v>
      </c>
      <c r="BM92" s="127">
        <f>IF(ISBLANK(laps_times[[#This Row],[56]]),"DNF",    rounds_cum_time[[#This Row],[55]]+laps_times[[#This Row],[56]])</f>
        <v>8.4244907407407421E-2</v>
      </c>
      <c r="BN92" s="127">
        <f>IF(ISBLANK(laps_times[[#This Row],[57]]),"DNF",    rounds_cum_time[[#This Row],[56]]+laps_times[[#This Row],[57]])</f>
        <v>8.5879513888888898E-2</v>
      </c>
      <c r="BO92" s="127">
        <f>IF(ISBLANK(laps_times[[#This Row],[58]]),"DNF",    rounds_cum_time[[#This Row],[57]]+laps_times[[#This Row],[58]])</f>
        <v>8.7493287037037043E-2</v>
      </c>
      <c r="BP92" s="127">
        <f>IF(ISBLANK(laps_times[[#This Row],[59]]),"DNF",    rounds_cum_time[[#This Row],[58]]+laps_times[[#This Row],[59]])</f>
        <v>8.9115162037037038E-2</v>
      </c>
      <c r="BQ92" s="127">
        <f>IF(ISBLANK(laps_times[[#This Row],[60]]),"DNF",    rounds_cum_time[[#This Row],[59]]+laps_times[[#This Row],[60]])</f>
        <v>9.074652777777778E-2</v>
      </c>
      <c r="BR92" s="127">
        <f>IF(ISBLANK(laps_times[[#This Row],[61]]),"DNF",    rounds_cum_time[[#This Row],[60]]+laps_times[[#This Row],[61]])</f>
        <v>9.2396412037037037E-2</v>
      </c>
      <c r="BS92" s="127">
        <f>IF(ISBLANK(laps_times[[#This Row],[62]]),"DNF",    rounds_cum_time[[#This Row],[61]]+laps_times[[#This Row],[62]])</f>
        <v>9.401076388888889E-2</v>
      </c>
      <c r="BT92" s="127">
        <f>IF(ISBLANK(laps_times[[#This Row],[63]]),"DNF",    rounds_cum_time[[#This Row],[62]]+laps_times[[#This Row],[63]])</f>
        <v>9.5670370370370378E-2</v>
      </c>
      <c r="BU92" s="127">
        <f>IF(ISBLANK(laps_times[[#This Row],[64]]),"DNF",    rounds_cum_time[[#This Row],[63]]+laps_times[[#This Row],[64]])</f>
        <v>9.7371527777777786E-2</v>
      </c>
      <c r="BV92" s="127">
        <f>IF(ISBLANK(laps_times[[#This Row],[65]]),"DNF",    rounds_cum_time[[#This Row],[64]]+laps_times[[#This Row],[65]])</f>
        <v>9.9021990740740751E-2</v>
      </c>
      <c r="BW92" s="127">
        <f>IF(ISBLANK(laps_times[[#This Row],[66]]),"DNF",    rounds_cum_time[[#This Row],[65]]+laps_times[[#This Row],[66]])</f>
        <v>0.10070914351851853</v>
      </c>
      <c r="BX92" s="127">
        <f>IF(ISBLANK(laps_times[[#This Row],[67]]),"DNF",    rounds_cum_time[[#This Row],[66]]+laps_times[[#This Row],[67]])</f>
        <v>0.1023971064814815</v>
      </c>
      <c r="BY92" s="127">
        <f>IF(ISBLANK(laps_times[[#This Row],[68]]),"DNF",    rounds_cum_time[[#This Row],[67]]+laps_times[[#This Row],[68]])</f>
        <v>0.10406250000000002</v>
      </c>
      <c r="BZ92" s="127">
        <f>IF(ISBLANK(laps_times[[#This Row],[69]]),"DNF",    rounds_cum_time[[#This Row],[68]]+laps_times[[#This Row],[69]])</f>
        <v>0.10576481481481483</v>
      </c>
      <c r="CA92" s="127">
        <f>IF(ISBLANK(laps_times[[#This Row],[70]]),"DNF",    rounds_cum_time[[#This Row],[69]]+laps_times[[#This Row],[70]])</f>
        <v>0.10747928240740742</v>
      </c>
      <c r="CB92" s="127">
        <f>IF(ISBLANK(laps_times[[#This Row],[71]]),"DNF",    rounds_cum_time[[#This Row],[70]]+laps_times[[#This Row],[71]])</f>
        <v>0.10921493055555558</v>
      </c>
      <c r="CC92" s="127">
        <f>IF(ISBLANK(laps_times[[#This Row],[72]]),"DNF",    rounds_cum_time[[#This Row],[71]]+laps_times[[#This Row],[72]])</f>
        <v>0.11099710648148151</v>
      </c>
      <c r="CD92" s="127">
        <f>IF(ISBLANK(laps_times[[#This Row],[73]]),"DNF",    rounds_cum_time[[#This Row],[72]]+laps_times[[#This Row],[73]])</f>
        <v>0.11276458333333336</v>
      </c>
      <c r="CE92" s="127">
        <f>IF(ISBLANK(laps_times[[#This Row],[74]]),"DNF",    rounds_cum_time[[#This Row],[73]]+laps_times[[#This Row],[74]])</f>
        <v>0.11455208333333336</v>
      </c>
      <c r="CF92" s="127">
        <f>IF(ISBLANK(laps_times[[#This Row],[75]]),"DNF",    rounds_cum_time[[#This Row],[74]]+laps_times[[#This Row],[75]])</f>
        <v>0.11640358796296299</v>
      </c>
      <c r="CG92" s="127">
        <f>IF(ISBLANK(laps_times[[#This Row],[76]]),"DNF",    rounds_cum_time[[#This Row],[75]]+laps_times[[#This Row],[76]])</f>
        <v>0.11832303240740744</v>
      </c>
      <c r="CH92" s="127">
        <f>IF(ISBLANK(laps_times[[#This Row],[77]]),"DNF",    rounds_cum_time[[#This Row],[76]]+laps_times[[#This Row],[77]])</f>
        <v>0.1201439814814815</v>
      </c>
      <c r="CI92" s="127">
        <f>IF(ISBLANK(laps_times[[#This Row],[78]]),"DNF",    rounds_cum_time[[#This Row],[77]]+laps_times[[#This Row],[78]])</f>
        <v>0.12201145833333335</v>
      </c>
      <c r="CJ92" s="127">
        <f>IF(ISBLANK(laps_times[[#This Row],[79]]),"DNF",    rounds_cum_time[[#This Row],[78]]+laps_times[[#This Row],[79]])</f>
        <v>0.12413101851851853</v>
      </c>
      <c r="CK92" s="127">
        <f>IF(ISBLANK(laps_times[[#This Row],[80]]),"DNF",    rounds_cum_time[[#This Row],[79]]+laps_times[[#This Row],[80]])</f>
        <v>0.12612546296296298</v>
      </c>
      <c r="CL92" s="127">
        <f>IF(ISBLANK(laps_times[[#This Row],[81]]),"DNF",    rounds_cum_time[[#This Row],[80]]+laps_times[[#This Row],[81]])</f>
        <v>0.12817002314814815</v>
      </c>
      <c r="CM92" s="127">
        <f>IF(ISBLANK(laps_times[[#This Row],[82]]),"DNF",    rounds_cum_time[[#This Row],[81]]+laps_times[[#This Row],[82]])</f>
        <v>0.1301107638888889</v>
      </c>
      <c r="CN92" s="127">
        <f>IF(ISBLANK(laps_times[[#This Row],[83]]),"DNF",    rounds_cum_time[[#This Row],[82]]+laps_times[[#This Row],[83]])</f>
        <v>0.13202615740740742</v>
      </c>
      <c r="CO92" s="127">
        <f>IF(ISBLANK(laps_times[[#This Row],[84]]),"DNF",    rounds_cum_time[[#This Row],[83]]+laps_times[[#This Row],[84]])</f>
        <v>0.13440925925925928</v>
      </c>
      <c r="CP92" s="127">
        <f>IF(ISBLANK(laps_times[[#This Row],[85]]),"DNF",    rounds_cum_time[[#This Row],[84]]+laps_times[[#This Row],[85]])</f>
        <v>0.13634155092592595</v>
      </c>
      <c r="CQ92" s="127">
        <f>IF(ISBLANK(laps_times[[#This Row],[86]]),"DNF",    rounds_cum_time[[#This Row],[85]]+laps_times[[#This Row],[86]])</f>
        <v>0.1382896990740741</v>
      </c>
      <c r="CR92" s="127">
        <f>IF(ISBLANK(laps_times[[#This Row],[87]]),"DNF",    rounds_cum_time[[#This Row],[86]]+laps_times[[#This Row],[87]])</f>
        <v>0.14029571759259263</v>
      </c>
      <c r="CS92" s="127">
        <f>IF(ISBLANK(laps_times[[#This Row],[88]]),"DNF",    rounds_cum_time[[#This Row],[87]]+laps_times[[#This Row],[88]])</f>
        <v>0.1422559027777778</v>
      </c>
      <c r="CT92" s="127">
        <f>IF(ISBLANK(laps_times[[#This Row],[89]]),"DNF",    rounds_cum_time[[#This Row],[88]]+laps_times[[#This Row],[89]])</f>
        <v>0.14427407407407411</v>
      </c>
      <c r="CU92" s="127">
        <f>IF(ISBLANK(laps_times[[#This Row],[90]]),"DNF",    rounds_cum_time[[#This Row],[89]]+laps_times[[#This Row],[90]])</f>
        <v>0.14631782407407412</v>
      </c>
      <c r="CV92" s="127">
        <f>IF(ISBLANK(laps_times[[#This Row],[91]]),"DNF",    rounds_cum_time[[#This Row],[90]]+laps_times[[#This Row],[91]])</f>
        <v>0.14872650462962966</v>
      </c>
      <c r="CW92" s="127">
        <f>IF(ISBLANK(laps_times[[#This Row],[92]]),"DNF",    rounds_cum_time[[#This Row],[91]]+laps_times[[#This Row],[92]])</f>
        <v>0.15101909722222226</v>
      </c>
      <c r="CX92" s="127">
        <f>IF(ISBLANK(laps_times[[#This Row],[93]]),"DNF",    rounds_cum_time[[#This Row],[92]]+laps_times[[#This Row],[93]])</f>
        <v>0.15308854166666672</v>
      </c>
      <c r="CY92" s="127">
        <f>IF(ISBLANK(laps_times[[#This Row],[94]]),"DNF",    rounds_cum_time[[#This Row],[93]]+laps_times[[#This Row],[94]])</f>
        <v>0.1551467592592593</v>
      </c>
      <c r="CZ92" s="127">
        <f>IF(ISBLANK(laps_times[[#This Row],[95]]),"DNF",    rounds_cum_time[[#This Row],[94]]+laps_times[[#This Row],[95]])</f>
        <v>0.1572018518518519</v>
      </c>
      <c r="DA92" s="127">
        <f>IF(ISBLANK(laps_times[[#This Row],[96]]),"DNF",    rounds_cum_time[[#This Row],[95]]+laps_times[[#This Row],[96]])</f>
        <v>0.15920787037037043</v>
      </c>
      <c r="DB92" s="127">
        <f>IF(ISBLANK(laps_times[[#This Row],[97]]),"DNF",    rounds_cum_time[[#This Row],[96]]+laps_times[[#This Row],[97]])</f>
        <v>0.16122152777777785</v>
      </c>
      <c r="DC92" s="127">
        <f>IF(ISBLANK(laps_times[[#This Row],[98]]),"DNF",    rounds_cum_time[[#This Row],[97]]+laps_times[[#This Row],[98]])</f>
        <v>0.16330775462962971</v>
      </c>
      <c r="DD92" s="127">
        <f>IF(ISBLANK(laps_times[[#This Row],[99]]),"DNF",    rounds_cum_time[[#This Row],[98]]+laps_times[[#This Row],[99]])</f>
        <v>0.16555625000000007</v>
      </c>
      <c r="DE92" s="127">
        <f>IF(ISBLANK(laps_times[[#This Row],[100]]),"DNF",    rounds_cum_time[[#This Row],[99]]+laps_times[[#This Row],[100]])</f>
        <v>0.16761527777777785</v>
      </c>
      <c r="DF92" s="127">
        <f>IF(ISBLANK(laps_times[[#This Row],[101]]),"DNF",    rounds_cum_time[[#This Row],[100]]+laps_times[[#This Row],[101]])</f>
        <v>0.16960266203703711</v>
      </c>
      <c r="DG92" s="127">
        <f>IF(ISBLANK(laps_times[[#This Row],[102]]),"DNF",    rounds_cum_time[[#This Row],[101]]+laps_times[[#This Row],[102]])</f>
        <v>0.17156956018518527</v>
      </c>
      <c r="DH92" s="127">
        <f>IF(ISBLANK(laps_times[[#This Row],[103]]),"DNF",    rounds_cum_time[[#This Row],[102]]+laps_times[[#This Row],[103]])</f>
        <v>0.17357847222222231</v>
      </c>
      <c r="DI92" s="128">
        <f>IF(ISBLANK(laps_times[[#This Row],[104]]),"DNF",    rounds_cum_time[[#This Row],[103]]+laps_times[[#This Row],[104]])</f>
        <v>0.17552708333333342</v>
      </c>
      <c r="DJ92" s="128">
        <f>IF(ISBLANK(laps_times[[#This Row],[105]]),"DNF",    rounds_cum_time[[#This Row],[104]]+laps_times[[#This Row],[105]])</f>
        <v>0.17738912037037047</v>
      </c>
    </row>
    <row r="93" spans="2:114" x14ac:dyDescent="0.2">
      <c r="B93" s="124">
        <f>laps_times[[#This Row],[poř]]</f>
        <v>90</v>
      </c>
      <c r="C93" s="125">
        <f>laps_times[[#This Row],[s.č.]]</f>
        <v>59</v>
      </c>
      <c r="D93" s="125" t="str">
        <f>laps_times[[#This Row],[jméno]]</f>
        <v>Linhart Milan</v>
      </c>
      <c r="E93" s="126">
        <f>laps_times[[#This Row],[roč]]</f>
        <v>1964</v>
      </c>
      <c r="F93" s="126" t="str">
        <f>laps_times[[#This Row],[kat]]</f>
        <v>M50</v>
      </c>
      <c r="G93" s="126">
        <f>laps_times[[#This Row],[poř_kat]]</f>
        <v>17</v>
      </c>
      <c r="H93" s="125" t="str">
        <f>IF(ISBLANK(laps_times[[#This Row],[klub]]),"-",laps_times[[#This Row],[klub]])</f>
        <v>KBA Grafitec Dobruška</v>
      </c>
      <c r="I93" s="138">
        <f>laps_times[[#This Row],[celk. čas]]</f>
        <v>0.17776620370370369</v>
      </c>
      <c r="J93" s="127">
        <f>laps_times[[#This Row],[1]]</f>
        <v>2.4966435185185183E-3</v>
      </c>
      <c r="K93" s="127">
        <f>IF(ISBLANK(laps_times[[#This Row],[2]]),"DNF",    rounds_cum_time[[#This Row],[1]]+laps_times[[#This Row],[2]])</f>
        <v>3.9166666666666664E-3</v>
      </c>
      <c r="L93" s="127">
        <f>IF(ISBLANK(laps_times[[#This Row],[3]]),"DNF",    rounds_cum_time[[#This Row],[2]]+laps_times[[#This Row],[3]])</f>
        <v>5.3520833333333328E-3</v>
      </c>
      <c r="M93" s="127">
        <f>IF(ISBLANK(laps_times[[#This Row],[4]]),"DNF",    rounds_cum_time[[#This Row],[3]]+laps_times[[#This Row],[4]])</f>
        <v>6.8112268518518513E-3</v>
      </c>
      <c r="N93" s="127">
        <f>IF(ISBLANK(laps_times[[#This Row],[5]]),"DNF",    rounds_cum_time[[#This Row],[4]]+laps_times[[#This Row],[5]])</f>
        <v>8.2903935185185181E-3</v>
      </c>
      <c r="O93" s="127">
        <f>IF(ISBLANK(laps_times[[#This Row],[6]]),"DNF",    rounds_cum_time[[#This Row],[5]]+laps_times[[#This Row],[6]])</f>
        <v>9.7465277777777776E-3</v>
      </c>
      <c r="P93" s="127">
        <f>IF(ISBLANK(laps_times[[#This Row],[7]]),"DNF",    rounds_cum_time[[#This Row],[6]]+laps_times[[#This Row],[7]])</f>
        <v>1.1210416666666667E-2</v>
      </c>
      <c r="Q93" s="127">
        <f>IF(ISBLANK(laps_times[[#This Row],[8]]),"DNF",    rounds_cum_time[[#This Row],[7]]+laps_times[[#This Row],[8]])</f>
        <v>1.2710532407407408E-2</v>
      </c>
      <c r="R93" s="127">
        <f>IF(ISBLANK(laps_times[[#This Row],[9]]),"DNF",    rounds_cum_time[[#This Row],[8]]+laps_times[[#This Row],[9]])</f>
        <v>1.4190740740740742E-2</v>
      </c>
      <c r="S93" s="127">
        <f>IF(ISBLANK(laps_times[[#This Row],[10]]),"DNF",    rounds_cum_time[[#This Row],[9]]+laps_times[[#This Row],[10]])</f>
        <v>1.5682175925925926E-2</v>
      </c>
      <c r="T93" s="127">
        <f>IF(ISBLANK(laps_times[[#This Row],[11]]),"DNF",    rounds_cum_time[[#This Row],[10]]+laps_times[[#This Row],[11]])</f>
        <v>1.7184027777777777E-2</v>
      </c>
      <c r="U93" s="127">
        <f>IF(ISBLANK(laps_times[[#This Row],[12]]),"DNF",    rounds_cum_time[[#This Row],[11]]+laps_times[[#This Row],[12]])</f>
        <v>1.8637268518518518E-2</v>
      </c>
      <c r="V93" s="127">
        <f>IF(ISBLANK(laps_times[[#This Row],[13]]),"DNF",    rounds_cum_time[[#This Row],[12]]+laps_times[[#This Row],[13]])</f>
        <v>2.0104976851851853E-2</v>
      </c>
      <c r="W93" s="127">
        <f>IF(ISBLANK(laps_times[[#This Row],[14]]),"DNF",    rounds_cum_time[[#This Row],[13]]+laps_times[[#This Row],[14]])</f>
        <v>2.1588425925925928E-2</v>
      </c>
      <c r="X93" s="127">
        <f>IF(ISBLANK(laps_times[[#This Row],[15]]),"DNF",    rounds_cum_time[[#This Row],[14]]+laps_times[[#This Row],[15]])</f>
        <v>2.309351851851852E-2</v>
      </c>
      <c r="Y93" s="127">
        <f>IF(ISBLANK(laps_times[[#This Row],[16]]),"DNF",    rounds_cum_time[[#This Row],[15]]+laps_times[[#This Row],[16]])</f>
        <v>2.4619097222222223E-2</v>
      </c>
      <c r="Z93" s="127">
        <f>IF(ISBLANK(laps_times[[#This Row],[17]]),"DNF",    rounds_cum_time[[#This Row],[16]]+laps_times[[#This Row],[17]])</f>
        <v>2.6127546296296298E-2</v>
      </c>
      <c r="AA93" s="127">
        <f>IF(ISBLANK(laps_times[[#This Row],[18]]),"DNF",    rounds_cum_time[[#This Row],[17]]+laps_times[[#This Row],[18]])</f>
        <v>2.7664699074074074E-2</v>
      </c>
      <c r="AB93" s="127">
        <f>IF(ISBLANK(laps_times[[#This Row],[19]]),"DNF",    rounds_cum_time[[#This Row],[18]]+laps_times[[#This Row],[19]])</f>
        <v>2.9209027777777778E-2</v>
      </c>
      <c r="AC93" s="127">
        <f>IF(ISBLANK(laps_times[[#This Row],[20]]),"DNF",    rounds_cum_time[[#This Row],[19]]+laps_times[[#This Row],[20]])</f>
        <v>3.0737962962962963E-2</v>
      </c>
      <c r="AD93" s="127">
        <f>IF(ISBLANK(laps_times[[#This Row],[21]]),"DNF",    rounds_cum_time[[#This Row],[20]]+laps_times[[#This Row],[21]])</f>
        <v>3.2250231481481484E-2</v>
      </c>
      <c r="AE93" s="127">
        <f>IF(ISBLANK(laps_times[[#This Row],[22]]),"DNF",    rounds_cum_time[[#This Row],[21]]+laps_times[[#This Row],[22]])</f>
        <v>3.3810416666666669E-2</v>
      </c>
      <c r="AF93" s="127">
        <f>IF(ISBLANK(laps_times[[#This Row],[23]]),"DNF",    rounds_cum_time[[#This Row],[22]]+laps_times[[#This Row],[23]])</f>
        <v>3.5377430555555561E-2</v>
      </c>
      <c r="AG93" s="127">
        <f>IF(ISBLANK(laps_times[[#This Row],[24]]),"DNF",    rounds_cum_time[[#This Row],[23]]+laps_times[[#This Row],[24]])</f>
        <v>3.6918634259259266E-2</v>
      </c>
      <c r="AH93" s="127">
        <f>IF(ISBLANK(laps_times[[#This Row],[25]]),"DNF",    rounds_cum_time[[#This Row],[24]]+laps_times[[#This Row],[25]])</f>
        <v>3.8475925925925934E-2</v>
      </c>
      <c r="AI93" s="127">
        <f>IF(ISBLANK(laps_times[[#This Row],[26]]),"DNF",    rounds_cum_time[[#This Row],[25]]+laps_times[[#This Row],[26]])</f>
        <v>4.0035300925925936E-2</v>
      </c>
      <c r="AJ93" s="127">
        <f>IF(ISBLANK(laps_times[[#This Row],[27]]),"DNF",    rounds_cum_time[[#This Row],[26]]+laps_times[[#This Row],[27]])</f>
        <v>4.1611226851851861E-2</v>
      </c>
      <c r="AK93" s="127">
        <f>IF(ISBLANK(laps_times[[#This Row],[28]]),"DNF",    rounds_cum_time[[#This Row],[27]]+laps_times[[#This Row],[28]])</f>
        <v>4.3179050925925937E-2</v>
      </c>
      <c r="AL93" s="127">
        <f>IF(ISBLANK(laps_times[[#This Row],[29]]),"DNF",    rounds_cum_time[[#This Row],[28]]+laps_times[[#This Row],[29]])</f>
        <v>4.4754398148148161E-2</v>
      </c>
      <c r="AM93" s="127">
        <f>IF(ISBLANK(laps_times[[#This Row],[30]]),"DNF",    rounds_cum_time[[#This Row],[29]]+laps_times[[#This Row],[30]])</f>
        <v>4.6328703703703719E-2</v>
      </c>
      <c r="AN93" s="127">
        <f>IF(ISBLANK(laps_times[[#This Row],[31]]),"DNF",    rounds_cum_time[[#This Row],[30]]+laps_times[[#This Row],[31]])</f>
        <v>4.7906481481481494E-2</v>
      </c>
      <c r="AO93" s="127">
        <f>IF(ISBLANK(laps_times[[#This Row],[32]]),"DNF",    rounds_cum_time[[#This Row],[31]]+laps_times[[#This Row],[32]])</f>
        <v>4.9502314814814825E-2</v>
      </c>
      <c r="AP93" s="127">
        <f>IF(ISBLANK(laps_times[[#This Row],[33]]),"DNF",    rounds_cum_time[[#This Row],[32]]+laps_times[[#This Row],[33]])</f>
        <v>5.1081018518518526E-2</v>
      </c>
      <c r="AQ93" s="127">
        <f>IF(ISBLANK(laps_times[[#This Row],[34]]),"DNF",    rounds_cum_time[[#This Row],[33]]+laps_times[[#This Row],[34]])</f>
        <v>5.2656134259259267E-2</v>
      </c>
      <c r="AR93" s="127">
        <f>IF(ISBLANK(laps_times[[#This Row],[35]]),"DNF",    rounds_cum_time[[#This Row],[34]]+laps_times[[#This Row],[35]])</f>
        <v>5.4220023148148153E-2</v>
      </c>
      <c r="AS93" s="127">
        <f>IF(ISBLANK(laps_times[[#This Row],[36]]),"DNF",    rounds_cum_time[[#This Row],[35]]+laps_times[[#This Row],[36]])</f>
        <v>5.583344907407408E-2</v>
      </c>
      <c r="AT93" s="127">
        <f>IF(ISBLANK(laps_times[[#This Row],[37]]),"DNF",    rounds_cum_time[[#This Row],[36]]+laps_times[[#This Row],[37]])</f>
        <v>5.7397337962962966E-2</v>
      </c>
      <c r="AU93" s="127">
        <f>IF(ISBLANK(laps_times[[#This Row],[38]]),"DNF",    rounds_cum_time[[#This Row],[37]]+laps_times[[#This Row],[38]])</f>
        <v>5.8993634259259263E-2</v>
      </c>
      <c r="AV93" s="127">
        <f>IF(ISBLANK(laps_times[[#This Row],[39]]),"DNF",    rounds_cum_time[[#This Row],[38]]+laps_times[[#This Row],[39]])</f>
        <v>6.0579050925925929E-2</v>
      </c>
      <c r="AW93" s="127">
        <f>IF(ISBLANK(laps_times[[#This Row],[40]]),"DNF",    rounds_cum_time[[#This Row],[39]]+laps_times[[#This Row],[40]])</f>
        <v>6.2173726851851852E-2</v>
      </c>
      <c r="AX93" s="127">
        <f>IF(ISBLANK(laps_times[[#This Row],[41]]),"DNF",    rounds_cum_time[[#This Row],[40]]+laps_times[[#This Row],[41]])</f>
        <v>6.3896180555555557E-2</v>
      </c>
      <c r="AY93" s="127">
        <f>IF(ISBLANK(laps_times[[#This Row],[42]]),"DNF",    rounds_cum_time[[#This Row],[41]]+laps_times[[#This Row],[42]])</f>
        <v>6.5531944444444448E-2</v>
      </c>
      <c r="AZ93" s="127">
        <f>IF(ISBLANK(laps_times[[#This Row],[43]]),"DNF",    rounds_cum_time[[#This Row],[42]]+laps_times[[#This Row],[43]])</f>
        <v>6.7206018518518526E-2</v>
      </c>
      <c r="BA93" s="127">
        <f>IF(ISBLANK(laps_times[[#This Row],[44]]),"DNF",    rounds_cum_time[[#This Row],[43]]+laps_times[[#This Row],[44]])</f>
        <v>6.8900115740740744E-2</v>
      </c>
      <c r="BB93" s="127">
        <f>IF(ISBLANK(laps_times[[#This Row],[45]]),"DNF",    rounds_cum_time[[#This Row],[44]]+laps_times[[#This Row],[45]])</f>
        <v>7.0611226851851852E-2</v>
      </c>
      <c r="BC93" s="127">
        <f>IF(ISBLANK(laps_times[[#This Row],[46]]),"DNF",    rounds_cum_time[[#This Row],[45]]+laps_times[[#This Row],[46]])</f>
        <v>7.2276736111111115E-2</v>
      </c>
      <c r="BD93" s="127">
        <f>IF(ISBLANK(laps_times[[#This Row],[47]]),"DNF",    rounds_cum_time[[#This Row],[46]]+laps_times[[#This Row],[47]])</f>
        <v>7.4185300925925929E-2</v>
      </c>
      <c r="BE93" s="127">
        <f>IF(ISBLANK(laps_times[[#This Row],[48]]),"DNF",    rounds_cum_time[[#This Row],[47]]+laps_times[[#This Row],[48]])</f>
        <v>7.5861111111111115E-2</v>
      </c>
      <c r="BF93" s="127">
        <f>IF(ISBLANK(laps_times[[#This Row],[49]]),"DNF",    rounds_cum_time[[#This Row],[48]]+laps_times[[#This Row],[49]])</f>
        <v>7.7534606481481486E-2</v>
      </c>
      <c r="BG93" s="127">
        <f>IF(ISBLANK(laps_times[[#This Row],[50]]),"DNF",    rounds_cum_time[[#This Row],[49]]+laps_times[[#This Row],[50]])</f>
        <v>7.9221180555555562E-2</v>
      </c>
      <c r="BH93" s="127">
        <f>IF(ISBLANK(laps_times[[#This Row],[51]]),"DNF",    rounds_cum_time[[#This Row],[50]]+laps_times[[#This Row],[51]])</f>
        <v>8.0935879629629642E-2</v>
      </c>
      <c r="BI93" s="127">
        <f>IF(ISBLANK(laps_times[[#This Row],[52]]),"DNF",    rounds_cum_time[[#This Row],[51]]+laps_times[[#This Row],[52]])</f>
        <v>8.2676851851851862E-2</v>
      </c>
      <c r="BJ93" s="127">
        <f>IF(ISBLANK(laps_times[[#This Row],[53]]),"DNF",    rounds_cum_time[[#This Row],[52]]+laps_times[[#This Row],[53]])</f>
        <v>8.4405324074074084E-2</v>
      </c>
      <c r="BK93" s="127">
        <f>IF(ISBLANK(laps_times[[#This Row],[54]]),"DNF",    rounds_cum_time[[#This Row],[53]]+laps_times[[#This Row],[54]])</f>
        <v>8.6124884259259266E-2</v>
      </c>
      <c r="BL93" s="127">
        <f>IF(ISBLANK(laps_times[[#This Row],[55]]),"DNF",    rounds_cum_time[[#This Row],[54]]+laps_times[[#This Row],[55]])</f>
        <v>8.7861226851851854E-2</v>
      </c>
      <c r="BM93" s="127">
        <f>IF(ISBLANK(laps_times[[#This Row],[56]]),"DNF",    rounds_cum_time[[#This Row],[55]]+laps_times[[#This Row],[56]])</f>
        <v>8.986712962962963E-2</v>
      </c>
      <c r="BN93" s="127">
        <f>IF(ISBLANK(laps_times[[#This Row],[57]]),"DNF",    rounds_cum_time[[#This Row],[56]]+laps_times[[#This Row],[57]])</f>
        <v>9.1618518518518516E-2</v>
      </c>
      <c r="BO93" s="127">
        <f>IF(ISBLANK(laps_times[[#This Row],[58]]),"DNF",    rounds_cum_time[[#This Row],[57]]+laps_times[[#This Row],[58]])</f>
        <v>9.3359606481481477E-2</v>
      </c>
      <c r="BP93" s="127">
        <f>IF(ISBLANK(laps_times[[#This Row],[59]]),"DNF",    rounds_cum_time[[#This Row],[58]]+laps_times[[#This Row],[59]])</f>
        <v>9.5114814814814805E-2</v>
      </c>
      <c r="BQ93" s="127">
        <f>IF(ISBLANK(laps_times[[#This Row],[60]]),"DNF",    rounds_cum_time[[#This Row],[59]]+laps_times[[#This Row],[60]])</f>
        <v>9.6867245370370364E-2</v>
      </c>
      <c r="BR93" s="127">
        <f>IF(ISBLANK(laps_times[[#This Row],[61]]),"DNF",    rounds_cum_time[[#This Row],[60]]+laps_times[[#This Row],[61]])</f>
        <v>9.8595833333333327E-2</v>
      </c>
      <c r="BS93" s="127">
        <f>IF(ISBLANK(laps_times[[#This Row],[62]]),"DNF",    rounds_cum_time[[#This Row],[61]]+laps_times[[#This Row],[62]])</f>
        <v>0.10033587962962963</v>
      </c>
      <c r="BT93" s="127">
        <f>IF(ISBLANK(laps_times[[#This Row],[63]]),"DNF",    rounds_cum_time[[#This Row],[62]]+laps_times[[#This Row],[63]])</f>
        <v>0.10207638888888888</v>
      </c>
      <c r="BU93" s="127">
        <f>IF(ISBLANK(laps_times[[#This Row],[64]]),"DNF",    rounds_cum_time[[#This Row],[63]]+laps_times[[#This Row],[64]])</f>
        <v>0.10383553240740741</v>
      </c>
      <c r="BV93" s="127">
        <f>IF(ISBLANK(laps_times[[#This Row],[65]]),"DNF",    rounds_cum_time[[#This Row],[64]]+laps_times[[#This Row],[65]])</f>
        <v>0.10560324074074075</v>
      </c>
      <c r="BW93" s="127">
        <f>IF(ISBLANK(laps_times[[#This Row],[66]]),"DNF",    rounds_cum_time[[#This Row],[65]]+laps_times[[#This Row],[66]])</f>
        <v>0.10765601851851853</v>
      </c>
      <c r="BX93" s="127">
        <f>IF(ISBLANK(laps_times[[#This Row],[67]]),"DNF",    rounds_cum_time[[#This Row],[66]]+laps_times[[#This Row],[67]])</f>
        <v>0.10944699074074075</v>
      </c>
      <c r="BY93" s="127">
        <f>IF(ISBLANK(laps_times[[#This Row],[68]]),"DNF",    rounds_cum_time[[#This Row],[67]]+laps_times[[#This Row],[68]])</f>
        <v>0.11124155092592594</v>
      </c>
      <c r="BZ93" s="127">
        <f>IF(ISBLANK(laps_times[[#This Row],[69]]),"DNF",    rounds_cum_time[[#This Row],[68]]+laps_times[[#This Row],[69]])</f>
        <v>0.11305069444444446</v>
      </c>
      <c r="CA93" s="127">
        <f>IF(ISBLANK(laps_times[[#This Row],[70]]),"DNF",    rounds_cum_time[[#This Row],[69]]+laps_times[[#This Row],[70]])</f>
        <v>0.11482997685185187</v>
      </c>
      <c r="CB93" s="127">
        <f>IF(ISBLANK(laps_times[[#This Row],[71]]),"DNF",    rounds_cum_time[[#This Row],[70]]+laps_times[[#This Row],[71]])</f>
        <v>0.11658958333333334</v>
      </c>
      <c r="CC93" s="127">
        <f>IF(ISBLANK(laps_times[[#This Row],[72]]),"DNF",    rounds_cum_time[[#This Row],[71]]+laps_times[[#This Row],[72]])</f>
        <v>0.11836886574074075</v>
      </c>
      <c r="CD93" s="127">
        <f>IF(ISBLANK(laps_times[[#This Row],[73]]),"DNF",    rounds_cum_time[[#This Row],[72]]+laps_times[[#This Row],[73]])</f>
        <v>0.12014699074074076</v>
      </c>
      <c r="CE93" s="127">
        <f>IF(ISBLANK(laps_times[[#This Row],[74]]),"DNF",    rounds_cum_time[[#This Row],[73]]+laps_times[[#This Row],[74]])</f>
        <v>0.12227534722222223</v>
      </c>
      <c r="CF93" s="127">
        <f>IF(ISBLANK(laps_times[[#This Row],[75]]),"DNF",    rounds_cum_time[[#This Row],[74]]+laps_times[[#This Row],[75]])</f>
        <v>0.12404282407407409</v>
      </c>
      <c r="CG93" s="127">
        <f>IF(ISBLANK(laps_times[[#This Row],[76]]),"DNF",    rounds_cum_time[[#This Row],[75]]+laps_times[[#This Row],[76]])</f>
        <v>0.12580752314814816</v>
      </c>
      <c r="CH93" s="127">
        <f>IF(ISBLANK(laps_times[[#This Row],[77]]),"DNF",    rounds_cum_time[[#This Row],[76]]+laps_times[[#This Row],[77]])</f>
        <v>0.12759872685185186</v>
      </c>
      <c r="CI93" s="127">
        <f>IF(ISBLANK(laps_times[[#This Row],[78]]),"DNF",    rounds_cum_time[[#This Row],[77]]+laps_times[[#This Row],[78]])</f>
        <v>0.12938738425925927</v>
      </c>
      <c r="CJ93" s="127">
        <f>IF(ISBLANK(laps_times[[#This Row],[79]]),"DNF",    rounds_cum_time[[#This Row],[78]]+laps_times[[#This Row],[79]])</f>
        <v>0.13119537037037038</v>
      </c>
      <c r="CK93" s="127">
        <f>IF(ISBLANK(laps_times[[#This Row],[80]]),"DNF",    rounds_cum_time[[#This Row],[79]]+laps_times[[#This Row],[80]])</f>
        <v>0.13297893518518519</v>
      </c>
      <c r="CL93" s="127">
        <f>IF(ISBLANK(laps_times[[#This Row],[81]]),"DNF",    rounds_cum_time[[#This Row],[80]]+laps_times[[#This Row],[81]])</f>
        <v>0.13476354166666668</v>
      </c>
      <c r="CM93" s="127">
        <f>IF(ISBLANK(laps_times[[#This Row],[82]]),"DNF",    rounds_cum_time[[#This Row],[81]]+laps_times[[#This Row],[82]])</f>
        <v>0.13655486111111112</v>
      </c>
      <c r="CN93" s="127">
        <f>IF(ISBLANK(laps_times[[#This Row],[83]]),"DNF",    rounds_cum_time[[#This Row],[82]]+laps_times[[#This Row],[83]])</f>
        <v>0.13833900462962964</v>
      </c>
      <c r="CO93" s="127">
        <f>IF(ISBLANK(laps_times[[#This Row],[84]]),"DNF",    rounds_cum_time[[#This Row],[83]]+laps_times[[#This Row],[84]])</f>
        <v>0.14013125000000001</v>
      </c>
      <c r="CP93" s="127">
        <f>IF(ISBLANK(laps_times[[#This Row],[85]]),"DNF",    rounds_cum_time[[#This Row],[84]]+laps_times[[#This Row],[85]])</f>
        <v>0.14191689814814817</v>
      </c>
      <c r="CQ93" s="127">
        <f>IF(ISBLANK(laps_times[[#This Row],[86]]),"DNF",    rounds_cum_time[[#This Row],[85]]+laps_times[[#This Row],[86]])</f>
        <v>0.14369710648148151</v>
      </c>
      <c r="CR93" s="127">
        <f>IF(ISBLANK(laps_times[[#This Row],[87]]),"DNF",    rounds_cum_time[[#This Row],[86]]+laps_times[[#This Row],[87]])</f>
        <v>0.14541122685185187</v>
      </c>
      <c r="CS93" s="127">
        <f>IF(ISBLANK(laps_times[[#This Row],[88]]),"DNF",    rounds_cum_time[[#This Row],[87]]+laps_times[[#This Row],[88]])</f>
        <v>0.14709398148148151</v>
      </c>
      <c r="CT93" s="127">
        <f>IF(ISBLANK(laps_times[[#This Row],[89]]),"DNF",    rounds_cum_time[[#This Row],[88]]+laps_times[[#This Row],[89]])</f>
        <v>0.14882488425925927</v>
      </c>
      <c r="CU93" s="127">
        <f>IF(ISBLANK(laps_times[[#This Row],[90]]),"DNF",    rounds_cum_time[[#This Row],[89]]+laps_times[[#This Row],[90]])</f>
        <v>0.15082962962962965</v>
      </c>
      <c r="CV93" s="127">
        <f>IF(ISBLANK(laps_times[[#This Row],[91]]),"DNF",    rounds_cum_time[[#This Row],[90]]+laps_times[[#This Row],[91]])</f>
        <v>0.15258171296296297</v>
      </c>
      <c r="CW93" s="127">
        <f>IF(ISBLANK(laps_times[[#This Row],[92]]),"DNF",    rounds_cum_time[[#This Row],[91]]+laps_times[[#This Row],[92]])</f>
        <v>0.15427418981481483</v>
      </c>
      <c r="CX93" s="127">
        <f>IF(ISBLANK(laps_times[[#This Row],[93]]),"DNF",    rounds_cum_time[[#This Row],[92]]+laps_times[[#This Row],[93]])</f>
        <v>0.15599375000000001</v>
      </c>
      <c r="CY93" s="127">
        <f>IF(ISBLANK(laps_times[[#This Row],[94]]),"DNF",    rounds_cum_time[[#This Row],[93]]+laps_times[[#This Row],[94]])</f>
        <v>0.15775231481481483</v>
      </c>
      <c r="CZ93" s="127">
        <f>IF(ISBLANK(laps_times[[#This Row],[95]]),"DNF",    rounds_cum_time[[#This Row],[94]]+laps_times[[#This Row],[95]])</f>
        <v>0.15949652777777779</v>
      </c>
      <c r="DA93" s="127">
        <f>IF(ISBLANK(laps_times[[#This Row],[96]]),"DNF",    rounds_cum_time[[#This Row],[95]]+laps_times[[#This Row],[96]])</f>
        <v>0.16123680555555556</v>
      </c>
      <c r="DB93" s="127">
        <f>IF(ISBLANK(laps_times[[#This Row],[97]]),"DNF",    rounds_cum_time[[#This Row],[96]]+laps_times[[#This Row],[97]])</f>
        <v>0.16302326388888888</v>
      </c>
      <c r="DC93" s="127">
        <f>IF(ISBLANK(laps_times[[#This Row],[98]]),"DNF",    rounds_cum_time[[#This Row],[97]]+laps_times[[#This Row],[98]])</f>
        <v>0.16519085648148146</v>
      </c>
      <c r="DD93" s="127">
        <f>IF(ISBLANK(laps_times[[#This Row],[99]]),"DNF",    rounds_cum_time[[#This Row],[98]]+laps_times[[#This Row],[99]])</f>
        <v>0.16702986111111109</v>
      </c>
      <c r="DE93" s="127">
        <f>IF(ISBLANK(laps_times[[#This Row],[100]]),"DNF",    rounds_cum_time[[#This Row],[99]]+laps_times[[#This Row],[100]])</f>
        <v>0.16887719907407406</v>
      </c>
      <c r="DF93" s="127">
        <f>IF(ISBLANK(laps_times[[#This Row],[101]]),"DNF",    rounds_cum_time[[#This Row],[100]]+laps_times[[#This Row],[101]])</f>
        <v>0.17067870370370369</v>
      </c>
      <c r="DG93" s="127">
        <f>IF(ISBLANK(laps_times[[#This Row],[102]]),"DNF",    rounds_cum_time[[#This Row],[101]]+laps_times[[#This Row],[102]])</f>
        <v>0.17247662037037037</v>
      </c>
      <c r="DH93" s="127">
        <f>IF(ISBLANK(laps_times[[#This Row],[103]]),"DNF",    rounds_cum_time[[#This Row],[102]]+laps_times[[#This Row],[103]])</f>
        <v>0.17429548611111112</v>
      </c>
      <c r="DI93" s="128">
        <f>IF(ISBLANK(laps_times[[#This Row],[104]]),"DNF",    rounds_cum_time[[#This Row],[103]]+laps_times[[#This Row],[104]])</f>
        <v>0.17607245370370372</v>
      </c>
      <c r="DJ93" s="128">
        <f>IF(ISBLANK(laps_times[[#This Row],[105]]),"DNF",    rounds_cum_time[[#This Row],[104]]+laps_times[[#This Row],[105]])</f>
        <v>0.17776817129629632</v>
      </c>
    </row>
    <row r="94" spans="2:114" x14ac:dyDescent="0.2">
      <c r="B94" s="124">
        <f>laps_times[[#This Row],[poř]]</f>
        <v>91</v>
      </c>
      <c r="C94" s="125">
        <f>laps_times[[#This Row],[s.č.]]</f>
        <v>73</v>
      </c>
      <c r="D94" s="125" t="str">
        <f>laps_times[[#This Row],[jméno]]</f>
        <v>Pillar Ladislav</v>
      </c>
      <c r="E94" s="126">
        <f>laps_times[[#This Row],[roč]]</f>
        <v>1952</v>
      </c>
      <c r="F94" s="126" t="str">
        <f>laps_times[[#This Row],[kat]]</f>
        <v>M60</v>
      </c>
      <c r="G94" s="126">
        <f>laps_times[[#This Row],[poř_kat]]</f>
        <v>4</v>
      </c>
      <c r="H94" s="125" t="str">
        <f>IF(ISBLANK(laps_times[[#This Row],[klub]]),"-",laps_times[[#This Row],[klub]])</f>
        <v>DTJ Lomnice/Luž.</v>
      </c>
      <c r="I94" s="138">
        <f>laps_times[[#This Row],[celk. čas]]</f>
        <v>0.17962962962962961</v>
      </c>
      <c r="J94" s="127">
        <f>laps_times[[#This Row],[1]]</f>
        <v>2.2171296296296297E-3</v>
      </c>
      <c r="K94" s="127">
        <f>IF(ISBLANK(laps_times[[#This Row],[2]]),"DNF",    rounds_cum_time[[#This Row],[1]]+laps_times[[#This Row],[2]])</f>
        <v>3.6806712962962965E-3</v>
      </c>
      <c r="L94" s="127">
        <f>IF(ISBLANK(laps_times[[#This Row],[3]]),"DNF",    rounds_cum_time[[#This Row],[2]]+laps_times[[#This Row],[3]])</f>
        <v>5.1134259259259258E-3</v>
      </c>
      <c r="M94" s="127">
        <f>IF(ISBLANK(laps_times[[#This Row],[4]]),"DNF",    rounds_cum_time[[#This Row],[3]]+laps_times[[#This Row],[4]])</f>
        <v>6.4966435185185188E-3</v>
      </c>
      <c r="N94" s="127">
        <f>IF(ISBLANK(laps_times[[#This Row],[5]]),"DNF",    rounds_cum_time[[#This Row],[4]]+laps_times[[#This Row],[5]])</f>
        <v>7.9187500000000004E-3</v>
      </c>
      <c r="O94" s="127">
        <f>IF(ISBLANK(laps_times[[#This Row],[6]]),"DNF",    rounds_cum_time[[#This Row],[5]]+laps_times[[#This Row],[6]])</f>
        <v>9.3282407407407411E-3</v>
      </c>
      <c r="P94" s="127">
        <f>IF(ISBLANK(laps_times[[#This Row],[7]]),"DNF",    rounds_cum_time[[#This Row],[6]]+laps_times[[#This Row],[7]])</f>
        <v>1.0754050925925927E-2</v>
      </c>
      <c r="Q94" s="127">
        <f>IF(ISBLANK(laps_times[[#This Row],[8]]),"DNF",    rounds_cum_time[[#This Row],[7]]+laps_times[[#This Row],[8]])</f>
        <v>1.2176620370370372E-2</v>
      </c>
      <c r="R94" s="127">
        <f>IF(ISBLANK(laps_times[[#This Row],[9]]),"DNF",    rounds_cum_time[[#This Row],[8]]+laps_times[[#This Row],[9]])</f>
        <v>1.3598263888888891E-2</v>
      </c>
      <c r="S94" s="127">
        <f>IF(ISBLANK(laps_times[[#This Row],[10]]),"DNF",    rounds_cum_time[[#This Row],[9]]+laps_times[[#This Row],[10]])</f>
        <v>1.5047569444444447E-2</v>
      </c>
      <c r="T94" s="127">
        <f>IF(ISBLANK(laps_times[[#This Row],[11]]),"DNF",    rounds_cum_time[[#This Row],[10]]+laps_times[[#This Row],[11]])</f>
        <v>1.6492708333333335E-2</v>
      </c>
      <c r="U94" s="127">
        <f>IF(ISBLANK(laps_times[[#This Row],[12]]),"DNF",    rounds_cum_time[[#This Row],[11]]+laps_times[[#This Row],[12]])</f>
        <v>1.7960995370370374E-2</v>
      </c>
      <c r="V94" s="127">
        <f>IF(ISBLANK(laps_times[[#This Row],[13]]),"DNF",    rounds_cum_time[[#This Row],[12]]+laps_times[[#This Row],[13]])</f>
        <v>1.9419328703703706E-2</v>
      </c>
      <c r="W94" s="127">
        <f>IF(ISBLANK(laps_times[[#This Row],[14]]),"DNF",    rounds_cum_time[[#This Row],[13]]+laps_times[[#This Row],[14]])</f>
        <v>2.0886574074074075E-2</v>
      </c>
      <c r="X94" s="127">
        <f>IF(ISBLANK(laps_times[[#This Row],[15]]),"DNF",    rounds_cum_time[[#This Row],[14]]+laps_times[[#This Row],[15]])</f>
        <v>2.2371990740740741E-2</v>
      </c>
      <c r="Y94" s="127">
        <f>IF(ISBLANK(laps_times[[#This Row],[16]]),"DNF",    rounds_cum_time[[#This Row],[15]]+laps_times[[#This Row],[16]])</f>
        <v>2.3860300925925927E-2</v>
      </c>
      <c r="Z94" s="127">
        <f>IF(ISBLANK(laps_times[[#This Row],[17]]),"DNF",    rounds_cum_time[[#This Row],[16]]+laps_times[[#This Row],[17]])</f>
        <v>2.5338773148148148E-2</v>
      </c>
      <c r="AA94" s="127">
        <f>IF(ISBLANK(laps_times[[#This Row],[18]]),"DNF",    rounds_cum_time[[#This Row],[17]]+laps_times[[#This Row],[18]])</f>
        <v>2.6797222222222222E-2</v>
      </c>
      <c r="AB94" s="127">
        <f>IF(ISBLANK(laps_times[[#This Row],[19]]),"DNF",    rounds_cum_time[[#This Row],[18]]+laps_times[[#This Row],[19]])</f>
        <v>2.8250925925925926E-2</v>
      </c>
      <c r="AC94" s="127">
        <f>IF(ISBLANK(laps_times[[#This Row],[20]]),"DNF",    rounds_cum_time[[#This Row],[19]]+laps_times[[#This Row],[20]])</f>
        <v>2.9731134259259259E-2</v>
      </c>
      <c r="AD94" s="127">
        <f>IF(ISBLANK(laps_times[[#This Row],[21]]),"DNF",    rounds_cum_time[[#This Row],[20]]+laps_times[[#This Row],[21]])</f>
        <v>3.1192013888888891E-2</v>
      </c>
      <c r="AE94" s="127">
        <f>IF(ISBLANK(laps_times[[#This Row],[22]]),"DNF",    rounds_cum_time[[#This Row],[21]]+laps_times[[#This Row],[22]])</f>
        <v>3.2661111111111113E-2</v>
      </c>
      <c r="AF94" s="127">
        <f>IF(ISBLANK(laps_times[[#This Row],[23]]),"DNF",    rounds_cum_time[[#This Row],[22]]+laps_times[[#This Row],[23]])</f>
        <v>3.4118402777777779E-2</v>
      </c>
      <c r="AG94" s="127">
        <f>IF(ISBLANK(laps_times[[#This Row],[24]]),"DNF",    rounds_cum_time[[#This Row],[23]]+laps_times[[#This Row],[24]])</f>
        <v>3.5591319444444443E-2</v>
      </c>
      <c r="AH94" s="127">
        <f>IF(ISBLANK(laps_times[[#This Row],[25]]),"DNF",    rounds_cum_time[[#This Row],[24]]+laps_times[[#This Row],[25]])</f>
        <v>3.7062847222222223E-2</v>
      </c>
      <c r="AI94" s="127">
        <f>IF(ISBLANK(laps_times[[#This Row],[26]]),"DNF",    rounds_cum_time[[#This Row],[25]]+laps_times[[#This Row],[26]])</f>
        <v>3.8541087962962961E-2</v>
      </c>
      <c r="AJ94" s="127">
        <f>IF(ISBLANK(laps_times[[#This Row],[27]]),"DNF",    rounds_cum_time[[#This Row],[26]]+laps_times[[#This Row],[27]])</f>
        <v>4.0012499999999999E-2</v>
      </c>
      <c r="AK94" s="127">
        <f>IF(ISBLANK(laps_times[[#This Row],[28]]),"DNF",    rounds_cum_time[[#This Row],[27]]+laps_times[[#This Row],[28]])</f>
        <v>4.1459375E-2</v>
      </c>
      <c r="AL94" s="127">
        <f>IF(ISBLANK(laps_times[[#This Row],[29]]),"DNF",    rounds_cum_time[[#This Row],[28]]+laps_times[[#This Row],[29]])</f>
        <v>4.2919212962962965E-2</v>
      </c>
      <c r="AM94" s="127">
        <f>IF(ISBLANK(laps_times[[#This Row],[30]]),"DNF",    rounds_cum_time[[#This Row],[29]]+laps_times[[#This Row],[30]])</f>
        <v>4.4406712962962967E-2</v>
      </c>
      <c r="AN94" s="127">
        <f>IF(ISBLANK(laps_times[[#This Row],[31]]),"DNF",    rounds_cum_time[[#This Row],[30]]+laps_times[[#This Row],[31]])</f>
        <v>4.5873495370370374E-2</v>
      </c>
      <c r="AO94" s="127">
        <f>IF(ISBLANK(laps_times[[#This Row],[32]]),"DNF",    rounds_cum_time[[#This Row],[31]]+laps_times[[#This Row],[32]])</f>
        <v>4.7355092592592594E-2</v>
      </c>
      <c r="AP94" s="127">
        <f>IF(ISBLANK(laps_times[[#This Row],[33]]),"DNF",    rounds_cum_time[[#This Row],[32]]+laps_times[[#This Row],[33]])</f>
        <v>4.8842592592592597E-2</v>
      </c>
      <c r="AQ94" s="127">
        <f>IF(ISBLANK(laps_times[[#This Row],[34]]),"DNF",    rounds_cum_time[[#This Row],[33]]+laps_times[[#This Row],[34]])</f>
        <v>5.0325347222222226E-2</v>
      </c>
      <c r="AR94" s="127">
        <f>IF(ISBLANK(laps_times[[#This Row],[35]]),"DNF",    rounds_cum_time[[#This Row],[34]]+laps_times[[#This Row],[35]])</f>
        <v>5.182870370370371E-2</v>
      </c>
      <c r="AS94" s="127">
        <f>IF(ISBLANK(laps_times[[#This Row],[36]]),"DNF",    rounds_cum_time[[#This Row],[35]]+laps_times[[#This Row],[36]])</f>
        <v>5.3340509259259268E-2</v>
      </c>
      <c r="AT94" s="127">
        <f>IF(ISBLANK(laps_times[[#This Row],[37]]),"DNF",    rounds_cum_time[[#This Row],[36]]+laps_times[[#This Row],[37]])</f>
        <v>5.4851041666666676E-2</v>
      </c>
      <c r="AU94" s="127">
        <f>IF(ISBLANK(laps_times[[#This Row],[38]]),"DNF",    rounds_cum_time[[#This Row],[37]]+laps_times[[#This Row],[38]])</f>
        <v>5.6364467592592601E-2</v>
      </c>
      <c r="AV94" s="127">
        <f>IF(ISBLANK(laps_times[[#This Row],[39]]),"DNF",    rounds_cum_time[[#This Row],[38]]+laps_times[[#This Row],[39]])</f>
        <v>5.7850000000000006E-2</v>
      </c>
      <c r="AW94" s="127">
        <f>IF(ISBLANK(laps_times[[#This Row],[40]]),"DNF",    rounds_cum_time[[#This Row],[39]]+laps_times[[#This Row],[40]])</f>
        <v>5.9341550925925933E-2</v>
      </c>
      <c r="AX94" s="127">
        <f>IF(ISBLANK(laps_times[[#This Row],[41]]),"DNF",    rounds_cum_time[[#This Row],[40]]+laps_times[[#This Row],[41]])</f>
        <v>6.0833333333333343E-2</v>
      </c>
      <c r="AY94" s="127">
        <f>IF(ISBLANK(laps_times[[#This Row],[42]]),"DNF",    rounds_cum_time[[#This Row],[41]]+laps_times[[#This Row],[42]])</f>
        <v>6.2340972222222235E-2</v>
      </c>
      <c r="AZ94" s="127">
        <f>IF(ISBLANK(laps_times[[#This Row],[43]]),"DNF",    rounds_cum_time[[#This Row],[42]]+laps_times[[#This Row],[43]])</f>
        <v>6.3843981481481488E-2</v>
      </c>
      <c r="BA94" s="127">
        <f>IF(ISBLANK(laps_times[[#This Row],[44]]),"DNF",    rounds_cum_time[[#This Row],[43]]+laps_times[[#This Row],[44]])</f>
        <v>6.5367708333333344E-2</v>
      </c>
      <c r="BB94" s="127">
        <f>IF(ISBLANK(laps_times[[#This Row],[45]]),"DNF",    rounds_cum_time[[#This Row],[44]]+laps_times[[#This Row],[45]])</f>
        <v>6.6905787037037048E-2</v>
      </c>
      <c r="BC94" s="127">
        <f>IF(ISBLANK(laps_times[[#This Row],[46]]),"DNF",    rounds_cum_time[[#This Row],[45]]+laps_times[[#This Row],[46]])</f>
        <v>6.8467708333333349E-2</v>
      </c>
      <c r="BD94" s="127">
        <f>IF(ISBLANK(laps_times[[#This Row],[47]]),"DNF",    rounds_cum_time[[#This Row],[46]]+laps_times[[#This Row],[47]])</f>
        <v>7.0019328703703726E-2</v>
      </c>
      <c r="BE94" s="127">
        <f>IF(ISBLANK(laps_times[[#This Row],[48]]),"DNF",    rounds_cum_time[[#This Row],[47]]+laps_times[[#This Row],[48]])</f>
        <v>7.1610185185185207E-2</v>
      </c>
      <c r="BF94" s="127">
        <f>IF(ISBLANK(laps_times[[#This Row],[49]]),"DNF",    rounds_cum_time[[#This Row],[48]]+laps_times[[#This Row],[49]])</f>
        <v>7.3179513888888909E-2</v>
      </c>
      <c r="BG94" s="127">
        <f>IF(ISBLANK(laps_times[[#This Row],[50]]),"DNF",    rounds_cum_time[[#This Row],[49]]+laps_times[[#This Row],[50]])</f>
        <v>7.4756481481481507E-2</v>
      </c>
      <c r="BH94" s="127">
        <f>IF(ISBLANK(laps_times[[#This Row],[51]]),"DNF",    rounds_cum_time[[#This Row],[50]]+laps_times[[#This Row],[51]])</f>
        <v>7.6339583333333363E-2</v>
      </c>
      <c r="BI94" s="127">
        <f>IF(ISBLANK(laps_times[[#This Row],[52]]),"DNF",    rounds_cum_time[[#This Row],[51]]+laps_times[[#This Row],[52]])</f>
        <v>7.7950578703703741E-2</v>
      </c>
      <c r="BJ94" s="127">
        <f>IF(ISBLANK(laps_times[[#This Row],[53]]),"DNF",    rounds_cum_time[[#This Row],[52]]+laps_times[[#This Row],[53]])</f>
        <v>7.9570486111111144E-2</v>
      </c>
      <c r="BK94" s="127">
        <f>IF(ISBLANK(laps_times[[#This Row],[54]]),"DNF",    rounds_cum_time[[#This Row],[53]]+laps_times[[#This Row],[54]])</f>
        <v>8.1170023148148182E-2</v>
      </c>
      <c r="BL94" s="127">
        <f>IF(ISBLANK(laps_times[[#This Row],[55]]),"DNF",    rounds_cum_time[[#This Row],[54]]+laps_times[[#This Row],[55]])</f>
        <v>8.2779976851851886E-2</v>
      </c>
      <c r="BM94" s="127">
        <f>IF(ISBLANK(laps_times[[#This Row],[56]]),"DNF",    rounds_cum_time[[#This Row],[55]]+laps_times[[#This Row],[56]])</f>
        <v>8.4426851851851892E-2</v>
      </c>
      <c r="BN94" s="127">
        <f>IF(ISBLANK(laps_times[[#This Row],[57]]),"DNF",    rounds_cum_time[[#This Row],[56]]+laps_times[[#This Row],[57]])</f>
        <v>8.6076388888888924E-2</v>
      </c>
      <c r="BO94" s="127">
        <f>IF(ISBLANK(laps_times[[#This Row],[58]]),"DNF",    rounds_cum_time[[#This Row],[57]]+laps_times[[#This Row],[58]])</f>
        <v>8.7730671296296331E-2</v>
      </c>
      <c r="BP94" s="127">
        <f>IF(ISBLANK(laps_times[[#This Row],[59]]),"DNF",    rounds_cum_time[[#This Row],[58]]+laps_times[[#This Row],[59]])</f>
        <v>8.9402662037037076E-2</v>
      </c>
      <c r="BQ94" s="127">
        <f>IF(ISBLANK(laps_times[[#This Row],[60]]),"DNF",    rounds_cum_time[[#This Row],[59]]+laps_times[[#This Row],[60]])</f>
        <v>9.1068171296296338E-2</v>
      </c>
      <c r="BR94" s="127">
        <f>IF(ISBLANK(laps_times[[#This Row],[61]]),"DNF",    rounds_cum_time[[#This Row],[60]]+laps_times[[#This Row],[61]])</f>
        <v>9.2734837962963002E-2</v>
      </c>
      <c r="BS94" s="127">
        <f>IF(ISBLANK(laps_times[[#This Row],[62]]),"DNF",    rounds_cum_time[[#This Row],[61]]+laps_times[[#This Row],[62]])</f>
        <v>9.4426620370370404E-2</v>
      </c>
      <c r="BT94" s="127">
        <f>IF(ISBLANK(laps_times[[#This Row],[63]]),"DNF",    rounds_cum_time[[#This Row],[62]]+laps_times[[#This Row],[63]])</f>
        <v>9.6140046296296328E-2</v>
      </c>
      <c r="BU94" s="127">
        <f>IF(ISBLANK(laps_times[[#This Row],[64]]),"DNF",    rounds_cum_time[[#This Row],[63]]+laps_times[[#This Row],[64]])</f>
        <v>9.7842361111111137E-2</v>
      </c>
      <c r="BV94" s="127">
        <f>IF(ISBLANK(laps_times[[#This Row],[65]]),"DNF",    rounds_cum_time[[#This Row],[64]]+laps_times[[#This Row],[65]])</f>
        <v>9.9591782407407431E-2</v>
      </c>
      <c r="BW94" s="127">
        <f>IF(ISBLANK(laps_times[[#This Row],[66]]),"DNF",    rounds_cum_time[[#This Row],[65]]+laps_times[[#This Row],[66]])</f>
        <v>0.10151539351851854</v>
      </c>
      <c r="BX94" s="127">
        <f>IF(ISBLANK(laps_times[[#This Row],[67]]),"DNF",    rounds_cum_time[[#This Row],[66]]+laps_times[[#This Row],[67]])</f>
        <v>0.10324062500000003</v>
      </c>
      <c r="BY94" s="127">
        <f>IF(ISBLANK(laps_times[[#This Row],[68]]),"DNF",    rounds_cum_time[[#This Row],[67]]+laps_times[[#This Row],[68]])</f>
        <v>0.1049922453703704</v>
      </c>
      <c r="BZ94" s="127">
        <f>IF(ISBLANK(laps_times[[#This Row],[69]]),"DNF",    rounds_cum_time[[#This Row],[68]]+laps_times[[#This Row],[69]])</f>
        <v>0.10672152777777781</v>
      </c>
      <c r="CA94" s="127">
        <f>IF(ISBLANK(laps_times[[#This Row],[70]]),"DNF",    rounds_cum_time[[#This Row],[69]]+laps_times[[#This Row],[70]])</f>
        <v>0.108475462962963</v>
      </c>
      <c r="CB94" s="127">
        <f>IF(ISBLANK(laps_times[[#This Row],[71]]),"DNF",    rounds_cum_time[[#This Row],[70]]+laps_times[[#This Row],[71]])</f>
        <v>0.11022673611111114</v>
      </c>
      <c r="CC94" s="127">
        <f>IF(ISBLANK(laps_times[[#This Row],[72]]),"DNF",    rounds_cum_time[[#This Row],[71]]+laps_times[[#This Row],[72]])</f>
        <v>0.11206145833333336</v>
      </c>
      <c r="CD94" s="127">
        <f>IF(ISBLANK(laps_times[[#This Row],[73]]),"DNF",    rounds_cum_time[[#This Row],[72]]+laps_times[[#This Row],[73]])</f>
        <v>0.11379386574074077</v>
      </c>
      <c r="CE94" s="127">
        <f>IF(ISBLANK(laps_times[[#This Row],[74]]),"DNF",    rounds_cum_time[[#This Row],[73]]+laps_times[[#This Row],[74]])</f>
        <v>0.11560289351851855</v>
      </c>
      <c r="CF94" s="127">
        <f>IF(ISBLANK(laps_times[[#This Row],[75]]),"DNF",    rounds_cum_time[[#This Row],[74]]+laps_times[[#This Row],[75]])</f>
        <v>0.11737118055555558</v>
      </c>
      <c r="CG94" s="127">
        <f>IF(ISBLANK(laps_times[[#This Row],[76]]),"DNF",    rounds_cum_time[[#This Row],[75]]+laps_times[[#This Row],[76]])</f>
        <v>0.11927835648148151</v>
      </c>
      <c r="CH94" s="127">
        <f>IF(ISBLANK(laps_times[[#This Row],[77]]),"DNF",    rounds_cum_time[[#This Row],[76]]+laps_times[[#This Row],[77]])</f>
        <v>0.12120405092592595</v>
      </c>
      <c r="CI94" s="127">
        <f>IF(ISBLANK(laps_times[[#This Row],[78]]),"DNF",    rounds_cum_time[[#This Row],[77]]+laps_times[[#This Row],[78]])</f>
        <v>0.12303738425925929</v>
      </c>
      <c r="CJ94" s="127">
        <f>IF(ISBLANK(laps_times[[#This Row],[79]]),"DNF",    rounds_cum_time[[#This Row],[78]]+laps_times[[#This Row],[79]])</f>
        <v>0.12491365740740744</v>
      </c>
      <c r="CK94" s="127">
        <f>IF(ISBLANK(laps_times[[#This Row],[80]]),"DNF",    rounds_cum_time[[#This Row],[79]]+laps_times[[#This Row],[80]])</f>
        <v>0.12687407407407411</v>
      </c>
      <c r="CL94" s="127">
        <f>IF(ISBLANK(laps_times[[#This Row],[81]]),"DNF",    rounds_cum_time[[#This Row],[80]]+laps_times[[#This Row],[81]])</f>
        <v>0.12872025462962966</v>
      </c>
      <c r="CM94" s="127">
        <f>IF(ISBLANK(laps_times[[#This Row],[82]]),"DNF",    rounds_cum_time[[#This Row],[81]]+laps_times[[#This Row],[82]])</f>
        <v>0.13066180555555559</v>
      </c>
      <c r="CN94" s="127">
        <f>IF(ISBLANK(laps_times[[#This Row],[83]]),"DNF",    rounds_cum_time[[#This Row],[82]]+laps_times[[#This Row],[83]])</f>
        <v>0.132534837962963</v>
      </c>
      <c r="CO94" s="127">
        <f>IF(ISBLANK(laps_times[[#This Row],[84]]),"DNF",    rounds_cum_time[[#This Row],[83]]+laps_times[[#This Row],[84]])</f>
        <v>0.134622337962963</v>
      </c>
      <c r="CP94" s="127">
        <f>IF(ISBLANK(laps_times[[#This Row],[85]]),"DNF",    rounds_cum_time[[#This Row],[84]]+laps_times[[#This Row],[85]])</f>
        <v>0.13653877314814819</v>
      </c>
      <c r="CQ94" s="127">
        <f>IF(ISBLANK(laps_times[[#This Row],[86]]),"DNF",    rounds_cum_time[[#This Row],[85]]+laps_times[[#This Row],[86]])</f>
        <v>0.13861932870370375</v>
      </c>
      <c r="CR94" s="127">
        <f>IF(ISBLANK(laps_times[[#This Row],[87]]),"DNF",    rounds_cum_time[[#This Row],[86]]+laps_times[[#This Row],[87]])</f>
        <v>0.14073576388888892</v>
      </c>
      <c r="CS94" s="127">
        <f>IF(ISBLANK(laps_times[[#This Row],[88]]),"DNF",    rounds_cum_time[[#This Row],[87]]+laps_times[[#This Row],[88]])</f>
        <v>0.1429371527777778</v>
      </c>
      <c r="CT94" s="127">
        <f>IF(ISBLANK(laps_times[[#This Row],[89]]),"DNF",    rounds_cum_time[[#This Row],[88]]+laps_times[[#This Row],[89]])</f>
        <v>0.14490254629629631</v>
      </c>
      <c r="CU94" s="127">
        <f>IF(ISBLANK(laps_times[[#This Row],[90]]),"DNF",    rounds_cum_time[[#This Row],[89]]+laps_times[[#This Row],[90]])</f>
        <v>0.14707974537037038</v>
      </c>
      <c r="CV94" s="127">
        <f>IF(ISBLANK(laps_times[[#This Row],[91]]),"DNF",    rounds_cum_time[[#This Row],[90]]+laps_times[[#This Row],[91]])</f>
        <v>0.1493865740740741</v>
      </c>
      <c r="CW94" s="127">
        <f>IF(ISBLANK(laps_times[[#This Row],[92]]),"DNF",    rounds_cum_time[[#This Row],[91]]+laps_times[[#This Row],[92]])</f>
        <v>0.15143668981481484</v>
      </c>
      <c r="CX94" s="127">
        <f>IF(ISBLANK(laps_times[[#This Row],[93]]),"DNF",    rounds_cum_time[[#This Row],[92]]+laps_times[[#This Row],[93]])</f>
        <v>0.1536021990740741</v>
      </c>
      <c r="CY94" s="127">
        <f>IF(ISBLANK(laps_times[[#This Row],[94]]),"DNF",    rounds_cum_time[[#This Row],[93]]+laps_times[[#This Row],[94]])</f>
        <v>0.15568344907407411</v>
      </c>
      <c r="CZ94" s="127">
        <f>IF(ISBLANK(laps_times[[#This Row],[95]]),"DNF",    rounds_cum_time[[#This Row],[94]]+laps_times[[#This Row],[95]])</f>
        <v>0.15788761574074078</v>
      </c>
      <c r="DA94" s="127">
        <f>IF(ISBLANK(laps_times[[#This Row],[96]]),"DNF",    rounds_cum_time[[#This Row],[95]]+laps_times[[#This Row],[96]])</f>
        <v>0.1601725694444445</v>
      </c>
      <c r="DB94" s="127">
        <f>IF(ISBLANK(laps_times[[#This Row],[97]]),"DNF",    rounds_cum_time[[#This Row],[96]]+laps_times[[#This Row],[97]])</f>
        <v>0.16230636574074078</v>
      </c>
      <c r="DC94" s="127">
        <f>IF(ISBLANK(laps_times[[#This Row],[98]]),"DNF",    rounds_cum_time[[#This Row],[97]]+laps_times[[#This Row],[98]])</f>
        <v>0.16492048611111115</v>
      </c>
      <c r="DD94" s="127">
        <f>IF(ISBLANK(laps_times[[#This Row],[99]]),"DNF",    rounds_cum_time[[#This Row],[98]]+laps_times[[#This Row],[99]])</f>
        <v>0.1672305555555556</v>
      </c>
      <c r="DE94" s="127">
        <f>IF(ISBLANK(laps_times[[#This Row],[100]]),"DNF",    rounds_cum_time[[#This Row],[99]]+laps_times[[#This Row],[100]])</f>
        <v>0.16918182870370374</v>
      </c>
      <c r="DF94" s="127">
        <f>IF(ISBLANK(laps_times[[#This Row],[101]]),"DNF",    rounds_cum_time[[#This Row],[100]]+laps_times[[#This Row],[101]])</f>
        <v>0.17115162037037041</v>
      </c>
      <c r="DG94" s="127">
        <f>IF(ISBLANK(laps_times[[#This Row],[102]]),"DNF",    rounds_cum_time[[#This Row],[101]]+laps_times[[#This Row],[102]])</f>
        <v>0.17314953703703706</v>
      </c>
      <c r="DH94" s="127">
        <f>IF(ISBLANK(laps_times[[#This Row],[103]]),"DNF",    rounds_cum_time[[#This Row],[102]]+laps_times[[#This Row],[103]])</f>
        <v>0.17544328703703707</v>
      </c>
      <c r="DI94" s="128">
        <f>IF(ISBLANK(laps_times[[#This Row],[104]]),"DNF",    rounds_cum_time[[#This Row],[103]]+laps_times[[#This Row],[104]])</f>
        <v>0.17765682870370375</v>
      </c>
      <c r="DJ94" s="128">
        <f>IF(ISBLANK(laps_times[[#This Row],[105]]),"DNF",    rounds_cum_time[[#This Row],[104]]+laps_times[[#This Row],[105]])</f>
        <v>0.17963599537037042</v>
      </c>
    </row>
    <row r="95" spans="2:114" x14ac:dyDescent="0.2">
      <c r="B95" s="124">
        <f>laps_times[[#This Row],[poř]]</f>
        <v>92</v>
      </c>
      <c r="C95" s="125">
        <f>laps_times[[#This Row],[s.č.]]</f>
        <v>69</v>
      </c>
      <c r="D95" s="125" t="str">
        <f>laps_times[[#This Row],[jméno]]</f>
        <v>Nováčková Dana</v>
      </c>
      <c r="E95" s="126">
        <f>laps_times[[#This Row],[roč]]</f>
        <v>1975</v>
      </c>
      <c r="F95" s="126" t="str">
        <f>laps_times[[#This Row],[kat]]</f>
        <v>Z2</v>
      </c>
      <c r="G95" s="126">
        <f>laps_times[[#This Row],[poř_kat]]</f>
        <v>5</v>
      </c>
      <c r="H95" s="125" t="str">
        <f>IF(ISBLANK(laps_times[[#This Row],[klub]]),"-",laps_times[[#This Row],[klub]])</f>
        <v>World Runners Company (WRC)</v>
      </c>
      <c r="I95" s="138">
        <f>laps_times[[#This Row],[celk. čas]]</f>
        <v>0.17974537037037039</v>
      </c>
      <c r="J95" s="127">
        <f>laps_times[[#This Row],[1]]</f>
        <v>2.1628472222222223E-3</v>
      </c>
      <c r="K95" s="127">
        <f>IF(ISBLANK(laps_times[[#This Row],[2]]),"DNF",    rounds_cum_time[[#This Row],[1]]+laps_times[[#This Row],[2]])</f>
        <v>3.5412037037037035E-3</v>
      </c>
      <c r="L95" s="127">
        <f>IF(ISBLANK(laps_times[[#This Row],[3]]),"DNF",    rounds_cum_time[[#This Row],[2]]+laps_times[[#This Row],[3]])</f>
        <v>4.9592592592592587E-3</v>
      </c>
      <c r="M95" s="127">
        <f>IF(ISBLANK(laps_times[[#This Row],[4]]),"DNF",    rounds_cum_time[[#This Row],[3]]+laps_times[[#This Row],[4]])</f>
        <v>6.4108796296296292E-3</v>
      </c>
      <c r="N95" s="127">
        <f>IF(ISBLANK(laps_times[[#This Row],[5]]),"DNF",    rounds_cum_time[[#This Row],[4]]+laps_times[[#This Row],[5]])</f>
        <v>7.8535879629629633E-3</v>
      </c>
      <c r="O95" s="127">
        <f>IF(ISBLANK(laps_times[[#This Row],[6]]),"DNF",    rounds_cum_time[[#This Row],[5]]+laps_times[[#This Row],[6]])</f>
        <v>9.2827546296296304E-3</v>
      </c>
      <c r="P95" s="127">
        <f>IF(ISBLANK(laps_times[[#This Row],[7]]),"DNF",    rounds_cum_time[[#This Row],[6]]+laps_times[[#This Row],[7]])</f>
        <v>1.0706828703703705E-2</v>
      </c>
      <c r="Q95" s="127">
        <f>IF(ISBLANK(laps_times[[#This Row],[8]]),"DNF",    rounds_cum_time[[#This Row],[7]]+laps_times[[#This Row],[8]])</f>
        <v>1.2192939814814816E-2</v>
      </c>
      <c r="R95" s="127">
        <f>IF(ISBLANK(laps_times[[#This Row],[9]]),"DNF",    rounds_cum_time[[#This Row],[8]]+laps_times[[#This Row],[9]])</f>
        <v>1.3664814814814817E-2</v>
      </c>
      <c r="S95" s="127">
        <f>IF(ISBLANK(laps_times[[#This Row],[10]]),"DNF",    rounds_cum_time[[#This Row],[9]]+laps_times[[#This Row],[10]])</f>
        <v>1.5154629629629632E-2</v>
      </c>
      <c r="T95" s="127">
        <f>IF(ISBLANK(laps_times[[#This Row],[11]]),"DNF",    rounds_cum_time[[#This Row],[10]]+laps_times[[#This Row],[11]])</f>
        <v>1.6661226851851854E-2</v>
      </c>
      <c r="U95" s="127">
        <f>IF(ISBLANK(laps_times[[#This Row],[12]]),"DNF",    rounds_cum_time[[#This Row],[11]]+laps_times[[#This Row],[12]])</f>
        <v>1.8154745370370373E-2</v>
      </c>
      <c r="V95" s="127">
        <f>IF(ISBLANK(laps_times[[#This Row],[13]]),"DNF",    rounds_cum_time[[#This Row],[12]]+laps_times[[#This Row],[13]])</f>
        <v>1.9656018518518521E-2</v>
      </c>
      <c r="W95" s="127">
        <f>IF(ISBLANK(laps_times[[#This Row],[14]]),"DNF",    rounds_cum_time[[#This Row],[13]]+laps_times[[#This Row],[14]])</f>
        <v>2.1154629629629631E-2</v>
      </c>
      <c r="X95" s="127">
        <f>IF(ISBLANK(laps_times[[#This Row],[15]]),"DNF",    rounds_cum_time[[#This Row],[14]]+laps_times[[#This Row],[15]])</f>
        <v>2.2677314814814817E-2</v>
      </c>
      <c r="Y95" s="127">
        <f>IF(ISBLANK(laps_times[[#This Row],[16]]),"DNF",    rounds_cum_time[[#This Row],[15]]+laps_times[[#This Row],[16]])</f>
        <v>2.4230555555555557E-2</v>
      </c>
      <c r="Z95" s="127">
        <f>IF(ISBLANK(laps_times[[#This Row],[17]]),"DNF",    rounds_cum_time[[#This Row],[16]]+laps_times[[#This Row],[17]])</f>
        <v>2.5769560185185187E-2</v>
      </c>
      <c r="AA95" s="127">
        <f>IF(ISBLANK(laps_times[[#This Row],[18]]),"DNF",    rounds_cum_time[[#This Row],[17]]+laps_times[[#This Row],[18]])</f>
        <v>2.7350810185185186E-2</v>
      </c>
      <c r="AB95" s="127">
        <f>IF(ISBLANK(laps_times[[#This Row],[19]]),"DNF",    rounds_cum_time[[#This Row],[18]]+laps_times[[#This Row],[19]])</f>
        <v>2.8895601851851853E-2</v>
      </c>
      <c r="AC95" s="127">
        <f>IF(ISBLANK(laps_times[[#This Row],[20]]),"DNF",    rounds_cum_time[[#This Row],[19]]+laps_times[[#This Row],[20]])</f>
        <v>3.045462962962963E-2</v>
      </c>
      <c r="AD95" s="127">
        <f>IF(ISBLANK(laps_times[[#This Row],[21]]),"DNF",    rounds_cum_time[[#This Row],[20]]+laps_times[[#This Row],[21]])</f>
        <v>3.2009837962962966E-2</v>
      </c>
      <c r="AE95" s="127">
        <f>IF(ISBLANK(laps_times[[#This Row],[22]]),"DNF",    rounds_cum_time[[#This Row],[21]]+laps_times[[#This Row],[22]])</f>
        <v>3.3640509259259259E-2</v>
      </c>
      <c r="AF95" s="127">
        <f>IF(ISBLANK(laps_times[[#This Row],[23]]),"DNF",    rounds_cum_time[[#This Row],[22]]+laps_times[[#This Row],[23]])</f>
        <v>3.522638888888889E-2</v>
      </c>
      <c r="AG95" s="127">
        <f>IF(ISBLANK(laps_times[[#This Row],[24]]),"DNF",    rounds_cum_time[[#This Row],[23]]+laps_times[[#This Row],[24]])</f>
        <v>3.6717708333333335E-2</v>
      </c>
      <c r="AH95" s="127">
        <f>IF(ISBLANK(laps_times[[#This Row],[25]]),"DNF",    rounds_cum_time[[#This Row],[24]]+laps_times[[#This Row],[25]])</f>
        <v>3.8245138888888891E-2</v>
      </c>
      <c r="AI95" s="127">
        <f>IF(ISBLANK(laps_times[[#This Row],[26]]),"DNF",    rounds_cum_time[[#This Row],[25]]+laps_times[[#This Row],[26]])</f>
        <v>3.9848148148148153E-2</v>
      </c>
      <c r="AJ95" s="127">
        <f>IF(ISBLANK(laps_times[[#This Row],[27]]),"DNF",    rounds_cum_time[[#This Row],[26]]+laps_times[[#This Row],[27]])</f>
        <v>4.1476967592592597E-2</v>
      </c>
      <c r="AK95" s="127">
        <f>IF(ISBLANK(laps_times[[#This Row],[28]]),"DNF",    rounds_cum_time[[#This Row],[27]]+laps_times[[#This Row],[28]])</f>
        <v>4.3050115740740746E-2</v>
      </c>
      <c r="AL95" s="127">
        <f>IF(ISBLANK(laps_times[[#This Row],[29]]),"DNF",    rounds_cum_time[[#This Row],[28]]+laps_times[[#This Row],[29]])</f>
        <v>4.4493634259259264E-2</v>
      </c>
      <c r="AM95" s="127">
        <f>IF(ISBLANK(laps_times[[#This Row],[30]]),"DNF",    rounds_cum_time[[#This Row],[29]]+laps_times[[#This Row],[30]])</f>
        <v>4.6030787037037044E-2</v>
      </c>
      <c r="AN95" s="127">
        <f>IF(ISBLANK(laps_times[[#This Row],[31]]),"DNF",    rounds_cum_time[[#This Row],[30]]+laps_times[[#This Row],[31]])</f>
        <v>4.7772569444444454E-2</v>
      </c>
      <c r="AO95" s="127">
        <f>IF(ISBLANK(laps_times[[#This Row],[32]]),"DNF",    rounds_cum_time[[#This Row],[31]]+laps_times[[#This Row],[32]])</f>
        <v>4.9318402777777791E-2</v>
      </c>
      <c r="AP95" s="127">
        <f>IF(ISBLANK(laps_times[[#This Row],[33]]),"DNF",    rounds_cum_time[[#This Row],[32]]+laps_times[[#This Row],[33]])</f>
        <v>5.0905787037037048E-2</v>
      </c>
      <c r="AQ95" s="127">
        <f>IF(ISBLANK(laps_times[[#This Row],[34]]),"DNF",    rounds_cum_time[[#This Row],[33]]+laps_times[[#This Row],[34]])</f>
        <v>5.2585532407407418E-2</v>
      </c>
      <c r="AR95" s="127">
        <f>IF(ISBLANK(laps_times[[#This Row],[35]]),"DNF",    rounds_cum_time[[#This Row],[34]]+laps_times[[#This Row],[35]])</f>
        <v>5.4161458333333343E-2</v>
      </c>
      <c r="AS95" s="127">
        <f>IF(ISBLANK(laps_times[[#This Row],[36]]),"DNF",    rounds_cum_time[[#This Row],[35]]+laps_times[[#This Row],[36]])</f>
        <v>5.5752893518518525E-2</v>
      </c>
      <c r="AT95" s="127">
        <f>IF(ISBLANK(laps_times[[#This Row],[37]]),"DNF",    rounds_cum_time[[#This Row],[36]]+laps_times[[#This Row],[37]])</f>
        <v>5.7276967592592598E-2</v>
      </c>
      <c r="AU95" s="127">
        <f>IF(ISBLANK(laps_times[[#This Row],[38]]),"DNF",    rounds_cum_time[[#This Row],[37]]+laps_times[[#This Row],[38]])</f>
        <v>5.881747685185186E-2</v>
      </c>
      <c r="AV95" s="127">
        <f>IF(ISBLANK(laps_times[[#This Row],[39]]),"DNF",    rounds_cum_time[[#This Row],[38]]+laps_times[[#This Row],[39]])</f>
        <v>6.0362731481481489E-2</v>
      </c>
      <c r="AW95" s="127">
        <f>IF(ISBLANK(laps_times[[#This Row],[40]]),"DNF",    rounds_cum_time[[#This Row],[39]]+laps_times[[#This Row],[40]])</f>
        <v>6.1950462962962971E-2</v>
      </c>
      <c r="AX95" s="127">
        <f>IF(ISBLANK(laps_times[[#This Row],[41]]),"DNF",    rounds_cum_time[[#This Row],[40]]+laps_times[[#This Row],[41]])</f>
        <v>6.3576157407407421E-2</v>
      </c>
      <c r="AY95" s="127">
        <f>IF(ISBLANK(laps_times[[#This Row],[42]]),"DNF",    rounds_cum_time[[#This Row],[41]]+laps_times[[#This Row],[42]])</f>
        <v>6.5181712962962976E-2</v>
      </c>
      <c r="AZ95" s="127">
        <f>IF(ISBLANK(laps_times[[#This Row],[43]]),"DNF",    rounds_cum_time[[#This Row],[42]]+laps_times[[#This Row],[43]])</f>
        <v>6.6801388888888896E-2</v>
      </c>
      <c r="BA95" s="127">
        <f>IF(ISBLANK(laps_times[[#This Row],[44]]),"DNF",    rounds_cum_time[[#This Row],[43]]+laps_times[[#This Row],[44]])</f>
        <v>6.8456944444444445E-2</v>
      </c>
      <c r="BB95" s="127">
        <f>IF(ISBLANK(laps_times[[#This Row],[45]]),"DNF",    rounds_cum_time[[#This Row],[44]]+laps_times[[#This Row],[45]])</f>
        <v>7.0061574074074082E-2</v>
      </c>
      <c r="BC95" s="127">
        <f>IF(ISBLANK(laps_times[[#This Row],[46]]),"DNF",    rounds_cum_time[[#This Row],[45]]+laps_times[[#This Row],[46]])</f>
        <v>7.1708449074074088E-2</v>
      </c>
      <c r="BD95" s="127">
        <f>IF(ISBLANK(laps_times[[#This Row],[47]]),"DNF",    rounds_cum_time[[#This Row],[46]]+laps_times[[#This Row],[47]])</f>
        <v>7.3345717592592605E-2</v>
      </c>
      <c r="BE95" s="127">
        <f>IF(ISBLANK(laps_times[[#This Row],[48]]),"DNF",    rounds_cum_time[[#This Row],[47]]+laps_times[[#This Row],[48]])</f>
        <v>7.5004282407407419E-2</v>
      </c>
      <c r="BF95" s="127">
        <f>IF(ISBLANK(laps_times[[#This Row],[49]]),"DNF",    rounds_cum_time[[#This Row],[48]]+laps_times[[#This Row],[49]])</f>
        <v>7.6720023148148159E-2</v>
      </c>
      <c r="BG95" s="127">
        <f>IF(ISBLANK(laps_times[[#This Row],[50]]),"DNF",    rounds_cum_time[[#This Row],[49]]+laps_times[[#This Row],[50]])</f>
        <v>7.8463773148148161E-2</v>
      </c>
      <c r="BH95" s="127">
        <f>IF(ISBLANK(laps_times[[#This Row],[51]]),"DNF",    rounds_cum_time[[#This Row],[50]]+laps_times[[#This Row],[51]])</f>
        <v>8.0210416666666673E-2</v>
      </c>
      <c r="BI95" s="127">
        <f>IF(ISBLANK(laps_times[[#This Row],[52]]),"DNF",    rounds_cum_time[[#This Row],[51]]+laps_times[[#This Row],[52]])</f>
        <v>8.2077199074074084E-2</v>
      </c>
      <c r="BJ95" s="127">
        <f>IF(ISBLANK(laps_times[[#This Row],[53]]),"DNF",    rounds_cum_time[[#This Row],[52]]+laps_times[[#This Row],[53]])</f>
        <v>8.3807523148148155E-2</v>
      </c>
      <c r="BK95" s="127">
        <f>IF(ISBLANK(laps_times[[#This Row],[54]]),"DNF",    rounds_cum_time[[#This Row],[53]]+laps_times[[#This Row],[54]])</f>
        <v>8.5563888888888898E-2</v>
      </c>
      <c r="BL95" s="127">
        <f>IF(ISBLANK(laps_times[[#This Row],[55]]),"DNF",    rounds_cum_time[[#This Row],[54]]+laps_times[[#This Row],[55]])</f>
        <v>8.7336342592592597E-2</v>
      </c>
      <c r="BM95" s="127">
        <f>IF(ISBLANK(laps_times[[#This Row],[56]]),"DNF",    rounds_cum_time[[#This Row],[55]]+laps_times[[#This Row],[56]])</f>
        <v>8.9111342592592596E-2</v>
      </c>
      <c r="BN95" s="127">
        <f>IF(ISBLANK(laps_times[[#This Row],[57]]),"DNF",    rounds_cum_time[[#This Row],[56]]+laps_times[[#This Row],[57]])</f>
        <v>9.0920370370370374E-2</v>
      </c>
      <c r="BO95" s="127">
        <f>IF(ISBLANK(laps_times[[#This Row],[58]]),"DNF",    rounds_cum_time[[#This Row],[57]]+laps_times[[#This Row],[58]])</f>
        <v>9.2959490740740738E-2</v>
      </c>
      <c r="BP95" s="127">
        <f>IF(ISBLANK(laps_times[[#This Row],[59]]),"DNF",    rounds_cum_time[[#This Row],[58]]+laps_times[[#This Row],[59]])</f>
        <v>9.4714814814814807E-2</v>
      </c>
      <c r="BQ95" s="127">
        <f>IF(ISBLANK(laps_times[[#This Row],[60]]),"DNF",    rounds_cum_time[[#This Row],[59]]+laps_times[[#This Row],[60]])</f>
        <v>9.647488425925925E-2</v>
      </c>
      <c r="BR95" s="127">
        <f>IF(ISBLANK(laps_times[[#This Row],[61]]),"DNF",    rounds_cum_time[[#This Row],[60]]+laps_times[[#This Row],[61]])</f>
        <v>9.8339699074074069E-2</v>
      </c>
      <c r="BS95" s="127">
        <f>IF(ISBLANK(laps_times[[#This Row],[62]]),"DNF",    rounds_cum_time[[#This Row],[61]]+laps_times[[#This Row],[62]])</f>
        <v>0.10011956018518518</v>
      </c>
      <c r="BT95" s="127">
        <f>IF(ISBLANK(laps_times[[#This Row],[63]]),"DNF",    rounds_cum_time[[#This Row],[62]]+laps_times[[#This Row],[63]])</f>
        <v>0.10191458333333334</v>
      </c>
      <c r="BU95" s="127">
        <f>IF(ISBLANK(laps_times[[#This Row],[64]]),"DNF",    rounds_cum_time[[#This Row],[63]]+laps_times[[#This Row],[64]])</f>
        <v>0.10383726851851852</v>
      </c>
      <c r="BV95" s="127">
        <f>IF(ISBLANK(laps_times[[#This Row],[65]]),"DNF",    rounds_cum_time[[#This Row],[64]]+laps_times[[#This Row],[65]])</f>
        <v>0.10553425925925926</v>
      </c>
      <c r="BW95" s="127">
        <f>IF(ISBLANK(laps_times[[#This Row],[66]]),"DNF",    rounds_cum_time[[#This Row],[65]]+laps_times[[#This Row],[66]])</f>
        <v>0.10720844907407408</v>
      </c>
      <c r="BX95" s="127">
        <f>IF(ISBLANK(laps_times[[#This Row],[67]]),"DNF",    rounds_cum_time[[#This Row],[66]]+laps_times[[#This Row],[67]])</f>
        <v>0.10894386574074075</v>
      </c>
      <c r="BY95" s="127">
        <f>IF(ISBLANK(laps_times[[#This Row],[68]]),"DNF",    rounds_cum_time[[#This Row],[67]]+laps_times[[#This Row],[68]])</f>
        <v>0.11069953703703704</v>
      </c>
      <c r="BZ95" s="127">
        <f>IF(ISBLANK(laps_times[[#This Row],[69]]),"DNF",    rounds_cum_time[[#This Row],[68]]+laps_times[[#This Row],[69]])</f>
        <v>0.11243333333333334</v>
      </c>
      <c r="CA95" s="127">
        <f>IF(ISBLANK(laps_times[[#This Row],[70]]),"DNF",    rounds_cum_time[[#This Row],[69]]+laps_times[[#This Row],[70]])</f>
        <v>0.11421840277777778</v>
      </c>
      <c r="CB95" s="127">
        <f>IF(ISBLANK(laps_times[[#This Row],[71]]),"DNF",    rounds_cum_time[[#This Row],[70]]+laps_times[[#This Row],[71]])</f>
        <v>0.1159394675925926</v>
      </c>
      <c r="CC95" s="127">
        <f>IF(ISBLANK(laps_times[[#This Row],[72]]),"DNF",    rounds_cum_time[[#This Row],[71]]+laps_times[[#This Row],[72]])</f>
        <v>0.11776180555555557</v>
      </c>
      <c r="CD95" s="127">
        <f>IF(ISBLANK(laps_times[[#This Row],[73]]),"DNF",    rounds_cum_time[[#This Row],[72]]+laps_times[[#This Row],[73]])</f>
        <v>0.11967939814814817</v>
      </c>
      <c r="CE95" s="127">
        <f>IF(ISBLANK(laps_times[[#This Row],[74]]),"DNF",    rounds_cum_time[[#This Row],[73]]+laps_times[[#This Row],[74]])</f>
        <v>0.12162511574074075</v>
      </c>
      <c r="CF95" s="127">
        <f>IF(ISBLANK(laps_times[[#This Row],[75]]),"DNF",    rounds_cum_time[[#This Row],[74]]+laps_times[[#This Row],[75]])</f>
        <v>0.12338379629629631</v>
      </c>
      <c r="CG95" s="127">
        <f>IF(ISBLANK(laps_times[[#This Row],[76]]),"DNF",    rounds_cum_time[[#This Row],[75]]+laps_times[[#This Row],[76]])</f>
        <v>0.12518935185185187</v>
      </c>
      <c r="CH95" s="127">
        <f>IF(ISBLANK(laps_times[[#This Row],[77]]),"DNF",    rounds_cum_time[[#This Row],[76]]+laps_times[[#This Row],[77]])</f>
        <v>0.12704409722222224</v>
      </c>
      <c r="CI95" s="127">
        <f>IF(ISBLANK(laps_times[[#This Row],[78]]),"DNF",    rounds_cum_time[[#This Row],[77]]+laps_times[[#This Row],[78]])</f>
        <v>0.12890405092592594</v>
      </c>
      <c r="CJ95" s="127">
        <f>IF(ISBLANK(laps_times[[#This Row],[79]]),"DNF",    rounds_cum_time[[#This Row],[78]]+laps_times[[#This Row],[79]])</f>
        <v>0.13066736111111113</v>
      </c>
      <c r="CK95" s="127">
        <f>IF(ISBLANK(laps_times[[#This Row],[80]]),"DNF",    rounds_cum_time[[#This Row],[79]]+laps_times[[#This Row],[80]])</f>
        <v>0.13236597222222224</v>
      </c>
      <c r="CL95" s="127">
        <f>IF(ISBLANK(laps_times[[#This Row],[81]]),"DNF",    rounds_cum_time[[#This Row],[80]]+laps_times[[#This Row],[81]])</f>
        <v>0.13438796296296299</v>
      </c>
      <c r="CM95" s="127">
        <f>IF(ISBLANK(laps_times[[#This Row],[82]]),"DNF",    rounds_cum_time[[#This Row],[81]]+laps_times[[#This Row],[82]])</f>
        <v>0.1361385416666667</v>
      </c>
      <c r="CN95" s="127">
        <f>IF(ISBLANK(laps_times[[#This Row],[83]]),"DNF",    rounds_cum_time[[#This Row],[82]]+laps_times[[#This Row],[83]])</f>
        <v>0.13787395833333335</v>
      </c>
      <c r="CO95" s="127">
        <f>IF(ISBLANK(laps_times[[#This Row],[84]]),"DNF",    rounds_cum_time[[#This Row],[83]]+laps_times[[#This Row],[84]])</f>
        <v>0.13968877314814818</v>
      </c>
      <c r="CP95" s="127">
        <f>IF(ISBLANK(laps_times[[#This Row],[85]]),"DNF",    rounds_cum_time[[#This Row],[84]]+laps_times[[#This Row],[85]])</f>
        <v>0.14152222222222224</v>
      </c>
      <c r="CQ95" s="127">
        <f>IF(ISBLANK(laps_times[[#This Row],[86]]),"DNF",    rounds_cum_time[[#This Row],[85]]+laps_times[[#This Row],[86]])</f>
        <v>0.14335543981481483</v>
      </c>
      <c r="CR95" s="127">
        <f>IF(ISBLANK(laps_times[[#This Row],[87]]),"DNF",    rounds_cum_time[[#This Row],[86]]+laps_times[[#This Row],[87]])</f>
        <v>0.14520833333333336</v>
      </c>
      <c r="CS95" s="127">
        <f>IF(ISBLANK(laps_times[[#This Row],[88]]),"DNF",    rounds_cum_time[[#This Row],[87]]+laps_times[[#This Row],[88]])</f>
        <v>0.14714074074074077</v>
      </c>
      <c r="CT95" s="127">
        <f>IF(ISBLANK(laps_times[[#This Row],[89]]),"DNF",    rounds_cum_time[[#This Row],[88]]+laps_times[[#This Row],[89]])</f>
        <v>0.14906712962962965</v>
      </c>
      <c r="CU95" s="127">
        <f>IF(ISBLANK(laps_times[[#This Row],[90]]),"DNF",    rounds_cum_time[[#This Row],[89]]+laps_times[[#This Row],[90]])</f>
        <v>0.15092951388888889</v>
      </c>
      <c r="CV95" s="127">
        <f>IF(ISBLANK(laps_times[[#This Row],[91]]),"DNF",    rounds_cum_time[[#This Row],[90]]+laps_times[[#This Row],[91]])</f>
        <v>0.15281562500000001</v>
      </c>
      <c r="CW95" s="127">
        <f>IF(ISBLANK(laps_times[[#This Row],[92]]),"DNF",    rounds_cum_time[[#This Row],[91]]+laps_times[[#This Row],[92]])</f>
        <v>0.15465381944444445</v>
      </c>
      <c r="CX95" s="127">
        <f>IF(ISBLANK(laps_times[[#This Row],[93]]),"DNF",    rounds_cum_time[[#This Row],[92]]+laps_times[[#This Row],[93]])</f>
        <v>0.15649131944444444</v>
      </c>
      <c r="CY95" s="127">
        <f>IF(ISBLANK(laps_times[[#This Row],[94]]),"DNF",    rounds_cum_time[[#This Row],[93]]+laps_times[[#This Row],[94]])</f>
        <v>0.15843229166666667</v>
      </c>
      <c r="CZ95" s="127">
        <f>IF(ISBLANK(laps_times[[#This Row],[95]]),"DNF",    rounds_cum_time[[#This Row],[94]]+laps_times[[#This Row],[95]])</f>
        <v>0.16028865740740741</v>
      </c>
      <c r="DA95" s="127">
        <f>IF(ISBLANK(laps_times[[#This Row],[96]]),"DNF",    rounds_cum_time[[#This Row],[95]]+laps_times[[#This Row],[96]])</f>
        <v>0.1621900462962963</v>
      </c>
      <c r="DB95" s="127">
        <f>IF(ISBLANK(laps_times[[#This Row],[97]]),"DNF",    rounds_cum_time[[#This Row],[96]]+laps_times[[#This Row],[97]])</f>
        <v>0.16411921296296297</v>
      </c>
      <c r="DC95" s="127">
        <f>IF(ISBLANK(laps_times[[#This Row],[98]]),"DNF",    rounds_cum_time[[#This Row],[97]]+laps_times[[#This Row],[98]])</f>
        <v>0.16611481481481483</v>
      </c>
      <c r="DD95" s="127">
        <f>IF(ISBLANK(laps_times[[#This Row],[99]]),"DNF",    rounds_cum_time[[#This Row],[98]]+laps_times[[#This Row],[99]])</f>
        <v>0.16805069444444445</v>
      </c>
      <c r="DE95" s="127">
        <f>IF(ISBLANK(laps_times[[#This Row],[100]]),"DNF",    rounds_cum_time[[#This Row],[99]]+laps_times[[#This Row],[100]])</f>
        <v>0.16998553240740741</v>
      </c>
      <c r="DF95" s="127">
        <f>IF(ISBLANK(laps_times[[#This Row],[101]]),"DNF",    rounds_cum_time[[#This Row],[100]]+laps_times[[#This Row],[101]])</f>
        <v>0.17198009259259259</v>
      </c>
      <c r="DG95" s="127">
        <f>IF(ISBLANK(laps_times[[#This Row],[102]]),"DNF",    rounds_cum_time[[#This Row],[101]]+laps_times[[#This Row],[102]])</f>
        <v>0.1739255787037037</v>
      </c>
      <c r="DH95" s="127">
        <f>IF(ISBLANK(laps_times[[#This Row],[103]]),"DNF",    rounds_cum_time[[#This Row],[102]]+laps_times[[#This Row],[103]])</f>
        <v>0.17596226851851851</v>
      </c>
      <c r="DI95" s="128">
        <f>IF(ISBLANK(laps_times[[#This Row],[104]]),"DNF",    rounds_cum_time[[#This Row],[103]]+laps_times[[#This Row],[104]])</f>
        <v>0.17790601851851851</v>
      </c>
      <c r="DJ95" s="128">
        <f>IF(ISBLANK(laps_times[[#This Row],[105]]),"DNF",    rounds_cum_time[[#This Row],[104]]+laps_times[[#This Row],[105]])</f>
        <v>0.17975266203703702</v>
      </c>
    </row>
    <row r="96" spans="2:114" x14ac:dyDescent="0.2">
      <c r="B96" s="124">
        <f>laps_times[[#This Row],[poř]]</f>
        <v>93</v>
      </c>
      <c r="C96" s="125">
        <f>laps_times[[#This Row],[s.č.]]</f>
        <v>119</v>
      </c>
      <c r="D96" s="125" t="str">
        <f>laps_times[[#This Row],[jméno]]</f>
        <v>Vlčková Kateřina</v>
      </c>
      <c r="E96" s="126">
        <f>laps_times[[#This Row],[roč]]</f>
        <v>1977</v>
      </c>
      <c r="F96" s="126" t="str">
        <f>laps_times[[#This Row],[kat]]</f>
        <v>Z2</v>
      </c>
      <c r="G96" s="126">
        <f>laps_times[[#This Row],[poř_kat]]</f>
        <v>6</v>
      </c>
      <c r="H96" s="125" t="str">
        <f>IF(ISBLANK(laps_times[[#This Row],[klub]]),"-",laps_times[[#This Row],[klub]])</f>
        <v>Bezvaúči</v>
      </c>
      <c r="I96" s="138">
        <f>laps_times[[#This Row],[celk. čas]]</f>
        <v>0.18024305555555556</v>
      </c>
      <c r="J96" s="127">
        <f>laps_times[[#This Row],[1]]</f>
        <v>2.374537037037037E-3</v>
      </c>
      <c r="K96" s="127">
        <f>IF(ISBLANK(laps_times[[#This Row],[2]]),"DNF",    rounds_cum_time[[#This Row],[1]]+laps_times[[#This Row],[2]])</f>
        <v>3.8056712962962966E-3</v>
      </c>
      <c r="L96" s="127">
        <f>IF(ISBLANK(laps_times[[#This Row],[3]]),"DNF",    rounds_cum_time[[#This Row],[2]]+laps_times[[#This Row],[3]])</f>
        <v>5.2030092592592597E-3</v>
      </c>
      <c r="M96" s="127">
        <f>IF(ISBLANK(laps_times[[#This Row],[4]]),"DNF",    rounds_cum_time[[#This Row],[3]]+laps_times[[#This Row],[4]])</f>
        <v>6.6127314814814816E-3</v>
      </c>
      <c r="N96" s="127">
        <f>IF(ISBLANK(laps_times[[#This Row],[5]]),"DNF",    rounds_cum_time[[#This Row],[4]]+laps_times[[#This Row],[5]])</f>
        <v>8.0606481481481484E-3</v>
      </c>
      <c r="O96" s="127">
        <f>IF(ISBLANK(laps_times[[#This Row],[6]]),"DNF",    rounds_cum_time[[#This Row],[5]]+laps_times[[#This Row],[6]])</f>
        <v>9.5289351851851854E-3</v>
      </c>
      <c r="P96" s="127">
        <f>IF(ISBLANK(laps_times[[#This Row],[7]]),"DNF",    rounds_cum_time[[#This Row],[6]]+laps_times[[#This Row],[7]])</f>
        <v>1.0991898148148148E-2</v>
      </c>
      <c r="Q96" s="127">
        <f>IF(ISBLANK(laps_times[[#This Row],[8]]),"DNF",    rounds_cum_time[[#This Row],[7]]+laps_times[[#This Row],[8]])</f>
        <v>1.244375E-2</v>
      </c>
      <c r="R96" s="127">
        <f>IF(ISBLANK(laps_times[[#This Row],[9]]),"DNF",    rounds_cum_time[[#This Row],[8]]+laps_times[[#This Row],[9]])</f>
        <v>1.3928356481481483E-2</v>
      </c>
      <c r="S96" s="127">
        <f>IF(ISBLANK(laps_times[[#This Row],[10]]),"DNF",    rounds_cum_time[[#This Row],[9]]+laps_times[[#This Row],[10]])</f>
        <v>1.5407407407407408E-2</v>
      </c>
      <c r="T96" s="127">
        <f>IF(ISBLANK(laps_times[[#This Row],[11]]),"DNF",    rounds_cum_time[[#This Row],[10]]+laps_times[[#This Row],[11]])</f>
        <v>1.6918865740740741E-2</v>
      </c>
      <c r="U96" s="127">
        <f>IF(ISBLANK(laps_times[[#This Row],[12]]),"DNF",    rounds_cum_time[[#This Row],[11]]+laps_times[[#This Row],[12]])</f>
        <v>1.8435416666666666E-2</v>
      </c>
      <c r="V96" s="127">
        <f>IF(ISBLANK(laps_times[[#This Row],[13]]),"DNF",    rounds_cum_time[[#This Row],[12]]+laps_times[[#This Row],[13]])</f>
        <v>1.994722222222222E-2</v>
      </c>
      <c r="W96" s="127">
        <f>IF(ISBLANK(laps_times[[#This Row],[14]]),"DNF",    rounds_cum_time[[#This Row],[13]]+laps_times[[#This Row],[14]])</f>
        <v>2.1454629629629629E-2</v>
      </c>
      <c r="X96" s="127">
        <f>IF(ISBLANK(laps_times[[#This Row],[15]]),"DNF",    rounds_cum_time[[#This Row],[14]]+laps_times[[#This Row],[15]])</f>
        <v>2.297060185185185E-2</v>
      </c>
      <c r="Y96" s="127">
        <f>IF(ISBLANK(laps_times[[#This Row],[16]]),"DNF",    rounds_cum_time[[#This Row],[15]]+laps_times[[#This Row],[16]])</f>
        <v>2.4511574074074071E-2</v>
      </c>
      <c r="Z96" s="127">
        <f>IF(ISBLANK(laps_times[[#This Row],[17]]),"DNF",    rounds_cum_time[[#This Row],[16]]+laps_times[[#This Row],[17]])</f>
        <v>2.6085879629629626E-2</v>
      </c>
      <c r="AA96" s="127">
        <f>IF(ISBLANK(laps_times[[#This Row],[18]]),"DNF",    rounds_cum_time[[#This Row],[17]]+laps_times[[#This Row],[18]])</f>
        <v>2.764733796296296E-2</v>
      </c>
      <c r="AB96" s="127">
        <f>IF(ISBLANK(laps_times[[#This Row],[19]]),"DNF",    rounds_cum_time[[#This Row],[18]]+laps_times[[#This Row],[19]])</f>
        <v>2.9183564814814811E-2</v>
      </c>
      <c r="AC96" s="127">
        <f>IF(ISBLANK(laps_times[[#This Row],[20]]),"DNF",    rounds_cum_time[[#This Row],[19]]+laps_times[[#This Row],[20]])</f>
        <v>3.0794791666666665E-2</v>
      </c>
      <c r="AD96" s="127">
        <f>IF(ISBLANK(laps_times[[#This Row],[21]]),"DNF",    rounds_cum_time[[#This Row],[20]]+laps_times[[#This Row],[21]])</f>
        <v>3.2348032407407405E-2</v>
      </c>
      <c r="AE96" s="127">
        <f>IF(ISBLANK(laps_times[[#This Row],[22]]),"DNF",    rounds_cum_time[[#This Row],[21]]+laps_times[[#This Row],[22]])</f>
        <v>3.3936921296296295E-2</v>
      </c>
      <c r="AF96" s="127">
        <f>IF(ISBLANK(laps_times[[#This Row],[23]]),"DNF",    rounds_cum_time[[#This Row],[22]]+laps_times[[#This Row],[23]])</f>
        <v>3.5525000000000001E-2</v>
      </c>
      <c r="AG96" s="127">
        <f>IF(ISBLANK(laps_times[[#This Row],[24]]),"DNF",    rounds_cum_time[[#This Row],[23]]+laps_times[[#This Row],[24]])</f>
        <v>3.7080092592592595E-2</v>
      </c>
      <c r="AH96" s="127">
        <f>IF(ISBLANK(laps_times[[#This Row],[25]]),"DNF",    rounds_cum_time[[#This Row],[24]]+laps_times[[#This Row],[25]])</f>
        <v>3.8607060185185185E-2</v>
      </c>
      <c r="AI96" s="127">
        <f>IF(ISBLANK(laps_times[[#This Row],[26]]),"DNF",    rounds_cum_time[[#This Row],[25]]+laps_times[[#This Row],[26]])</f>
        <v>4.0160300925925929E-2</v>
      </c>
      <c r="AJ96" s="127">
        <f>IF(ISBLANK(laps_times[[#This Row],[27]]),"DNF",    rounds_cum_time[[#This Row],[26]]+laps_times[[#This Row],[27]])</f>
        <v>4.1744675925925928E-2</v>
      </c>
      <c r="AK96" s="127">
        <f>IF(ISBLANK(laps_times[[#This Row],[28]]),"DNF",    rounds_cum_time[[#This Row],[27]]+laps_times[[#This Row],[28]])</f>
        <v>4.3354398148148149E-2</v>
      </c>
      <c r="AL96" s="127">
        <f>IF(ISBLANK(laps_times[[#This Row],[29]]),"DNF",    rounds_cum_time[[#This Row],[28]]+laps_times[[#This Row],[29]])</f>
        <v>4.4934374999999999E-2</v>
      </c>
      <c r="AM96" s="127">
        <f>IF(ISBLANK(laps_times[[#This Row],[30]]),"DNF",    rounds_cum_time[[#This Row],[29]]+laps_times[[#This Row],[30]])</f>
        <v>4.652395833333333E-2</v>
      </c>
      <c r="AN96" s="127">
        <f>IF(ISBLANK(laps_times[[#This Row],[31]]),"DNF",    rounds_cum_time[[#This Row],[30]]+laps_times[[#This Row],[31]])</f>
        <v>4.8098611111111106E-2</v>
      </c>
      <c r="AO96" s="127">
        <f>IF(ISBLANK(laps_times[[#This Row],[32]]),"DNF",    rounds_cum_time[[#This Row],[31]]+laps_times[[#This Row],[32]])</f>
        <v>4.962719907407407E-2</v>
      </c>
      <c r="AP96" s="127">
        <f>IF(ISBLANK(laps_times[[#This Row],[33]]),"DNF",    rounds_cum_time[[#This Row],[32]]+laps_times[[#This Row],[33]])</f>
        <v>5.1167013888888883E-2</v>
      </c>
      <c r="AQ96" s="127">
        <f>IF(ISBLANK(laps_times[[#This Row],[34]]),"DNF",    rounds_cum_time[[#This Row],[33]]+laps_times[[#This Row],[34]])</f>
        <v>5.268819444444444E-2</v>
      </c>
      <c r="AR96" s="127">
        <f>IF(ISBLANK(laps_times[[#This Row],[35]]),"DNF",    rounds_cum_time[[#This Row],[34]]+laps_times[[#This Row],[35]])</f>
        <v>5.422719907407407E-2</v>
      </c>
      <c r="AS96" s="127">
        <f>IF(ISBLANK(laps_times[[#This Row],[36]]),"DNF",    rounds_cum_time[[#This Row],[35]]+laps_times[[#This Row],[36]])</f>
        <v>5.5759259259259258E-2</v>
      </c>
      <c r="AT96" s="127">
        <f>IF(ISBLANK(laps_times[[#This Row],[37]]),"DNF",    rounds_cum_time[[#This Row],[36]]+laps_times[[#This Row],[37]])</f>
        <v>5.7279398148148149E-2</v>
      </c>
      <c r="AU96" s="127">
        <f>IF(ISBLANK(laps_times[[#This Row],[38]]),"DNF",    rounds_cum_time[[#This Row],[37]]+laps_times[[#This Row],[38]])</f>
        <v>5.8821759259259261E-2</v>
      </c>
      <c r="AV96" s="127">
        <f>IF(ISBLANK(laps_times[[#This Row],[39]]),"DNF",    rounds_cum_time[[#This Row],[38]]+laps_times[[#This Row],[39]])</f>
        <v>6.04150462962963E-2</v>
      </c>
      <c r="AW96" s="127">
        <f>IF(ISBLANK(laps_times[[#This Row],[40]]),"DNF",    rounds_cum_time[[#This Row],[39]]+laps_times[[#This Row],[40]])</f>
        <v>6.1990856481481484E-2</v>
      </c>
      <c r="AX96" s="127">
        <f>IF(ISBLANK(laps_times[[#This Row],[41]]),"DNF",    rounds_cum_time[[#This Row],[40]]+laps_times[[#This Row],[41]])</f>
        <v>6.3585648148148155E-2</v>
      </c>
      <c r="AY96" s="127">
        <f>IF(ISBLANK(laps_times[[#This Row],[42]]),"DNF",    rounds_cum_time[[#This Row],[41]]+laps_times[[#This Row],[42]])</f>
        <v>6.5196875000000001E-2</v>
      </c>
      <c r="AZ96" s="127">
        <f>IF(ISBLANK(laps_times[[#This Row],[43]]),"DNF",    rounds_cum_time[[#This Row],[42]]+laps_times[[#This Row],[43]])</f>
        <v>6.681979166666667E-2</v>
      </c>
      <c r="BA96" s="127">
        <f>IF(ISBLANK(laps_times[[#This Row],[44]]),"DNF",    rounds_cum_time[[#This Row],[43]]+laps_times[[#This Row],[44]])</f>
        <v>6.8454629629629629E-2</v>
      </c>
      <c r="BB96" s="127">
        <f>IF(ISBLANK(laps_times[[#This Row],[45]]),"DNF",    rounds_cum_time[[#This Row],[44]]+laps_times[[#This Row],[45]])</f>
        <v>7.0060069444444442E-2</v>
      </c>
      <c r="BC96" s="127">
        <f>IF(ISBLANK(laps_times[[#This Row],[46]]),"DNF",    rounds_cum_time[[#This Row],[45]]+laps_times[[#This Row],[46]])</f>
        <v>7.1708333333333332E-2</v>
      </c>
      <c r="BD96" s="127">
        <f>IF(ISBLANK(laps_times[[#This Row],[47]]),"DNF",    rounds_cum_time[[#This Row],[46]]+laps_times[[#This Row],[47]])</f>
        <v>7.3335300925925925E-2</v>
      </c>
      <c r="BE96" s="127">
        <f>IF(ISBLANK(laps_times[[#This Row],[48]]),"DNF",    rounds_cum_time[[#This Row],[47]]+laps_times[[#This Row],[48]])</f>
        <v>7.494085648148148E-2</v>
      </c>
      <c r="BF96" s="127">
        <f>IF(ISBLANK(laps_times[[#This Row],[49]]),"DNF",    rounds_cum_time[[#This Row],[48]]+laps_times[[#This Row],[49]])</f>
        <v>7.654050925925926E-2</v>
      </c>
      <c r="BG96" s="127">
        <f>IF(ISBLANK(laps_times[[#This Row],[50]]),"DNF",    rounds_cum_time[[#This Row],[49]]+laps_times[[#This Row],[50]])</f>
        <v>7.8146296296296297E-2</v>
      </c>
      <c r="BH96" s="127">
        <f>IF(ISBLANK(laps_times[[#This Row],[51]]),"DNF",    rounds_cum_time[[#This Row],[50]]+laps_times[[#This Row],[51]])</f>
        <v>7.9794560185185187E-2</v>
      </c>
      <c r="BI96" s="127">
        <f>IF(ISBLANK(laps_times[[#This Row],[52]]),"DNF",    rounds_cum_time[[#This Row],[51]]+laps_times[[#This Row],[52]])</f>
        <v>8.1408680555555557E-2</v>
      </c>
      <c r="BJ96" s="127">
        <f>IF(ISBLANK(laps_times[[#This Row],[53]]),"DNF",    rounds_cum_time[[#This Row],[52]]+laps_times[[#This Row],[53]])</f>
        <v>8.3025810185185192E-2</v>
      </c>
      <c r="BK96" s="127">
        <f>IF(ISBLANK(laps_times[[#This Row],[54]]),"DNF",    rounds_cum_time[[#This Row],[53]]+laps_times[[#This Row],[54]])</f>
        <v>8.4651620370370384E-2</v>
      </c>
      <c r="BL96" s="127">
        <f>IF(ISBLANK(laps_times[[#This Row],[55]]),"DNF",    rounds_cum_time[[#This Row],[54]]+laps_times[[#This Row],[55]])</f>
        <v>8.6318865740740755E-2</v>
      </c>
      <c r="BM96" s="127">
        <f>IF(ISBLANK(laps_times[[#This Row],[56]]),"DNF",    rounds_cum_time[[#This Row],[55]]+laps_times[[#This Row],[56]])</f>
        <v>8.8008680555555566E-2</v>
      </c>
      <c r="BN96" s="127">
        <f>IF(ISBLANK(laps_times[[#This Row],[57]]),"DNF",    rounds_cum_time[[#This Row],[56]]+laps_times[[#This Row],[57]])</f>
        <v>8.9770601851851858E-2</v>
      </c>
      <c r="BO96" s="127">
        <f>IF(ISBLANK(laps_times[[#This Row],[58]]),"DNF",    rounds_cum_time[[#This Row],[57]]+laps_times[[#This Row],[58]])</f>
        <v>9.1426157407407407E-2</v>
      </c>
      <c r="BP96" s="127">
        <f>IF(ISBLANK(laps_times[[#This Row],[59]]),"DNF",    rounds_cum_time[[#This Row],[58]]+laps_times[[#This Row],[59]])</f>
        <v>9.311319444444445E-2</v>
      </c>
      <c r="BQ96" s="127">
        <f>IF(ISBLANK(laps_times[[#This Row],[60]]),"DNF",    rounds_cum_time[[#This Row],[59]]+laps_times[[#This Row],[60]])</f>
        <v>9.4764814814814816E-2</v>
      </c>
      <c r="BR96" s="127">
        <f>IF(ISBLANK(laps_times[[#This Row],[61]]),"DNF",    rounds_cum_time[[#This Row],[60]]+laps_times[[#This Row],[61]])</f>
        <v>9.6851041666666665E-2</v>
      </c>
      <c r="BS96" s="127">
        <f>IF(ISBLANK(laps_times[[#This Row],[62]]),"DNF",    rounds_cum_time[[#This Row],[61]]+laps_times[[#This Row],[62]])</f>
        <v>9.8974999999999994E-2</v>
      </c>
      <c r="BT96" s="127">
        <f>IF(ISBLANK(laps_times[[#This Row],[63]]),"DNF",    rounds_cum_time[[#This Row],[62]]+laps_times[[#This Row],[63]])</f>
        <v>0.10064004629629629</v>
      </c>
      <c r="BU96" s="127">
        <f>IF(ISBLANK(laps_times[[#This Row],[64]]),"DNF",    rounds_cum_time[[#This Row],[63]]+laps_times[[#This Row],[64]])</f>
        <v>0.10239189814814814</v>
      </c>
      <c r="BV96" s="127">
        <f>IF(ISBLANK(laps_times[[#This Row],[65]]),"DNF",    rounds_cum_time[[#This Row],[64]]+laps_times[[#This Row],[65]])</f>
        <v>0.10412604166666665</v>
      </c>
      <c r="BW96" s="127">
        <f>IF(ISBLANK(laps_times[[#This Row],[66]]),"DNF",    rounds_cum_time[[#This Row],[65]]+laps_times[[#This Row],[66]])</f>
        <v>0.10648055555555555</v>
      </c>
      <c r="BX96" s="127">
        <f>IF(ISBLANK(laps_times[[#This Row],[67]]),"DNF",    rounds_cum_time[[#This Row],[66]]+laps_times[[#This Row],[67]])</f>
        <v>0.10810960648148148</v>
      </c>
      <c r="BY96" s="127">
        <f>IF(ISBLANK(laps_times[[#This Row],[68]]),"DNF",    rounds_cum_time[[#This Row],[67]]+laps_times[[#This Row],[68]])</f>
        <v>0.10976296296296296</v>
      </c>
      <c r="BZ96" s="127">
        <f>IF(ISBLANK(laps_times[[#This Row],[69]]),"DNF",    rounds_cum_time[[#This Row],[68]]+laps_times[[#This Row],[69]])</f>
        <v>0.11142962962962963</v>
      </c>
      <c r="CA96" s="127">
        <f>IF(ISBLANK(laps_times[[#This Row],[70]]),"DNF",    rounds_cum_time[[#This Row],[69]]+laps_times[[#This Row],[70]])</f>
        <v>0.1131255787037037</v>
      </c>
      <c r="CB96" s="127">
        <f>IF(ISBLANK(laps_times[[#This Row],[71]]),"DNF",    rounds_cum_time[[#This Row],[70]]+laps_times[[#This Row],[71]])</f>
        <v>0.11562256944444443</v>
      </c>
      <c r="CC96" s="127">
        <f>IF(ISBLANK(laps_times[[#This Row],[72]]),"DNF",    rounds_cum_time[[#This Row],[71]]+laps_times[[#This Row],[72]])</f>
        <v>0.11732592592592592</v>
      </c>
      <c r="CD96" s="127">
        <f>IF(ISBLANK(laps_times[[#This Row],[73]]),"DNF",    rounds_cum_time[[#This Row],[72]]+laps_times[[#This Row],[73]])</f>
        <v>0.1190579861111111</v>
      </c>
      <c r="CE96" s="127">
        <f>IF(ISBLANK(laps_times[[#This Row],[74]]),"DNF",    rounds_cum_time[[#This Row],[73]]+laps_times[[#This Row],[74]])</f>
        <v>0.12126192129629629</v>
      </c>
      <c r="CF96" s="127">
        <f>IF(ISBLANK(laps_times[[#This Row],[75]]),"DNF",    rounds_cum_time[[#This Row],[74]]+laps_times[[#This Row],[75]])</f>
        <v>0.12285960648148148</v>
      </c>
      <c r="CG96" s="127">
        <f>IF(ISBLANK(laps_times[[#This Row],[76]]),"DNF",    rounds_cum_time[[#This Row],[75]]+laps_times[[#This Row],[76]])</f>
        <v>0.12451770833333332</v>
      </c>
      <c r="CH96" s="127">
        <f>IF(ISBLANK(laps_times[[#This Row],[77]]),"DNF",    rounds_cum_time[[#This Row],[76]]+laps_times[[#This Row],[77]])</f>
        <v>0.12619108796296297</v>
      </c>
      <c r="CI96" s="127">
        <f>IF(ISBLANK(laps_times[[#This Row],[78]]),"DNF",    rounds_cum_time[[#This Row],[77]]+laps_times[[#This Row],[78]])</f>
        <v>0.12781666666666666</v>
      </c>
      <c r="CJ96" s="127">
        <f>IF(ISBLANK(laps_times[[#This Row],[79]]),"DNF",    rounds_cum_time[[#This Row],[78]]+laps_times[[#This Row],[79]])</f>
        <v>0.12945671296296296</v>
      </c>
      <c r="CK96" s="127">
        <f>IF(ISBLANK(laps_times[[#This Row],[80]]),"DNF",    rounds_cum_time[[#This Row],[79]]+laps_times[[#This Row],[80]])</f>
        <v>0.13110856481481481</v>
      </c>
      <c r="CL96" s="127">
        <f>IF(ISBLANK(laps_times[[#This Row],[81]]),"DNF",    rounds_cum_time[[#This Row],[80]]+laps_times[[#This Row],[81]])</f>
        <v>0.13344861111111112</v>
      </c>
      <c r="CM96" s="127">
        <f>IF(ISBLANK(laps_times[[#This Row],[82]]),"DNF",    rounds_cum_time[[#This Row],[81]]+laps_times[[#This Row],[82]])</f>
        <v>0.13621631944444446</v>
      </c>
      <c r="CN96" s="127">
        <f>IF(ISBLANK(laps_times[[#This Row],[83]]),"DNF",    rounds_cum_time[[#This Row],[82]]+laps_times[[#This Row],[83]])</f>
        <v>0.13873344907407409</v>
      </c>
      <c r="CO96" s="127">
        <f>IF(ISBLANK(laps_times[[#This Row],[84]]),"DNF",    rounds_cum_time[[#This Row],[83]]+laps_times[[#This Row],[84]])</f>
        <v>0.14046030092592593</v>
      </c>
      <c r="CP96" s="127">
        <f>IF(ISBLANK(laps_times[[#This Row],[85]]),"DNF",    rounds_cum_time[[#This Row],[84]]+laps_times[[#This Row],[85]])</f>
        <v>0.14218101851851853</v>
      </c>
      <c r="CQ96" s="127">
        <f>IF(ISBLANK(laps_times[[#This Row],[86]]),"DNF",    rounds_cum_time[[#This Row],[85]]+laps_times[[#This Row],[86]])</f>
        <v>0.14439375000000002</v>
      </c>
      <c r="CR96" s="127">
        <f>IF(ISBLANK(laps_times[[#This Row],[87]]),"DNF",    rounds_cum_time[[#This Row],[86]]+laps_times[[#This Row],[87]])</f>
        <v>0.14683171296296299</v>
      </c>
      <c r="CS96" s="127">
        <f>IF(ISBLANK(laps_times[[#This Row],[88]]),"DNF",    rounds_cum_time[[#This Row],[87]]+laps_times[[#This Row],[88]])</f>
        <v>0.14868379629629633</v>
      </c>
      <c r="CT96" s="127">
        <f>IF(ISBLANK(laps_times[[#This Row],[89]]),"DNF",    rounds_cum_time[[#This Row],[88]]+laps_times[[#This Row],[89]])</f>
        <v>0.15041180555555558</v>
      </c>
      <c r="CU96" s="127">
        <f>IF(ISBLANK(laps_times[[#This Row],[90]]),"DNF",    rounds_cum_time[[#This Row],[89]]+laps_times[[#This Row],[90]])</f>
        <v>0.15217083333333337</v>
      </c>
      <c r="CV96" s="127">
        <f>IF(ISBLANK(laps_times[[#This Row],[91]]),"DNF",    rounds_cum_time[[#This Row],[90]]+laps_times[[#This Row],[91]])</f>
        <v>0.15392500000000003</v>
      </c>
      <c r="CW96" s="127">
        <f>IF(ISBLANK(laps_times[[#This Row],[92]]),"DNF",    rounds_cum_time[[#This Row],[91]]+laps_times[[#This Row],[92]])</f>
        <v>0.1556703703703704</v>
      </c>
      <c r="CX96" s="127">
        <f>IF(ISBLANK(laps_times[[#This Row],[93]]),"DNF",    rounds_cum_time[[#This Row],[92]]+laps_times[[#This Row],[93]])</f>
        <v>0.15744282407407412</v>
      </c>
      <c r="CY96" s="127">
        <f>IF(ISBLANK(laps_times[[#This Row],[94]]),"DNF",    rounds_cum_time[[#This Row],[93]]+laps_times[[#This Row],[94]])</f>
        <v>0.15971284722222226</v>
      </c>
      <c r="CZ96" s="127">
        <f>IF(ISBLANK(laps_times[[#This Row],[95]]),"DNF",    rounds_cum_time[[#This Row],[94]]+laps_times[[#This Row],[95]])</f>
        <v>0.16208657407407412</v>
      </c>
      <c r="DA96" s="127">
        <f>IF(ISBLANK(laps_times[[#This Row],[96]]),"DNF",    rounds_cum_time[[#This Row],[95]]+laps_times[[#This Row],[96]])</f>
        <v>0.163856712962963</v>
      </c>
      <c r="DB96" s="127">
        <f>IF(ISBLANK(laps_times[[#This Row],[97]]),"DNF",    rounds_cum_time[[#This Row],[96]]+laps_times[[#This Row],[97]])</f>
        <v>0.16555173611111115</v>
      </c>
      <c r="DC96" s="127">
        <f>IF(ISBLANK(laps_times[[#This Row],[98]]),"DNF",    rounds_cum_time[[#This Row],[97]]+laps_times[[#This Row],[98]])</f>
        <v>0.16728101851851856</v>
      </c>
      <c r="DD96" s="127">
        <f>IF(ISBLANK(laps_times[[#This Row],[99]]),"DNF",    rounds_cum_time[[#This Row],[98]]+laps_times[[#This Row],[99]])</f>
        <v>0.16963796296296302</v>
      </c>
      <c r="DE96" s="127">
        <f>IF(ISBLANK(laps_times[[#This Row],[100]]),"DNF",    rounds_cum_time[[#This Row],[99]]+laps_times[[#This Row],[100]])</f>
        <v>0.17192372685185189</v>
      </c>
      <c r="DF96" s="127">
        <f>IF(ISBLANK(laps_times[[#This Row],[101]]),"DNF",    rounds_cum_time[[#This Row],[100]]+laps_times[[#This Row],[101]])</f>
        <v>0.17364548611111116</v>
      </c>
      <c r="DG96" s="127">
        <f>IF(ISBLANK(laps_times[[#This Row],[102]]),"DNF",    rounds_cum_time[[#This Row],[101]]+laps_times[[#This Row],[102]])</f>
        <v>0.17538125000000004</v>
      </c>
      <c r="DH96" s="127">
        <f>IF(ISBLANK(laps_times[[#This Row],[103]]),"DNF",    rounds_cum_time[[#This Row],[102]]+laps_times[[#This Row],[103]])</f>
        <v>0.17709768518518523</v>
      </c>
      <c r="DI96" s="128">
        <f>IF(ISBLANK(laps_times[[#This Row],[104]]),"DNF",    rounds_cum_time[[#This Row],[103]]+laps_times[[#This Row],[104]])</f>
        <v>0.17880381944444448</v>
      </c>
      <c r="DJ96" s="128">
        <f>IF(ISBLANK(laps_times[[#This Row],[105]]),"DNF",    rounds_cum_time[[#This Row],[104]]+laps_times[[#This Row],[105]])</f>
        <v>0.18024467592592597</v>
      </c>
    </row>
    <row r="97" spans="2:114" x14ac:dyDescent="0.2">
      <c r="B97" s="124">
        <f>laps_times[[#This Row],[poř]]</f>
        <v>94</v>
      </c>
      <c r="C97" s="125">
        <f>laps_times[[#This Row],[s.č.]]</f>
        <v>123</v>
      </c>
      <c r="D97" s="125" t="str">
        <f>laps_times[[#This Row],[jméno]]</f>
        <v>Vosátka Zdeněk</v>
      </c>
      <c r="E97" s="126">
        <f>laps_times[[#This Row],[roč]]</f>
        <v>1963</v>
      </c>
      <c r="F97" s="126" t="str">
        <f>laps_times[[#This Row],[kat]]</f>
        <v>M50</v>
      </c>
      <c r="G97" s="126">
        <f>laps_times[[#This Row],[poř_kat]]</f>
        <v>18</v>
      </c>
      <c r="H97" s="125" t="str">
        <f>IF(ISBLANK(laps_times[[#This Row],[klub]]),"-",laps_times[[#This Row],[klub]])</f>
        <v>Atletika Písek</v>
      </c>
      <c r="I97" s="138">
        <f>laps_times[[#This Row],[celk. čas]]</f>
        <v>0.18026620370370372</v>
      </c>
      <c r="J97" s="127">
        <f>laps_times[[#This Row],[1]]</f>
        <v>2.5449074074074076E-3</v>
      </c>
      <c r="K97" s="127">
        <f>IF(ISBLANK(laps_times[[#This Row],[2]]),"DNF",    rounds_cum_time[[#This Row],[1]]+laps_times[[#This Row],[2]])</f>
        <v>4.0918981481481483E-3</v>
      </c>
      <c r="L97" s="127">
        <f>IF(ISBLANK(laps_times[[#This Row],[3]]),"DNF",    rounds_cum_time[[#This Row],[2]]+laps_times[[#This Row],[3]])</f>
        <v>5.6605324074074075E-3</v>
      </c>
      <c r="M97" s="127">
        <f>IF(ISBLANK(laps_times[[#This Row],[4]]),"DNF",    rounds_cum_time[[#This Row],[3]]+laps_times[[#This Row],[4]])</f>
        <v>7.2292824074074074E-3</v>
      </c>
      <c r="N97" s="127">
        <f>IF(ISBLANK(laps_times[[#This Row],[5]]),"DNF",    rounds_cum_time[[#This Row],[4]]+laps_times[[#This Row],[5]])</f>
        <v>8.8106481481481473E-3</v>
      </c>
      <c r="O97" s="127">
        <f>IF(ISBLANK(laps_times[[#This Row],[6]]),"DNF",    rounds_cum_time[[#This Row],[5]]+laps_times[[#This Row],[6]])</f>
        <v>1.0389004629629628E-2</v>
      </c>
      <c r="P97" s="127">
        <f>IF(ISBLANK(laps_times[[#This Row],[7]]),"DNF",    rounds_cum_time[[#This Row],[6]]+laps_times[[#This Row],[7]])</f>
        <v>1.1965509259259257E-2</v>
      </c>
      <c r="Q97" s="127">
        <f>IF(ISBLANK(laps_times[[#This Row],[8]]),"DNF",    rounds_cum_time[[#This Row],[7]]+laps_times[[#This Row],[8]])</f>
        <v>1.3556365740740739E-2</v>
      </c>
      <c r="R97" s="127">
        <f>IF(ISBLANK(laps_times[[#This Row],[9]]),"DNF",    rounds_cum_time[[#This Row],[8]]+laps_times[[#This Row],[9]])</f>
        <v>1.5126967592592591E-2</v>
      </c>
      <c r="S97" s="127">
        <f>IF(ISBLANK(laps_times[[#This Row],[10]]),"DNF",    rounds_cum_time[[#This Row],[9]]+laps_times[[#This Row],[10]])</f>
        <v>1.6691435185185184E-2</v>
      </c>
      <c r="T97" s="127">
        <f>IF(ISBLANK(laps_times[[#This Row],[11]]),"DNF",    rounds_cum_time[[#This Row],[10]]+laps_times[[#This Row],[11]])</f>
        <v>1.8278935185185183E-2</v>
      </c>
      <c r="U97" s="127">
        <f>IF(ISBLANK(laps_times[[#This Row],[12]]),"DNF",    rounds_cum_time[[#This Row],[11]]+laps_times[[#This Row],[12]])</f>
        <v>1.9854745370370366E-2</v>
      </c>
      <c r="V97" s="127">
        <f>IF(ISBLANK(laps_times[[#This Row],[13]]),"DNF",    rounds_cum_time[[#This Row],[12]]+laps_times[[#This Row],[13]])</f>
        <v>2.1578703703703701E-2</v>
      </c>
      <c r="W97" s="127">
        <f>IF(ISBLANK(laps_times[[#This Row],[14]]),"DNF",    rounds_cum_time[[#This Row],[13]]+laps_times[[#This Row],[14]])</f>
        <v>2.3162384259259258E-2</v>
      </c>
      <c r="X97" s="127">
        <f>IF(ISBLANK(laps_times[[#This Row],[15]]),"DNF",    rounds_cum_time[[#This Row],[14]]+laps_times[[#This Row],[15]])</f>
        <v>2.4737499999999999E-2</v>
      </c>
      <c r="Y97" s="127">
        <f>IF(ISBLANK(laps_times[[#This Row],[16]]),"DNF",    rounds_cum_time[[#This Row],[15]]+laps_times[[#This Row],[16]])</f>
        <v>2.6335532407407408E-2</v>
      </c>
      <c r="Z97" s="127">
        <f>IF(ISBLANK(laps_times[[#This Row],[17]]),"DNF",    rounds_cum_time[[#This Row],[16]]+laps_times[[#This Row],[17]])</f>
        <v>2.7941782407407408E-2</v>
      </c>
      <c r="AA97" s="127">
        <f>IF(ISBLANK(laps_times[[#This Row],[18]]),"DNF",    rounds_cum_time[[#This Row],[17]]+laps_times[[#This Row],[18]])</f>
        <v>2.9533796296296298E-2</v>
      </c>
      <c r="AB97" s="127">
        <f>IF(ISBLANK(laps_times[[#This Row],[19]]),"DNF",    rounds_cum_time[[#This Row],[18]]+laps_times[[#This Row],[19]])</f>
        <v>3.1118865740740742E-2</v>
      </c>
      <c r="AC97" s="127">
        <f>IF(ISBLANK(laps_times[[#This Row],[20]]),"DNF",    rounds_cum_time[[#This Row],[19]]+laps_times[[#This Row],[20]])</f>
        <v>3.2732060185185187E-2</v>
      </c>
      <c r="AD97" s="127">
        <f>IF(ISBLANK(laps_times[[#This Row],[21]]),"DNF",    rounds_cum_time[[#This Row],[20]]+laps_times[[#This Row],[21]])</f>
        <v>3.4343518518518523E-2</v>
      </c>
      <c r="AE97" s="127">
        <f>IF(ISBLANK(laps_times[[#This Row],[22]]),"DNF",    rounds_cum_time[[#This Row],[21]]+laps_times[[#This Row],[22]])</f>
        <v>3.5962962962962967E-2</v>
      </c>
      <c r="AF97" s="127">
        <f>IF(ISBLANK(laps_times[[#This Row],[23]]),"DNF",    rounds_cum_time[[#This Row],[22]]+laps_times[[#This Row],[23]])</f>
        <v>3.756018518518519E-2</v>
      </c>
      <c r="AG97" s="127">
        <f>IF(ISBLANK(laps_times[[#This Row],[24]]),"DNF",    rounds_cum_time[[#This Row],[23]]+laps_times[[#This Row],[24]])</f>
        <v>3.9171759259259267E-2</v>
      </c>
      <c r="AH97" s="127">
        <f>IF(ISBLANK(laps_times[[#This Row],[25]]),"DNF",    rounds_cum_time[[#This Row],[24]]+laps_times[[#This Row],[25]])</f>
        <v>4.0783680555555563E-2</v>
      </c>
      <c r="AI97" s="127">
        <f>IF(ISBLANK(laps_times[[#This Row],[26]]),"DNF",    rounds_cum_time[[#This Row],[25]]+laps_times[[#This Row],[26]])</f>
        <v>4.325625000000001E-2</v>
      </c>
      <c r="AJ97" s="127">
        <f>IF(ISBLANK(laps_times[[#This Row],[27]]),"DNF",    rounds_cum_time[[#This Row],[26]]+laps_times[[#This Row],[27]])</f>
        <v>4.4816319444444454E-2</v>
      </c>
      <c r="AK97" s="127">
        <f>IF(ISBLANK(laps_times[[#This Row],[28]]),"DNF",    rounds_cum_time[[#This Row],[27]]+laps_times[[#This Row],[28]])</f>
        <v>4.6385879629629638E-2</v>
      </c>
      <c r="AL97" s="127">
        <f>IF(ISBLANK(laps_times[[#This Row],[29]]),"DNF",    rounds_cum_time[[#This Row],[28]]+laps_times[[#This Row],[29]])</f>
        <v>4.7941666666666674E-2</v>
      </c>
      <c r="AM97" s="127">
        <f>IF(ISBLANK(laps_times[[#This Row],[30]]),"DNF",    rounds_cum_time[[#This Row],[29]]+laps_times[[#This Row],[30]])</f>
        <v>4.9492129629629636E-2</v>
      </c>
      <c r="AN97" s="127">
        <f>IF(ISBLANK(laps_times[[#This Row],[31]]),"DNF",    rounds_cum_time[[#This Row],[30]]+laps_times[[#This Row],[31]])</f>
        <v>5.1101504629629639E-2</v>
      </c>
      <c r="AO97" s="127">
        <f>IF(ISBLANK(laps_times[[#This Row],[32]]),"DNF",    rounds_cum_time[[#This Row],[31]]+laps_times[[#This Row],[32]])</f>
        <v>5.2684143518518529E-2</v>
      </c>
      <c r="AP97" s="127">
        <f>IF(ISBLANK(laps_times[[#This Row],[33]]),"DNF",    rounds_cum_time[[#This Row],[32]]+laps_times[[#This Row],[33]])</f>
        <v>5.4276041666666677E-2</v>
      </c>
      <c r="AQ97" s="127">
        <f>IF(ISBLANK(laps_times[[#This Row],[34]]),"DNF",    rounds_cum_time[[#This Row],[33]]+laps_times[[#This Row],[34]])</f>
        <v>5.5868750000000009E-2</v>
      </c>
      <c r="AR97" s="127">
        <f>IF(ISBLANK(laps_times[[#This Row],[35]]),"DNF",    rounds_cum_time[[#This Row],[34]]+laps_times[[#This Row],[35]])</f>
        <v>5.7481597222222229E-2</v>
      </c>
      <c r="AS97" s="127">
        <f>IF(ISBLANK(laps_times[[#This Row],[36]]),"DNF",    rounds_cum_time[[#This Row],[35]]+laps_times[[#This Row],[36]])</f>
        <v>5.9067708333333344E-2</v>
      </c>
      <c r="AT97" s="127">
        <f>IF(ISBLANK(laps_times[[#This Row],[37]]),"DNF",    rounds_cum_time[[#This Row],[36]]+laps_times[[#This Row],[37]])</f>
        <v>6.0601736111111124E-2</v>
      </c>
      <c r="AU97" s="127">
        <f>IF(ISBLANK(laps_times[[#This Row],[38]]),"DNF",    rounds_cum_time[[#This Row],[37]]+laps_times[[#This Row],[38]])</f>
        <v>6.2166319444444458E-2</v>
      </c>
      <c r="AV97" s="127">
        <f>IF(ISBLANK(laps_times[[#This Row],[39]]),"DNF",    rounds_cum_time[[#This Row],[38]]+laps_times[[#This Row],[39]])</f>
        <v>6.4227430555555576E-2</v>
      </c>
      <c r="AW97" s="127">
        <f>IF(ISBLANK(laps_times[[#This Row],[40]]),"DNF",    rounds_cum_time[[#This Row],[39]]+laps_times[[#This Row],[40]])</f>
        <v>6.5770949074074089E-2</v>
      </c>
      <c r="AX97" s="127">
        <f>IF(ISBLANK(laps_times[[#This Row],[41]]),"DNF",    rounds_cum_time[[#This Row],[40]]+laps_times[[#This Row],[41]])</f>
        <v>6.7357638888888904E-2</v>
      </c>
      <c r="AY97" s="127">
        <f>IF(ISBLANK(laps_times[[#This Row],[42]]),"DNF",    rounds_cum_time[[#This Row],[41]]+laps_times[[#This Row],[42]])</f>
        <v>6.896145833333335E-2</v>
      </c>
      <c r="AZ97" s="127">
        <f>IF(ISBLANK(laps_times[[#This Row],[43]]),"DNF",    rounds_cum_time[[#This Row],[42]]+laps_times[[#This Row],[43]])</f>
        <v>7.0549189814814825E-2</v>
      </c>
      <c r="BA97" s="127">
        <f>IF(ISBLANK(laps_times[[#This Row],[44]]),"DNF",    rounds_cum_time[[#This Row],[43]]+laps_times[[#This Row],[44]])</f>
        <v>7.2150115740740747E-2</v>
      </c>
      <c r="BB97" s="127">
        <f>IF(ISBLANK(laps_times[[#This Row],[45]]),"DNF",    rounds_cum_time[[#This Row],[44]]+laps_times[[#This Row],[45]])</f>
        <v>7.3742476851851854E-2</v>
      </c>
      <c r="BC97" s="127">
        <f>IF(ISBLANK(laps_times[[#This Row],[46]]),"DNF",    rounds_cum_time[[#This Row],[45]]+laps_times[[#This Row],[46]])</f>
        <v>7.5325115740740745E-2</v>
      </c>
      <c r="BD97" s="127">
        <f>IF(ISBLANK(laps_times[[#This Row],[47]]),"DNF",    rounds_cum_time[[#This Row],[46]]+laps_times[[#This Row],[47]])</f>
        <v>7.6906944444444444E-2</v>
      </c>
      <c r="BE97" s="127">
        <f>IF(ISBLANK(laps_times[[#This Row],[48]]),"DNF",    rounds_cum_time[[#This Row],[47]]+laps_times[[#This Row],[48]])</f>
        <v>7.8463078703703698E-2</v>
      </c>
      <c r="BF97" s="127">
        <f>IF(ISBLANK(laps_times[[#This Row],[49]]),"DNF",    rounds_cum_time[[#This Row],[48]]+laps_times[[#This Row],[49]])</f>
        <v>8.0054513888888887E-2</v>
      </c>
      <c r="BG97" s="127">
        <f>IF(ISBLANK(laps_times[[#This Row],[50]]),"DNF",    rounds_cum_time[[#This Row],[49]]+laps_times[[#This Row],[50]])</f>
        <v>8.1682986111111106E-2</v>
      </c>
      <c r="BH97" s="127">
        <f>IF(ISBLANK(laps_times[[#This Row],[51]]),"DNF",    rounds_cum_time[[#This Row],[50]]+laps_times[[#This Row],[51]])</f>
        <v>8.5330787037037031E-2</v>
      </c>
      <c r="BI97" s="127">
        <f>IF(ISBLANK(laps_times[[#This Row],[52]]),"DNF",    rounds_cum_time[[#This Row],[51]]+laps_times[[#This Row],[52]])</f>
        <v>8.690879629629629E-2</v>
      </c>
      <c r="BJ97" s="127">
        <f>IF(ISBLANK(laps_times[[#This Row],[53]]),"DNF",    rounds_cum_time[[#This Row],[52]]+laps_times[[#This Row],[53]])</f>
        <v>8.8501157407407396E-2</v>
      </c>
      <c r="BK97" s="127">
        <f>IF(ISBLANK(laps_times[[#This Row],[54]]),"DNF",    rounds_cum_time[[#This Row],[53]]+laps_times[[#This Row],[54]])</f>
        <v>9.0073495370370363E-2</v>
      </c>
      <c r="BL97" s="127">
        <f>IF(ISBLANK(laps_times[[#This Row],[55]]),"DNF",    rounds_cum_time[[#This Row],[54]]+laps_times[[#This Row],[55]])</f>
        <v>9.1643171296296289E-2</v>
      </c>
      <c r="BM97" s="127">
        <f>IF(ISBLANK(laps_times[[#This Row],[56]]),"DNF",    rounds_cum_time[[#This Row],[55]]+laps_times[[#This Row],[56]])</f>
        <v>9.3239814814814803E-2</v>
      </c>
      <c r="BN97" s="127">
        <f>IF(ISBLANK(laps_times[[#This Row],[57]]),"DNF",    rounds_cum_time[[#This Row],[56]]+laps_times[[#This Row],[57]])</f>
        <v>9.4849884259259248E-2</v>
      </c>
      <c r="BO97" s="127">
        <f>IF(ISBLANK(laps_times[[#This Row],[58]]),"DNF",    rounds_cum_time[[#This Row],[57]]+laps_times[[#This Row],[58]])</f>
        <v>9.6451388888888878E-2</v>
      </c>
      <c r="BP97" s="127">
        <f>IF(ISBLANK(laps_times[[#This Row],[59]]),"DNF",    rounds_cum_time[[#This Row],[58]]+laps_times[[#This Row],[59]])</f>
        <v>9.8034490740740735E-2</v>
      </c>
      <c r="BQ97" s="127">
        <f>IF(ISBLANK(laps_times[[#This Row],[60]]),"DNF",    rounds_cum_time[[#This Row],[59]]+laps_times[[#This Row],[60]])</f>
        <v>9.9612731481481476E-2</v>
      </c>
      <c r="BR97" s="127">
        <f>IF(ISBLANK(laps_times[[#This Row],[61]]),"DNF",    rounds_cum_time[[#This Row],[60]]+laps_times[[#This Row],[61]])</f>
        <v>0.10123379629629629</v>
      </c>
      <c r="BS97" s="127">
        <f>IF(ISBLANK(laps_times[[#This Row],[62]]),"DNF",    rounds_cum_time[[#This Row],[61]]+laps_times[[#This Row],[62]])</f>
        <v>0.10286192129629629</v>
      </c>
      <c r="BT97" s="127">
        <f>IF(ISBLANK(laps_times[[#This Row],[63]]),"DNF",    rounds_cum_time[[#This Row],[62]]+laps_times[[#This Row],[63]])</f>
        <v>0.10588877314814814</v>
      </c>
      <c r="BU97" s="127">
        <f>IF(ISBLANK(laps_times[[#This Row],[64]]),"DNF",    rounds_cum_time[[#This Row],[63]]+laps_times[[#This Row],[64]])</f>
        <v>0.10746192129629628</v>
      </c>
      <c r="BV97" s="127">
        <f>IF(ISBLANK(laps_times[[#This Row],[65]]),"DNF",    rounds_cum_time[[#This Row],[64]]+laps_times[[#This Row],[65]])</f>
        <v>0.10904849537037035</v>
      </c>
      <c r="BW97" s="127">
        <f>IF(ISBLANK(laps_times[[#This Row],[66]]),"DNF",    rounds_cum_time[[#This Row],[65]]+laps_times[[#This Row],[66]])</f>
        <v>0.11065046296296295</v>
      </c>
      <c r="BX97" s="127">
        <f>IF(ISBLANK(laps_times[[#This Row],[67]]),"DNF",    rounds_cum_time[[#This Row],[66]]+laps_times[[#This Row],[67]])</f>
        <v>0.11225462962962962</v>
      </c>
      <c r="BY97" s="127">
        <f>IF(ISBLANK(laps_times[[#This Row],[68]]),"DNF",    rounds_cum_time[[#This Row],[67]]+laps_times[[#This Row],[68]])</f>
        <v>0.11385775462962962</v>
      </c>
      <c r="BZ97" s="127">
        <f>IF(ISBLANK(laps_times[[#This Row],[69]]),"DNF",    rounds_cum_time[[#This Row],[68]]+laps_times[[#This Row],[69]])</f>
        <v>0.11548368055555554</v>
      </c>
      <c r="CA97" s="127">
        <f>IF(ISBLANK(laps_times[[#This Row],[70]]),"DNF",    rounds_cum_time[[#This Row],[69]]+laps_times[[#This Row],[70]])</f>
        <v>0.11713796296296294</v>
      </c>
      <c r="CB97" s="127">
        <f>IF(ISBLANK(laps_times[[#This Row],[71]]),"DNF",    rounds_cum_time[[#This Row],[70]]+laps_times[[#This Row],[71]])</f>
        <v>0.11881701388888886</v>
      </c>
      <c r="CC97" s="127">
        <f>IF(ISBLANK(laps_times[[#This Row],[72]]),"DNF",    rounds_cum_time[[#This Row],[71]]+laps_times[[#This Row],[72]])</f>
        <v>0.12047951388888886</v>
      </c>
      <c r="CD97" s="127">
        <f>IF(ISBLANK(laps_times[[#This Row],[73]]),"DNF",    rounds_cum_time[[#This Row],[72]]+laps_times[[#This Row],[73]])</f>
        <v>0.12215590277777776</v>
      </c>
      <c r="CE97" s="127">
        <f>IF(ISBLANK(laps_times[[#This Row],[74]]),"DNF",    rounds_cum_time[[#This Row],[73]]+laps_times[[#This Row],[74]])</f>
        <v>0.12382384259259258</v>
      </c>
      <c r="CF97" s="127">
        <f>IF(ISBLANK(laps_times[[#This Row],[75]]),"DNF",    rounds_cum_time[[#This Row],[74]]+laps_times[[#This Row],[75]])</f>
        <v>0.12549050925925925</v>
      </c>
      <c r="CG97" s="127">
        <f>IF(ISBLANK(laps_times[[#This Row],[76]]),"DNF",    rounds_cum_time[[#This Row],[75]]+laps_times[[#This Row],[76]])</f>
        <v>0.12833877314814815</v>
      </c>
      <c r="CH97" s="127">
        <f>IF(ISBLANK(laps_times[[#This Row],[77]]),"DNF",    rounds_cum_time[[#This Row],[76]]+laps_times[[#This Row],[77]])</f>
        <v>0.13005231481481483</v>
      </c>
      <c r="CI97" s="127">
        <f>IF(ISBLANK(laps_times[[#This Row],[78]]),"DNF",    rounds_cum_time[[#This Row],[77]]+laps_times[[#This Row],[78]])</f>
        <v>0.13175706018518521</v>
      </c>
      <c r="CJ97" s="127">
        <f>IF(ISBLANK(laps_times[[#This Row],[79]]),"DNF",    rounds_cum_time[[#This Row],[78]]+laps_times[[#This Row],[79]])</f>
        <v>0.13346388888888891</v>
      </c>
      <c r="CK97" s="127">
        <f>IF(ISBLANK(laps_times[[#This Row],[80]]),"DNF",    rounds_cum_time[[#This Row],[79]]+laps_times[[#This Row],[80]])</f>
        <v>0.13517453703703705</v>
      </c>
      <c r="CL97" s="127">
        <f>IF(ISBLANK(laps_times[[#This Row],[81]]),"DNF",    rounds_cum_time[[#This Row],[80]]+laps_times[[#This Row],[81]])</f>
        <v>0.13689918981481483</v>
      </c>
      <c r="CM97" s="127">
        <f>IF(ISBLANK(laps_times[[#This Row],[82]]),"DNF",    rounds_cum_time[[#This Row],[81]]+laps_times[[#This Row],[82]])</f>
        <v>0.13861331018518519</v>
      </c>
      <c r="CN97" s="127">
        <f>IF(ISBLANK(laps_times[[#This Row],[83]]),"DNF",    rounds_cum_time[[#This Row],[82]]+laps_times[[#This Row],[83]])</f>
        <v>0.14032835648148148</v>
      </c>
      <c r="CO97" s="127">
        <f>IF(ISBLANK(laps_times[[#This Row],[84]]),"DNF",    rounds_cum_time[[#This Row],[83]]+laps_times[[#This Row],[84]])</f>
        <v>0.14203414351851851</v>
      </c>
      <c r="CP97" s="127">
        <f>IF(ISBLANK(laps_times[[#This Row],[85]]),"DNF",    rounds_cum_time[[#This Row],[84]]+laps_times[[#This Row],[85]])</f>
        <v>0.14375474537037036</v>
      </c>
      <c r="CQ97" s="127">
        <f>IF(ISBLANK(laps_times[[#This Row],[86]]),"DNF",    rounds_cum_time[[#This Row],[85]]+laps_times[[#This Row],[86]])</f>
        <v>0.14683784722222221</v>
      </c>
      <c r="CR97" s="127">
        <f>IF(ISBLANK(laps_times[[#This Row],[87]]),"DNF",    rounds_cum_time[[#This Row],[86]]+laps_times[[#This Row],[87]])</f>
        <v>0.14855023148148147</v>
      </c>
      <c r="CS97" s="127">
        <f>IF(ISBLANK(laps_times[[#This Row],[88]]),"DNF",    rounds_cum_time[[#This Row],[87]]+laps_times[[#This Row],[88]])</f>
        <v>0.15025474537037037</v>
      </c>
      <c r="CT97" s="127">
        <f>IF(ISBLANK(laps_times[[#This Row],[89]]),"DNF",    rounds_cum_time[[#This Row],[88]]+laps_times[[#This Row],[89]])</f>
        <v>0.15195902777777778</v>
      </c>
      <c r="CU97" s="127">
        <f>IF(ISBLANK(laps_times[[#This Row],[90]]),"DNF",    rounds_cum_time[[#This Row],[89]]+laps_times[[#This Row],[90]])</f>
        <v>0.15366400462962965</v>
      </c>
      <c r="CV97" s="127">
        <f>IF(ISBLANK(laps_times[[#This Row],[91]]),"DNF",    rounds_cum_time[[#This Row],[90]]+laps_times[[#This Row],[91]])</f>
        <v>0.15538437500000002</v>
      </c>
      <c r="CW97" s="127">
        <f>IF(ISBLANK(laps_times[[#This Row],[92]]),"DNF",    rounds_cum_time[[#This Row],[91]]+laps_times[[#This Row],[92]])</f>
        <v>0.15711886574074077</v>
      </c>
      <c r="CX97" s="127">
        <f>IF(ISBLANK(laps_times[[#This Row],[93]]),"DNF",    rounds_cum_time[[#This Row],[92]]+laps_times[[#This Row],[93]])</f>
        <v>0.15966990740740744</v>
      </c>
      <c r="CY97" s="127">
        <f>IF(ISBLANK(laps_times[[#This Row],[94]]),"DNF",    rounds_cum_time[[#This Row],[93]]+laps_times[[#This Row],[94]])</f>
        <v>0.16140115740740743</v>
      </c>
      <c r="CZ97" s="127">
        <f>IF(ISBLANK(laps_times[[#This Row],[95]]),"DNF",    rounds_cum_time[[#This Row],[94]]+laps_times[[#This Row],[95]])</f>
        <v>0.16318564814814818</v>
      </c>
      <c r="DA97" s="127">
        <f>IF(ISBLANK(laps_times[[#This Row],[96]]),"DNF",    rounds_cum_time[[#This Row],[95]]+laps_times[[#This Row],[96]])</f>
        <v>0.16496539351851855</v>
      </c>
      <c r="DB97" s="127">
        <f>IF(ISBLANK(laps_times[[#This Row],[97]]),"DNF",    rounds_cum_time[[#This Row],[96]]+laps_times[[#This Row],[97]])</f>
        <v>0.16675555555555557</v>
      </c>
      <c r="DC97" s="127">
        <f>IF(ISBLANK(laps_times[[#This Row],[98]]),"DNF",    rounds_cum_time[[#This Row],[97]]+laps_times[[#This Row],[98]])</f>
        <v>0.16850949074074076</v>
      </c>
      <c r="DD97" s="127">
        <f>IF(ISBLANK(laps_times[[#This Row],[99]]),"DNF",    rounds_cum_time[[#This Row],[98]]+laps_times[[#This Row],[99]])</f>
        <v>0.17025787037037038</v>
      </c>
      <c r="DE97" s="127">
        <f>IF(ISBLANK(laps_times[[#This Row],[100]]),"DNF",    rounds_cum_time[[#This Row],[99]]+laps_times[[#This Row],[100]])</f>
        <v>0.17197361111111112</v>
      </c>
      <c r="DF97" s="127">
        <f>IF(ISBLANK(laps_times[[#This Row],[101]]),"DNF",    rounds_cum_time[[#This Row],[100]]+laps_times[[#This Row],[101]])</f>
        <v>0.17368379629629629</v>
      </c>
      <c r="DG97" s="127">
        <f>IF(ISBLANK(laps_times[[#This Row],[102]]),"DNF",    rounds_cum_time[[#This Row],[101]]+laps_times[[#This Row],[102]])</f>
        <v>0.17536782407407409</v>
      </c>
      <c r="DH97" s="127">
        <f>IF(ISBLANK(laps_times[[#This Row],[103]]),"DNF",    rounds_cum_time[[#This Row],[102]]+laps_times[[#This Row],[103]])</f>
        <v>0.1770076388888889</v>
      </c>
      <c r="DI97" s="128">
        <f>IF(ISBLANK(laps_times[[#This Row],[104]]),"DNF",    rounds_cum_time[[#This Row],[103]]+laps_times[[#This Row],[104]])</f>
        <v>0.17864097222222222</v>
      </c>
      <c r="DJ97" s="128">
        <f>IF(ISBLANK(laps_times[[#This Row],[105]]),"DNF",    rounds_cum_time[[#This Row],[104]]+laps_times[[#This Row],[105]])</f>
        <v>0.18027002314814813</v>
      </c>
    </row>
    <row r="98" spans="2:114" x14ac:dyDescent="0.2">
      <c r="B98" s="124">
        <f>laps_times[[#This Row],[poř]]</f>
        <v>95</v>
      </c>
      <c r="C98" s="125">
        <f>laps_times[[#This Row],[s.č.]]</f>
        <v>97</v>
      </c>
      <c r="D98" s="125" t="str">
        <f>laps_times[[#This Row],[jméno]]</f>
        <v>Šandera Martin</v>
      </c>
      <c r="E98" s="126">
        <f>laps_times[[#This Row],[roč]]</f>
        <v>1976</v>
      </c>
      <c r="F98" s="126" t="str">
        <f>laps_times[[#This Row],[kat]]</f>
        <v>M40</v>
      </c>
      <c r="G98" s="126">
        <f>laps_times[[#This Row],[poř_kat]]</f>
        <v>39</v>
      </c>
      <c r="H98" s="125" t="str">
        <f>IF(ISBLANK(laps_times[[#This Row],[klub]]),"-",laps_times[[#This Row],[klub]])</f>
        <v>BONBON</v>
      </c>
      <c r="I98" s="138">
        <f>laps_times[[#This Row],[celk. čas]]</f>
        <v>0.18097222222222223</v>
      </c>
      <c r="J98" s="127">
        <f>laps_times[[#This Row],[1]]</f>
        <v>2.6935185185185187E-3</v>
      </c>
      <c r="K98" s="127">
        <f>IF(ISBLANK(laps_times[[#This Row],[2]]),"DNF",    rounds_cum_time[[#This Row],[1]]+laps_times[[#This Row],[2]])</f>
        <v>4.3239583333333333E-3</v>
      </c>
      <c r="L98" s="127">
        <f>IF(ISBLANK(laps_times[[#This Row],[3]]),"DNF",    rounds_cum_time[[#This Row],[2]]+laps_times[[#This Row],[3]])</f>
        <v>5.9780092592592593E-3</v>
      </c>
      <c r="M98" s="127">
        <f>IF(ISBLANK(laps_times[[#This Row],[4]]),"DNF",    rounds_cum_time[[#This Row],[3]]+laps_times[[#This Row],[4]])</f>
        <v>7.6568287037037039E-3</v>
      </c>
      <c r="N98" s="127">
        <f>IF(ISBLANK(laps_times[[#This Row],[5]]),"DNF",    rounds_cum_time[[#This Row],[4]]+laps_times[[#This Row],[5]])</f>
        <v>9.3606481481481492E-3</v>
      </c>
      <c r="O98" s="127">
        <f>IF(ISBLANK(laps_times[[#This Row],[6]]),"DNF",    rounds_cum_time[[#This Row],[5]]+laps_times[[#This Row],[6]])</f>
        <v>1.1064467592592594E-2</v>
      </c>
      <c r="P98" s="127">
        <f>IF(ISBLANK(laps_times[[#This Row],[7]]),"DNF",    rounds_cum_time[[#This Row],[6]]+laps_times[[#This Row],[7]])</f>
        <v>1.2734953703703705E-2</v>
      </c>
      <c r="Q98" s="127">
        <f>IF(ISBLANK(laps_times[[#This Row],[8]]),"DNF",    rounds_cum_time[[#This Row],[7]]+laps_times[[#This Row],[8]])</f>
        <v>1.4407175925925927E-2</v>
      </c>
      <c r="R98" s="127">
        <f>IF(ISBLANK(laps_times[[#This Row],[9]]),"DNF",    rounds_cum_time[[#This Row],[8]]+laps_times[[#This Row],[9]])</f>
        <v>1.612025462962963E-2</v>
      </c>
      <c r="S98" s="127">
        <f>IF(ISBLANK(laps_times[[#This Row],[10]]),"DNF",    rounds_cum_time[[#This Row],[9]]+laps_times[[#This Row],[10]])</f>
        <v>1.7797106481481483E-2</v>
      </c>
      <c r="T98" s="127">
        <f>IF(ISBLANK(laps_times[[#This Row],[11]]),"DNF",    rounds_cum_time[[#This Row],[10]]+laps_times[[#This Row],[11]])</f>
        <v>2.047314814814815E-2</v>
      </c>
      <c r="U98" s="127">
        <f>IF(ISBLANK(laps_times[[#This Row],[12]]),"DNF",    rounds_cum_time[[#This Row],[11]]+laps_times[[#This Row],[12]])</f>
        <v>2.207280092592593E-2</v>
      </c>
      <c r="V98" s="127">
        <f>IF(ISBLANK(laps_times[[#This Row],[13]]),"DNF",    rounds_cum_time[[#This Row],[12]]+laps_times[[#This Row],[13]])</f>
        <v>2.3691203703703707E-2</v>
      </c>
      <c r="W98" s="127">
        <f>IF(ISBLANK(laps_times[[#This Row],[14]]),"DNF",    rounds_cum_time[[#This Row],[13]]+laps_times[[#This Row],[14]])</f>
        <v>2.5388425925925929E-2</v>
      </c>
      <c r="X98" s="127">
        <f>IF(ISBLANK(laps_times[[#This Row],[15]]),"DNF",    rounds_cum_time[[#This Row],[14]]+laps_times[[#This Row],[15]])</f>
        <v>2.7059953703703708E-2</v>
      </c>
      <c r="Y98" s="127">
        <f>IF(ISBLANK(laps_times[[#This Row],[16]]),"DNF",    rounds_cum_time[[#This Row],[15]]+laps_times[[#This Row],[16]])</f>
        <v>2.8756481481481487E-2</v>
      </c>
      <c r="Z98" s="127">
        <f>IF(ISBLANK(laps_times[[#This Row],[17]]),"DNF",    rounds_cum_time[[#This Row],[16]]+laps_times[[#This Row],[17]])</f>
        <v>3.0474884259259264E-2</v>
      </c>
      <c r="AA98" s="127">
        <f>IF(ISBLANK(laps_times[[#This Row],[18]]),"DNF",    rounds_cum_time[[#This Row],[17]]+laps_times[[#This Row],[18]])</f>
        <v>3.2175115740740744E-2</v>
      </c>
      <c r="AB98" s="127">
        <f>IF(ISBLANK(laps_times[[#This Row],[19]]),"DNF",    rounds_cum_time[[#This Row],[18]]+laps_times[[#This Row],[19]])</f>
        <v>3.3853703703703705E-2</v>
      </c>
      <c r="AC98" s="127">
        <f>IF(ISBLANK(laps_times[[#This Row],[20]]),"DNF",    rounds_cum_time[[#This Row],[19]]+laps_times[[#This Row],[20]])</f>
        <v>3.5566550925925929E-2</v>
      </c>
      <c r="AD98" s="127">
        <f>IF(ISBLANK(laps_times[[#This Row],[21]]),"DNF",    rounds_cum_time[[#This Row],[20]]+laps_times[[#This Row],[21]])</f>
        <v>3.737824074074074E-2</v>
      </c>
      <c r="AE98" s="127">
        <f>IF(ISBLANK(laps_times[[#This Row],[22]]),"DNF",    rounds_cum_time[[#This Row],[21]]+laps_times[[#This Row],[22]])</f>
        <v>3.910162037037037E-2</v>
      </c>
      <c r="AF98" s="127">
        <f>IF(ISBLANK(laps_times[[#This Row],[23]]),"DNF",    rounds_cum_time[[#This Row],[22]]+laps_times[[#This Row],[23]])</f>
        <v>4.0831365740740741E-2</v>
      </c>
      <c r="AG98" s="127">
        <f>IF(ISBLANK(laps_times[[#This Row],[24]]),"DNF",    rounds_cum_time[[#This Row],[23]]+laps_times[[#This Row],[24]])</f>
        <v>4.2512037037037036E-2</v>
      </c>
      <c r="AH98" s="127">
        <f>IF(ISBLANK(laps_times[[#This Row],[25]]),"DNF",    rounds_cum_time[[#This Row],[24]]+laps_times[[#This Row],[25]])</f>
        <v>4.4152893518518518E-2</v>
      </c>
      <c r="AI98" s="127">
        <f>IF(ISBLANK(laps_times[[#This Row],[26]]),"DNF",    rounds_cum_time[[#This Row],[25]]+laps_times[[#This Row],[26]])</f>
        <v>4.5832870370370371E-2</v>
      </c>
      <c r="AJ98" s="127">
        <f>IF(ISBLANK(laps_times[[#This Row],[27]]),"DNF",    rounds_cum_time[[#This Row],[26]]+laps_times[[#This Row],[27]])</f>
        <v>4.7540046296296296E-2</v>
      </c>
      <c r="AK98" s="127">
        <f>IF(ISBLANK(laps_times[[#This Row],[28]]),"DNF",    rounds_cum_time[[#This Row],[27]]+laps_times[[#This Row],[28]])</f>
        <v>4.922071759259259E-2</v>
      </c>
      <c r="AL98" s="127">
        <f>IF(ISBLANK(laps_times[[#This Row],[29]]),"DNF",    rounds_cum_time[[#This Row],[28]]+laps_times[[#This Row],[29]])</f>
        <v>5.0938194444444446E-2</v>
      </c>
      <c r="AM98" s="127">
        <f>IF(ISBLANK(laps_times[[#This Row],[30]]),"DNF",    rounds_cum_time[[#This Row],[29]]+laps_times[[#This Row],[30]])</f>
        <v>5.2665393518518518E-2</v>
      </c>
      <c r="AN98" s="127">
        <f>IF(ISBLANK(laps_times[[#This Row],[31]]),"DNF",    rounds_cum_time[[#This Row],[30]]+laps_times[[#This Row],[31]])</f>
        <v>5.437372685185185E-2</v>
      </c>
      <c r="AO98" s="127">
        <f>IF(ISBLANK(laps_times[[#This Row],[32]]),"DNF",    rounds_cum_time[[#This Row],[31]]+laps_times[[#This Row],[32]])</f>
        <v>5.6998726851851853E-2</v>
      </c>
      <c r="AP98" s="127">
        <f>IF(ISBLANK(laps_times[[#This Row],[33]]),"DNF",    rounds_cum_time[[#This Row],[32]]+laps_times[[#This Row],[33]])</f>
        <v>5.8655208333333334E-2</v>
      </c>
      <c r="AQ98" s="127">
        <f>IF(ISBLANK(laps_times[[#This Row],[34]]),"DNF",    rounds_cum_time[[#This Row],[33]]+laps_times[[#This Row],[34]])</f>
        <v>6.0292013888888892E-2</v>
      </c>
      <c r="AR98" s="127">
        <f>IF(ISBLANK(laps_times[[#This Row],[35]]),"DNF",    rounds_cum_time[[#This Row],[34]]+laps_times[[#This Row],[35]])</f>
        <v>6.1948379629629631E-2</v>
      </c>
      <c r="AS98" s="127">
        <f>IF(ISBLANK(laps_times[[#This Row],[36]]),"DNF",    rounds_cum_time[[#This Row],[35]]+laps_times[[#This Row],[36]])</f>
        <v>6.3688310185185185E-2</v>
      </c>
      <c r="AT98" s="127">
        <f>IF(ISBLANK(laps_times[[#This Row],[37]]),"DNF",    rounds_cum_time[[#This Row],[36]]+laps_times[[#This Row],[37]])</f>
        <v>6.5402314814814816E-2</v>
      </c>
      <c r="AU98" s="127">
        <f>IF(ISBLANK(laps_times[[#This Row],[38]]),"DNF",    rounds_cum_time[[#This Row],[37]]+laps_times[[#This Row],[38]])</f>
        <v>6.7154629629629634E-2</v>
      </c>
      <c r="AV98" s="127">
        <f>IF(ISBLANK(laps_times[[#This Row],[39]]),"DNF",    rounds_cum_time[[#This Row],[38]]+laps_times[[#This Row],[39]])</f>
        <v>6.8930439814814823E-2</v>
      </c>
      <c r="AW98" s="127">
        <f>IF(ISBLANK(laps_times[[#This Row],[40]]),"DNF",    rounds_cum_time[[#This Row],[39]]+laps_times[[#This Row],[40]])</f>
        <v>7.0680324074074083E-2</v>
      </c>
      <c r="AX98" s="127">
        <f>IF(ISBLANK(laps_times[[#This Row],[41]]),"DNF",    rounds_cum_time[[#This Row],[40]]+laps_times[[#This Row],[41]])</f>
        <v>7.2394212962962973E-2</v>
      </c>
      <c r="AY98" s="127">
        <f>IF(ISBLANK(laps_times[[#This Row],[42]]),"DNF",    rounds_cum_time[[#This Row],[41]]+laps_times[[#This Row],[42]])</f>
        <v>7.4420023148148162E-2</v>
      </c>
      <c r="AZ98" s="127">
        <f>IF(ISBLANK(laps_times[[#This Row],[43]]),"DNF",    rounds_cum_time[[#This Row],[42]]+laps_times[[#This Row],[43]])</f>
        <v>7.6083796296296316E-2</v>
      </c>
      <c r="BA98" s="127">
        <f>IF(ISBLANK(laps_times[[#This Row],[44]]),"DNF",    rounds_cum_time[[#This Row],[43]]+laps_times[[#This Row],[44]])</f>
        <v>7.7768055555555576E-2</v>
      </c>
      <c r="BB98" s="127">
        <f>IF(ISBLANK(laps_times[[#This Row],[45]]),"DNF",    rounds_cum_time[[#This Row],[44]]+laps_times[[#This Row],[45]])</f>
        <v>7.9470949074074093E-2</v>
      </c>
      <c r="BC98" s="127">
        <f>IF(ISBLANK(laps_times[[#This Row],[46]]),"DNF",    rounds_cum_time[[#This Row],[45]]+laps_times[[#This Row],[46]])</f>
        <v>8.119016203703705E-2</v>
      </c>
      <c r="BD98" s="127">
        <f>IF(ISBLANK(laps_times[[#This Row],[47]]),"DNF",    rounds_cum_time[[#This Row],[46]]+laps_times[[#This Row],[47]])</f>
        <v>8.2876157407407419E-2</v>
      </c>
      <c r="BE98" s="127">
        <f>IF(ISBLANK(laps_times[[#This Row],[48]]),"DNF",    rounds_cum_time[[#This Row],[47]]+laps_times[[#This Row],[48]])</f>
        <v>8.4563310185185203E-2</v>
      </c>
      <c r="BF98" s="127">
        <f>IF(ISBLANK(laps_times[[#This Row],[49]]),"DNF",    rounds_cum_time[[#This Row],[48]]+laps_times[[#This Row],[49]])</f>
        <v>8.6261921296296312E-2</v>
      </c>
      <c r="BG98" s="127">
        <f>IF(ISBLANK(laps_times[[#This Row],[50]]),"DNF",    rounds_cum_time[[#This Row],[49]]+laps_times[[#This Row],[50]])</f>
        <v>8.7909606481481495E-2</v>
      </c>
      <c r="BH98" s="127">
        <f>IF(ISBLANK(laps_times[[#This Row],[51]]),"DNF",    rounds_cum_time[[#This Row],[50]]+laps_times[[#This Row],[51]])</f>
        <v>8.9834953703703715E-2</v>
      </c>
      <c r="BI98" s="127">
        <f>IF(ISBLANK(laps_times[[#This Row],[52]]),"DNF",    rounds_cum_time[[#This Row],[51]]+laps_times[[#This Row],[52]])</f>
        <v>9.1499189814814821E-2</v>
      </c>
      <c r="BJ98" s="127">
        <f>IF(ISBLANK(laps_times[[#This Row],[53]]),"DNF",    rounds_cum_time[[#This Row],[52]]+laps_times[[#This Row],[53]])</f>
        <v>9.3233449074074076E-2</v>
      </c>
      <c r="BK98" s="127">
        <f>IF(ISBLANK(laps_times[[#This Row],[54]]),"DNF",    rounds_cum_time[[#This Row],[53]]+laps_times[[#This Row],[54]])</f>
        <v>9.4969791666666664E-2</v>
      </c>
      <c r="BL98" s="127">
        <f>IF(ISBLANK(laps_times[[#This Row],[55]]),"DNF",    rounds_cum_time[[#This Row],[54]]+laps_times[[#This Row],[55]])</f>
        <v>9.6702083333333327E-2</v>
      </c>
      <c r="BM98" s="127">
        <f>IF(ISBLANK(laps_times[[#This Row],[56]]),"DNF",    rounds_cum_time[[#This Row],[55]]+laps_times[[#This Row],[56]])</f>
        <v>9.8445138888888881E-2</v>
      </c>
      <c r="BN98" s="127">
        <f>IF(ISBLANK(laps_times[[#This Row],[57]]),"DNF",    rounds_cum_time[[#This Row],[56]]+laps_times[[#This Row],[57]])</f>
        <v>0.10013854166666666</v>
      </c>
      <c r="BO98" s="127">
        <f>IF(ISBLANK(laps_times[[#This Row],[58]]),"DNF",    rounds_cum_time[[#This Row],[57]]+laps_times[[#This Row],[58]])</f>
        <v>0.10184861111111111</v>
      </c>
      <c r="BP98" s="127">
        <f>IF(ISBLANK(laps_times[[#This Row],[59]]),"DNF",    rounds_cum_time[[#This Row],[58]]+laps_times[[#This Row],[59]])</f>
        <v>0.10357268518518518</v>
      </c>
      <c r="BQ98" s="127">
        <f>IF(ISBLANK(laps_times[[#This Row],[60]]),"DNF",    rounds_cum_time[[#This Row],[59]]+laps_times[[#This Row],[60]])</f>
        <v>0.1052917824074074</v>
      </c>
      <c r="BR98" s="127">
        <f>IF(ISBLANK(laps_times[[#This Row],[61]]),"DNF",    rounds_cum_time[[#This Row],[60]]+laps_times[[#This Row],[61]])</f>
        <v>0.10721249999999999</v>
      </c>
      <c r="BS98" s="127">
        <f>IF(ISBLANK(laps_times[[#This Row],[62]]),"DNF",    rounds_cum_time[[#This Row],[61]]+laps_times[[#This Row],[62]])</f>
        <v>0.10886180555555554</v>
      </c>
      <c r="BT98" s="127">
        <f>IF(ISBLANK(laps_times[[#This Row],[63]]),"DNF",    rounds_cum_time[[#This Row],[62]]+laps_times[[#This Row],[63]])</f>
        <v>0.11055185185185183</v>
      </c>
      <c r="BU98" s="127">
        <f>IF(ISBLANK(laps_times[[#This Row],[64]]),"DNF",    rounds_cum_time[[#This Row],[63]]+laps_times[[#This Row],[64]])</f>
        <v>0.11220277777777776</v>
      </c>
      <c r="BV98" s="127">
        <f>IF(ISBLANK(laps_times[[#This Row],[65]]),"DNF",    rounds_cum_time[[#This Row],[64]]+laps_times[[#This Row],[65]])</f>
        <v>0.11387245370370369</v>
      </c>
      <c r="BW98" s="127">
        <f>IF(ISBLANK(laps_times[[#This Row],[66]]),"DNF",    rounds_cum_time[[#This Row],[65]]+laps_times[[#This Row],[66]])</f>
        <v>0.11558541666666665</v>
      </c>
      <c r="BX98" s="127">
        <f>IF(ISBLANK(laps_times[[#This Row],[67]]),"DNF",    rounds_cum_time[[#This Row],[66]]+laps_times[[#This Row],[67]])</f>
        <v>0.11720879629629628</v>
      </c>
      <c r="BY98" s="127">
        <f>IF(ISBLANK(laps_times[[#This Row],[68]]),"DNF",    rounds_cum_time[[#This Row],[67]]+laps_times[[#This Row],[68]])</f>
        <v>0.1188247685185185</v>
      </c>
      <c r="BZ98" s="127">
        <f>IF(ISBLANK(laps_times[[#This Row],[69]]),"DNF",    rounds_cum_time[[#This Row],[68]]+laps_times[[#This Row],[69]])</f>
        <v>0.12048263888888887</v>
      </c>
      <c r="CA98" s="127">
        <f>IF(ISBLANK(laps_times[[#This Row],[70]]),"DNF",    rounds_cum_time[[#This Row],[69]]+laps_times[[#This Row],[70]])</f>
        <v>0.12219004629629628</v>
      </c>
      <c r="CB98" s="127">
        <f>IF(ISBLANK(laps_times[[#This Row],[71]]),"DNF",    rounds_cum_time[[#This Row],[70]]+laps_times[[#This Row],[71]])</f>
        <v>0.12389814814814813</v>
      </c>
      <c r="CC98" s="127">
        <f>IF(ISBLANK(laps_times[[#This Row],[72]]),"DNF",    rounds_cum_time[[#This Row],[71]]+laps_times[[#This Row],[72]])</f>
        <v>0.12574675925925924</v>
      </c>
      <c r="CD98" s="127">
        <f>IF(ISBLANK(laps_times[[#This Row],[73]]),"DNF",    rounds_cum_time[[#This Row],[72]]+laps_times[[#This Row],[73]])</f>
        <v>0.12741215277777776</v>
      </c>
      <c r="CE98" s="127">
        <f>IF(ISBLANK(laps_times[[#This Row],[74]]),"DNF",    rounds_cum_time[[#This Row],[73]]+laps_times[[#This Row],[74]])</f>
        <v>0.12905694444444443</v>
      </c>
      <c r="CF98" s="127">
        <f>IF(ISBLANK(laps_times[[#This Row],[75]]),"DNF",    rounds_cum_time[[#This Row],[74]]+laps_times[[#This Row],[75]])</f>
        <v>0.13069062499999998</v>
      </c>
      <c r="CG98" s="127">
        <f>IF(ISBLANK(laps_times[[#This Row],[76]]),"DNF",    rounds_cum_time[[#This Row],[75]]+laps_times[[#This Row],[76]])</f>
        <v>0.13233958333333332</v>
      </c>
      <c r="CH98" s="127">
        <f>IF(ISBLANK(laps_times[[#This Row],[77]]),"DNF",    rounds_cum_time[[#This Row],[76]]+laps_times[[#This Row],[77]])</f>
        <v>0.13395069444444443</v>
      </c>
      <c r="CI98" s="127">
        <f>IF(ISBLANK(laps_times[[#This Row],[78]]),"DNF",    rounds_cum_time[[#This Row],[77]]+laps_times[[#This Row],[78]])</f>
        <v>0.13556817129629628</v>
      </c>
      <c r="CJ98" s="127">
        <f>IF(ISBLANK(laps_times[[#This Row],[79]]),"DNF",    rounds_cum_time[[#This Row],[78]]+laps_times[[#This Row],[79]])</f>
        <v>0.13714374999999998</v>
      </c>
      <c r="CK98" s="127">
        <f>IF(ISBLANK(laps_times[[#This Row],[80]]),"DNF",    rounds_cum_time[[#This Row],[79]]+laps_times[[#This Row],[80]])</f>
        <v>0.13872025462962961</v>
      </c>
      <c r="CL98" s="127">
        <f>IF(ISBLANK(laps_times[[#This Row],[81]]),"DNF",    rounds_cum_time[[#This Row],[80]]+laps_times[[#This Row],[81]])</f>
        <v>0.14034050925925926</v>
      </c>
      <c r="CM98" s="127">
        <f>IF(ISBLANK(laps_times[[#This Row],[82]]),"DNF",    rounds_cum_time[[#This Row],[81]]+laps_times[[#This Row],[82]])</f>
        <v>0.14219571759259259</v>
      </c>
      <c r="CN98" s="127">
        <f>IF(ISBLANK(laps_times[[#This Row],[83]]),"DNF",    rounds_cum_time[[#This Row],[82]]+laps_times[[#This Row],[83]])</f>
        <v>0.14381689814814813</v>
      </c>
      <c r="CO98" s="127">
        <f>IF(ISBLANK(laps_times[[#This Row],[84]]),"DNF",    rounds_cum_time[[#This Row],[83]]+laps_times[[#This Row],[84]])</f>
        <v>0.14541967592592592</v>
      </c>
      <c r="CP98" s="127">
        <f>IF(ISBLANK(laps_times[[#This Row],[85]]),"DNF",    rounds_cum_time[[#This Row],[84]]+laps_times[[#This Row],[85]])</f>
        <v>0.14705520833333333</v>
      </c>
      <c r="CQ98" s="127">
        <f>IF(ISBLANK(laps_times[[#This Row],[86]]),"DNF",    rounds_cum_time[[#This Row],[85]]+laps_times[[#This Row],[86]])</f>
        <v>0.14868182870370369</v>
      </c>
      <c r="CR98" s="127">
        <f>IF(ISBLANK(laps_times[[#This Row],[87]]),"DNF",    rounds_cum_time[[#This Row],[86]]+laps_times[[#This Row],[87]])</f>
        <v>0.1503241898148148</v>
      </c>
      <c r="CS98" s="127">
        <f>IF(ISBLANK(laps_times[[#This Row],[88]]),"DNF",    rounds_cum_time[[#This Row],[87]]+laps_times[[#This Row],[88]])</f>
        <v>0.15197349537037036</v>
      </c>
      <c r="CT98" s="127">
        <f>IF(ISBLANK(laps_times[[#This Row],[89]]),"DNF",    rounds_cum_time[[#This Row],[88]]+laps_times[[#This Row],[89]])</f>
        <v>0.15362627314814814</v>
      </c>
      <c r="CU98" s="127">
        <f>IF(ISBLANK(laps_times[[#This Row],[90]]),"DNF",    rounds_cum_time[[#This Row],[89]]+laps_times[[#This Row],[90]])</f>
        <v>0.15527569444444445</v>
      </c>
      <c r="CV98" s="127">
        <f>IF(ISBLANK(laps_times[[#This Row],[91]]),"DNF",    rounds_cum_time[[#This Row],[90]]+laps_times[[#This Row],[91]])</f>
        <v>0.15723993055555555</v>
      </c>
      <c r="CW98" s="127">
        <f>IF(ISBLANK(laps_times[[#This Row],[92]]),"DNF",    rounds_cum_time[[#This Row],[91]]+laps_times[[#This Row],[92]])</f>
        <v>0.15894340277777777</v>
      </c>
      <c r="CX98" s="127">
        <f>IF(ISBLANK(laps_times[[#This Row],[93]]),"DNF",    rounds_cum_time[[#This Row],[92]]+laps_times[[#This Row],[93]])</f>
        <v>0.1606292824074074</v>
      </c>
      <c r="CY98" s="127">
        <f>IF(ISBLANK(laps_times[[#This Row],[94]]),"DNF",    rounds_cum_time[[#This Row],[93]]+laps_times[[#This Row],[94]])</f>
        <v>0.16232256944444443</v>
      </c>
      <c r="CZ98" s="127">
        <f>IF(ISBLANK(laps_times[[#This Row],[95]]),"DNF",    rounds_cum_time[[#This Row],[94]]+laps_times[[#This Row],[95]])</f>
        <v>0.16397372685185183</v>
      </c>
      <c r="DA98" s="127">
        <f>IF(ISBLANK(laps_times[[#This Row],[96]]),"DNF",    rounds_cum_time[[#This Row],[95]]+laps_times[[#This Row],[96]])</f>
        <v>0.16568819444444441</v>
      </c>
      <c r="DB98" s="127">
        <f>IF(ISBLANK(laps_times[[#This Row],[97]]),"DNF",    rounds_cum_time[[#This Row],[96]]+laps_times[[#This Row],[97]])</f>
        <v>0.16729178240740739</v>
      </c>
      <c r="DC98" s="127">
        <f>IF(ISBLANK(laps_times[[#This Row],[98]]),"DNF",    rounds_cum_time[[#This Row],[97]]+laps_times[[#This Row],[98]])</f>
        <v>0.16891967592592591</v>
      </c>
      <c r="DD98" s="127">
        <f>IF(ISBLANK(laps_times[[#This Row],[99]]),"DNF",    rounds_cum_time[[#This Row],[98]]+laps_times[[#This Row],[99]])</f>
        <v>0.1705628472222222</v>
      </c>
      <c r="DE98" s="127">
        <f>IF(ISBLANK(laps_times[[#This Row],[100]]),"DNF",    rounds_cum_time[[#This Row],[99]]+laps_times[[#This Row],[100]])</f>
        <v>0.17225057870370369</v>
      </c>
      <c r="DF98" s="127">
        <f>IF(ISBLANK(laps_times[[#This Row],[101]]),"DNF",    rounds_cum_time[[#This Row],[100]]+laps_times[[#This Row],[101]])</f>
        <v>0.17405671296296296</v>
      </c>
      <c r="DG98" s="127">
        <f>IF(ISBLANK(laps_times[[#This Row],[102]]),"DNF",    rounds_cum_time[[#This Row],[101]]+laps_times[[#This Row],[102]])</f>
        <v>0.17580810185185186</v>
      </c>
      <c r="DH98" s="127">
        <f>IF(ISBLANK(laps_times[[#This Row],[103]]),"DNF",    rounds_cum_time[[#This Row],[102]]+laps_times[[#This Row],[103]])</f>
        <v>0.17760474537037038</v>
      </c>
      <c r="DI98" s="128">
        <f>IF(ISBLANK(laps_times[[#This Row],[104]]),"DNF",    rounds_cum_time[[#This Row],[103]]+laps_times[[#This Row],[104]])</f>
        <v>0.17935995370370372</v>
      </c>
      <c r="DJ98" s="128">
        <f>IF(ISBLANK(laps_times[[#This Row],[105]]),"DNF",    rounds_cum_time[[#This Row],[104]]+laps_times[[#This Row],[105]])</f>
        <v>0.1809797453703704</v>
      </c>
    </row>
    <row r="99" spans="2:114" x14ac:dyDescent="0.2">
      <c r="B99" s="124">
        <f>laps_times[[#This Row],[poř]]</f>
        <v>96</v>
      </c>
      <c r="C99" s="125">
        <f>laps_times[[#This Row],[s.č.]]</f>
        <v>54</v>
      </c>
      <c r="D99" s="125" t="str">
        <f>laps_times[[#This Row],[jméno]]</f>
        <v>Kubičková Eliška Anna</v>
      </c>
      <c r="E99" s="126">
        <f>laps_times[[#This Row],[roč]]</f>
        <v>1966</v>
      </c>
      <c r="F99" s="126" t="str">
        <f>laps_times[[#This Row],[kat]]</f>
        <v>Z2</v>
      </c>
      <c r="G99" s="126">
        <f>laps_times[[#This Row],[poř_kat]]</f>
        <v>7</v>
      </c>
      <c r="H99" s="125" t="str">
        <f>IF(ISBLANK(laps_times[[#This Row],[klub]]),"-",laps_times[[#This Row],[klub]])</f>
        <v>SC Marathon Plzeň</v>
      </c>
      <c r="I99" s="138">
        <f>laps_times[[#This Row],[celk. čas]]</f>
        <v>0.18186342592592594</v>
      </c>
      <c r="J99" s="127">
        <f>laps_times[[#This Row],[1]]</f>
        <v>2.7820601851851856E-3</v>
      </c>
      <c r="K99" s="127">
        <f>IF(ISBLANK(laps_times[[#This Row],[2]]),"DNF",    rounds_cum_time[[#This Row],[1]]+laps_times[[#This Row],[2]])</f>
        <v>4.5202546296296301E-3</v>
      </c>
      <c r="L99" s="127">
        <f>IF(ISBLANK(laps_times[[#This Row],[3]]),"DNF",    rounds_cum_time[[#This Row],[2]]+laps_times[[#This Row],[3]])</f>
        <v>6.2579861111111117E-3</v>
      </c>
      <c r="M99" s="127">
        <f>IF(ISBLANK(laps_times[[#This Row],[4]]),"DNF",    rounds_cum_time[[#This Row],[3]]+laps_times[[#This Row],[4]])</f>
        <v>8.0092592592592594E-3</v>
      </c>
      <c r="N99" s="127">
        <f>IF(ISBLANK(laps_times[[#This Row],[5]]),"DNF",    rounds_cum_time[[#This Row],[4]]+laps_times[[#This Row],[5]])</f>
        <v>9.7651620370370375E-3</v>
      </c>
      <c r="O99" s="127">
        <f>IF(ISBLANK(laps_times[[#This Row],[6]]),"DNF",    rounds_cum_time[[#This Row],[5]]+laps_times[[#This Row],[6]])</f>
        <v>1.1501273148148149E-2</v>
      </c>
      <c r="P99" s="127">
        <f>IF(ISBLANK(laps_times[[#This Row],[7]]),"DNF",    rounds_cum_time[[#This Row],[6]]+laps_times[[#This Row],[7]])</f>
        <v>1.3275694444444446E-2</v>
      </c>
      <c r="Q99" s="127">
        <f>IF(ISBLANK(laps_times[[#This Row],[8]]),"DNF",    rounds_cum_time[[#This Row],[7]]+laps_times[[#This Row],[8]])</f>
        <v>1.5064814814814816E-2</v>
      </c>
      <c r="R99" s="127">
        <f>IF(ISBLANK(laps_times[[#This Row],[9]]),"DNF",    rounds_cum_time[[#This Row],[8]]+laps_times[[#This Row],[9]])</f>
        <v>1.6954629629629632E-2</v>
      </c>
      <c r="S99" s="127">
        <f>IF(ISBLANK(laps_times[[#This Row],[10]]),"DNF",    rounds_cum_time[[#This Row],[9]]+laps_times[[#This Row],[10]])</f>
        <v>1.8649884259259262E-2</v>
      </c>
      <c r="T99" s="127">
        <f>IF(ISBLANK(laps_times[[#This Row],[11]]),"DNF",    rounds_cum_time[[#This Row],[10]]+laps_times[[#This Row],[11]])</f>
        <v>2.0368981481481484E-2</v>
      </c>
      <c r="U99" s="127">
        <f>IF(ISBLANK(laps_times[[#This Row],[12]]),"DNF",    rounds_cum_time[[#This Row],[11]]+laps_times[[#This Row],[12]])</f>
        <v>2.2084027777777782E-2</v>
      </c>
      <c r="V99" s="127">
        <f>IF(ISBLANK(laps_times[[#This Row],[13]]),"DNF",    rounds_cum_time[[#This Row],[12]]+laps_times[[#This Row],[13]])</f>
        <v>2.385104166666667E-2</v>
      </c>
      <c r="W99" s="127">
        <f>IF(ISBLANK(laps_times[[#This Row],[14]]),"DNF",    rounds_cum_time[[#This Row],[13]]+laps_times[[#This Row],[14]])</f>
        <v>2.552928240740741E-2</v>
      </c>
      <c r="X99" s="127">
        <f>IF(ISBLANK(laps_times[[#This Row],[15]]),"DNF",    rounds_cum_time[[#This Row],[14]]+laps_times[[#This Row],[15]])</f>
        <v>2.7206018518518522E-2</v>
      </c>
      <c r="Y99" s="127">
        <f>IF(ISBLANK(laps_times[[#This Row],[16]]),"DNF",    rounds_cum_time[[#This Row],[15]]+laps_times[[#This Row],[16]])</f>
        <v>2.8986805555555557E-2</v>
      </c>
      <c r="Z99" s="127">
        <f>IF(ISBLANK(laps_times[[#This Row],[17]]),"DNF",    rounds_cum_time[[#This Row],[16]]+laps_times[[#This Row],[17]])</f>
        <v>3.0637847222222223E-2</v>
      </c>
      <c r="AA99" s="127">
        <f>IF(ISBLANK(laps_times[[#This Row],[18]]),"DNF",    rounds_cum_time[[#This Row],[17]]+laps_times[[#This Row],[18]])</f>
        <v>3.2321412037037034E-2</v>
      </c>
      <c r="AB99" s="127">
        <f>IF(ISBLANK(laps_times[[#This Row],[19]]),"DNF",    rounds_cum_time[[#This Row],[18]]+laps_times[[#This Row],[19]])</f>
        <v>3.4163541666666665E-2</v>
      </c>
      <c r="AC99" s="127">
        <f>IF(ISBLANK(laps_times[[#This Row],[20]]),"DNF",    rounds_cum_time[[#This Row],[19]]+laps_times[[#This Row],[20]])</f>
        <v>3.5803124999999998E-2</v>
      </c>
      <c r="AD99" s="127">
        <f>IF(ISBLANK(laps_times[[#This Row],[21]]),"DNF",    rounds_cum_time[[#This Row],[20]]+laps_times[[#This Row],[21]])</f>
        <v>3.7459606481481479E-2</v>
      </c>
      <c r="AE99" s="127">
        <f>IF(ISBLANK(laps_times[[#This Row],[22]]),"DNF",    rounds_cum_time[[#This Row],[21]]+laps_times[[#This Row],[22]])</f>
        <v>3.9100115740740737E-2</v>
      </c>
      <c r="AF99" s="127">
        <f>IF(ISBLANK(laps_times[[#This Row],[23]]),"DNF",    rounds_cum_time[[#This Row],[22]]+laps_times[[#This Row],[23]])</f>
        <v>4.0818518518518518E-2</v>
      </c>
      <c r="AG99" s="127">
        <f>IF(ISBLANK(laps_times[[#This Row],[24]]),"DNF",    rounds_cum_time[[#This Row],[23]]+laps_times[[#This Row],[24]])</f>
        <v>4.2454976851851851E-2</v>
      </c>
      <c r="AH99" s="127">
        <f>IF(ISBLANK(laps_times[[#This Row],[25]]),"DNF",    rounds_cum_time[[#This Row],[24]]+laps_times[[#This Row],[25]])</f>
        <v>4.4155902777777777E-2</v>
      </c>
      <c r="AI99" s="127">
        <f>IF(ISBLANK(laps_times[[#This Row],[26]]),"DNF",    rounds_cum_time[[#This Row],[25]]+laps_times[[#This Row],[26]])</f>
        <v>4.5804861111111109E-2</v>
      </c>
      <c r="AJ99" s="127">
        <f>IF(ISBLANK(laps_times[[#This Row],[27]]),"DNF",    rounds_cum_time[[#This Row],[26]]+laps_times[[#This Row],[27]])</f>
        <v>4.745694444444444E-2</v>
      </c>
      <c r="AK99" s="127">
        <f>IF(ISBLANK(laps_times[[#This Row],[28]]),"DNF",    rounds_cum_time[[#This Row],[27]]+laps_times[[#This Row],[28]])</f>
        <v>4.9119675925925921E-2</v>
      </c>
      <c r="AL99" s="127">
        <f>IF(ISBLANK(laps_times[[#This Row],[29]]),"DNF",    rounds_cum_time[[#This Row],[28]]+laps_times[[#This Row],[29]])</f>
        <v>5.0772685185185178E-2</v>
      </c>
      <c r="AM99" s="127">
        <f>IF(ISBLANK(laps_times[[#This Row],[30]]),"DNF",    rounds_cum_time[[#This Row],[29]]+laps_times[[#This Row],[30]])</f>
        <v>5.2412384259259252E-2</v>
      </c>
      <c r="AN99" s="127">
        <f>IF(ISBLANK(laps_times[[#This Row],[31]]),"DNF",    rounds_cum_time[[#This Row],[30]]+laps_times[[#This Row],[31]])</f>
        <v>5.4084143518518514E-2</v>
      </c>
      <c r="AO99" s="127">
        <f>IF(ISBLANK(laps_times[[#This Row],[32]]),"DNF",    rounds_cum_time[[#This Row],[31]]+laps_times[[#This Row],[32]])</f>
        <v>5.5754861111111109E-2</v>
      </c>
      <c r="AP99" s="127">
        <f>IF(ISBLANK(laps_times[[#This Row],[33]]),"DNF",    rounds_cum_time[[#This Row],[32]]+laps_times[[#This Row],[33]])</f>
        <v>5.7508912037037035E-2</v>
      </c>
      <c r="AQ99" s="127">
        <f>IF(ISBLANK(laps_times[[#This Row],[34]]),"DNF",    rounds_cum_time[[#This Row],[33]]+laps_times[[#This Row],[34]])</f>
        <v>5.9121759259259256E-2</v>
      </c>
      <c r="AR99" s="127">
        <f>IF(ISBLANK(laps_times[[#This Row],[35]]),"DNF",    rounds_cum_time[[#This Row],[34]]+laps_times[[#This Row],[35]])</f>
        <v>6.0761805555555555E-2</v>
      </c>
      <c r="AS99" s="127">
        <f>IF(ISBLANK(laps_times[[#This Row],[36]]),"DNF",    rounds_cum_time[[#This Row],[35]]+laps_times[[#This Row],[36]])</f>
        <v>6.253229166666667E-2</v>
      </c>
      <c r="AT99" s="127">
        <f>IF(ISBLANK(laps_times[[#This Row],[37]]),"DNF",    rounds_cum_time[[#This Row],[36]]+laps_times[[#This Row],[37]])</f>
        <v>6.4122685185185185E-2</v>
      </c>
      <c r="AU99" s="127">
        <f>IF(ISBLANK(laps_times[[#This Row],[38]]),"DNF",    rounds_cum_time[[#This Row],[37]]+laps_times[[#This Row],[38]])</f>
        <v>6.572118055555555E-2</v>
      </c>
      <c r="AV99" s="127">
        <f>IF(ISBLANK(laps_times[[#This Row],[39]]),"DNF",    rounds_cum_time[[#This Row],[38]]+laps_times[[#This Row],[39]])</f>
        <v>6.7399305555555553E-2</v>
      </c>
      <c r="AW99" s="127">
        <f>IF(ISBLANK(laps_times[[#This Row],[40]]),"DNF",    rounds_cum_time[[#This Row],[39]]+laps_times[[#This Row],[40]])</f>
        <v>6.9016203703703705E-2</v>
      </c>
      <c r="AX99" s="127">
        <f>IF(ISBLANK(laps_times[[#This Row],[41]]),"DNF",    rounds_cum_time[[#This Row],[40]]+laps_times[[#This Row],[41]])</f>
        <v>7.0630208333333333E-2</v>
      </c>
      <c r="AY99" s="127">
        <f>IF(ISBLANK(laps_times[[#This Row],[42]]),"DNF",    rounds_cum_time[[#This Row],[41]]+laps_times[[#This Row],[42]])</f>
        <v>7.2252199074074069E-2</v>
      </c>
      <c r="AZ99" s="127">
        <f>IF(ISBLANK(laps_times[[#This Row],[43]]),"DNF",    rounds_cum_time[[#This Row],[42]]+laps_times[[#This Row],[43]])</f>
        <v>7.3857523148148141E-2</v>
      </c>
      <c r="BA99" s="127">
        <f>IF(ISBLANK(laps_times[[#This Row],[44]]),"DNF",    rounds_cum_time[[#This Row],[43]]+laps_times[[#This Row],[44]])</f>
        <v>7.5465856481481478E-2</v>
      </c>
      <c r="BB99" s="127">
        <f>IF(ISBLANK(laps_times[[#This Row],[45]]),"DNF",    rounds_cum_time[[#This Row],[44]]+laps_times[[#This Row],[45]])</f>
        <v>7.707569444444444E-2</v>
      </c>
      <c r="BC99" s="127">
        <f>IF(ISBLANK(laps_times[[#This Row],[46]]),"DNF",    rounds_cum_time[[#This Row],[45]]+laps_times[[#This Row],[46]])</f>
        <v>7.8774305555555549E-2</v>
      </c>
      <c r="BD99" s="127">
        <f>IF(ISBLANK(laps_times[[#This Row],[47]]),"DNF",    rounds_cum_time[[#This Row],[46]]+laps_times[[#This Row],[47]])</f>
        <v>8.0462037037037026E-2</v>
      </c>
      <c r="BE99" s="127">
        <f>IF(ISBLANK(laps_times[[#This Row],[48]]),"DNF",    rounds_cum_time[[#This Row],[47]]+laps_times[[#This Row],[48]])</f>
        <v>8.2145370370370355E-2</v>
      </c>
      <c r="BF99" s="127">
        <f>IF(ISBLANK(laps_times[[#This Row],[49]]),"DNF",    rounds_cum_time[[#This Row],[48]]+laps_times[[#This Row],[49]])</f>
        <v>8.3741782407407386E-2</v>
      </c>
      <c r="BG99" s="127">
        <f>IF(ISBLANK(laps_times[[#This Row],[50]]),"DNF",    rounds_cum_time[[#This Row],[49]]+laps_times[[#This Row],[50]])</f>
        <v>8.5344097222222207E-2</v>
      </c>
      <c r="BH99" s="127">
        <f>IF(ISBLANK(laps_times[[#This Row],[51]]),"DNF",    rounds_cum_time[[#This Row],[50]]+laps_times[[#This Row],[51]])</f>
        <v>8.6976273148148139E-2</v>
      </c>
      <c r="BI99" s="127">
        <f>IF(ISBLANK(laps_times[[#This Row],[52]]),"DNF",    rounds_cum_time[[#This Row],[51]]+laps_times[[#This Row],[52]])</f>
        <v>8.8633680555555552E-2</v>
      </c>
      <c r="BJ99" s="127">
        <f>IF(ISBLANK(laps_times[[#This Row],[53]]),"DNF",    rounds_cum_time[[#This Row],[52]]+laps_times[[#This Row],[53]])</f>
        <v>9.0278703703703694E-2</v>
      </c>
      <c r="BK99" s="127">
        <f>IF(ISBLANK(laps_times[[#This Row],[54]]),"DNF",    rounds_cum_time[[#This Row],[53]]+laps_times[[#This Row],[54]])</f>
        <v>9.1969212962962954E-2</v>
      </c>
      <c r="BL99" s="127">
        <f>IF(ISBLANK(laps_times[[#This Row],[55]]),"DNF",    rounds_cum_time[[#This Row],[54]]+laps_times[[#This Row],[55]])</f>
        <v>9.3583101851851841E-2</v>
      </c>
      <c r="BM99" s="127">
        <f>IF(ISBLANK(laps_times[[#This Row],[56]]),"DNF",    rounds_cum_time[[#This Row],[55]]+laps_times[[#This Row],[56]])</f>
        <v>9.5218518518518508E-2</v>
      </c>
      <c r="BN99" s="127">
        <f>IF(ISBLANK(laps_times[[#This Row],[57]]),"DNF",    rounds_cum_time[[#This Row],[56]]+laps_times[[#This Row],[57]])</f>
        <v>9.6930092592592582E-2</v>
      </c>
      <c r="BO99" s="127">
        <f>IF(ISBLANK(laps_times[[#This Row],[58]]),"DNF",    rounds_cum_time[[#This Row],[57]]+laps_times[[#This Row],[58]])</f>
        <v>9.8576273148148139E-2</v>
      </c>
      <c r="BP99" s="127">
        <f>IF(ISBLANK(laps_times[[#This Row],[59]]),"DNF",    rounds_cum_time[[#This Row],[58]]+laps_times[[#This Row],[59]])</f>
        <v>0.10023969907407407</v>
      </c>
      <c r="BQ99" s="127">
        <f>IF(ISBLANK(laps_times[[#This Row],[60]]),"DNF",    rounds_cum_time[[#This Row],[59]]+laps_times[[#This Row],[60]])</f>
        <v>0.1018917824074074</v>
      </c>
      <c r="BR99" s="127">
        <f>IF(ISBLANK(laps_times[[#This Row],[61]]),"DNF",    rounds_cum_time[[#This Row],[60]]+laps_times[[#This Row],[61]])</f>
        <v>0.10354780092592591</v>
      </c>
      <c r="BS99" s="127">
        <f>IF(ISBLANK(laps_times[[#This Row],[62]]),"DNF",    rounds_cum_time[[#This Row],[61]]+laps_times[[#This Row],[62]])</f>
        <v>0.10534641203703703</v>
      </c>
      <c r="BT99" s="127">
        <f>IF(ISBLANK(laps_times[[#This Row],[63]]),"DNF",    rounds_cum_time[[#This Row],[62]]+laps_times[[#This Row],[63]])</f>
        <v>0.10699456018518518</v>
      </c>
      <c r="BU99" s="127">
        <f>IF(ISBLANK(laps_times[[#This Row],[64]]),"DNF",    rounds_cum_time[[#This Row],[63]]+laps_times[[#This Row],[64]])</f>
        <v>0.10864780092592592</v>
      </c>
      <c r="BV99" s="127">
        <f>IF(ISBLANK(laps_times[[#This Row],[65]]),"DNF",    rounds_cum_time[[#This Row],[64]]+laps_times[[#This Row],[65]])</f>
        <v>0.11030486111111111</v>
      </c>
      <c r="BW99" s="127">
        <f>IF(ISBLANK(laps_times[[#This Row],[66]]),"DNF",    rounds_cum_time[[#This Row],[65]]+laps_times[[#This Row],[66]])</f>
        <v>0.11207754629629629</v>
      </c>
      <c r="BX99" s="127">
        <f>IF(ISBLANK(laps_times[[#This Row],[67]]),"DNF",    rounds_cum_time[[#This Row],[66]]+laps_times[[#This Row],[67]])</f>
        <v>0.11372418981481482</v>
      </c>
      <c r="BY99" s="127">
        <f>IF(ISBLANK(laps_times[[#This Row],[68]]),"DNF",    rounds_cum_time[[#This Row],[67]]+laps_times[[#This Row],[68]])</f>
        <v>0.11548310185185186</v>
      </c>
      <c r="BZ99" s="127">
        <f>IF(ISBLANK(laps_times[[#This Row],[69]]),"DNF",    rounds_cum_time[[#This Row],[68]]+laps_times[[#This Row],[69]])</f>
        <v>0.11714212962962964</v>
      </c>
      <c r="CA99" s="127">
        <f>IF(ISBLANK(laps_times[[#This Row],[70]]),"DNF",    rounds_cum_time[[#This Row],[69]]+laps_times[[#This Row],[70]])</f>
        <v>0.11892743055555556</v>
      </c>
      <c r="CB99" s="127">
        <f>IF(ISBLANK(laps_times[[#This Row],[71]]),"DNF",    rounds_cum_time[[#This Row],[70]]+laps_times[[#This Row],[71]])</f>
        <v>0.12056597222222223</v>
      </c>
      <c r="CC99" s="127">
        <f>IF(ISBLANK(laps_times[[#This Row],[72]]),"DNF",    rounds_cum_time[[#This Row],[71]]+laps_times[[#This Row],[72]])</f>
        <v>0.1222277777777778</v>
      </c>
      <c r="CD99" s="127">
        <f>IF(ISBLANK(laps_times[[#This Row],[73]]),"DNF",    rounds_cum_time[[#This Row],[72]]+laps_times[[#This Row],[73]])</f>
        <v>0.12404039351851853</v>
      </c>
      <c r="CE99" s="127">
        <f>IF(ISBLANK(laps_times[[#This Row],[74]]),"DNF",    rounds_cum_time[[#This Row],[73]]+laps_times[[#This Row],[74]])</f>
        <v>0.12572280092592594</v>
      </c>
      <c r="CF99" s="127">
        <f>IF(ISBLANK(laps_times[[#This Row],[75]]),"DNF",    rounds_cum_time[[#This Row],[74]]+laps_times[[#This Row],[75]])</f>
        <v>0.12750405092592595</v>
      </c>
      <c r="CG99" s="127">
        <f>IF(ISBLANK(laps_times[[#This Row],[76]]),"DNF",    rounds_cum_time[[#This Row],[75]]+laps_times[[#This Row],[76]])</f>
        <v>0.12918912037037039</v>
      </c>
      <c r="CH99" s="127">
        <f>IF(ISBLANK(laps_times[[#This Row],[77]]),"DNF",    rounds_cum_time[[#This Row],[76]]+laps_times[[#This Row],[77]])</f>
        <v>0.13084918981481483</v>
      </c>
      <c r="CI99" s="127">
        <f>IF(ISBLANK(laps_times[[#This Row],[78]]),"DNF",    rounds_cum_time[[#This Row],[77]]+laps_times[[#This Row],[78]])</f>
        <v>0.13263229166666668</v>
      </c>
      <c r="CJ99" s="127">
        <f>IF(ISBLANK(laps_times[[#This Row],[79]]),"DNF",    rounds_cum_time[[#This Row],[78]]+laps_times[[#This Row],[79]])</f>
        <v>0.13433067129629631</v>
      </c>
      <c r="CK99" s="127">
        <f>IF(ISBLANK(laps_times[[#This Row],[80]]),"DNF",    rounds_cum_time[[#This Row],[79]]+laps_times[[#This Row],[80]])</f>
        <v>0.13599537037037038</v>
      </c>
      <c r="CL99" s="127">
        <f>IF(ISBLANK(laps_times[[#This Row],[81]]),"DNF",    rounds_cum_time[[#This Row],[80]]+laps_times[[#This Row],[81]])</f>
        <v>0.13772268518518518</v>
      </c>
      <c r="CM99" s="127">
        <f>IF(ISBLANK(laps_times[[#This Row],[82]]),"DNF",    rounds_cum_time[[#This Row],[81]]+laps_times[[#This Row],[82]])</f>
        <v>0.13942847222222221</v>
      </c>
      <c r="CN99" s="127">
        <f>IF(ISBLANK(laps_times[[#This Row],[83]]),"DNF",    rounds_cum_time[[#This Row],[82]]+laps_times[[#This Row],[83]])</f>
        <v>0.14114374999999998</v>
      </c>
      <c r="CO99" s="127">
        <f>IF(ISBLANK(laps_times[[#This Row],[84]]),"DNF",    rounds_cum_time[[#This Row],[83]]+laps_times[[#This Row],[84]])</f>
        <v>0.14300960648148148</v>
      </c>
      <c r="CP99" s="127">
        <f>IF(ISBLANK(laps_times[[#This Row],[85]]),"DNF",    rounds_cum_time[[#This Row],[84]]+laps_times[[#This Row],[85]])</f>
        <v>0.1448824074074074</v>
      </c>
      <c r="CQ99" s="127">
        <f>IF(ISBLANK(laps_times[[#This Row],[86]]),"DNF",    rounds_cum_time[[#This Row],[85]]+laps_times[[#This Row],[86]])</f>
        <v>0.1466207175925926</v>
      </c>
      <c r="CR99" s="127">
        <f>IF(ISBLANK(laps_times[[#This Row],[87]]),"DNF",    rounds_cum_time[[#This Row],[86]]+laps_times[[#This Row],[87]])</f>
        <v>0.14838009259259261</v>
      </c>
      <c r="CS99" s="127">
        <f>IF(ISBLANK(laps_times[[#This Row],[88]]),"DNF",    rounds_cum_time[[#This Row],[87]]+laps_times[[#This Row],[88]])</f>
        <v>0.15012002314814815</v>
      </c>
      <c r="CT99" s="127">
        <f>IF(ISBLANK(laps_times[[#This Row],[89]]),"DNF",    rounds_cum_time[[#This Row],[88]]+laps_times[[#This Row],[89]])</f>
        <v>0.15220868055555556</v>
      </c>
      <c r="CU99" s="127">
        <f>IF(ISBLANK(laps_times[[#This Row],[90]]),"DNF",    rounds_cum_time[[#This Row],[89]]+laps_times[[#This Row],[90]])</f>
        <v>0.15403460648148148</v>
      </c>
      <c r="CV99" s="127">
        <f>IF(ISBLANK(laps_times[[#This Row],[91]]),"DNF",    rounds_cum_time[[#This Row],[90]]+laps_times[[#This Row],[91]])</f>
        <v>0.15577881944444444</v>
      </c>
      <c r="CW99" s="127">
        <f>IF(ISBLANK(laps_times[[#This Row],[92]]),"DNF",    rounds_cum_time[[#This Row],[91]]+laps_times[[#This Row],[92]])</f>
        <v>0.1575454861111111</v>
      </c>
      <c r="CX99" s="127">
        <f>IF(ISBLANK(laps_times[[#This Row],[93]]),"DNF",    rounds_cum_time[[#This Row],[92]]+laps_times[[#This Row],[93]])</f>
        <v>0.15943310185185183</v>
      </c>
      <c r="CY99" s="127">
        <f>IF(ISBLANK(laps_times[[#This Row],[94]]),"DNF",    rounds_cum_time[[#This Row],[93]]+laps_times[[#This Row],[94]])</f>
        <v>0.16119548611111109</v>
      </c>
      <c r="CZ99" s="127">
        <f>IF(ISBLANK(laps_times[[#This Row],[95]]),"DNF",    rounds_cum_time[[#This Row],[94]]+laps_times[[#This Row],[95]])</f>
        <v>0.16327638888888887</v>
      </c>
      <c r="DA99" s="127">
        <f>IF(ISBLANK(laps_times[[#This Row],[96]]),"DNF",    rounds_cum_time[[#This Row],[95]]+laps_times[[#This Row],[96]])</f>
        <v>0.16506203703703703</v>
      </c>
      <c r="DB99" s="127">
        <f>IF(ISBLANK(laps_times[[#This Row],[97]]),"DNF",    rounds_cum_time[[#This Row],[96]]+laps_times[[#This Row],[97]])</f>
        <v>0.16687002314814814</v>
      </c>
      <c r="DC99" s="127">
        <f>IF(ISBLANK(laps_times[[#This Row],[98]]),"DNF",    rounds_cum_time[[#This Row],[97]]+laps_times[[#This Row],[98]])</f>
        <v>0.16879953703703704</v>
      </c>
      <c r="DD99" s="127">
        <f>IF(ISBLANK(laps_times[[#This Row],[99]]),"DNF",    rounds_cum_time[[#This Row],[98]]+laps_times[[#This Row],[99]])</f>
        <v>0.17064074074074073</v>
      </c>
      <c r="DE99" s="127">
        <f>IF(ISBLANK(laps_times[[#This Row],[100]]),"DNF",    rounds_cum_time[[#This Row],[99]]+laps_times[[#This Row],[100]])</f>
        <v>0.17258391203703702</v>
      </c>
      <c r="DF99" s="127">
        <f>IF(ISBLANK(laps_times[[#This Row],[101]]),"DNF",    rounds_cum_time[[#This Row],[100]]+laps_times[[#This Row],[101]])</f>
        <v>0.17436597222222219</v>
      </c>
      <c r="DG99" s="127">
        <f>IF(ISBLANK(laps_times[[#This Row],[102]]),"DNF",    rounds_cum_time[[#This Row],[101]]+laps_times[[#This Row],[102]])</f>
        <v>0.17643368055555553</v>
      </c>
      <c r="DH99" s="127">
        <f>IF(ISBLANK(laps_times[[#This Row],[103]]),"DNF",    rounds_cum_time[[#This Row],[102]]+laps_times[[#This Row],[103]])</f>
        <v>0.17824629629629626</v>
      </c>
      <c r="DI99" s="128">
        <f>IF(ISBLANK(laps_times[[#This Row],[104]]),"DNF",    rounds_cum_time[[#This Row],[103]]+laps_times[[#This Row],[104]])</f>
        <v>0.18005277777777776</v>
      </c>
      <c r="DJ99" s="128">
        <f>IF(ISBLANK(laps_times[[#This Row],[105]]),"DNF",    rounds_cum_time[[#This Row],[104]]+laps_times[[#This Row],[105]])</f>
        <v>0.1818710648148148</v>
      </c>
    </row>
    <row r="100" spans="2:114" x14ac:dyDescent="0.2">
      <c r="B100" s="124">
        <f>laps_times[[#This Row],[poř]]</f>
        <v>97</v>
      </c>
      <c r="C100" s="125">
        <f>laps_times[[#This Row],[s.č.]]</f>
        <v>98</v>
      </c>
      <c r="D100" s="125" t="str">
        <f>laps_times[[#This Row],[jméno]]</f>
        <v>Ščibran Miroslav</v>
      </c>
      <c r="E100" s="126">
        <f>laps_times[[#This Row],[roč]]</f>
        <v>1977</v>
      </c>
      <c r="F100" s="126" t="str">
        <f>laps_times[[#This Row],[kat]]</f>
        <v>M40</v>
      </c>
      <c r="G100" s="126">
        <f>laps_times[[#This Row],[poř_kat]]</f>
        <v>40</v>
      </c>
      <c r="H100" s="125" t="str">
        <f>IF(ISBLANK(laps_times[[#This Row],[klub]]),"-",laps_times[[#This Row],[klub]])</f>
        <v>Sirka a Miza Žilina</v>
      </c>
      <c r="I100" s="138">
        <f>laps_times[[#This Row],[celk. čas]]</f>
        <v>0.18339120370370368</v>
      </c>
      <c r="J100" s="127">
        <f>laps_times[[#This Row],[1]]</f>
        <v>2.6460648148148146E-3</v>
      </c>
      <c r="K100" s="127">
        <f>IF(ISBLANK(laps_times[[#This Row],[2]]),"DNF",    rounds_cum_time[[#This Row],[1]]+laps_times[[#This Row],[2]])</f>
        <v>4.2732638888888889E-3</v>
      </c>
      <c r="L100" s="127">
        <f>IF(ISBLANK(laps_times[[#This Row],[3]]),"DNF",    rounds_cum_time[[#This Row],[2]]+laps_times[[#This Row],[3]])</f>
        <v>5.9581018518518516E-3</v>
      </c>
      <c r="M100" s="127">
        <f>IF(ISBLANK(laps_times[[#This Row],[4]]),"DNF",    rounds_cum_time[[#This Row],[3]]+laps_times[[#This Row],[4]])</f>
        <v>7.6233796296296293E-3</v>
      </c>
      <c r="N100" s="127">
        <f>IF(ISBLANK(laps_times[[#This Row],[5]]),"DNF",    rounds_cum_time[[#This Row],[4]]+laps_times[[#This Row],[5]])</f>
        <v>9.2655092592592581E-3</v>
      </c>
      <c r="O100" s="127">
        <f>IF(ISBLANK(laps_times[[#This Row],[6]]),"DNF",    rounds_cum_time[[#This Row],[5]]+laps_times[[#This Row],[6]])</f>
        <v>1.092523148148148E-2</v>
      </c>
      <c r="P100" s="127">
        <f>IF(ISBLANK(laps_times[[#This Row],[7]]),"DNF",    rounds_cum_time[[#This Row],[6]]+laps_times[[#This Row],[7]])</f>
        <v>1.2610300925925924E-2</v>
      </c>
      <c r="Q100" s="127">
        <f>IF(ISBLANK(laps_times[[#This Row],[8]]),"DNF",    rounds_cum_time[[#This Row],[7]]+laps_times[[#This Row],[8]])</f>
        <v>1.4254050925925923E-2</v>
      </c>
      <c r="R100" s="127">
        <f>IF(ISBLANK(laps_times[[#This Row],[9]]),"DNF",    rounds_cum_time[[#This Row],[8]]+laps_times[[#This Row],[9]])</f>
        <v>1.5907986111111109E-2</v>
      </c>
      <c r="S100" s="127">
        <f>IF(ISBLANK(laps_times[[#This Row],[10]]),"DNF",    rounds_cum_time[[#This Row],[9]]+laps_times[[#This Row],[10]])</f>
        <v>1.7566666666666664E-2</v>
      </c>
      <c r="T100" s="127">
        <f>IF(ISBLANK(laps_times[[#This Row],[11]]),"DNF",    rounds_cum_time[[#This Row],[10]]+laps_times[[#This Row],[11]])</f>
        <v>1.9199999999999998E-2</v>
      </c>
      <c r="U100" s="127">
        <f>IF(ISBLANK(laps_times[[#This Row],[12]]),"DNF",    rounds_cum_time[[#This Row],[11]]+laps_times[[#This Row],[12]])</f>
        <v>2.0821180555555555E-2</v>
      </c>
      <c r="V100" s="127">
        <f>IF(ISBLANK(laps_times[[#This Row],[13]]),"DNF",    rounds_cum_time[[#This Row],[12]]+laps_times[[#This Row],[13]])</f>
        <v>2.2480439814814814E-2</v>
      </c>
      <c r="W100" s="127">
        <f>IF(ISBLANK(laps_times[[#This Row],[14]]),"DNF",    rounds_cum_time[[#This Row],[13]]+laps_times[[#This Row],[14]])</f>
        <v>2.4149999999999998E-2</v>
      </c>
      <c r="X100" s="127">
        <f>IF(ISBLANK(laps_times[[#This Row],[15]]),"DNF",    rounds_cum_time[[#This Row],[14]]+laps_times[[#This Row],[15]])</f>
        <v>2.5835763888888887E-2</v>
      </c>
      <c r="Y100" s="127">
        <f>IF(ISBLANK(laps_times[[#This Row],[16]]),"DNF",    rounds_cum_time[[#This Row],[15]]+laps_times[[#This Row],[16]])</f>
        <v>2.7493171296296293E-2</v>
      </c>
      <c r="Z100" s="127">
        <f>IF(ISBLANK(laps_times[[#This Row],[17]]),"DNF",    rounds_cum_time[[#This Row],[16]]+laps_times[[#This Row],[17]])</f>
        <v>2.9176504629629625E-2</v>
      </c>
      <c r="AA100" s="127">
        <f>IF(ISBLANK(laps_times[[#This Row],[18]]),"DNF",    rounds_cum_time[[#This Row],[17]]+laps_times[[#This Row],[18]])</f>
        <v>3.0829050925925923E-2</v>
      </c>
      <c r="AB100" s="127">
        <f>IF(ISBLANK(laps_times[[#This Row],[19]]),"DNF",    rounds_cum_time[[#This Row],[18]]+laps_times[[#This Row],[19]])</f>
        <v>3.2484027777777771E-2</v>
      </c>
      <c r="AC100" s="127">
        <f>IF(ISBLANK(laps_times[[#This Row],[20]]),"DNF",    rounds_cum_time[[#This Row],[19]]+laps_times[[#This Row],[20]])</f>
        <v>3.4152662037037033E-2</v>
      </c>
      <c r="AD100" s="127">
        <f>IF(ISBLANK(laps_times[[#This Row],[21]]),"DNF",    rounds_cum_time[[#This Row],[20]]+laps_times[[#This Row],[21]])</f>
        <v>3.5837615740740736E-2</v>
      </c>
      <c r="AE100" s="127">
        <f>IF(ISBLANK(laps_times[[#This Row],[22]]),"DNF",    rounds_cum_time[[#This Row],[21]]+laps_times[[#This Row],[22]])</f>
        <v>3.7540393518518511E-2</v>
      </c>
      <c r="AF100" s="127">
        <f>IF(ISBLANK(laps_times[[#This Row],[23]]),"DNF",    rounds_cum_time[[#This Row],[22]]+laps_times[[#This Row],[23]])</f>
        <v>3.9237962962962954E-2</v>
      </c>
      <c r="AG100" s="127">
        <f>IF(ISBLANK(laps_times[[#This Row],[24]]),"DNF",    rounds_cum_time[[#This Row],[23]]+laps_times[[#This Row],[24]])</f>
        <v>4.0932060185185179E-2</v>
      </c>
      <c r="AH100" s="127">
        <f>IF(ISBLANK(laps_times[[#This Row],[25]]),"DNF",    rounds_cum_time[[#This Row],[24]]+laps_times[[#This Row],[25]])</f>
        <v>4.2592129629629626E-2</v>
      </c>
      <c r="AI100" s="127">
        <f>IF(ISBLANK(laps_times[[#This Row],[26]]),"DNF",    rounds_cum_time[[#This Row],[25]]+laps_times[[#This Row],[26]])</f>
        <v>4.4285532407407402E-2</v>
      </c>
      <c r="AJ100" s="127">
        <f>IF(ISBLANK(laps_times[[#This Row],[27]]),"DNF",    rounds_cum_time[[#This Row],[26]]+laps_times[[#This Row],[27]])</f>
        <v>4.5959837962962956E-2</v>
      </c>
      <c r="AK100" s="127">
        <f>IF(ISBLANK(laps_times[[#This Row],[28]]),"DNF",    rounds_cum_time[[#This Row],[27]]+laps_times[[#This Row],[28]])</f>
        <v>4.7639814814814808E-2</v>
      </c>
      <c r="AL100" s="127">
        <f>IF(ISBLANK(laps_times[[#This Row],[29]]),"DNF",    rounds_cum_time[[#This Row],[28]]+laps_times[[#This Row],[29]])</f>
        <v>4.9333101851851843E-2</v>
      </c>
      <c r="AM100" s="127">
        <f>IF(ISBLANK(laps_times[[#This Row],[30]]),"DNF",    rounds_cum_time[[#This Row],[29]]+laps_times[[#This Row],[30]])</f>
        <v>5.1052777777777766E-2</v>
      </c>
      <c r="AN100" s="127">
        <f>IF(ISBLANK(laps_times[[#This Row],[31]]),"DNF",    rounds_cum_time[[#This Row],[30]]+laps_times[[#This Row],[31]])</f>
        <v>5.276435185185184E-2</v>
      </c>
      <c r="AO100" s="127">
        <f>IF(ISBLANK(laps_times[[#This Row],[32]]),"DNF",    rounds_cum_time[[#This Row],[31]]+laps_times[[#This Row],[32]])</f>
        <v>5.4431712962962953E-2</v>
      </c>
      <c r="AP100" s="127">
        <f>IF(ISBLANK(laps_times[[#This Row],[33]]),"DNF",    rounds_cum_time[[#This Row],[32]]+laps_times[[#This Row],[33]])</f>
        <v>5.5997222222222212E-2</v>
      </c>
      <c r="AQ100" s="127">
        <f>IF(ISBLANK(laps_times[[#This Row],[34]]),"DNF",    rounds_cum_time[[#This Row],[33]]+laps_times[[#This Row],[34]])</f>
        <v>5.7540277777777767E-2</v>
      </c>
      <c r="AR100" s="127">
        <f>IF(ISBLANK(laps_times[[#This Row],[35]]),"DNF",    rounds_cum_time[[#This Row],[34]]+laps_times[[#This Row],[35]])</f>
        <v>5.9075347222222213E-2</v>
      </c>
      <c r="AS100" s="127">
        <f>IF(ISBLANK(laps_times[[#This Row],[36]]),"DNF",    rounds_cum_time[[#This Row],[35]]+laps_times[[#This Row],[36]])</f>
        <v>6.0611226851851843E-2</v>
      </c>
      <c r="AT100" s="127">
        <f>IF(ISBLANK(laps_times[[#This Row],[37]]),"DNF",    rounds_cum_time[[#This Row],[36]]+laps_times[[#This Row],[37]])</f>
        <v>6.2159027777777771E-2</v>
      </c>
      <c r="AU100" s="127">
        <f>IF(ISBLANK(laps_times[[#This Row],[38]]),"DNF",    rounds_cum_time[[#This Row],[37]]+laps_times[[#This Row],[38]])</f>
        <v>6.3761921296296292E-2</v>
      </c>
      <c r="AV100" s="127">
        <f>IF(ISBLANK(laps_times[[#This Row],[39]]),"DNF",    rounds_cum_time[[#This Row],[38]]+laps_times[[#This Row],[39]])</f>
        <v>6.5405324074074067E-2</v>
      </c>
      <c r="AW100" s="127">
        <f>IF(ISBLANK(laps_times[[#This Row],[40]]),"DNF",    rounds_cum_time[[#This Row],[39]]+laps_times[[#This Row],[40]])</f>
        <v>6.707453703703703E-2</v>
      </c>
      <c r="AX100" s="127">
        <f>IF(ISBLANK(laps_times[[#This Row],[41]]),"DNF",    rounds_cum_time[[#This Row],[40]]+laps_times[[#This Row],[41]])</f>
        <v>6.8729398148148144E-2</v>
      </c>
      <c r="AY100" s="127">
        <f>IF(ISBLANK(laps_times[[#This Row],[42]]),"DNF",    rounds_cum_time[[#This Row],[41]]+laps_times[[#This Row],[42]])</f>
        <v>7.0380324074074074E-2</v>
      </c>
      <c r="AZ100" s="127">
        <f>IF(ISBLANK(laps_times[[#This Row],[43]]),"DNF",    rounds_cum_time[[#This Row],[42]]+laps_times[[#This Row],[43]])</f>
        <v>7.2013657407407408E-2</v>
      </c>
      <c r="BA100" s="127">
        <f>IF(ISBLANK(laps_times[[#This Row],[44]]),"DNF",    rounds_cum_time[[#This Row],[43]]+laps_times[[#This Row],[44]])</f>
        <v>7.3658912037037033E-2</v>
      </c>
      <c r="BB100" s="127">
        <f>IF(ISBLANK(laps_times[[#This Row],[45]]),"DNF",    rounds_cum_time[[#This Row],[44]]+laps_times[[#This Row],[45]])</f>
        <v>7.5310532407407399E-2</v>
      </c>
      <c r="BC100" s="127">
        <f>IF(ISBLANK(laps_times[[#This Row],[46]]),"DNF",    rounds_cum_time[[#This Row],[45]]+laps_times[[#This Row],[46]])</f>
        <v>7.696145833333333E-2</v>
      </c>
      <c r="BD100" s="127">
        <f>IF(ISBLANK(laps_times[[#This Row],[47]]),"DNF",    rounds_cum_time[[#This Row],[46]]+laps_times[[#This Row],[47]])</f>
        <v>7.86349537037037E-2</v>
      </c>
      <c r="BE100" s="127">
        <f>IF(ISBLANK(laps_times[[#This Row],[48]]),"DNF",    rounds_cum_time[[#This Row],[47]]+laps_times[[#This Row],[48]])</f>
        <v>8.0300694444444445E-2</v>
      </c>
      <c r="BF100" s="127">
        <f>IF(ISBLANK(laps_times[[#This Row],[49]]),"DNF",    rounds_cum_time[[#This Row],[48]]+laps_times[[#This Row],[49]])</f>
        <v>8.1963310185185184E-2</v>
      </c>
      <c r="BG100" s="127">
        <f>IF(ISBLANK(laps_times[[#This Row],[50]]),"DNF",    rounds_cum_time[[#This Row],[49]]+laps_times[[#This Row],[50]])</f>
        <v>8.3643865740740744E-2</v>
      </c>
      <c r="BH100" s="127">
        <f>IF(ISBLANK(laps_times[[#This Row],[51]]),"DNF",    rounds_cum_time[[#This Row],[50]]+laps_times[[#This Row],[51]])</f>
        <v>8.5389814814814821E-2</v>
      </c>
      <c r="BI100" s="127">
        <f>IF(ISBLANK(laps_times[[#This Row],[52]]),"DNF",    rounds_cum_time[[#This Row],[51]]+laps_times[[#This Row],[52]])</f>
        <v>8.7143402777777781E-2</v>
      </c>
      <c r="BJ100" s="127">
        <f>IF(ISBLANK(laps_times[[#This Row],[53]]),"DNF",    rounds_cum_time[[#This Row],[52]]+laps_times[[#This Row],[53]])</f>
        <v>8.8868287037037044E-2</v>
      </c>
      <c r="BK100" s="127">
        <f>IF(ISBLANK(laps_times[[#This Row],[54]]),"DNF",    rounds_cum_time[[#This Row],[53]]+laps_times[[#This Row],[54]])</f>
        <v>9.0612500000000012E-2</v>
      </c>
      <c r="BL100" s="127">
        <f>IF(ISBLANK(laps_times[[#This Row],[55]]),"DNF",    rounds_cum_time[[#This Row],[54]]+laps_times[[#This Row],[55]])</f>
        <v>9.2327546296296303E-2</v>
      </c>
      <c r="BM100" s="127">
        <f>IF(ISBLANK(laps_times[[#This Row],[56]]),"DNF",    rounds_cum_time[[#This Row],[55]]+laps_times[[#This Row],[56]])</f>
        <v>9.4046643518518519E-2</v>
      </c>
      <c r="BN100" s="127">
        <f>IF(ISBLANK(laps_times[[#This Row],[57]]),"DNF",    rounds_cum_time[[#This Row],[56]]+laps_times[[#This Row],[57]])</f>
        <v>9.5782407407407413E-2</v>
      </c>
      <c r="BO100" s="127">
        <f>IF(ISBLANK(laps_times[[#This Row],[58]]),"DNF",    rounds_cum_time[[#This Row],[57]]+laps_times[[#This Row],[58]])</f>
        <v>9.7522106481481491E-2</v>
      </c>
      <c r="BP100" s="127">
        <f>IF(ISBLANK(laps_times[[#This Row],[59]]),"DNF",    rounds_cum_time[[#This Row],[58]]+laps_times[[#This Row],[59]])</f>
        <v>9.9226504629629633E-2</v>
      </c>
      <c r="BQ100" s="127">
        <f>IF(ISBLANK(laps_times[[#This Row],[60]]),"DNF",    rounds_cum_time[[#This Row],[59]]+laps_times[[#This Row],[60]])</f>
        <v>0.10091817129629629</v>
      </c>
      <c r="BR100" s="127">
        <f>IF(ISBLANK(laps_times[[#This Row],[61]]),"DNF",    rounds_cum_time[[#This Row],[60]]+laps_times[[#This Row],[61]])</f>
        <v>0.1027162037037037</v>
      </c>
      <c r="BS100" s="127">
        <f>IF(ISBLANK(laps_times[[#This Row],[62]]),"DNF",    rounds_cum_time[[#This Row],[61]]+laps_times[[#This Row],[62]])</f>
        <v>0.10443703703703704</v>
      </c>
      <c r="BT100" s="127">
        <f>IF(ISBLANK(laps_times[[#This Row],[63]]),"DNF",    rounds_cum_time[[#This Row],[62]]+laps_times[[#This Row],[63]])</f>
        <v>0.10616122685185185</v>
      </c>
      <c r="BU100" s="127">
        <f>IF(ISBLANK(laps_times[[#This Row],[64]]),"DNF",    rounds_cum_time[[#This Row],[63]]+laps_times[[#This Row],[64]])</f>
        <v>0.10792071759259259</v>
      </c>
      <c r="BV100" s="127">
        <f>IF(ISBLANK(laps_times[[#This Row],[65]]),"DNF",    rounds_cum_time[[#This Row],[64]]+laps_times[[#This Row],[65]])</f>
        <v>0.10960624999999999</v>
      </c>
      <c r="BW100" s="127">
        <f>IF(ISBLANK(laps_times[[#This Row],[66]]),"DNF",    rounds_cum_time[[#This Row],[65]]+laps_times[[#This Row],[66]])</f>
        <v>0.11136435185185184</v>
      </c>
      <c r="BX100" s="127">
        <f>IF(ISBLANK(laps_times[[#This Row],[67]]),"DNF",    rounds_cum_time[[#This Row],[66]]+laps_times[[#This Row],[67]])</f>
        <v>0.11309872685185184</v>
      </c>
      <c r="BY100" s="127">
        <f>IF(ISBLANK(laps_times[[#This Row],[68]]),"DNF",    rounds_cum_time[[#This Row],[67]]+laps_times[[#This Row],[68]])</f>
        <v>0.11481284722222221</v>
      </c>
      <c r="BZ100" s="127">
        <f>IF(ISBLANK(laps_times[[#This Row],[69]]),"DNF",    rounds_cum_time[[#This Row],[68]]+laps_times[[#This Row],[69]])</f>
        <v>0.11658287037037035</v>
      </c>
      <c r="CA100" s="127">
        <f>IF(ISBLANK(laps_times[[#This Row],[70]]),"DNF",    rounds_cum_time[[#This Row],[69]]+laps_times[[#This Row],[70]])</f>
        <v>0.11838854166666665</v>
      </c>
      <c r="CB100" s="127">
        <f>IF(ISBLANK(laps_times[[#This Row],[71]]),"DNF",    rounds_cum_time[[#This Row],[70]]+laps_times[[#This Row],[71]])</f>
        <v>0.12020335648148146</v>
      </c>
      <c r="CC100" s="127">
        <f>IF(ISBLANK(laps_times[[#This Row],[72]]),"DNF",    rounds_cum_time[[#This Row],[71]]+laps_times[[#This Row],[72]])</f>
        <v>0.12199803240740739</v>
      </c>
      <c r="CD100" s="127">
        <f>IF(ISBLANK(laps_times[[#This Row],[73]]),"DNF",    rounds_cum_time[[#This Row],[72]]+laps_times[[#This Row],[73]])</f>
        <v>0.12380532407407406</v>
      </c>
      <c r="CE100" s="127">
        <f>IF(ISBLANK(laps_times[[#This Row],[74]]),"DNF",    rounds_cum_time[[#This Row],[73]]+laps_times[[#This Row],[74]])</f>
        <v>0.12566284722222221</v>
      </c>
      <c r="CF100" s="127">
        <f>IF(ISBLANK(laps_times[[#This Row],[75]]),"DNF",    rounds_cum_time[[#This Row],[74]]+laps_times[[#This Row],[75]])</f>
        <v>0.127490625</v>
      </c>
      <c r="CG100" s="127">
        <f>IF(ISBLANK(laps_times[[#This Row],[76]]),"DNF",    rounds_cum_time[[#This Row],[75]]+laps_times[[#This Row],[76]])</f>
        <v>0.12931701388888889</v>
      </c>
      <c r="CH100" s="127">
        <f>IF(ISBLANK(laps_times[[#This Row],[77]]),"DNF",    rounds_cum_time[[#This Row],[76]]+laps_times[[#This Row],[77]])</f>
        <v>0.13112511574074073</v>
      </c>
      <c r="CI100" s="127">
        <f>IF(ISBLANK(laps_times[[#This Row],[78]]),"DNF",    rounds_cum_time[[#This Row],[77]]+laps_times[[#This Row],[78]])</f>
        <v>0.13295138888888888</v>
      </c>
      <c r="CJ100" s="127">
        <f>IF(ISBLANK(laps_times[[#This Row],[79]]),"DNF",    rounds_cum_time[[#This Row],[78]]+laps_times[[#This Row],[79]])</f>
        <v>0.13488472222222223</v>
      </c>
      <c r="CK100" s="127">
        <f>IF(ISBLANK(laps_times[[#This Row],[80]]),"DNF",    rounds_cum_time[[#This Row],[79]]+laps_times[[#This Row],[80]])</f>
        <v>0.13672905092592594</v>
      </c>
      <c r="CL100" s="127">
        <f>IF(ISBLANK(laps_times[[#This Row],[81]]),"DNF",    rounds_cum_time[[#This Row],[80]]+laps_times[[#This Row],[81]])</f>
        <v>0.13860983796296297</v>
      </c>
      <c r="CM100" s="127">
        <f>IF(ISBLANK(laps_times[[#This Row],[82]]),"DNF",    rounds_cum_time[[#This Row],[81]]+laps_times[[#This Row],[82]])</f>
        <v>0.14049259259259261</v>
      </c>
      <c r="CN100" s="127">
        <f>IF(ISBLANK(laps_times[[#This Row],[83]]),"DNF",    rounds_cum_time[[#This Row],[82]]+laps_times[[#This Row],[83]])</f>
        <v>0.14236909722222224</v>
      </c>
      <c r="CO100" s="127">
        <f>IF(ISBLANK(laps_times[[#This Row],[84]]),"DNF",    rounds_cum_time[[#This Row],[83]]+laps_times[[#This Row],[84]])</f>
        <v>0.14419120370370372</v>
      </c>
      <c r="CP100" s="127">
        <f>IF(ISBLANK(laps_times[[#This Row],[85]]),"DNF",    rounds_cum_time[[#This Row],[84]]+laps_times[[#This Row],[85]])</f>
        <v>0.14604930555555556</v>
      </c>
      <c r="CQ100" s="127">
        <f>IF(ISBLANK(laps_times[[#This Row],[86]]),"DNF",    rounds_cum_time[[#This Row],[85]]+laps_times[[#This Row],[86]])</f>
        <v>0.14794328703703705</v>
      </c>
      <c r="CR100" s="127">
        <f>IF(ISBLANK(laps_times[[#This Row],[87]]),"DNF",    rounds_cum_time[[#This Row],[86]]+laps_times[[#This Row],[87]])</f>
        <v>0.14978078703703704</v>
      </c>
      <c r="CS100" s="127">
        <f>IF(ISBLANK(laps_times[[#This Row],[88]]),"DNF",    rounds_cum_time[[#This Row],[87]]+laps_times[[#This Row],[88]])</f>
        <v>0.15162928240740742</v>
      </c>
      <c r="CT100" s="127">
        <f>IF(ISBLANK(laps_times[[#This Row],[89]]),"DNF",    rounds_cum_time[[#This Row],[88]]+laps_times[[#This Row],[89]])</f>
        <v>0.15344826388888891</v>
      </c>
      <c r="CU100" s="127">
        <f>IF(ISBLANK(laps_times[[#This Row],[90]]),"DNF",    rounds_cum_time[[#This Row],[89]]+laps_times[[#This Row],[90]])</f>
        <v>0.15529490740740742</v>
      </c>
      <c r="CV100" s="127">
        <f>IF(ISBLANK(laps_times[[#This Row],[91]]),"DNF",    rounds_cum_time[[#This Row],[90]]+laps_times[[#This Row],[91]])</f>
        <v>0.15710949074074076</v>
      </c>
      <c r="CW100" s="127">
        <f>IF(ISBLANK(laps_times[[#This Row],[92]]),"DNF",    rounds_cum_time[[#This Row],[91]]+laps_times[[#This Row],[92]])</f>
        <v>0.15895833333333337</v>
      </c>
      <c r="CX100" s="127">
        <f>IF(ISBLANK(laps_times[[#This Row],[93]]),"DNF",    rounds_cum_time[[#This Row],[92]]+laps_times[[#This Row],[93]])</f>
        <v>0.16093692129629633</v>
      </c>
      <c r="CY100" s="127">
        <f>IF(ISBLANK(laps_times[[#This Row],[94]]),"DNF",    rounds_cum_time[[#This Row],[93]]+laps_times[[#This Row],[94]])</f>
        <v>0.16280011574074077</v>
      </c>
      <c r="CZ100" s="127">
        <f>IF(ISBLANK(laps_times[[#This Row],[95]]),"DNF",    rounds_cum_time[[#This Row],[94]]+laps_times[[#This Row],[95]])</f>
        <v>0.16464224537037039</v>
      </c>
      <c r="DA100" s="127">
        <f>IF(ISBLANK(laps_times[[#This Row],[96]]),"DNF",    rounds_cum_time[[#This Row],[95]]+laps_times[[#This Row],[96]])</f>
        <v>0.16652256944444446</v>
      </c>
      <c r="DB100" s="127">
        <f>IF(ISBLANK(laps_times[[#This Row],[97]]),"DNF",    rounds_cum_time[[#This Row],[96]]+laps_times[[#This Row],[97]])</f>
        <v>0.16845000000000002</v>
      </c>
      <c r="DC100" s="127">
        <f>IF(ISBLANK(laps_times[[#This Row],[98]]),"DNF",    rounds_cum_time[[#This Row],[97]]+laps_times[[#This Row],[98]])</f>
        <v>0.17032847222222225</v>
      </c>
      <c r="DD100" s="127">
        <f>IF(ISBLANK(laps_times[[#This Row],[99]]),"DNF",    rounds_cum_time[[#This Row],[98]]+laps_times[[#This Row],[99]])</f>
        <v>0.17227812500000003</v>
      </c>
      <c r="DE100" s="127">
        <f>IF(ISBLANK(laps_times[[#This Row],[100]]),"DNF",    rounds_cum_time[[#This Row],[99]]+laps_times[[#This Row],[100]])</f>
        <v>0.17420324074074078</v>
      </c>
      <c r="DF100" s="127">
        <f>IF(ISBLANK(laps_times[[#This Row],[101]]),"DNF",    rounds_cum_time[[#This Row],[100]]+laps_times[[#This Row],[101]])</f>
        <v>0.17613599537037042</v>
      </c>
      <c r="DG100" s="127">
        <f>IF(ISBLANK(laps_times[[#This Row],[102]]),"DNF",    rounds_cum_time[[#This Row],[101]]+laps_times[[#This Row],[102]])</f>
        <v>0.17804548611111115</v>
      </c>
      <c r="DH100" s="127">
        <f>IF(ISBLANK(laps_times[[#This Row],[103]]),"DNF",    rounds_cum_time[[#This Row],[102]]+laps_times[[#This Row],[103]])</f>
        <v>0.1799274305555556</v>
      </c>
      <c r="DI100" s="128">
        <f>IF(ISBLANK(laps_times[[#This Row],[104]]),"DNF",    rounds_cum_time[[#This Row],[103]]+laps_times[[#This Row],[104]])</f>
        <v>0.18180833333333338</v>
      </c>
      <c r="DJ100" s="128">
        <f>IF(ISBLANK(laps_times[[#This Row],[105]]),"DNF",    rounds_cum_time[[#This Row],[104]]+laps_times[[#This Row],[105]])</f>
        <v>0.18339398148148153</v>
      </c>
    </row>
    <row r="101" spans="2:114" x14ac:dyDescent="0.2">
      <c r="B101" s="124">
        <f>laps_times[[#This Row],[poř]]</f>
        <v>98</v>
      </c>
      <c r="C101" s="125">
        <f>laps_times[[#This Row],[s.č.]]</f>
        <v>118</v>
      </c>
      <c r="D101" s="125" t="str">
        <f>laps_times[[#This Row],[jméno]]</f>
        <v>Vejvoda Jiří</v>
      </c>
      <c r="E101" s="126">
        <f>laps_times[[#This Row],[roč]]</f>
        <v>1971</v>
      </c>
      <c r="F101" s="126" t="str">
        <f>laps_times[[#This Row],[kat]]</f>
        <v>M40</v>
      </c>
      <c r="G101" s="126">
        <f>laps_times[[#This Row],[poř_kat]]</f>
        <v>41</v>
      </c>
      <c r="H101" s="125" t="str">
        <f>IF(ISBLANK(laps_times[[#This Row],[klub]]),"-",laps_times[[#This Row],[klub]])</f>
        <v>-</v>
      </c>
      <c r="I101" s="138">
        <f>laps_times[[#This Row],[celk. čas]]</f>
        <v>0.1839814814814815</v>
      </c>
      <c r="J101" s="127">
        <f>laps_times[[#This Row],[1]]</f>
        <v>2.4648148148148146E-3</v>
      </c>
      <c r="K101" s="127">
        <f>IF(ISBLANK(laps_times[[#This Row],[2]]),"DNF",    rounds_cum_time[[#This Row],[1]]+laps_times[[#This Row],[2]])</f>
        <v>4.0344907407407404E-3</v>
      </c>
      <c r="L101" s="127">
        <f>IF(ISBLANK(laps_times[[#This Row],[3]]),"DNF",    rounds_cum_time[[#This Row],[2]]+laps_times[[#This Row],[3]])</f>
        <v>5.6414351851851851E-3</v>
      </c>
      <c r="M101" s="127">
        <f>IF(ISBLANK(laps_times[[#This Row],[4]]),"DNF",    rounds_cum_time[[#This Row],[3]]+laps_times[[#This Row],[4]])</f>
        <v>7.2582175925925922E-3</v>
      </c>
      <c r="N101" s="127">
        <f>IF(ISBLANK(laps_times[[#This Row],[5]]),"DNF",    rounds_cum_time[[#This Row],[4]]+laps_times[[#This Row],[5]])</f>
        <v>8.9042824074074076E-3</v>
      </c>
      <c r="O101" s="127">
        <f>IF(ISBLANK(laps_times[[#This Row],[6]]),"DNF",    rounds_cum_time[[#This Row],[5]]+laps_times[[#This Row],[6]])</f>
        <v>1.055613425925926E-2</v>
      </c>
      <c r="P101" s="127">
        <f>IF(ISBLANK(laps_times[[#This Row],[7]]),"DNF",    rounds_cum_time[[#This Row],[6]]+laps_times[[#This Row],[7]])</f>
        <v>1.2233217592592594E-2</v>
      </c>
      <c r="Q101" s="127">
        <f>IF(ISBLANK(laps_times[[#This Row],[8]]),"DNF",    rounds_cum_time[[#This Row],[7]]+laps_times[[#This Row],[8]])</f>
        <v>1.3927662037037039E-2</v>
      </c>
      <c r="R101" s="127">
        <f>IF(ISBLANK(laps_times[[#This Row],[9]]),"DNF",    rounds_cum_time[[#This Row],[8]]+laps_times[[#This Row],[9]])</f>
        <v>1.5622453703703706E-2</v>
      </c>
      <c r="S101" s="127">
        <f>IF(ISBLANK(laps_times[[#This Row],[10]]),"DNF",    rounds_cum_time[[#This Row],[9]]+laps_times[[#This Row],[10]])</f>
        <v>1.7302777777777782E-2</v>
      </c>
      <c r="T101" s="127">
        <f>IF(ISBLANK(laps_times[[#This Row],[11]]),"DNF",    rounds_cum_time[[#This Row],[10]]+laps_times[[#This Row],[11]])</f>
        <v>1.8997222222222224E-2</v>
      </c>
      <c r="U101" s="127">
        <f>IF(ISBLANK(laps_times[[#This Row],[12]]),"DNF",    rounds_cum_time[[#This Row],[11]]+laps_times[[#This Row],[12]])</f>
        <v>2.0726388888888891E-2</v>
      </c>
      <c r="V101" s="127">
        <f>IF(ISBLANK(laps_times[[#This Row],[13]]),"DNF",    rounds_cum_time[[#This Row],[12]]+laps_times[[#This Row],[13]])</f>
        <v>2.237951388888889E-2</v>
      </c>
      <c r="W101" s="127">
        <f>IF(ISBLANK(laps_times[[#This Row],[14]]),"DNF",    rounds_cum_time[[#This Row],[13]]+laps_times[[#This Row],[14]])</f>
        <v>2.4074537037037037E-2</v>
      </c>
      <c r="X101" s="127">
        <f>IF(ISBLANK(laps_times[[#This Row],[15]]),"DNF",    rounds_cum_time[[#This Row],[14]]+laps_times[[#This Row],[15]])</f>
        <v>2.5740740740740741E-2</v>
      </c>
      <c r="Y101" s="127">
        <f>IF(ISBLANK(laps_times[[#This Row],[16]]),"DNF",    rounds_cum_time[[#This Row],[15]]+laps_times[[#This Row],[16]])</f>
        <v>2.7400925925925926E-2</v>
      </c>
      <c r="Z101" s="127">
        <f>IF(ISBLANK(laps_times[[#This Row],[17]]),"DNF",    rounds_cum_time[[#This Row],[16]]+laps_times[[#This Row],[17]])</f>
        <v>2.9061574074074073E-2</v>
      </c>
      <c r="AA101" s="127">
        <f>IF(ISBLANK(laps_times[[#This Row],[18]]),"DNF",    rounds_cum_time[[#This Row],[17]]+laps_times[[#This Row],[18]])</f>
        <v>3.0698958333333332E-2</v>
      </c>
      <c r="AB101" s="127">
        <f>IF(ISBLANK(laps_times[[#This Row],[19]]),"DNF",    rounds_cum_time[[#This Row],[18]]+laps_times[[#This Row],[19]])</f>
        <v>3.2381365740740742E-2</v>
      </c>
      <c r="AC101" s="127">
        <f>IF(ISBLANK(laps_times[[#This Row],[20]]),"DNF",    rounds_cum_time[[#This Row],[19]]+laps_times[[#This Row],[20]])</f>
        <v>3.4071643518518518E-2</v>
      </c>
      <c r="AD101" s="127">
        <f>IF(ISBLANK(laps_times[[#This Row],[21]]),"DNF",    rounds_cum_time[[#This Row],[20]]+laps_times[[#This Row],[21]])</f>
        <v>3.5728819444444442E-2</v>
      </c>
      <c r="AE101" s="127">
        <f>IF(ISBLANK(laps_times[[#This Row],[22]]),"DNF",    rounds_cum_time[[#This Row],[21]]+laps_times[[#This Row],[22]])</f>
        <v>3.7406828703703703E-2</v>
      </c>
      <c r="AF101" s="127">
        <f>IF(ISBLANK(laps_times[[#This Row],[23]]),"DNF",    rounds_cum_time[[#This Row],[22]]+laps_times[[#This Row],[23]])</f>
        <v>3.9109027777777777E-2</v>
      </c>
      <c r="AG101" s="127">
        <f>IF(ISBLANK(laps_times[[#This Row],[24]]),"DNF",    rounds_cum_time[[#This Row],[23]]+laps_times[[#This Row],[24]])</f>
        <v>4.0785532407407406E-2</v>
      </c>
      <c r="AH101" s="127">
        <f>IF(ISBLANK(laps_times[[#This Row],[25]]),"DNF",    rounds_cum_time[[#This Row],[24]]+laps_times[[#This Row],[25]])</f>
        <v>4.2642245370370369E-2</v>
      </c>
      <c r="AI101" s="127">
        <f>IF(ISBLANK(laps_times[[#This Row],[26]]),"DNF",    rounds_cum_time[[#This Row],[25]]+laps_times[[#This Row],[26]])</f>
        <v>4.4317245370370371E-2</v>
      </c>
      <c r="AJ101" s="127">
        <f>IF(ISBLANK(laps_times[[#This Row],[27]]),"DNF",    rounds_cum_time[[#This Row],[26]]+laps_times[[#This Row],[27]])</f>
        <v>4.5962152777777779E-2</v>
      </c>
      <c r="AK101" s="127">
        <f>IF(ISBLANK(laps_times[[#This Row],[28]]),"DNF",    rounds_cum_time[[#This Row],[27]]+laps_times[[#This Row],[28]])</f>
        <v>4.7602546296296296E-2</v>
      </c>
      <c r="AL101" s="127">
        <f>IF(ISBLANK(laps_times[[#This Row],[29]]),"DNF",    rounds_cum_time[[#This Row],[28]]+laps_times[[#This Row],[29]])</f>
        <v>4.923645833333333E-2</v>
      </c>
      <c r="AM101" s="127">
        <f>IF(ISBLANK(laps_times[[#This Row],[30]]),"DNF",    rounds_cum_time[[#This Row],[29]]+laps_times[[#This Row],[30]])</f>
        <v>5.0856249999999999E-2</v>
      </c>
      <c r="AN101" s="127">
        <f>IF(ISBLANK(laps_times[[#This Row],[31]]),"DNF",    rounds_cum_time[[#This Row],[30]]+laps_times[[#This Row],[31]])</f>
        <v>5.2477777777777776E-2</v>
      </c>
      <c r="AO101" s="127">
        <f>IF(ISBLANK(laps_times[[#This Row],[32]]),"DNF",    rounds_cum_time[[#This Row],[31]]+laps_times[[#This Row],[32]])</f>
        <v>5.4148148148148147E-2</v>
      </c>
      <c r="AP101" s="127">
        <f>IF(ISBLANK(laps_times[[#This Row],[33]]),"DNF",    rounds_cum_time[[#This Row],[32]]+laps_times[[#This Row],[33]])</f>
        <v>5.5767708333333332E-2</v>
      </c>
      <c r="AQ101" s="127">
        <f>IF(ISBLANK(laps_times[[#This Row],[34]]),"DNF",    rounds_cum_time[[#This Row],[33]]+laps_times[[#This Row],[34]])</f>
        <v>5.7465277777777775E-2</v>
      </c>
      <c r="AR101" s="127">
        <f>IF(ISBLANK(laps_times[[#This Row],[35]]),"DNF",    rounds_cum_time[[#This Row],[34]]+laps_times[[#This Row],[35]])</f>
        <v>5.9079282407407403E-2</v>
      </c>
      <c r="AS101" s="127">
        <f>IF(ISBLANK(laps_times[[#This Row],[36]]),"DNF",    rounds_cum_time[[#This Row],[35]]+laps_times[[#This Row],[36]])</f>
        <v>6.0732638888888885E-2</v>
      </c>
      <c r="AT101" s="127">
        <f>IF(ISBLANK(laps_times[[#This Row],[37]]),"DNF",    rounds_cum_time[[#This Row],[36]]+laps_times[[#This Row],[37]])</f>
        <v>6.2393287037037032E-2</v>
      </c>
      <c r="AU101" s="127">
        <f>IF(ISBLANK(laps_times[[#This Row],[38]]),"DNF",    rounds_cum_time[[#This Row],[37]]+laps_times[[#This Row],[38]])</f>
        <v>6.403877314814814E-2</v>
      </c>
      <c r="AV101" s="127">
        <f>IF(ISBLANK(laps_times[[#This Row],[39]]),"DNF",    rounds_cum_time[[#This Row],[38]]+laps_times[[#This Row],[39]])</f>
        <v>6.5694328703703689E-2</v>
      </c>
      <c r="AW101" s="127">
        <f>IF(ISBLANK(laps_times[[#This Row],[40]]),"DNF",    rounds_cum_time[[#This Row],[39]]+laps_times[[#This Row],[40]])</f>
        <v>6.7359837962962951E-2</v>
      </c>
      <c r="AX101" s="127">
        <f>IF(ISBLANK(laps_times[[#This Row],[41]]),"DNF",    rounds_cum_time[[#This Row],[40]]+laps_times[[#This Row],[41]])</f>
        <v>6.9047337962962946E-2</v>
      </c>
      <c r="AY101" s="127">
        <f>IF(ISBLANK(laps_times[[#This Row],[42]]),"DNF",    rounds_cum_time[[#This Row],[41]]+laps_times[[#This Row],[42]])</f>
        <v>7.0719097222222208E-2</v>
      </c>
      <c r="AZ101" s="127">
        <f>IF(ISBLANK(laps_times[[#This Row],[43]]),"DNF",    rounds_cum_time[[#This Row],[42]]+laps_times[[#This Row],[43]])</f>
        <v>7.2384143518518504E-2</v>
      </c>
      <c r="BA101" s="127">
        <f>IF(ISBLANK(laps_times[[#This Row],[44]]),"DNF",    rounds_cum_time[[#This Row],[43]]+laps_times[[#This Row],[44]])</f>
        <v>7.4384143518518506E-2</v>
      </c>
      <c r="BB101" s="127">
        <f>IF(ISBLANK(laps_times[[#This Row],[45]]),"DNF",    rounds_cum_time[[#This Row],[44]]+laps_times[[#This Row],[45]])</f>
        <v>7.6031134259259253E-2</v>
      </c>
      <c r="BC101" s="127">
        <f>IF(ISBLANK(laps_times[[#This Row],[46]]),"DNF",    rounds_cum_time[[#This Row],[45]]+laps_times[[#This Row],[46]])</f>
        <v>7.7734722222222219E-2</v>
      </c>
      <c r="BD101" s="127">
        <f>IF(ISBLANK(laps_times[[#This Row],[47]]),"DNF",    rounds_cum_time[[#This Row],[46]]+laps_times[[#This Row],[47]])</f>
        <v>7.9411111111111113E-2</v>
      </c>
      <c r="BE101" s="127">
        <f>IF(ISBLANK(laps_times[[#This Row],[48]]),"DNF",    rounds_cum_time[[#This Row],[47]]+laps_times[[#This Row],[48]])</f>
        <v>8.1099421296296298E-2</v>
      </c>
      <c r="BF101" s="127">
        <f>IF(ISBLANK(laps_times[[#This Row],[49]]),"DNF",    rounds_cum_time[[#This Row],[48]]+laps_times[[#This Row],[49]])</f>
        <v>8.2791782407407408E-2</v>
      </c>
      <c r="BG101" s="127">
        <f>IF(ISBLANK(laps_times[[#This Row],[50]]),"DNF",    rounds_cum_time[[#This Row],[49]]+laps_times[[#This Row],[50]])</f>
        <v>8.4447106481481488E-2</v>
      </c>
      <c r="BH101" s="127">
        <f>IF(ISBLANK(laps_times[[#This Row],[51]]),"DNF",    rounds_cum_time[[#This Row],[50]]+laps_times[[#This Row],[51]])</f>
        <v>8.6094212962962963E-2</v>
      </c>
      <c r="BI101" s="127">
        <f>IF(ISBLANK(laps_times[[#This Row],[52]]),"DNF",    rounds_cum_time[[#This Row],[51]]+laps_times[[#This Row],[52]])</f>
        <v>8.7750694444444444E-2</v>
      </c>
      <c r="BJ101" s="127">
        <f>IF(ISBLANK(laps_times[[#This Row],[53]]),"DNF",    rounds_cum_time[[#This Row],[52]]+laps_times[[#This Row],[53]])</f>
        <v>8.948587962962963E-2</v>
      </c>
      <c r="BK101" s="127">
        <f>IF(ISBLANK(laps_times[[#This Row],[54]]),"DNF",    rounds_cum_time[[#This Row],[53]]+laps_times[[#This Row],[54]])</f>
        <v>9.1172916666666673E-2</v>
      </c>
      <c r="BL101" s="127">
        <f>IF(ISBLANK(laps_times[[#This Row],[55]]),"DNF",    rounds_cum_time[[#This Row],[54]]+laps_times[[#This Row],[55]])</f>
        <v>9.2860763888888892E-2</v>
      </c>
      <c r="BM101" s="127">
        <f>IF(ISBLANK(laps_times[[#This Row],[56]]),"DNF",    rounds_cum_time[[#This Row],[55]]+laps_times[[#This Row],[56]])</f>
        <v>9.4575694444444441E-2</v>
      </c>
      <c r="BN101" s="127">
        <f>IF(ISBLANK(laps_times[[#This Row],[57]]),"DNF",    rounds_cum_time[[#This Row],[56]]+laps_times[[#This Row],[57]])</f>
        <v>9.630104166666667E-2</v>
      </c>
      <c r="BO101" s="127">
        <f>IF(ISBLANK(laps_times[[#This Row],[58]]),"DNF",    rounds_cum_time[[#This Row],[57]]+laps_times[[#This Row],[58]])</f>
        <v>9.9324305555555562E-2</v>
      </c>
      <c r="BP101" s="127">
        <f>IF(ISBLANK(laps_times[[#This Row],[59]]),"DNF",    rounds_cum_time[[#This Row],[58]]+laps_times[[#This Row],[59]])</f>
        <v>0.10092060185185185</v>
      </c>
      <c r="BQ101" s="127">
        <f>IF(ISBLANK(laps_times[[#This Row],[60]]),"DNF",    rounds_cum_time[[#This Row],[59]]+laps_times[[#This Row],[60]])</f>
        <v>0.10291319444444444</v>
      </c>
      <c r="BR101" s="127">
        <f>IF(ISBLANK(laps_times[[#This Row],[61]]),"DNF",    rounds_cum_time[[#This Row],[60]]+laps_times[[#This Row],[61]])</f>
        <v>0.10454467592592592</v>
      </c>
      <c r="BS101" s="127">
        <f>IF(ISBLANK(laps_times[[#This Row],[62]]),"DNF",    rounds_cum_time[[#This Row],[61]]+laps_times[[#This Row],[62]])</f>
        <v>0.10627916666666666</v>
      </c>
      <c r="BT101" s="127">
        <f>IF(ISBLANK(laps_times[[#This Row],[63]]),"DNF",    rounds_cum_time[[#This Row],[62]]+laps_times[[#This Row],[63]])</f>
        <v>0.10792569444444444</v>
      </c>
      <c r="BU101" s="127">
        <f>IF(ISBLANK(laps_times[[#This Row],[64]]),"DNF",    rounds_cum_time[[#This Row],[63]]+laps_times[[#This Row],[64]])</f>
        <v>0.10959409722222221</v>
      </c>
      <c r="BV101" s="127">
        <f>IF(ISBLANK(laps_times[[#This Row],[65]]),"DNF",    rounds_cum_time[[#This Row],[64]]+laps_times[[#This Row],[65]])</f>
        <v>0.11127384259259258</v>
      </c>
      <c r="BW101" s="127">
        <f>IF(ISBLANK(laps_times[[#This Row],[66]]),"DNF",    rounds_cum_time[[#This Row],[65]]+laps_times[[#This Row],[66]])</f>
        <v>0.11297604166666665</v>
      </c>
      <c r="BX101" s="127">
        <f>IF(ISBLANK(laps_times[[#This Row],[67]]),"DNF",    rounds_cum_time[[#This Row],[66]]+laps_times[[#This Row],[67]])</f>
        <v>0.11471967592592591</v>
      </c>
      <c r="BY101" s="127">
        <f>IF(ISBLANK(laps_times[[#This Row],[68]]),"DNF",    rounds_cum_time[[#This Row],[67]]+laps_times[[#This Row],[68]])</f>
        <v>0.11645196759259258</v>
      </c>
      <c r="BZ101" s="127">
        <f>IF(ISBLANK(laps_times[[#This Row],[69]]),"DNF",    rounds_cum_time[[#This Row],[68]]+laps_times[[#This Row],[69]])</f>
        <v>0.11819965277777776</v>
      </c>
      <c r="CA101" s="127">
        <f>IF(ISBLANK(laps_times[[#This Row],[70]]),"DNF",    rounds_cum_time[[#This Row],[69]]+laps_times[[#This Row],[70]])</f>
        <v>0.11994837962962961</v>
      </c>
      <c r="CB101" s="127">
        <f>IF(ISBLANK(laps_times[[#This Row],[71]]),"DNF",    rounds_cum_time[[#This Row],[70]]+laps_times[[#This Row],[71]])</f>
        <v>0.12219432870370368</v>
      </c>
      <c r="CC101" s="127">
        <f>IF(ISBLANK(laps_times[[#This Row],[72]]),"DNF",    rounds_cum_time[[#This Row],[71]]+laps_times[[#This Row],[72]])</f>
        <v>0.1239210648148148</v>
      </c>
      <c r="CD101" s="127">
        <f>IF(ISBLANK(laps_times[[#This Row],[73]]),"DNF",    rounds_cum_time[[#This Row],[72]]+laps_times[[#This Row],[73]])</f>
        <v>0.12569085648148146</v>
      </c>
      <c r="CE101" s="127">
        <f>IF(ISBLANK(laps_times[[#This Row],[74]]),"DNF",    rounds_cum_time[[#This Row],[73]]+laps_times[[#This Row],[74]])</f>
        <v>0.12745069444444443</v>
      </c>
      <c r="CF101" s="127">
        <f>IF(ISBLANK(laps_times[[#This Row],[75]]),"DNF",    rounds_cum_time[[#This Row],[74]]+laps_times[[#This Row],[75]])</f>
        <v>0.12921249999999998</v>
      </c>
      <c r="CG101" s="127">
        <f>IF(ISBLANK(laps_times[[#This Row],[76]]),"DNF",    rounds_cum_time[[#This Row],[75]]+laps_times[[#This Row],[76]])</f>
        <v>0.13101006944444443</v>
      </c>
      <c r="CH101" s="127">
        <f>IF(ISBLANK(laps_times[[#This Row],[77]]),"DNF",    rounds_cum_time[[#This Row],[76]]+laps_times[[#This Row],[77]])</f>
        <v>0.13278761574074072</v>
      </c>
      <c r="CI101" s="127">
        <f>IF(ISBLANK(laps_times[[#This Row],[78]]),"DNF",    rounds_cum_time[[#This Row],[77]]+laps_times[[#This Row],[78]])</f>
        <v>0.13455960648148146</v>
      </c>
      <c r="CJ101" s="127">
        <f>IF(ISBLANK(laps_times[[#This Row],[79]]),"DNF",    rounds_cum_time[[#This Row],[78]]+laps_times[[#This Row],[79]])</f>
        <v>0.13634270833333331</v>
      </c>
      <c r="CK101" s="127">
        <f>IF(ISBLANK(laps_times[[#This Row],[80]]),"DNF",    rounds_cum_time[[#This Row],[79]]+laps_times[[#This Row],[80]])</f>
        <v>0.13813923611111109</v>
      </c>
      <c r="CL101" s="127">
        <f>IF(ISBLANK(laps_times[[#This Row],[81]]),"DNF",    rounds_cum_time[[#This Row],[80]]+laps_times[[#This Row],[81]])</f>
        <v>0.14043680555555554</v>
      </c>
      <c r="CM101" s="127">
        <f>IF(ISBLANK(laps_times[[#This Row],[82]]),"DNF",    rounds_cum_time[[#This Row],[81]]+laps_times[[#This Row],[82]])</f>
        <v>0.14221550925925924</v>
      </c>
      <c r="CN101" s="127">
        <f>IF(ISBLANK(laps_times[[#This Row],[83]]),"DNF",    rounds_cum_time[[#This Row],[82]]+laps_times[[#This Row],[83]])</f>
        <v>0.14399699074074074</v>
      </c>
      <c r="CO101" s="127">
        <f>IF(ISBLANK(laps_times[[#This Row],[84]]),"DNF",    rounds_cum_time[[#This Row],[83]]+laps_times[[#This Row],[84]])</f>
        <v>0.14579398148148148</v>
      </c>
      <c r="CP101" s="127">
        <f>IF(ISBLANK(laps_times[[#This Row],[85]]),"DNF",    rounds_cum_time[[#This Row],[84]]+laps_times[[#This Row],[85]])</f>
        <v>0.14760914351851853</v>
      </c>
      <c r="CQ101" s="127">
        <f>IF(ISBLANK(laps_times[[#This Row],[86]]),"DNF",    rounds_cum_time[[#This Row],[85]]+laps_times[[#This Row],[86]])</f>
        <v>0.14944328703703705</v>
      </c>
      <c r="CR101" s="127">
        <f>IF(ISBLANK(laps_times[[#This Row],[87]]),"DNF",    rounds_cum_time[[#This Row],[86]]+laps_times[[#This Row],[87]])</f>
        <v>0.15129074074074075</v>
      </c>
      <c r="CS101" s="127">
        <f>IF(ISBLANK(laps_times[[#This Row],[88]]),"DNF",    rounds_cum_time[[#This Row],[87]]+laps_times[[#This Row],[88]])</f>
        <v>0.15311168981481482</v>
      </c>
      <c r="CT101" s="127">
        <f>IF(ISBLANK(laps_times[[#This Row],[89]]),"DNF",    rounds_cum_time[[#This Row],[88]]+laps_times[[#This Row],[89]])</f>
        <v>0.15495069444444445</v>
      </c>
      <c r="CU101" s="127">
        <f>IF(ISBLANK(laps_times[[#This Row],[90]]),"DNF",    rounds_cum_time[[#This Row],[89]]+laps_times[[#This Row],[90]])</f>
        <v>0.15679224537037037</v>
      </c>
      <c r="CV101" s="127">
        <f>IF(ISBLANK(laps_times[[#This Row],[91]]),"DNF",    rounds_cum_time[[#This Row],[90]]+laps_times[[#This Row],[91]])</f>
        <v>0.15913506944444444</v>
      </c>
      <c r="CW101" s="127">
        <f>IF(ISBLANK(laps_times[[#This Row],[92]]),"DNF",    rounds_cum_time[[#This Row],[91]]+laps_times[[#This Row],[92]])</f>
        <v>0.16092256944444444</v>
      </c>
      <c r="CX101" s="127">
        <f>IF(ISBLANK(laps_times[[#This Row],[93]]),"DNF",    rounds_cum_time[[#This Row],[92]]+laps_times[[#This Row],[93]])</f>
        <v>0.16264965277777776</v>
      </c>
      <c r="CY101" s="127">
        <f>IF(ISBLANK(laps_times[[#This Row],[94]]),"DNF",    rounds_cum_time[[#This Row],[93]]+laps_times[[#This Row],[94]])</f>
        <v>0.16442893518518517</v>
      </c>
      <c r="CZ101" s="127">
        <f>IF(ISBLANK(laps_times[[#This Row],[95]]),"DNF",    rounds_cum_time[[#This Row],[94]]+laps_times[[#This Row],[95]])</f>
        <v>0.16621759259259258</v>
      </c>
      <c r="DA101" s="127">
        <f>IF(ISBLANK(laps_times[[#This Row],[96]]),"DNF",    rounds_cum_time[[#This Row],[95]]+laps_times[[#This Row],[96]])</f>
        <v>0.16814629629629629</v>
      </c>
      <c r="DB101" s="127">
        <f>IF(ISBLANK(laps_times[[#This Row],[97]]),"DNF",    rounds_cum_time[[#This Row],[96]]+laps_times[[#This Row],[97]])</f>
        <v>0.16990451388888889</v>
      </c>
      <c r="DC101" s="127">
        <f>IF(ISBLANK(laps_times[[#This Row],[98]]),"DNF",    rounds_cum_time[[#This Row],[97]]+laps_times[[#This Row],[98]])</f>
        <v>0.17170127314814815</v>
      </c>
      <c r="DD101" s="127">
        <f>IF(ISBLANK(laps_times[[#This Row],[99]]),"DNF",    rounds_cum_time[[#This Row],[98]]+laps_times[[#This Row],[99]])</f>
        <v>0.17350324074074075</v>
      </c>
      <c r="DE101" s="127">
        <f>IF(ISBLANK(laps_times[[#This Row],[100]]),"DNF",    rounds_cum_time[[#This Row],[99]]+laps_times[[#This Row],[100]])</f>
        <v>0.17534641203703705</v>
      </c>
      <c r="DF101" s="127">
        <f>IF(ISBLANK(laps_times[[#This Row],[101]]),"DNF",    rounds_cum_time[[#This Row],[100]]+laps_times[[#This Row],[101]])</f>
        <v>0.17708217592592593</v>
      </c>
      <c r="DG101" s="127">
        <f>IF(ISBLANK(laps_times[[#This Row],[102]]),"DNF",    rounds_cum_time[[#This Row],[101]]+laps_times[[#This Row],[102]])</f>
        <v>0.17880300925925927</v>
      </c>
      <c r="DH101" s="127">
        <f>IF(ISBLANK(laps_times[[#This Row],[103]]),"DNF",    rounds_cum_time[[#This Row],[102]]+laps_times[[#This Row],[103]])</f>
        <v>0.18056215277777779</v>
      </c>
      <c r="DI101" s="128">
        <f>IF(ISBLANK(laps_times[[#This Row],[104]]),"DNF",    rounds_cum_time[[#This Row],[103]]+laps_times[[#This Row],[104]])</f>
        <v>0.1822974537037037</v>
      </c>
      <c r="DJ101" s="128">
        <f>IF(ISBLANK(laps_times[[#This Row],[105]]),"DNF",    rounds_cum_time[[#This Row],[104]]+laps_times[[#This Row],[105]])</f>
        <v>0.18398773148148148</v>
      </c>
    </row>
    <row r="102" spans="2:114" x14ac:dyDescent="0.2">
      <c r="B102" s="124">
        <f>laps_times[[#This Row],[poř]]</f>
        <v>99</v>
      </c>
      <c r="C102" s="125">
        <f>laps_times[[#This Row],[s.č.]]</f>
        <v>82</v>
      </c>
      <c r="D102" s="125" t="str">
        <f>laps_times[[#This Row],[jméno]]</f>
        <v>Pucholt Jiří</v>
      </c>
      <c r="E102" s="126">
        <f>laps_times[[#This Row],[roč]]</f>
        <v>1959</v>
      </c>
      <c r="F102" s="126" t="str">
        <f>laps_times[[#This Row],[kat]]</f>
        <v>M50</v>
      </c>
      <c r="G102" s="126">
        <f>laps_times[[#This Row],[poř_kat]]</f>
        <v>19</v>
      </c>
      <c r="H102" s="125" t="str">
        <f>IF(ISBLANK(laps_times[[#This Row],[klub]]),"-",laps_times[[#This Row],[klub]])</f>
        <v>T.J.Sokol Unhošť</v>
      </c>
      <c r="I102" s="138">
        <f>laps_times[[#This Row],[celk. čas]]</f>
        <v>0.18400462962962963</v>
      </c>
      <c r="J102" s="127">
        <f>laps_times[[#This Row],[1]]</f>
        <v>2.5502314814814814E-3</v>
      </c>
      <c r="K102" s="127">
        <f>IF(ISBLANK(laps_times[[#This Row],[2]]),"DNF",    rounds_cum_time[[#This Row],[1]]+laps_times[[#This Row],[2]])</f>
        <v>4.0670138888888891E-3</v>
      </c>
      <c r="L102" s="127">
        <f>IF(ISBLANK(laps_times[[#This Row],[3]]),"DNF",    rounds_cum_time[[#This Row],[2]]+laps_times[[#This Row],[3]])</f>
        <v>5.56087962962963E-3</v>
      </c>
      <c r="M102" s="127">
        <f>IF(ISBLANK(laps_times[[#This Row],[4]]),"DNF",    rounds_cum_time[[#This Row],[3]]+laps_times[[#This Row],[4]])</f>
        <v>7.0428240740740746E-3</v>
      </c>
      <c r="N102" s="127">
        <f>IF(ISBLANK(laps_times[[#This Row],[5]]),"DNF",    rounds_cum_time[[#This Row],[4]]+laps_times[[#This Row],[5]])</f>
        <v>8.5310185185185194E-3</v>
      </c>
      <c r="O102" s="127">
        <f>IF(ISBLANK(laps_times[[#This Row],[6]]),"DNF",    rounds_cum_time[[#This Row],[5]]+laps_times[[#This Row],[6]])</f>
        <v>1.001863425925926E-2</v>
      </c>
      <c r="P102" s="127">
        <f>IF(ISBLANK(laps_times[[#This Row],[7]]),"DNF",    rounds_cum_time[[#This Row],[6]]+laps_times[[#This Row],[7]])</f>
        <v>1.1486226851851853E-2</v>
      </c>
      <c r="Q102" s="127">
        <f>IF(ISBLANK(laps_times[[#This Row],[8]]),"DNF",    rounds_cum_time[[#This Row],[7]]+laps_times[[#This Row],[8]])</f>
        <v>1.2967245370370372E-2</v>
      </c>
      <c r="R102" s="127">
        <f>IF(ISBLANK(laps_times[[#This Row],[9]]),"DNF",    rounds_cum_time[[#This Row],[8]]+laps_times[[#This Row],[9]])</f>
        <v>1.4445833333333335E-2</v>
      </c>
      <c r="S102" s="127">
        <f>IF(ISBLANK(laps_times[[#This Row],[10]]),"DNF",    rounds_cum_time[[#This Row],[9]]+laps_times[[#This Row],[10]])</f>
        <v>1.5931365740740742E-2</v>
      </c>
      <c r="T102" s="127">
        <f>IF(ISBLANK(laps_times[[#This Row],[11]]),"DNF",    rounds_cum_time[[#This Row],[10]]+laps_times[[#This Row],[11]])</f>
        <v>1.7400578703703706E-2</v>
      </c>
      <c r="U102" s="127">
        <f>IF(ISBLANK(laps_times[[#This Row],[12]]),"DNF",    rounds_cum_time[[#This Row],[11]]+laps_times[[#This Row],[12]])</f>
        <v>1.8863888888888892E-2</v>
      </c>
      <c r="V102" s="127">
        <f>IF(ISBLANK(laps_times[[#This Row],[13]]),"DNF",    rounds_cum_time[[#This Row],[12]]+laps_times[[#This Row],[13]])</f>
        <v>2.0335763888888893E-2</v>
      </c>
      <c r="W102" s="127">
        <f>IF(ISBLANK(laps_times[[#This Row],[14]]),"DNF",    rounds_cum_time[[#This Row],[13]]+laps_times[[#This Row],[14]])</f>
        <v>2.1802662037037041E-2</v>
      </c>
      <c r="X102" s="127">
        <f>IF(ISBLANK(laps_times[[#This Row],[15]]),"DNF",    rounds_cum_time[[#This Row],[14]]+laps_times[[#This Row],[15]])</f>
        <v>2.3337731481481484E-2</v>
      </c>
      <c r="Y102" s="127">
        <f>IF(ISBLANK(laps_times[[#This Row],[16]]),"DNF",    rounds_cum_time[[#This Row],[15]]+laps_times[[#This Row],[16]])</f>
        <v>2.4817013888888892E-2</v>
      </c>
      <c r="Z102" s="127">
        <f>IF(ISBLANK(laps_times[[#This Row],[17]]),"DNF",    rounds_cum_time[[#This Row],[16]]+laps_times[[#This Row],[17]])</f>
        <v>2.6276157407407411E-2</v>
      </c>
      <c r="AA102" s="127">
        <f>IF(ISBLANK(laps_times[[#This Row],[18]]),"DNF",    rounds_cum_time[[#This Row],[17]]+laps_times[[#This Row],[18]])</f>
        <v>2.7738773148148151E-2</v>
      </c>
      <c r="AB102" s="127">
        <f>IF(ISBLANK(laps_times[[#This Row],[19]]),"DNF",    rounds_cum_time[[#This Row],[18]]+laps_times[[#This Row],[19]])</f>
        <v>2.9223842592592596E-2</v>
      </c>
      <c r="AC102" s="127">
        <f>IF(ISBLANK(laps_times[[#This Row],[20]]),"DNF",    rounds_cum_time[[#This Row],[19]]+laps_times[[#This Row],[20]])</f>
        <v>3.071643518518519E-2</v>
      </c>
      <c r="AD102" s="127">
        <f>IF(ISBLANK(laps_times[[#This Row],[21]]),"DNF",    rounds_cum_time[[#This Row],[20]]+laps_times[[#This Row],[21]])</f>
        <v>3.2225115740740745E-2</v>
      </c>
      <c r="AE102" s="127">
        <f>IF(ISBLANK(laps_times[[#This Row],[22]]),"DNF",    rounds_cum_time[[#This Row],[21]]+laps_times[[#This Row],[22]])</f>
        <v>3.3713657407407414E-2</v>
      </c>
      <c r="AF102" s="127">
        <f>IF(ISBLANK(laps_times[[#This Row],[23]]),"DNF",    rounds_cum_time[[#This Row],[22]]+laps_times[[#This Row],[23]])</f>
        <v>3.5221990740740748E-2</v>
      </c>
      <c r="AG102" s="127">
        <f>IF(ISBLANK(laps_times[[#This Row],[24]]),"DNF",    rounds_cum_time[[#This Row],[23]]+laps_times[[#This Row],[24]])</f>
        <v>3.6727893518518524E-2</v>
      </c>
      <c r="AH102" s="127">
        <f>IF(ISBLANK(laps_times[[#This Row],[25]]),"DNF",    rounds_cum_time[[#This Row],[24]]+laps_times[[#This Row],[25]])</f>
        <v>3.8235879629629634E-2</v>
      </c>
      <c r="AI102" s="127">
        <f>IF(ISBLANK(laps_times[[#This Row],[26]]),"DNF",    rounds_cum_time[[#This Row],[25]]+laps_times[[#This Row],[26]])</f>
        <v>3.9779976851851855E-2</v>
      </c>
      <c r="AJ102" s="127">
        <f>IF(ISBLANK(laps_times[[#This Row],[27]]),"DNF",    rounds_cum_time[[#This Row],[26]]+laps_times[[#This Row],[27]])</f>
        <v>4.1331597222222224E-2</v>
      </c>
      <c r="AK102" s="127">
        <f>IF(ISBLANK(laps_times[[#This Row],[28]]),"DNF",    rounds_cum_time[[#This Row],[27]]+laps_times[[#This Row],[28]])</f>
        <v>4.2868171296296297E-2</v>
      </c>
      <c r="AL102" s="127">
        <f>IF(ISBLANK(laps_times[[#This Row],[29]]),"DNF",    rounds_cum_time[[#This Row],[28]]+laps_times[[#This Row],[29]])</f>
        <v>4.4390277777777779E-2</v>
      </c>
      <c r="AM102" s="127">
        <f>IF(ISBLANK(laps_times[[#This Row],[30]]),"DNF",    rounds_cum_time[[#This Row],[29]]+laps_times[[#This Row],[30]])</f>
        <v>4.590289351851852E-2</v>
      </c>
      <c r="AN102" s="127">
        <f>IF(ISBLANK(laps_times[[#This Row],[31]]),"DNF",    rounds_cum_time[[#This Row],[30]]+laps_times[[#This Row],[31]])</f>
        <v>4.7396412037037039E-2</v>
      </c>
      <c r="AO102" s="127">
        <f>IF(ISBLANK(laps_times[[#This Row],[32]]),"DNF",    rounds_cum_time[[#This Row],[31]]+laps_times[[#This Row],[32]])</f>
        <v>4.8889236111111116E-2</v>
      </c>
      <c r="AP102" s="127">
        <f>IF(ISBLANK(laps_times[[#This Row],[33]]),"DNF",    rounds_cum_time[[#This Row],[32]]+laps_times[[#This Row],[33]])</f>
        <v>5.0394907407407409E-2</v>
      </c>
      <c r="AQ102" s="127">
        <f>IF(ISBLANK(laps_times[[#This Row],[34]]),"DNF",    rounds_cum_time[[#This Row],[33]]+laps_times[[#This Row],[34]])</f>
        <v>5.1950694444444445E-2</v>
      </c>
      <c r="AR102" s="127">
        <f>IF(ISBLANK(laps_times[[#This Row],[35]]),"DNF",    rounds_cum_time[[#This Row],[34]]+laps_times[[#This Row],[35]])</f>
        <v>5.3509953703703705E-2</v>
      </c>
      <c r="AS102" s="127">
        <f>IF(ISBLANK(laps_times[[#This Row],[36]]),"DNF",    rounds_cum_time[[#This Row],[35]]+laps_times[[#This Row],[36]])</f>
        <v>5.5073032407407407E-2</v>
      </c>
      <c r="AT102" s="127">
        <f>IF(ISBLANK(laps_times[[#This Row],[37]]),"DNF",    rounds_cum_time[[#This Row],[36]]+laps_times[[#This Row],[37]])</f>
        <v>5.6689004629629627E-2</v>
      </c>
      <c r="AU102" s="127">
        <f>IF(ISBLANK(laps_times[[#This Row],[38]]),"DNF",    rounds_cum_time[[#This Row],[37]]+laps_times[[#This Row],[38]])</f>
        <v>5.8226967592592591E-2</v>
      </c>
      <c r="AV102" s="127">
        <f>IF(ISBLANK(laps_times[[#This Row],[39]]),"DNF",    rounds_cum_time[[#This Row],[38]]+laps_times[[#This Row],[39]])</f>
        <v>5.9796412037037033E-2</v>
      </c>
      <c r="AW102" s="127">
        <f>IF(ISBLANK(laps_times[[#This Row],[40]]),"DNF",    rounds_cum_time[[#This Row],[39]]+laps_times[[#This Row],[40]])</f>
        <v>6.1386226851851848E-2</v>
      </c>
      <c r="AX102" s="127">
        <f>IF(ISBLANK(laps_times[[#This Row],[41]]),"DNF",    rounds_cum_time[[#This Row],[40]]+laps_times[[#This Row],[41]])</f>
        <v>6.303067129629629E-2</v>
      </c>
      <c r="AY102" s="127">
        <f>IF(ISBLANK(laps_times[[#This Row],[42]]),"DNF",    rounds_cum_time[[#This Row],[41]]+laps_times[[#This Row],[42]])</f>
        <v>6.4627893518518512E-2</v>
      </c>
      <c r="AZ102" s="127">
        <f>IF(ISBLANK(laps_times[[#This Row],[43]]),"DNF",    rounds_cum_time[[#This Row],[42]]+laps_times[[#This Row],[43]])</f>
        <v>6.6259143518518512E-2</v>
      </c>
      <c r="BA102" s="127">
        <f>IF(ISBLANK(laps_times[[#This Row],[44]]),"DNF",    rounds_cum_time[[#This Row],[43]]+laps_times[[#This Row],[44]])</f>
        <v>6.7876273148148147E-2</v>
      </c>
      <c r="BB102" s="127">
        <f>IF(ISBLANK(laps_times[[#This Row],[45]]),"DNF",    rounds_cum_time[[#This Row],[44]]+laps_times[[#This Row],[45]])</f>
        <v>6.9517245370370365E-2</v>
      </c>
      <c r="BC102" s="127">
        <f>IF(ISBLANK(laps_times[[#This Row],[46]]),"DNF",    rounds_cum_time[[#This Row],[45]]+laps_times[[#This Row],[46]])</f>
        <v>7.110844907407407E-2</v>
      </c>
      <c r="BD102" s="127">
        <f>IF(ISBLANK(laps_times[[#This Row],[47]]),"DNF",    rounds_cum_time[[#This Row],[46]]+laps_times[[#This Row],[47]])</f>
        <v>7.2696296296296287E-2</v>
      </c>
      <c r="BE102" s="127">
        <f>IF(ISBLANK(laps_times[[#This Row],[48]]),"DNF",    rounds_cum_time[[#This Row],[47]]+laps_times[[#This Row],[48]])</f>
        <v>7.4278124999999987E-2</v>
      </c>
      <c r="BF102" s="127">
        <f>IF(ISBLANK(laps_times[[#This Row],[49]]),"DNF",    rounds_cum_time[[#This Row],[48]]+laps_times[[#This Row],[49]])</f>
        <v>7.5883796296296283E-2</v>
      </c>
      <c r="BG102" s="127">
        <f>IF(ISBLANK(laps_times[[#This Row],[50]]),"DNF",    rounds_cum_time[[#This Row],[49]]+laps_times[[#This Row],[50]])</f>
        <v>7.7807291666666653E-2</v>
      </c>
      <c r="BH102" s="127">
        <f>IF(ISBLANK(laps_times[[#This Row],[51]]),"DNF",    rounds_cum_time[[#This Row],[50]]+laps_times[[#This Row],[51]])</f>
        <v>7.9780324074074066E-2</v>
      </c>
      <c r="BI102" s="127">
        <f>IF(ISBLANK(laps_times[[#This Row],[52]]),"DNF",    rounds_cum_time[[#This Row],[51]]+laps_times[[#This Row],[52]])</f>
        <v>8.1326620370370362E-2</v>
      </c>
      <c r="BJ102" s="127">
        <f>IF(ISBLANK(laps_times[[#This Row],[53]]),"DNF",    rounds_cum_time[[#This Row],[52]]+laps_times[[#This Row],[53]])</f>
        <v>8.2876736111111099E-2</v>
      </c>
      <c r="BK102" s="127">
        <f>IF(ISBLANK(laps_times[[#This Row],[54]]),"DNF",    rounds_cum_time[[#This Row],[53]]+laps_times[[#This Row],[54]])</f>
        <v>8.4484722222222211E-2</v>
      </c>
      <c r="BL102" s="127">
        <f>IF(ISBLANK(laps_times[[#This Row],[55]]),"DNF",    rounds_cum_time[[#This Row],[54]]+laps_times[[#This Row],[55]])</f>
        <v>8.6220949074074058E-2</v>
      </c>
      <c r="BM102" s="127">
        <f>IF(ISBLANK(laps_times[[#This Row],[56]]),"DNF",    rounds_cum_time[[#This Row],[55]]+laps_times[[#This Row],[56]])</f>
        <v>8.8651851851851829E-2</v>
      </c>
      <c r="BN102" s="127">
        <f>IF(ISBLANK(laps_times[[#This Row],[57]]),"DNF",    rounds_cum_time[[#This Row],[56]]+laps_times[[#This Row],[57]])</f>
        <v>9.0488541666666644E-2</v>
      </c>
      <c r="BO102" s="127">
        <f>IF(ISBLANK(laps_times[[#This Row],[58]]),"DNF",    rounds_cum_time[[#This Row],[57]]+laps_times[[#This Row],[58]])</f>
        <v>9.2028240740740716E-2</v>
      </c>
      <c r="BP102" s="127">
        <f>IF(ISBLANK(laps_times[[#This Row],[59]]),"DNF",    rounds_cum_time[[#This Row],[58]]+laps_times[[#This Row],[59]])</f>
        <v>9.3603703703703675E-2</v>
      </c>
      <c r="BQ102" s="127">
        <f>IF(ISBLANK(laps_times[[#This Row],[60]]),"DNF",    rounds_cum_time[[#This Row],[59]]+laps_times[[#This Row],[60]])</f>
        <v>9.520115740740738E-2</v>
      </c>
      <c r="BR102" s="127">
        <f>IF(ISBLANK(laps_times[[#This Row],[61]]),"DNF",    rounds_cum_time[[#This Row],[60]]+laps_times[[#This Row],[61]])</f>
        <v>9.751921296296294E-2</v>
      </c>
      <c r="BS102" s="127">
        <f>IF(ISBLANK(laps_times[[#This Row],[62]]),"DNF",    rounds_cum_time[[#This Row],[61]]+laps_times[[#This Row],[62]])</f>
        <v>9.9411458333333313E-2</v>
      </c>
      <c r="BT102" s="127">
        <f>IF(ISBLANK(laps_times[[#This Row],[63]]),"DNF",    rounds_cum_time[[#This Row],[62]]+laps_times[[#This Row],[63]])</f>
        <v>0.10104641203703701</v>
      </c>
      <c r="BU102" s="127">
        <f>IF(ISBLANK(laps_times[[#This Row],[64]]),"DNF",    rounds_cum_time[[#This Row],[63]]+laps_times[[#This Row],[64]])</f>
        <v>0.10274178240740739</v>
      </c>
      <c r="BV102" s="127">
        <f>IF(ISBLANK(laps_times[[#This Row],[65]]),"DNF",    rounds_cum_time[[#This Row],[64]]+laps_times[[#This Row],[65]])</f>
        <v>0.1051554398148148</v>
      </c>
      <c r="BW102" s="127">
        <f>IF(ISBLANK(laps_times[[#This Row],[66]]),"DNF",    rounds_cum_time[[#This Row],[65]]+laps_times[[#This Row],[66]])</f>
        <v>0.10706886574074073</v>
      </c>
      <c r="BX102" s="127">
        <f>IF(ISBLANK(laps_times[[#This Row],[67]]),"DNF",    rounds_cum_time[[#This Row],[66]]+laps_times[[#This Row],[67]])</f>
        <v>0.10869675925925926</v>
      </c>
      <c r="BY102" s="127">
        <f>IF(ISBLANK(laps_times[[#This Row],[68]]),"DNF",    rounds_cum_time[[#This Row],[67]]+laps_times[[#This Row],[68]])</f>
        <v>0.11032685185185184</v>
      </c>
      <c r="BZ102" s="127">
        <f>IF(ISBLANK(laps_times[[#This Row],[69]]),"DNF",    rounds_cum_time[[#This Row],[68]]+laps_times[[#This Row],[69]])</f>
        <v>0.11281701388888887</v>
      </c>
      <c r="CA102" s="127">
        <f>IF(ISBLANK(laps_times[[#This Row],[70]]),"DNF",    rounds_cum_time[[#This Row],[69]]+laps_times[[#This Row],[70]])</f>
        <v>0.11474780092592592</v>
      </c>
      <c r="CB102" s="127">
        <f>IF(ISBLANK(laps_times[[#This Row],[71]]),"DNF",    rounds_cum_time[[#This Row],[70]]+laps_times[[#This Row],[71]])</f>
        <v>0.11641145833333333</v>
      </c>
      <c r="CC102" s="127">
        <f>IF(ISBLANK(laps_times[[#This Row],[72]]),"DNF",    rounds_cum_time[[#This Row],[71]]+laps_times[[#This Row],[72]])</f>
        <v>0.11815914351851851</v>
      </c>
      <c r="CD102" s="127">
        <f>IF(ISBLANK(laps_times[[#This Row],[73]]),"DNF",    rounds_cum_time[[#This Row],[72]]+laps_times[[#This Row],[73]])</f>
        <v>0.11991435185185184</v>
      </c>
      <c r="CE102" s="127">
        <f>IF(ISBLANK(laps_times[[#This Row],[74]]),"DNF",    rounds_cum_time[[#This Row],[73]]+laps_times[[#This Row],[74]])</f>
        <v>0.12165312499999999</v>
      </c>
      <c r="CF102" s="127">
        <f>IF(ISBLANK(laps_times[[#This Row],[75]]),"DNF",    rounds_cum_time[[#This Row],[74]]+laps_times[[#This Row],[75]])</f>
        <v>0.12370196759259258</v>
      </c>
      <c r="CG102" s="127">
        <f>IF(ISBLANK(laps_times[[#This Row],[76]]),"DNF",    rounds_cum_time[[#This Row],[75]]+laps_times[[#This Row],[76]])</f>
        <v>0.12645057870370369</v>
      </c>
      <c r="CH102" s="127">
        <f>IF(ISBLANK(laps_times[[#This Row],[77]]),"DNF",    rounds_cum_time[[#This Row],[76]]+laps_times[[#This Row],[77]])</f>
        <v>0.12815694444444442</v>
      </c>
      <c r="CI102" s="127">
        <f>IF(ISBLANK(laps_times[[#This Row],[78]]),"DNF",    rounds_cum_time[[#This Row],[77]]+laps_times[[#This Row],[78]])</f>
        <v>0.1298677083333333</v>
      </c>
      <c r="CJ102" s="127">
        <f>IF(ISBLANK(laps_times[[#This Row],[79]]),"DNF",    rounds_cum_time[[#This Row],[78]]+laps_times[[#This Row],[79]])</f>
        <v>0.13157708333333332</v>
      </c>
      <c r="CK102" s="127">
        <f>IF(ISBLANK(laps_times[[#This Row],[80]]),"DNF",    rounds_cum_time[[#This Row],[79]]+laps_times[[#This Row],[80]])</f>
        <v>0.13327754629629629</v>
      </c>
      <c r="CL102" s="127">
        <f>IF(ISBLANK(laps_times[[#This Row],[81]]),"DNF",    rounds_cum_time[[#This Row],[80]]+laps_times[[#This Row],[81]])</f>
        <v>0.13574525462962964</v>
      </c>
      <c r="CM102" s="127">
        <f>IF(ISBLANK(laps_times[[#This Row],[82]]),"DNF",    rounds_cum_time[[#This Row],[81]]+laps_times[[#This Row],[82]])</f>
        <v>0.13763263888888891</v>
      </c>
      <c r="CN102" s="127">
        <f>IF(ISBLANK(laps_times[[#This Row],[83]]),"DNF",    rounds_cum_time[[#This Row],[82]]+laps_times[[#This Row],[83]])</f>
        <v>0.13931122685185188</v>
      </c>
      <c r="CO102" s="127">
        <f>IF(ISBLANK(laps_times[[#This Row],[84]]),"DNF",    rounds_cum_time[[#This Row],[83]]+laps_times[[#This Row],[84]])</f>
        <v>0.14100706018518522</v>
      </c>
      <c r="CP102" s="127">
        <f>IF(ISBLANK(laps_times[[#This Row],[85]]),"DNF",    rounds_cum_time[[#This Row],[84]]+laps_times[[#This Row],[85]])</f>
        <v>0.1427178240740741</v>
      </c>
      <c r="CQ102" s="127">
        <f>IF(ISBLANK(laps_times[[#This Row],[86]]),"DNF",    rounds_cum_time[[#This Row],[85]]+laps_times[[#This Row],[86]])</f>
        <v>0.14512835648148151</v>
      </c>
      <c r="CR102" s="127">
        <f>IF(ISBLANK(laps_times[[#This Row],[87]]),"DNF",    rounds_cum_time[[#This Row],[86]]+laps_times[[#This Row],[87]])</f>
        <v>0.14716006944444446</v>
      </c>
      <c r="CS102" s="127">
        <f>IF(ISBLANK(laps_times[[#This Row],[88]]),"DNF",    rounds_cum_time[[#This Row],[87]]+laps_times[[#This Row],[88]])</f>
        <v>0.14884756944444447</v>
      </c>
      <c r="CT102" s="127">
        <f>IF(ISBLANK(laps_times[[#This Row],[89]]),"DNF",    rounds_cum_time[[#This Row],[88]]+laps_times[[#This Row],[89]])</f>
        <v>0.15083935185185188</v>
      </c>
      <c r="CU102" s="127">
        <f>IF(ISBLANK(laps_times[[#This Row],[90]]),"DNF",    rounds_cum_time[[#This Row],[89]]+laps_times[[#This Row],[90]])</f>
        <v>0.15298692129629632</v>
      </c>
      <c r="CV102" s="127">
        <f>IF(ISBLANK(laps_times[[#This Row],[91]]),"DNF",    rounds_cum_time[[#This Row],[90]]+laps_times[[#This Row],[91]])</f>
        <v>0.15474756944444445</v>
      </c>
      <c r="CW102" s="127">
        <f>IF(ISBLANK(laps_times[[#This Row],[92]]),"DNF",    rounds_cum_time[[#This Row],[91]]+laps_times[[#This Row],[92]])</f>
        <v>0.15731412037037037</v>
      </c>
      <c r="CX102" s="127">
        <f>IF(ISBLANK(laps_times[[#This Row],[93]]),"DNF",    rounds_cum_time[[#This Row],[92]]+laps_times[[#This Row],[93]])</f>
        <v>0.15931030092592594</v>
      </c>
      <c r="CY102" s="127">
        <f>IF(ISBLANK(laps_times[[#This Row],[94]]),"DNF",    rounds_cum_time[[#This Row],[93]]+laps_times[[#This Row],[94]])</f>
        <v>0.16108599537037038</v>
      </c>
      <c r="CZ102" s="127">
        <f>IF(ISBLANK(laps_times[[#This Row],[95]]),"DNF",    rounds_cum_time[[#This Row],[94]]+laps_times[[#This Row],[95]])</f>
        <v>0.16358101851851853</v>
      </c>
      <c r="DA102" s="127">
        <f>IF(ISBLANK(laps_times[[#This Row],[96]]),"DNF",    rounds_cum_time[[#This Row],[95]]+laps_times[[#This Row],[96]])</f>
        <v>0.16556307870370371</v>
      </c>
      <c r="DB102" s="127">
        <f>IF(ISBLANK(laps_times[[#This Row],[97]]),"DNF",    rounds_cum_time[[#This Row],[96]]+laps_times[[#This Row],[97]])</f>
        <v>0.16737025462962962</v>
      </c>
      <c r="DC102" s="127">
        <f>IF(ISBLANK(laps_times[[#This Row],[98]]),"DNF",    rounds_cum_time[[#This Row],[97]]+laps_times[[#This Row],[98]])</f>
        <v>0.16980590277777777</v>
      </c>
      <c r="DD102" s="127">
        <f>IF(ISBLANK(laps_times[[#This Row],[99]]),"DNF",    rounds_cum_time[[#This Row],[98]]+laps_times[[#This Row],[99]])</f>
        <v>0.17184050925925926</v>
      </c>
      <c r="DE102" s="127">
        <f>IF(ISBLANK(laps_times[[#This Row],[100]]),"DNF",    rounds_cum_time[[#This Row],[99]]+laps_times[[#This Row],[100]])</f>
        <v>0.17358622685185185</v>
      </c>
      <c r="DF102" s="127">
        <f>IF(ISBLANK(laps_times[[#This Row],[101]]),"DNF",    rounds_cum_time[[#This Row],[100]]+laps_times[[#This Row],[101]])</f>
        <v>0.17604687499999999</v>
      </c>
      <c r="DG102" s="127">
        <f>IF(ISBLANK(laps_times[[#This Row],[102]]),"DNF",    rounds_cum_time[[#This Row],[101]]+laps_times[[#This Row],[102]])</f>
        <v>0.17803680555555554</v>
      </c>
      <c r="DH102" s="127">
        <f>IF(ISBLANK(laps_times[[#This Row],[103]]),"DNF",    rounds_cum_time[[#This Row],[102]]+laps_times[[#This Row],[103]])</f>
        <v>0.17975763888888888</v>
      </c>
      <c r="DI102" s="128">
        <f>IF(ISBLANK(laps_times[[#This Row],[104]]),"DNF",    rounds_cum_time[[#This Row],[103]]+laps_times[[#This Row],[104]])</f>
        <v>0.1821452546296296</v>
      </c>
      <c r="DJ102" s="128">
        <f>IF(ISBLANK(laps_times[[#This Row],[105]]),"DNF",    rounds_cum_time[[#This Row],[104]]+laps_times[[#This Row],[105]])</f>
        <v>0.18400543981481479</v>
      </c>
    </row>
    <row r="103" spans="2:114" x14ac:dyDescent="0.2">
      <c r="B103" s="124">
        <f>laps_times[[#This Row],[poř]]</f>
        <v>100</v>
      </c>
      <c r="C103" s="125">
        <f>laps_times[[#This Row],[s.č.]]</f>
        <v>53</v>
      </c>
      <c r="D103" s="125" t="str">
        <f>laps_times[[#This Row],[jméno]]</f>
        <v>Krumer Miroslav</v>
      </c>
      <c r="E103" s="126">
        <f>laps_times[[#This Row],[roč]]</f>
        <v>1949</v>
      </c>
      <c r="F103" s="126" t="str">
        <f>laps_times[[#This Row],[kat]]</f>
        <v>M60</v>
      </c>
      <c r="G103" s="126">
        <f>laps_times[[#This Row],[poř_kat]]</f>
        <v>5</v>
      </c>
      <c r="H103" s="135" t="str">
        <f>IF(ISBLANK(laps_times[[#This Row],[klub]]),"-",laps_times[[#This Row],[klub]])</f>
        <v>-</v>
      </c>
      <c r="I103" s="138">
        <f>laps_times[[#This Row],[celk. čas]]</f>
        <v>0.18483796296296295</v>
      </c>
      <c r="J103" s="133">
        <f>laps_times[[#This Row],[1]]</f>
        <v>2.3696759259259257E-3</v>
      </c>
      <c r="K103" s="127">
        <f>IF(ISBLANK(laps_times[[#This Row],[2]]),"DNF",    rounds_cum_time[[#This Row],[1]]+laps_times[[#This Row],[2]])</f>
        <v>3.8928240740740737E-3</v>
      </c>
      <c r="L103" s="133">
        <f>IF(ISBLANK(laps_times[[#This Row],[3]]),"DNF",    rounds_cum_time[[#This Row],[2]]+laps_times[[#This Row],[3]])</f>
        <v>5.4060185185185183E-3</v>
      </c>
      <c r="M103" s="133">
        <f>IF(ISBLANK(laps_times[[#This Row],[4]]),"DNF",    rounds_cum_time[[#This Row],[3]]+laps_times[[#This Row],[4]])</f>
        <v>6.9278935185185181E-3</v>
      </c>
      <c r="N103" s="133">
        <f>IF(ISBLANK(laps_times[[#This Row],[5]]),"DNF",    rounds_cum_time[[#This Row],[4]]+laps_times[[#This Row],[5]])</f>
        <v>8.4461805555555557E-3</v>
      </c>
      <c r="O103" s="133">
        <f>IF(ISBLANK(laps_times[[#This Row],[6]]),"DNF",    rounds_cum_time[[#This Row],[5]]+laps_times[[#This Row],[6]])</f>
        <v>9.9643518518518527E-3</v>
      </c>
      <c r="P103" s="133">
        <f>IF(ISBLANK(laps_times[[#This Row],[7]]),"DNF",    rounds_cum_time[[#This Row],[6]]+laps_times[[#This Row],[7]])</f>
        <v>1.1503356481481482E-2</v>
      </c>
      <c r="Q103" s="133">
        <f>IF(ISBLANK(laps_times[[#This Row],[8]]),"DNF",    rounds_cum_time[[#This Row],[7]]+laps_times[[#This Row],[8]])</f>
        <v>1.3024074074074075E-2</v>
      </c>
      <c r="R103" s="133">
        <f>IF(ISBLANK(laps_times[[#This Row],[9]]),"DNF",    rounds_cum_time[[#This Row],[8]]+laps_times[[#This Row],[9]])</f>
        <v>1.4557754629629631E-2</v>
      </c>
      <c r="S103" s="133">
        <f>IF(ISBLANK(laps_times[[#This Row],[10]]),"DNF",    rounds_cum_time[[#This Row],[9]]+laps_times[[#This Row],[10]])</f>
        <v>1.6090856481481484E-2</v>
      </c>
      <c r="T103" s="133">
        <f>IF(ISBLANK(laps_times[[#This Row],[11]]),"DNF",    rounds_cum_time[[#This Row],[10]]+laps_times[[#This Row],[11]])</f>
        <v>1.7609953703703708E-2</v>
      </c>
      <c r="U103" s="133">
        <f>IF(ISBLANK(laps_times[[#This Row],[12]]),"DNF",    rounds_cum_time[[#This Row],[11]]+laps_times[[#This Row],[12]])</f>
        <v>1.913865740740741E-2</v>
      </c>
      <c r="V103" s="127">
        <f>IF(ISBLANK(laps_times[[#This Row],[13]]),"DNF",    rounds_cum_time[[#This Row],[12]]+laps_times[[#This Row],[13]])</f>
        <v>2.0733217592592595E-2</v>
      </c>
      <c r="W103" s="133">
        <f>IF(ISBLANK(laps_times[[#This Row],[14]]),"DNF",    rounds_cum_time[[#This Row],[13]]+laps_times[[#This Row],[14]])</f>
        <v>2.2275347222222224E-2</v>
      </c>
      <c r="X103" s="133">
        <f>IF(ISBLANK(laps_times[[#This Row],[15]]),"DNF",    rounds_cum_time[[#This Row],[14]]+laps_times[[#This Row],[15]])</f>
        <v>2.3844560185185187E-2</v>
      </c>
      <c r="Y103" s="133">
        <f>IF(ISBLANK(laps_times[[#This Row],[16]]),"DNF",    rounds_cum_time[[#This Row],[15]]+laps_times[[#This Row],[16]])</f>
        <v>2.5406597222222223E-2</v>
      </c>
      <c r="Z103" s="133">
        <f>IF(ISBLANK(laps_times[[#This Row],[17]]),"DNF",    rounds_cum_time[[#This Row],[16]]+laps_times[[#This Row],[17]])</f>
        <v>2.6970254629629629E-2</v>
      </c>
      <c r="AA103" s="133">
        <f>IF(ISBLANK(laps_times[[#This Row],[18]]),"DNF",    rounds_cum_time[[#This Row],[17]]+laps_times[[#This Row],[18]])</f>
        <v>2.8537152777777776E-2</v>
      </c>
      <c r="AB103" s="133">
        <f>IF(ISBLANK(laps_times[[#This Row],[19]]),"DNF",    rounds_cum_time[[#This Row],[18]]+laps_times[[#This Row],[19]])</f>
        <v>3.0121874999999999E-2</v>
      </c>
      <c r="AC103" s="133">
        <f>IF(ISBLANK(laps_times[[#This Row],[20]]),"DNF",    rounds_cum_time[[#This Row],[19]]+laps_times[[#This Row],[20]])</f>
        <v>3.1776041666666664E-2</v>
      </c>
      <c r="AD103" s="133">
        <f>IF(ISBLANK(laps_times[[#This Row],[21]]),"DNF",    rounds_cum_time[[#This Row],[20]]+laps_times[[#This Row],[21]])</f>
        <v>3.3445023148148144E-2</v>
      </c>
      <c r="AE103" s="133">
        <f>IF(ISBLANK(laps_times[[#This Row],[22]]),"DNF",    rounds_cum_time[[#This Row],[21]]+laps_times[[#This Row],[22]])</f>
        <v>3.5000578703703697E-2</v>
      </c>
      <c r="AF103" s="133">
        <f>IF(ISBLANK(laps_times[[#This Row],[23]]),"DNF",    rounds_cum_time[[#This Row],[22]]+laps_times[[#This Row],[23]])</f>
        <v>3.6565972222222215E-2</v>
      </c>
      <c r="AG103" s="133">
        <f>IF(ISBLANK(laps_times[[#This Row],[24]]),"DNF",    rounds_cum_time[[#This Row],[23]]+laps_times[[#This Row],[24]])</f>
        <v>3.8239004629629619E-2</v>
      </c>
      <c r="AH103" s="133">
        <f>IF(ISBLANK(laps_times[[#This Row],[25]]),"DNF",    rounds_cum_time[[#This Row],[24]]+laps_times[[#This Row],[25]])</f>
        <v>3.99017361111111E-2</v>
      </c>
      <c r="AI103" s="133">
        <f>IF(ISBLANK(laps_times[[#This Row],[26]]),"DNF",    rounds_cum_time[[#This Row],[25]]+laps_times[[#This Row],[26]])</f>
        <v>4.1507291666666654E-2</v>
      </c>
      <c r="AJ103" s="133">
        <f>IF(ISBLANK(laps_times[[#This Row],[27]]),"DNF",    rounds_cum_time[[#This Row],[26]]+laps_times[[#This Row],[27]])</f>
        <v>4.3144907407407396E-2</v>
      </c>
      <c r="AK103" s="133">
        <f>IF(ISBLANK(laps_times[[#This Row],[28]]),"DNF",    rounds_cum_time[[#This Row],[27]]+laps_times[[#This Row],[28]])</f>
        <v>4.4803009259259251E-2</v>
      </c>
      <c r="AL103" s="133">
        <f>IF(ISBLANK(laps_times[[#This Row],[29]]),"DNF",    rounds_cum_time[[#This Row],[28]]+laps_times[[#This Row],[29]])</f>
        <v>4.642465277777777E-2</v>
      </c>
      <c r="AM103" s="133">
        <f>IF(ISBLANK(laps_times[[#This Row],[30]]),"DNF",    rounds_cum_time[[#This Row],[29]]+laps_times[[#This Row],[30]])</f>
        <v>4.8076157407407401E-2</v>
      </c>
      <c r="AN103" s="133">
        <f>IF(ISBLANK(laps_times[[#This Row],[31]]),"DNF",    rounds_cum_time[[#This Row],[30]]+laps_times[[#This Row],[31]])</f>
        <v>4.9735532407407398E-2</v>
      </c>
      <c r="AO103" s="133">
        <f>IF(ISBLANK(laps_times[[#This Row],[32]]),"DNF",    rounds_cum_time[[#This Row],[31]]+laps_times[[#This Row],[32]])</f>
        <v>5.1378009259259248E-2</v>
      </c>
      <c r="AP103" s="133">
        <f>IF(ISBLANK(laps_times[[#This Row],[33]]),"DNF",    rounds_cum_time[[#This Row],[32]]+laps_times[[#This Row],[33]])</f>
        <v>5.3018518518518506E-2</v>
      </c>
      <c r="AQ103" s="133">
        <f>IF(ISBLANK(laps_times[[#This Row],[34]]),"DNF",    rounds_cum_time[[#This Row],[33]]+laps_times[[#This Row],[34]])</f>
        <v>5.4671296296296287E-2</v>
      </c>
      <c r="AR103" s="133">
        <f>IF(ISBLANK(laps_times[[#This Row],[35]]),"DNF",    rounds_cum_time[[#This Row],[34]]+laps_times[[#This Row],[35]])</f>
        <v>5.6323611111111102E-2</v>
      </c>
      <c r="AS103" s="133">
        <f>IF(ISBLANK(laps_times[[#This Row],[36]]),"DNF",    rounds_cum_time[[#This Row],[35]]+laps_times[[#This Row],[36]])</f>
        <v>5.7997800925925914E-2</v>
      </c>
      <c r="AT103" s="133">
        <f>IF(ISBLANK(laps_times[[#This Row],[37]]),"DNF",    rounds_cum_time[[#This Row],[36]]+laps_times[[#This Row],[37]])</f>
        <v>5.9667129629629619E-2</v>
      </c>
      <c r="AU103" s="133">
        <f>IF(ISBLANK(laps_times[[#This Row],[38]]),"DNF",    rounds_cum_time[[#This Row],[37]]+laps_times[[#This Row],[38]])</f>
        <v>6.1375578703703693E-2</v>
      </c>
      <c r="AV103" s="133">
        <f>IF(ISBLANK(laps_times[[#This Row],[39]]),"DNF",    rounds_cum_time[[#This Row],[38]]+laps_times[[#This Row],[39]])</f>
        <v>6.3072337962962952E-2</v>
      </c>
      <c r="AW103" s="133">
        <f>IF(ISBLANK(laps_times[[#This Row],[40]]),"DNF",    rounds_cum_time[[#This Row],[39]]+laps_times[[#This Row],[40]])</f>
        <v>6.4781018518518502E-2</v>
      </c>
      <c r="AX103" s="133">
        <f>IF(ISBLANK(laps_times[[#This Row],[41]]),"DNF",    rounds_cum_time[[#This Row],[40]]+laps_times[[#This Row],[41]])</f>
        <v>6.6495023148148133E-2</v>
      </c>
      <c r="AY103" s="133">
        <f>IF(ISBLANK(laps_times[[#This Row],[42]]),"DNF",    rounds_cum_time[[#This Row],[41]]+laps_times[[#This Row],[42]])</f>
        <v>6.8293171296296279E-2</v>
      </c>
      <c r="AZ103" s="133">
        <f>IF(ISBLANK(laps_times[[#This Row],[43]]),"DNF",    rounds_cum_time[[#This Row],[42]]+laps_times[[#This Row],[43]])</f>
        <v>7.0035648148148125E-2</v>
      </c>
      <c r="BA103" s="133">
        <f>IF(ISBLANK(laps_times[[#This Row],[44]]),"DNF",    rounds_cum_time[[#This Row],[43]]+laps_times[[#This Row],[44]])</f>
        <v>7.1701157407407387E-2</v>
      </c>
      <c r="BB103" s="133">
        <f>IF(ISBLANK(laps_times[[#This Row],[45]]),"DNF",    rounds_cum_time[[#This Row],[44]]+laps_times[[#This Row],[45]])</f>
        <v>7.3397222222222197E-2</v>
      </c>
      <c r="BC103" s="133">
        <f>IF(ISBLANK(laps_times[[#This Row],[46]]),"DNF",    rounds_cum_time[[#This Row],[45]]+laps_times[[#This Row],[46]])</f>
        <v>7.510324074074072E-2</v>
      </c>
      <c r="BD103" s="133">
        <f>IF(ISBLANK(laps_times[[#This Row],[47]]),"DNF",    rounds_cum_time[[#This Row],[46]]+laps_times[[#This Row],[47]])</f>
        <v>7.6826157407407392E-2</v>
      </c>
      <c r="BE103" s="133">
        <f>IF(ISBLANK(laps_times[[#This Row],[48]]),"DNF",    rounds_cum_time[[#This Row],[47]]+laps_times[[#This Row],[48]])</f>
        <v>7.8565624999999986E-2</v>
      </c>
      <c r="BF103" s="133">
        <f>IF(ISBLANK(laps_times[[#This Row],[49]]),"DNF",    rounds_cum_time[[#This Row],[48]]+laps_times[[#This Row],[49]])</f>
        <v>8.0298032407407391E-2</v>
      </c>
      <c r="BG103" s="133">
        <f>IF(ISBLANK(laps_times[[#This Row],[50]]),"DNF",    rounds_cum_time[[#This Row],[49]]+laps_times[[#This Row],[50]])</f>
        <v>8.2103819444444434E-2</v>
      </c>
      <c r="BH103" s="133">
        <f>IF(ISBLANK(laps_times[[#This Row],[51]]),"DNF",    rounds_cum_time[[#This Row],[50]]+laps_times[[#This Row],[51]])</f>
        <v>8.3821990740740732E-2</v>
      </c>
      <c r="BI103" s="133">
        <f>IF(ISBLANK(laps_times[[#This Row],[52]]),"DNF",    rounds_cum_time[[#This Row],[51]]+laps_times[[#This Row],[52]])</f>
        <v>8.5554745370370361E-2</v>
      </c>
      <c r="BJ103" s="133">
        <f>IF(ISBLANK(laps_times[[#This Row],[53]]),"DNF",    rounds_cum_time[[#This Row],[52]]+laps_times[[#This Row],[53]])</f>
        <v>8.7351736111111106E-2</v>
      </c>
      <c r="BK103" s="133">
        <f>IF(ISBLANK(laps_times[[#This Row],[54]]),"DNF",    rounds_cum_time[[#This Row],[53]]+laps_times[[#This Row],[54]])</f>
        <v>8.9126157407407397E-2</v>
      </c>
      <c r="BL103" s="133">
        <f>IF(ISBLANK(laps_times[[#This Row],[55]]),"DNF",    rounds_cum_time[[#This Row],[54]]+laps_times[[#This Row],[55]])</f>
        <v>9.0965624999999994E-2</v>
      </c>
      <c r="BM103" s="133">
        <f>IF(ISBLANK(laps_times[[#This Row],[56]]),"DNF",    rounds_cum_time[[#This Row],[55]]+laps_times[[#This Row],[56]])</f>
        <v>9.2729745370370362E-2</v>
      </c>
      <c r="BN103" s="133">
        <f>IF(ISBLANK(laps_times[[#This Row],[57]]),"DNF",    rounds_cum_time[[#This Row],[56]]+laps_times[[#This Row],[57]])</f>
        <v>9.4474768518518507E-2</v>
      </c>
      <c r="BO103" s="133">
        <f>IF(ISBLANK(laps_times[[#This Row],[58]]),"DNF",    rounds_cum_time[[#This Row],[57]]+laps_times[[#This Row],[58]])</f>
        <v>9.6217361111111094E-2</v>
      </c>
      <c r="BP103" s="133">
        <f>IF(ISBLANK(laps_times[[#This Row],[59]]),"DNF",    rounds_cum_time[[#This Row],[58]]+laps_times[[#This Row],[59]])</f>
        <v>9.7968749999999979E-2</v>
      </c>
      <c r="BQ103" s="133">
        <f>IF(ISBLANK(laps_times[[#This Row],[60]]),"DNF",    rounds_cum_time[[#This Row],[59]]+laps_times[[#This Row],[60]])</f>
        <v>9.9728703703703681E-2</v>
      </c>
      <c r="BR103" s="133">
        <f>IF(ISBLANK(laps_times[[#This Row],[61]]),"DNF",    rounds_cum_time[[#This Row],[60]]+laps_times[[#This Row],[61]])</f>
        <v>0.10154687499999998</v>
      </c>
      <c r="BS103" s="133">
        <f>IF(ISBLANK(laps_times[[#This Row],[62]]),"DNF",    rounds_cum_time[[#This Row],[61]]+laps_times[[#This Row],[62]])</f>
        <v>0.1032853009259259</v>
      </c>
      <c r="BT103" s="133">
        <f>IF(ISBLANK(laps_times[[#This Row],[63]]),"DNF",    rounds_cum_time[[#This Row],[62]]+laps_times[[#This Row],[63]])</f>
        <v>0.10506898148148146</v>
      </c>
      <c r="BU103" s="133">
        <f>IF(ISBLANK(laps_times[[#This Row],[64]]),"DNF",    rounds_cum_time[[#This Row],[63]]+laps_times[[#This Row],[64]])</f>
        <v>0.10687314814814812</v>
      </c>
      <c r="BV103" s="133">
        <f>IF(ISBLANK(laps_times[[#This Row],[65]]),"DNF",    rounds_cum_time[[#This Row],[64]]+laps_times[[#This Row],[65]])</f>
        <v>0.10863773148148145</v>
      </c>
      <c r="BW103" s="133">
        <f>IF(ISBLANK(laps_times[[#This Row],[66]]),"DNF",    rounds_cum_time[[#This Row],[65]]+laps_times[[#This Row],[66]])</f>
        <v>0.11043634259259257</v>
      </c>
      <c r="BX103" s="133">
        <f>IF(ISBLANK(laps_times[[#This Row],[67]]),"DNF",    rounds_cum_time[[#This Row],[66]]+laps_times[[#This Row],[67]])</f>
        <v>0.11226817129629627</v>
      </c>
      <c r="BY103" s="133">
        <f>IF(ISBLANK(laps_times[[#This Row],[68]]),"DNF",    rounds_cum_time[[#This Row],[67]]+laps_times[[#This Row],[68]])</f>
        <v>0.113990162037037</v>
      </c>
      <c r="BZ103" s="133">
        <f>IF(ISBLANK(laps_times[[#This Row],[69]]),"DNF",    rounds_cum_time[[#This Row],[68]]+laps_times[[#This Row],[69]])</f>
        <v>0.11570682870370368</v>
      </c>
      <c r="CA103" s="133">
        <f>IF(ISBLANK(laps_times[[#This Row],[70]]),"DNF",    rounds_cum_time[[#This Row],[69]]+laps_times[[#This Row],[70]])</f>
        <v>0.11754814814814812</v>
      </c>
      <c r="CB103" s="133">
        <f>IF(ISBLANK(laps_times[[#This Row],[71]]),"DNF",    rounds_cum_time[[#This Row],[70]]+laps_times[[#This Row],[71]])</f>
        <v>0.11923530092592591</v>
      </c>
      <c r="CC103" s="133">
        <f>IF(ISBLANK(laps_times[[#This Row],[72]]),"DNF",    rounds_cum_time[[#This Row],[71]]+laps_times[[#This Row],[72]])</f>
        <v>0.12095752314814813</v>
      </c>
      <c r="CD103" s="133">
        <f>IF(ISBLANK(laps_times[[#This Row],[73]]),"DNF",    rounds_cum_time[[#This Row],[72]]+laps_times[[#This Row],[73]])</f>
        <v>0.12277465277777776</v>
      </c>
      <c r="CE103" s="133">
        <f>IF(ISBLANK(laps_times[[#This Row],[74]]),"DNF",    rounds_cum_time[[#This Row],[73]]+laps_times[[#This Row],[74]])</f>
        <v>0.12454004629629628</v>
      </c>
      <c r="CF103" s="133">
        <f>IF(ISBLANK(laps_times[[#This Row],[75]]),"DNF",    rounds_cum_time[[#This Row],[74]]+laps_times[[#This Row],[75]])</f>
        <v>0.12635381944444443</v>
      </c>
      <c r="CG103" s="133">
        <f>IF(ISBLANK(laps_times[[#This Row],[76]]),"DNF",    rounds_cum_time[[#This Row],[75]]+laps_times[[#This Row],[76]])</f>
        <v>0.12813923611111111</v>
      </c>
      <c r="CH103" s="133">
        <f>IF(ISBLANK(laps_times[[#This Row],[77]]),"DNF",    rounds_cum_time[[#This Row],[76]]+laps_times[[#This Row],[77]])</f>
        <v>0.12995636574074074</v>
      </c>
      <c r="CI103" s="133">
        <f>IF(ISBLANK(laps_times[[#This Row],[78]]),"DNF",    rounds_cum_time[[#This Row],[77]]+laps_times[[#This Row],[78]])</f>
        <v>0.13176666666666667</v>
      </c>
      <c r="CJ103" s="133">
        <f>IF(ISBLANK(laps_times[[#This Row],[79]]),"DNF",    rounds_cum_time[[#This Row],[78]]+laps_times[[#This Row],[79]])</f>
        <v>0.13367685185185185</v>
      </c>
      <c r="CK103" s="133">
        <f>IF(ISBLANK(laps_times[[#This Row],[80]]),"DNF",    rounds_cum_time[[#This Row],[79]]+laps_times[[#This Row],[80]])</f>
        <v>0.13541527777777779</v>
      </c>
      <c r="CL103" s="133">
        <f>IF(ISBLANK(laps_times[[#This Row],[81]]),"DNF",    rounds_cum_time[[#This Row],[80]]+laps_times[[#This Row],[81]])</f>
        <v>0.13723622685185186</v>
      </c>
      <c r="CM103" s="133">
        <f>IF(ISBLANK(laps_times[[#This Row],[82]]),"DNF",    rounds_cum_time[[#This Row],[81]]+laps_times[[#This Row],[82]])</f>
        <v>0.13909467592592592</v>
      </c>
      <c r="CN103" s="133">
        <f>IF(ISBLANK(laps_times[[#This Row],[83]]),"DNF",    rounds_cum_time[[#This Row],[82]]+laps_times[[#This Row],[83]])</f>
        <v>0.14093657407407406</v>
      </c>
      <c r="CO103" s="133">
        <f>IF(ISBLANK(laps_times[[#This Row],[84]]),"DNF",    rounds_cum_time[[#This Row],[83]]+laps_times[[#This Row],[84]])</f>
        <v>0.14290787037037037</v>
      </c>
      <c r="CP103" s="133">
        <f>IF(ISBLANK(laps_times[[#This Row],[85]]),"DNF",    rounds_cum_time[[#This Row],[84]]+laps_times[[#This Row],[85]])</f>
        <v>0.14478611111111112</v>
      </c>
      <c r="CQ103" s="133">
        <f>IF(ISBLANK(laps_times[[#This Row],[86]]),"DNF",    rounds_cum_time[[#This Row],[85]]+laps_times[[#This Row],[86]])</f>
        <v>0.14667557870370371</v>
      </c>
      <c r="CR103" s="133">
        <f>IF(ISBLANK(laps_times[[#This Row],[87]]),"DNF",    rounds_cum_time[[#This Row],[86]]+laps_times[[#This Row],[87]])</f>
        <v>0.1485886574074074</v>
      </c>
      <c r="CS103" s="133">
        <f>IF(ISBLANK(laps_times[[#This Row],[88]]),"DNF",    rounds_cum_time[[#This Row],[87]]+laps_times[[#This Row],[88]])</f>
        <v>0.15049953703703703</v>
      </c>
      <c r="CT103" s="133">
        <f>IF(ISBLANK(laps_times[[#This Row],[89]]),"DNF",    rounds_cum_time[[#This Row],[88]]+laps_times[[#This Row],[89]])</f>
        <v>0.15249456018518517</v>
      </c>
      <c r="CU103" s="133">
        <f>IF(ISBLANK(laps_times[[#This Row],[90]]),"DNF",    rounds_cum_time[[#This Row],[89]]+laps_times[[#This Row],[90]])</f>
        <v>0.15443067129629628</v>
      </c>
      <c r="CV103" s="133">
        <f>IF(ISBLANK(laps_times[[#This Row],[91]]),"DNF",    rounds_cum_time[[#This Row],[90]]+laps_times[[#This Row],[91]])</f>
        <v>0.15638530092592592</v>
      </c>
      <c r="CW103" s="133">
        <f>IF(ISBLANK(laps_times[[#This Row],[92]]),"DNF",    rounds_cum_time[[#This Row],[91]]+laps_times[[#This Row],[92]])</f>
        <v>0.1583960648148148</v>
      </c>
      <c r="CX103" s="133">
        <f>IF(ISBLANK(laps_times[[#This Row],[93]]),"DNF",    rounds_cum_time[[#This Row],[92]]+laps_times[[#This Row],[93]])</f>
        <v>0.16040254629629627</v>
      </c>
      <c r="CY103" s="133">
        <f>IF(ISBLANK(laps_times[[#This Row],[94]]),"DNF",    rounds_cum_time[[#This Row],[93]]+laps_times[[#This Row],[94]])</f>
        <v>0.16235729166666665</v>
      </c>
      <c r="CZ103" s="133">
        <f>IF(ISBLANK(laps_times[[#This Row],[95]]),"DNF",    rounds_cum_time[[#This Row],[94]]+laps_times[[#This Row],[95]])</f>
        <v>0.16434826388888887</v>
      </c>
      <c r="DA103" s="133">
        <f>IF(ISBLANK(laps_times[[#This Row],[96]]),"DNF",    rounds_cum_time[[#This Row],[95]]+laps_times[[#This Row],[96]])</f>
        <v>0.16656770833333331</v>
      </c>
      <c r="DB103" s="133">
        <f>IF(ISBLANK(laps_times[[#This Row],[97]]),"DNF",    rounds_cum_time[[#This Row],[96]]+laps_times[[#This Row],[97]])</f>
        <v>0.16856585648148145</v>
      </c>
      <c r="DC103" s="133">
        <f>IF(ISBLANK(laps_times[[#This Row],[98]]),"DNF",    rounds_cum_time[[#This Row],[97]]+laps_times[[#This Row],[98]])</f>
        <v>0.17061736111111109</v>
      </c>
      <c r="DD103" s="133">
        <f>IF(ISBLANK(laps_times[[#This Row],[99]]),"DNF",    rounds_cum_time[[#This Row],[98]]+laps_times[[#This Row],[99]])</f>
        <v>0.17263460648148146</v>
      </c>
      <c r="DE103" s="133">
        <f>IF(ISBLANK(laps_times[[#This Row],[100]]),"DNF",    rounds_cum_time[[#This Row],[99]]+laps_times[[#This Row],[100]])</f>
        <v>0.17467893518518515</v>
      </c>
      <c r="DF103" s="133">
        <f>IF(ISBLANK(laps_times[[#This Row],[101]]),"DNF",    rounds_cum_time[[#This Row],[100]]+laps_times[[#This Row],[101]])</f>
        <v>0.17686296296296294</v>
      </c>
      <c r="DG103" s="133">
        <f>IF(ISBLANK(laps_times[[#This Row],[102]]),"DNF",    rounds_cum_time[[#This Row],[101]]+laps_times[[#This Row],[102]])</f>
        <v>0.17877847222222221</v>
      </c>
      <c r="DH103" s="133">
        <f>IF(ISBLANK(laps_times[[#This Row],[103]]),"DNF",    rounds_cum_time[[#This Row],[102]]+laps_times[[#This Row],[103]])</f>
        <v>0.18077638888888886</v>
      </c>
      <c r="DI103" s="128">
        <f>IF(ISBLANK(laps_times[[#This Row],[104]]),"DNF",    rounds_cum_time[[#This Row],[103]]+laps_times[[#This Row],[104]])</f>
        <v>0.18294224537037035</v>
      </c>
      <c r="DJ103" s="128">
        <f>IF(ISBLANK(laps_times[[#This Row],[105]]),"DNF",    rounds_cum_time[[#This Row],[104]]+laps_times[[#This Row],[105]])</f>
        <v>0.18484594907407406</v>
      </c>
    </row>
    <row r="104" spans="2:114" x14ac:dyDescent="0.2">
      <c r="B104" s="124">
        <f>laps_times[[#This Row],[poř]]</f>
        <v>101</v>
      </c>
      <c r="C104" s="125">
        <f>laps_times[[#This Row],[s.č.]]</f>
        <v>20</v>
      </c>
      <c r="D104" s="125" t="str">
        <f>laps_times[[#This Row],[jméno]]</f>
        <v>Burger Pavel</v>
      </c>
      <c r="E104" s="126">
        <f>laps_times[[#This Row],[roč]]</f>
        <v>1974</v>
      </c>
      <c r="F104" s="126" t="str">
        <f>laps_times[[#This Row],[kat]]</f>
        <v>M40</v>
      </c>
      <c r="G104" s="126">
        <f>laps_times[[#This Row],[poř_kat]]</f>
        <v>42</v>
      </c>
      <c r="H104" s="135" t="str">
        <f>IF(ISBLANK(laps_times[[#This Row],[klub]]),"-",laps_times[[#This Row],[klub]])</f>
        <v>MK Kladno</v>
      </c>
      <c r="I104" s="138">
        <f>laps_times[[#This Row],[celk. čas]]</f>
        <v>0.18707175925925926</v>
      </c>
      <c r="J104" s="133">
        <f>laps_times[[#This Row],[1]]</f>
        <v>2.5370370370370369E-3</v>
      </c>
      <c r="K104" s="127">
        <f>IF(ISBLANK(laps_times[[#This Row],[2]]),"DNF",    rounds_cum_time[[#This Row],[1]]+laps_times[[#This Row],[2]])</f>
        <v>4.1018518518518513E-3</v>
      </c>
      <c r="L104" s="133">
        <f>IF(ISBLANK(laps_times[[#This Row],[3]]),"DNF",    rounds_cum_time[[#This Row],[2]]+laps_times[[#This Row],[3]])</f>
        <v>5.6475694444444438E-3</v>
      </c>
      <c r="M104" s="133">
        <f>IF(ISBLANK(laps_times[[#This Row],[4]]),"DNF",    rounds_cum_time[[#This Row],[3]]+laps_times[[#This Row],[4]])</f>
        <v>7.2648148148148142E-3</v>
      </c>
      <c r="N104" s="133">
        <f>IF(ISBLANK(laps_times[[#This Row],[5]]),"DNF",    rounds_cum_time[[#This Row],[4]]+laps_times[[#This Row],[5]])</f>
        <v>8.8556712962962955E-3</v>
      </c>
      <c r="O104" s="133">
        <f>IF(ISBLANK(laps_times[[#This Row],[6]]),"DNF",    rounds_cum_time[[#This Row],[5]]+laps_times[[#This Row],[6]])</f>
        <v>1.0416435185185185E-2</v>
      </c>
      <c r="P104" s="133">
        <f>IF(ISBLANK(laps_times[[#This Row],[7]]),"DNF",    rounds_cum_time[[#This Row],[6]]+laps_times[[#This Row],[7]])</f>
        <v>1.1987152777777777E-2</v>
      </c>
      <c r="Q104" s="133">
        <f>IF(ISBLANK(laps_times[[#This Row],[8]]),"DNF",    rounds_cum_time[[#This Row],[7]]+laps_times[[#This Row],[8]])</f>
        <v>1.3588425925925926E-2</v>
      </c>
      <c r="R104" s="133">
        <f>IF(ISBLANK(laps_times[[#This Row],[9]]),"DNF",    rounds_cum_time[[#This Row],[8]]+laps_times[[#This Row],[9]])</f>
        <v>1.5179050925925926E-2</v>
      </c>
      <c r="S104" s="133">
        <f>IF(ISBLANK(laps_times[[#This Row],[10]]),"DNF",    rounds_cum_time[[#This Row],[9]]+laps_times[[#This Row],[10]])</f>
        <v>1.6762152777777779E-2</v>
      </c>
      <c r="T104" s="133">
        <f>IF(ISBLANK(laps_times[[#This Row],[11]]),"DNF",    rounds_cum_time[[#This Row],[10]]+laps_times[[#This Row],[11]])</f>
        <v>1.8345023148148148E-2</v>
      </c>
      <c r="U104" s="133">
        <f>IF(ISBLANK(laps_times[[#This Row],[12]]),"DNF",    rounds_cum_time[[#This Row],[11]]+laps_times[[#This Row],[12]])</f>
        <v>2.0137384259259261E-2</v>
      </c>
      <c r="V104" s="127">
        <f>IF(ISBLANK(laps_times[[#This Row],[13]]),"DNF",    rounds_cum_time[[#This Row],[12]]+laps_times[[#This Row],[13]])</f>
        <v>2.172962962962963E-2</v>
      </c>
      <c r="W104" s="133">
        <f>IF(ISBLANK(laps_times[[#This Row],[14]]),"DNF",    rounds_cum_time[[#This Row],[13]]+laps_times[[#This Row],[14]])</f>
        <v>2.3352083333333332E-2</v>
      </c>
      <c r="X104" s="133">
        <f>IF(ISBLANK(laps_times[[#This Row],[15]]),"DNF",    rounds_cum_time[[#This Row],[14]]+laps_times[[#This Row],[15]])</f>
        <v>2.496574074074074E-2</v>
      </c>
      <c r="Y104" s="133">
        <f>IF(ISBLANK(laps_times[[#This Row],[16]]),"DNF",    rounds_cum_time[[#This Row],[15]]+laps_times[[#This Row],[16]])</f>
        <v>2.6560300925925925E-2</v>
      </c>
      <c r="Z104" s="133">
        <f>IF(ISBLANK(laps_times[[#This Row],[17]]),"DNF",    rounds_cum_time[[#This Row],[16]]+laps_times[[#This Row],[17]])</f>
        <v>2.8136111111111108E-2</v>
      </c>
      <c r="AA104" s="133">
        <f>IF(ISBLANK(laps_times[[#This Row],[18]]),"DNF",    rounds_cum_time[[#This Row],[17]]+laps_times[[#This Row],[18]])</f>
        <v>2.9778240740740737E-2</v>
      </c>
      <c r="AB104" s="133">
        <f>IF(ISBLANK(laps_times[[#This Row],[19]]),"DNF",    rounds_cum_time[[#This Row],[18]]+laps_times[[#This Row],[19]])</f>
        <v>3.1500231481481476E-2</v>
      </c>
      <c r="AC104" s="133">
        <f>IF(ISBLANK(laps_times[[#This Row],[20]]),"DNF",    rounds_cum_time[[#This Row],[19]]+laps_times[[#This Row],[20]])</f>
        <v>3.313298611111111E-2</v>
      </c>
      <c r="AD104" s="133">
        <f>IF(ISBLANK(laps_times[[#This Row],[21]]),"DNF",    rounds_cum_time[[#This Row],[20]]+laps_times[[#This Row],[21]])</f>
        <v>3.4711458333333334E-2</v>
      </c>
      <c r="AE104" s="133">
        <f>IF(ISBLANK(laps_times[[#This Row],[22]]),"DNF",    rounds_cum_time[[#This Row],[21]]+laps_times[[#This Row],[22]])</f>
        <v>3.6282523148148151E-2</v>
      </c>
      <c r="AF104" s="133">
        <f>IF(ISBLANK(laps_times[[#This Row],[23]]),"DNF",    rounds_cum_time[[#This Row],[22]]+laps_times[[#This Row],[23]])</f>
        <v>3.7889699074074079E-2</v>
      </c>
      <c r="AG104" s="133">
        <f>IF(ISBLANK(laps_times[[#This Row],[24]]),"DNF",    rounds_cum_time[[#This Row],[23]]+laps_times[[#This Row],[24]])</f>
        <v>3.9458217592592597E-2</v>
      </c>
      <c r="AH104" s="133">
        <f>IF(ISBLANK(laps_times[[#This Row],[25]]),"DNF",    rounds_cum_time[[#This Row],[24]]+laps_times[[#This Row],[25]])</f>
        <v>4.1025347222222223E-2</v>
      </c>
      <c r="AI104" s="133">
        <f>IF(ISBLANK(laps_times[[#This Row],[26]]),"DNF",    rounds_cum_time[[#This Row],[25]]+laps_times[[#This Row],[26]])</f>
        <v>4.2707291666666668E-2</v>
      </c>
      <c r="AJ104" s="133">
        <f>IF(ISBLANK(laps_times[[#This Row],[27]]),"DNF",    rounds_cum_time[[#This Row],[26]]+laps_times[[#This Row],[27]])</f>
        <v>4.4307754629629631E-2</v>
      </c>
      <c r="AK104" s="133">
        <f>IF(ISBLANK(laps_times[[#This Row],[28]]),"DNF",    rounds_cum_time[[#This Row],[27]]+laps_times[[#This Row],[28]])</f>
        <v>4.5889467592592596E-2</v>
      </c>
      <c r="AL104" s="133">
        <f>IF(ISBLANK(laps_times[[#This Row],[29]]),"DNF",    rounds_cum_time[[#This Row],[28]]+laps_times[[#This Row],[29]])</f>
        <v>4.7483564814814819E-2</v>
      </c>
      <c r="AM104" s="133">
        <f>IF(ISBLANK(laps_times[[#This Row],[30]]),"DNF",    rounds_cum_time[[#This Row],[29]]+laps_times[[#This Row],[30]])</f>
        <v>4.9076504629629633E-2</v>
      </c>
      <c r="AN104" s="133">
        <f>IF(ISBLANK(laps_times[[#This Row],[31]]),"DNF",    rounds_cum_time[[#This Row],[30]]+laps_times[[#This Row],[31]])</f>
        <v>5.0672453703703706E-2</v>
      </c>
      <c r="AO104" s="133">
        <f>IF(ISBLANK(laps_times[[#This Row],[32]]),"DNF",    rounds_cum_time[[#This Row],[31]]+laps_times[[#This Row],[32]])</f>
        <v>5.2683101851851856E-2</v>
      </c>
      <c r="AP104" s="133">
        <f>IF(ISBLANK(laps_times[[#This Row],[33]]),"DNF",    rounds_cum_time[[#This Row],[32]]+laps_times[[#This Row],[33]])</f>
        <v>5.4335995370370371E-2</v>
      </c>
      <c r="AQ104" s="133">
        <f>IF(ISBLANK(laps_times[[#This Row],[34]]),"DNF",    rounds_cum_time[[#This Row],[33]]+laps_times[[#This Row],[34]])</f>
        <v>5.5964004629629631E-2</v>
      </c>
      <c r="AR104" s="133">
        <f>IF(ISBLANK(laps_times[[#This Row],[35]]),"DNF",    rounds_cum_time[[#This Row],[34]]+laps_times[[#This Row],[35]])</f>
        <v>5.7595486111111115E-2</v>
      </c>
      <c r="AS104" s="133">
        <f>IF(ISBLANK(laps_times[[#This Row],[36]]),"DNF",    rounds_cum_time[[#This Row],[35]]+laps_times[[#This Row],[36]])</f>
        <v>5.9216203703703708E-2</v>
      </c>
      <c r="AT104" s="133">
        <f>IF(ISBLANK(laps_times[[#This Row],[37]]),"DNF",    rounds_cum_time[[#This Row],[36]]+laps_times[[#This Row],[37]])</f>
        <v>6.0831365740740745E-2</v>
      </c>
      <c r="AU104" s="133">
        <f>IF(ISBLANK(laps_times[[#This Row],[38]]),"DNF",    rounds_cum_time[[#This Row],[37]]+laps_times[[#This Row],[38]])</f>
        <v>6.2466435185185187E-2</v>
      </c>
      <c r="AV104" s="133">
        <f>IF(ISBLANK(laps_times[[#This Row],[39]]),"DNF",    rounds_cum_time[[#This Row],[38]]+laps_times[[#This Row],[39]])</f>
        <v>6.4092361111111107E-2</v>
      </c>
      <c r="AW104" s="133">
        <f>IF(ISBLANK(laps_times[[#This Row],[40]]),"DNF",    rounds_cum_time[[#This Row],[39]]+laps_times[[#This Row],[40]])</f>
        <v>6.6007291666666662E-2</v>
      </c>
      <c r="AX104" s="133">
        <f>IF(ISBLANK(laps_times[[#This Row],[41]]),"DNF",    rounds_cum_time[[#This Row],[40]]+laps_times[[#This Row],[41]])</f>
        <v>6.7639004629629629E-2</v>
      </c>
      <c r="AY104" s="133">
        <f>IF(ISBLANK(laps_times[[#This Row],[42]]),"DNF",    rounds_cum_time[[#This Row],[41]]+laps_times[[#This Row],[42]])</f>
        <v>6.9287847222222226E-2</v>
      </c>
      <c r="AZ104" s="133">
        <f>IF(ISBLANK(laps_times[[#This Row],[43]]),"DNF",    rounds_cum_time[[#This Row],[42]]+laps_times[[#This Row],[43]])</f>
        <v>7.0942939814814823E-2</v>
      </c>
      <c r="BA104" s="133">
        <f>IF(ISBLANK(laps_times[[#This Row],[44]]),"DNF",    rounds_cum_time[[#This Row],[43]]+laps_times[[#This Row],[44]])</f>
        <v>7.2898032407407415E-2</v>
      </c>
      <c r="BB104" s="133">
        <f>IF(ISBLANK(laps_times[[#This Row],[45]]),"DNF",    rounds_cum_time[[#This Row],[44]]+laps_times[[#This Row],[45]])</f>
        <v>7.4572569444444459E-2</v>
      </c>
      <c r="BC104" s="133">
        <f>IF(ISBLANK(laps_times[[#This Row],[46]]),"DNF",    rounds_cum_time[[#This Row],[45]]+laps_times[[#This Row],[46]])</f>
        <v>7.6221759259259267E-2</v>
      </c>
      <c r="BD104" s="133">
        <f>IF(ISBLANK(laps_times[[#This Row],[47]]),"DNF",    rounds_cum_time[[#This Row],[46]]+laps_times[[#This Row],[47]])</f>
        <v>7.7880324074074081E-2</v>
      </c>
      <c r="BE104" s="133">
        <f>IF(ISBLANK(laps_times[[#This Row],[48]]),"DNF",    rounds_cum_time[[#This Row],[47]]+laps_times[[#This Row],[48]])</f>
        <v>7.9782638888888896E-2</v>
      </c>
      <c r="BF104" s="133">
        <f>IF(ISBLANK(laps_times[[#This Row],[49]]),"DNF",    rounds_cum_time[[#This Row],[48]]+laps_times[[#This Row],[49]])</f>
        <v>8.1472453703703707E-2</v>
      </c>
      <c r="BG104" s="133">
        <f>IF(ISBLANK(laps_times[[#This Row],[50]]),"DNF",    rounds_cum_time[[#This Row],[49]]+laps_times[[#This Row],[50]])</f>
        <v>8.3137731481481486E-2</v>
      </c>
      <c r="BH104" s="133">
        <f>IF(ISBLANK(laps_times[[#This Row],[51]]),"DNF",    rounds_cum_time[[#This Row],[50]]+laps_times[[#This Row],[51]])</f>
        <v>8.5145486111111113E-2</v>
      </c>
      <c r="BI104" s="133">
        <f>IF(ISBLANK(laps_times[[#This Row],[52]]),"DNF",    rounds_cum_time[[#This Row],[51]]+laps_times[[#This Row],[52]])</f>
        <v>8.6854861111111112E-2</v>
      </c>
      <c r="BJ104" s="133">
        <f>IF(ISBLANK(laps_times[[#This Row],[53]]),"DNF",    rounds_cum_time[[#This Row],[52]]+laps_times[[#This Row],[53]])</f>
        <v>8.8817245370370376E-2</v>
      </c>
      <c r="BK104" s="133">
        <f>IF(ISBLANK(laps_times[[#This Row],[54]]),"DNF",    rounds_cum_time[[#This Row],[53]]+laps_times[[#This Row],[54]])</f>
        <v>9.0548842592592604E-2</v>
      </c>
      <c r="BL104" s="133">
        <f>IF(ISBLANK(laps_times[[#This Row],[55]]),"DNF",    rounds_cum_time[[#This Row],[54]]+laps_times[[#This Row],[55]])</f>
        <v>9.2243171296296306E-2</v>
      </c>
      <c r="BM104" s="133">
        <f>IF(ISBLANK(laps_times[[#This Row],[56]]),"DNF",    rounds_cum_time[[#This Row],[55]]+laps_times[[#This Row],[56]])</f>
        <v>9.3911458333333336E-2</v>
      </c>
      <c r="BN104" s="133">
        <f>IF(ISBLANK(laps_times[[#This Row],[57]]),"DNF",    rounds_cum_time[[#This Row],[56]]+laps_times[[#This Row],[57]])</f>
        <v>9.5918634259259256E-2</v>
      </c>
      <c r="BO104" s="133">
        <f>IF(ISBLANK(laps_times[[#This Row],[58]]),"DNF",    rounds_cum_time[[#This Row],[57]]+laps_times[[#This Row],[58]])</f>
        <v>9.7665740740740734E-2</v>
      </c>
      <c r="BP104" s="133">
        <f>IF(ISBLANK(laps_times[[#This Row],[59]]),"DNF",    rounds_cum_time[[#This Row],[58]]+laps_times[[#This Row],[59]])</f>
        <v>9.9423148148148136E-2</v>
      </c>
      <c r="BQ104" s="133">
        <f>IF(ISBLANK(laps_times[[#This Row],[60]]),"DNF",    rounds_cum_time[[#This Row],[59]]+laps_times[[#This Row],[60]])</f>
        <v>0.10113576388888888</v>
      </c>
      <c r="BR104" s="133">
        <f>IF(ISBLANK(laps_times[[#This Row],[61]]),"DNF",    rounds_cum_time[[#This Row],[60]]+laps_times[[#This Row],[61]])</f>
        <v>0.10318275462962963</v>
      </c>
      <c r="BS104" s="133">
        <f>IF(ISBLANK(laps_times[[#This Row],[62]]),"DNF",    rounds_cum_time[[#This Row],[61]]+laps_times[[#This Row],[62]])</f>
        <v>0.10491435185185186</v>
      </c>
      <c r="BT104" s="133">
        <f>IF(ISBLANK(laps_times[[#This Row],[63]]),"DNF",    rounds_cum_time[[#This Row],[62]]+laps_times[[#This Row],[63]])</f>
        <v>0.10677731481481482</v>
      </c>
      <c r="BU104" s="133">
        <f>IF(ISBLANK(laps_times[[#This Row],[64]]),"DNF",    rounds_cum_time[[#This Row],[63]]+laps_times[[#This Row],[64]])</f>
        <v>0.1085201388888889</v>
      </c>
      <c r="BV104" s="133">
        <f>IF(ISBLANK(laps_times[[#This Row],[65]]),"DNF",    rounds_cum_time[[#This Row],[64]]+laps_times[[#This Row],[65]])</f>
        <v>0.11084606481481482</v>
      </c>
      <c r="BW104" s="133">
        <f>IF(ISBLANK(laps_times[[#This Row],[66]]),"DNF",    rounds_cum_time[[#This Row],[65]]+laps_times[[#This Row],[66]])</f>
        <v>0.11258518518518519</v>
      </c>
      <c r="BX104" s="133">
        <f>IF(ISBLANK(laps_times[[#This Row],[67]]),"DNF",    rounds_cum_time[[#This Row],[66]]+laps_times[[#This Row],[67]])</f>
        <v>0.11436111111111112</v>
      </c>
      <c r="BY104" s="133">
        <f>IF(ISBLANK(laps_times[[#This Row],[68]]),"DNF",    rounds_cum_time[[#This Row],[67]]+laps_times[[#This Row],[68]])</f>
        <v>0.11680324074074075</v>
      </c>
      <c r="BZ104" s="133">
        <f>IF(ISBLANK(laps_times[[#This Row],[69]]),"DNF",    rounds_cum_time[[#This Row],[68]]+laps_times[[#This Row],[69]])</f>
        <v>0.11858912037037038</v>
      </c>
      <c r="CA104" s="133">
        <f>IF(ISBLANK(laps_times[[#This Row],[70]]),"DNF",    rounds_cum_time[[#This Row],[69]]+laps_times[[#This Row],[70]])</f>
        <v>0.12033495370370371</v>
      </c>
      <c r="CB104" s="133">
        <f>IF(ISBLANK(laps_times[[#This Row],[71]]),"DNF",    rounds_cum_time[[#This Row],[70]]+laps_times[[#This Row],[71]])</f>
        <v>0.12261574074074075</v>
      </c>
      <c r="CC104" s="133">
        <f>IF(ISBLANK(laps_times[[#This Row],[72]]),"DNF",    rounds_cum_time[[#This Row],[71]]+laps_times[[#This Row],[72]])</f>
        <v>0.12440625000000001</v>
      </c>
      <c r="CD104" s="133">
        <f>IF(ISBLANK(laps_times[[#This Row],[73]]),"DNF",    rounds_cum_time[[#This Row],[72]]+laps_times[[#This Row],[73]])</f>
        <v>0.12616354166666668</v>
      </c>
      <c r="CE104" s="133">
        <f>IF(ISBLANK(laps_times[[#This Row],[74]]),"DNF",    rounds_cum_time[[#This Row],[73]]+laps_times[[#This Row],[74]])</f>
        <v>0.1284447916666667</v>
      </c>
      <c r="CF104" s="133">
        <f>IF(ISBLANK(laps_times[[#This Row],[75]]),"DNF",    rounds_cum_time[[#This Row],[74]]+laps_times[[#This Row],[75]])</f>
        <v>0.13025347222222225</v>
      </c>
      <c r="CG104" s="133">
        <f>IF(ISBLANK(laps_times[[#This Row],[76]]),"DNF",    rounds_cum_time[[#This Row],[75]]+laps_times[[#This Row],[76]])</f>
        <v>0.13204340277777782</v>
      </c>
      <c r="CH104" s="133">
        <f>IF(ISBLANK(laps_times[[#This Row],[77]]),"DNF",    rounds_cum_time[[#This Row],[76]]+laps_times[[#This Row],[77]])</f>
        <v>0.13377569444444448</v>
      </c>
      <c r="CI104" s="133">
        <f>IF(ISBLANK(laps_times[[#This Row],[78]]),"DNF",    rounds_cum_time[[#This Row],[77]]+laps_times[[#This Row],[78]])</f>
        <v>0.13648680555555559</v>
      </c>
      <c r="CJ104" s="133">
        <f>IF(ISBLANK(laps_times[[#This Row],[79]]),"DNF",    rounds_cum_time[[#This Row],[78]]+laps_times[[#This Row],[79]])</f>
        <v>0.1384331018518519</v>
      </c>
      <c r="CK104" s="133">
        <f>IF(ISBLANK(laps_times[[#This Row],[80]]),"DNF",    rounds_cum_time[[#This Row],[79]]+laps_times[[#This Row],[80]])</f>
        <v>0.14017789351851856</v>
      </c>
      <c r="CL104" s="133">
        <f>IF(ISBLANK(laps_times[[#This Row],[81]]),"DNF",    rounds_cum_time[[#This Row],[80]]+laps_times[[#This Row],[81]])</f>
        <v>0.14193750000000005</v>
      </c>
      <c r="CM104" s="133">
        <f>IF(ISBLANK(laps_times[[#This Row],[82]]),"DNF",    rounds_cum_time[[#This Row],[81]]+laps_times[[#This Row],[82]])</f>
        <v>0.14422384259259263</v>
      </c>
      <c r="CN104" s="133">
        <f>IF(ISBLANK(laps_times[[#This Row],[83]]),"DNF",    rounds_cum_time[[#This Row],[82]]+laps_times[[#This Row],[83]])</f>
        <v>0.14606284722222226</v>
      </c>
      <c r="CO104" s="133">
        <f>IF(ISBLANK(laps_times[[#This Row],[84]]),"DNF",    rounds_cum_time[[#This Row],[83]]+laps_times[[#This Row],[84]])</f>
        <v>0.14820347222222227</v>
      </c>
      <c r="CP104" s="133">
        <f>IF(ISBLANK(laps_times[[#This Row],[85]]),"DNF",    rounds_cum_time[[#This Row],[84]]+laps_times[[#This Row],[85]])</f>
        <v>0.15029525462962967</v>
      </c>
      <c r="CQ104" s="133">
        <f>IF(ISBLANK(laps_times[[#This Row],[86]]),"DNF",    rounds_cum_time[[#This Row],[85]]+laps_times[[#This Row],[86]])</f>
        <v>0.15208923611111116</v>
      </c>
      <c r="CR104" s="133">
        <f>IF(ISBLANK(laps_times[[#This Row],[87]]),"DNF",    rounds_cum_time[[#This Row],[86]]+laps_times[[#This Row],[87]])</f>
        <v>0.15381724537037042</v>
      </c>
      <c r="CS104" s="133">
        <f>IF(ISBLANK(laps_times[[#This Row],[88]]),"DNF",    rounds_cum_time[[#This Row],[87]]+laps_times[[#This Row],[88]])</f>
        <v>0.15586666666666671</v>
      </c>
      <c r="CT104" s="133">
        <f>IF(ISBLANK(laps_times[[#This Row],[89]]),"DNF",    rounds_cum_time[[#This Row],[88]]+laps_times[[#This Row],[89]])</f>
        <v>0.1578711805555556</v>
      </c>
      <c r="CU104" s="133">
        <f>IF(ISBLANK(laps_times[[#This Row],[90]]),"DNF",    rounds_cum_time[[#This Row],[89]]+laps_times[[#This Row],[90]])</f>
        <v>0.15963206018518522</v>
      </c>
      <c r="CV104" s="133">
        <f>IF(ISBLANK(laps_times[[#This Row],[91]]),"DNF",    rounds_cum_time[[#This Row],[90]]+laps_times[[#This Row],[91]])</f>
        <v>0.16138865740740743</v>
      </c>
      <c r="CW104" s="133">
        <f>IF(ISBLANK(laps_times[[#This Row],[92]]),"DNF",    rounds_cum_time[[#This Row],[91]]+laps_times[[#This Row],[92]])</f>
        <v>0.1631377314814815</v>
      </c>
      <c r="CX104" s="133">
        <f>IF(ISBLANK(laps_times[[#This Row],[93]]),"DNF",    rounds_cum_time[[#This Row],[92]]+laps_times[[#This Row],[93]])</f>
        <v>0.16580219907407409</v>
      </c>
      <c r="CY104" s="133">
        <f>IF(ISBLANK(laps_times[[#This Row],[94]]),"DNF",    rounds_cum_time[[#This Row],[93]]+laps_times[[#This Row],[94]])</f>
        <v>0.16755671296296298</v>
      </c>
      <c r="CZ104" s="133">
        <f>IF(ISBLANK(laps_times[[#This Row],[95]]),"DNF",    rounds_cum_time[[#This Row],[94]]+laps_times[[#This Row],[95]])</f>
        <v>0.16924988425925927</v>
      </c>
      <c r="DA104" s="133">
        <f>IF(ISBLANK(laps_times[[#This Row],[96]]),"DNF",    rounds_cum_time[[#This Row],[95]]+laps_times[[#This Row],[96]])</f>
        <v>0.17129479166666667</v>
      </c>
      <c r="DB104" s="133">
        <f>IF(ISBLANK(laps_times[[#This Row],[97]]),"DNF",    rounds_cum_time[[#This Row],[96]]+laps_times[[#This Row],[97]])</f>
        <v>0.17304930555555556</v>
      </c>
      <c r="DC104" s="133">
        <f>IF(ISBLANK(laps_times[[#This Row],[98]]),"DNF",    rounds_cum_time[[#This Row],[97]]+laps_times[[#This Row],[98]])</f>
        <v>0.17507141203703705</v>
      </c>
      <c r="DD104" s="133">
        <f>IF(ISBLANK(laps_times[[#This Row],[99]]),"DNF",    rounds_cum_time[[#This Row],[98]]+laps_times[[#This Row],[99]])</f>
        <v>0.17683379629629631</v>
      </c>
      <c r="DE104" s="133">
        <f>IF(ISBLANK(laps_times[[#This Row],[100]]),"DNF",    rounds_cum_time[[#This Row],[99]]+laps_times[[#This Row],[100]])</f>
        <v>0.17854131944444446</v>
      </c>
      <c r="DF104" s="133">
        <f>IF(ISBLANK(laps_times[[#This Row],[101]]),"DNF",    rounds_cum_time[[#This Row],[100]]+laps_times[[#This Row],[101]])</f>
        <v>0.18052361111111112</v>
      </c>
      <c r="DG104" s="133">
        <f>IF(ISBLANK(laps_times[[#This Row],[102]]),"DNF",    rounds_cum_time[[#This Row],[101]]+laps_times[[#This Row],[102]])</f>
        <v>0.18226192129629631</v>
      </c>
      <c r="DH104" s="133">
        <f>IF(ISBLANK(laps_times[[#This Row],[103]]),"DNF",    rounds_cum_time[[#This Row],[102]]+laps_times[[#This Row],[103]])</f>
        <v>0.18391909722222224</v>
      </c>
      <c r="DI104" s="128">
        <f>IF(ISBLANK(laps_times[[#This Row],[104]]),"DNF",    rounds_cum_time[[#This Row],[103]]+laps_times[[#This Row],[104]])</f>
        <v>0.18549270833333337</v>
      </c>
      <c r="DJ104" s="128">
        <f>IF(ISBLANK(laps_times[[#This Row],[105]]),"DNF",    rounds_cum_time[[#This Row],[104]]+laps_times[[#This Row],[105]])</f>
        <v>0.18708159722222226</v>
      </c>
    </row>
    <row r="105" spans="2:114" x14ac:dyDescent="0.2">
      <c r="B105" s="124">
        <f>laps_times[[#This Row],[poř]]</f>
        <v>102</v>
      </c>
      <c r="C105" s="125">
        <f>laps_times[[#This Row],[s.č.]]</f>
        <v>113</v>
      </c>
      <c r="D105" s="125" t="str">
        <f>laps_times[[#This Row],[jméno]]</f>
        <v>Ulma Tomáš</v>
      </c>
      <c r="E105" s="126">
        <f>laps_times[[#This Row],[roč]]</f>
        <v>1964</v>
      </c>
      <c r="F105" s="126" t="str">
        <f>laps_times[[#This Row],[kat]]</f>
        <v>M50</v>
      </c>
      <c r="G105" s="126">
        <f>laps_times[[#This Row],[poř_kat]]</f>
        <v>20</v>
      </c>
      <c r="H105" s="135" t="str">
        <f>IF(ISBLANK(laps_times[[#This Row],[klub]]),"-",laps_times[[#This Row],[klub]])</f>
        <v>-</v>
      </c>
      <c r="I105" s="138">
        <f>laps_times[[#This Row],[celk. čas]]</f>
        <v>0.1888310185185185</v>
      </c>
      <c r="J105" s="133">
        <f>laps_times[[#This Row],[1]]</f>
        <v>2.5960648148148145E-3</v>
      </c>
      <c r="K105" s="127">
        <f>IF(ISBLANK(laps_times[[#This Row],[2]]),"DNF",    rounds_cum_time[[#This Row],[1]]+laps_times[[#This Row],[2]])</f>
        <v>4.1715277777777775E-3</v>
      </c>
      <c r="L105" s="133">
        <f>IF(ISBLANK(laps_times[[#This Row],[3]]),"DNF",    rounds_cum_time[[#This Row],[2]]+laps_times[[#This Row],[3]])</f>
        <v>5.7814814814814812E-3</v>
      </c>
      <c r="M105" s="133">
        <f>IF(ISBLANK(laps_times[[#This Row],[4]]),"DNF",    rounds_cum_time[[#This Row],[3]]+laps_times[[#This Row],[4]])</f>
        <v>7.3820601851851851E-3</v>
      </c>
      <c r="N105" s="133">
        <f>IF(ISBLANK(laps_times[[#This Row],[5]]),"DNF",    rounds_cum_time[[#This Row],[4]]+laps_times[[#This Row],[5]])</f>
        <v>9.0233796296296295E-3</v>
      </c>
      <c r="O105" s="133">
        <f>IF(ISBLANK(laps_times[[#This Row],[6]]),"DNF",    rounds_cum_time[[#This Row],[5]]+laps_times[[#This Row],[6]])</f>
        <v>1.0658101851851853E-2</v>
      </c>
      <c r="P105" s="133">
        <f>IF(ISBLANK(laps_times[[#This Row],[7]]),"DNF",    rounds_cum_time[[#This Row],[6]]+laps_times[[#This Row],[7]])</f>
        <v>1.2279050925925926E-2</v>
      </c>
      <c r="Q105" s="133">
        <f>IF(ISBLANK(laps_times[[#This Row],[8]]),"DNF",    rounds_cum_time[[#This Row],[7]]+laps_times[[#This Row],[8]])</f>
        <v>1.3903472222222223E-2</v>
      </c>
      <c r="R105" s="133">
        <f>IF(ISBLANK(laps_times[[#This Row],[9]]),"DNF",    rounds_cum_time[[#This Row],[8]]+laps_times[[#This Row],[9]])</f>
        <v>1.5531944444444445E-2</v>
      </c>
      <c r="S105" s="133">
        <f>IF(ISBLANK(laps_times[[#This Row],[10]]),"DNF",    rounds_cum_time[[#This Row],[9]]+laps_times[[#This Row],[10]])</f>
        <v>1.714224537037037E-2</v>
      </c>
      <c r="T105" s="133">
        <f>IF(ISBLANK(laps_times[[#This Row],[11]]),"DNF",    rounds_cum_time[[#This Row],[10]]+laps_times[[#This Row],[11]])</f>
        <v>1.8769212962962963E-2</v>
      </c>
      <c r="U105" s="133">
        <f>IF(ISBLANK(laps_times[[#This Row],[12]]),"DNF",    rounds_cum_time[[#This Row],[11]]+laps_times[[#This Row],[12]])</f>
        <v>2.0410185185185184E-2</v>
      </c>
      <c r="V105" s="127">
        <f>IF(ISBLANK(laps_times[[#This Row],[13]]),"DNF",    rounds_cum_time[[#This Row],[12]]+laps_times[[#This Row],[13]])</f>
        <v>2.2035069444444444E-2</v>
      </c>
      <c r="W105" s="133">
        <f>IF(ISBLANK(laps_times[[#This Row],[14]]),"DNF",    rounds_cum_time[[#This Row],[13]]+laps_times[[#This Row],[14]])</f>
        <v>2.3672800925925927E-2</v>
      </c>
      <c r="X105" s="133">
        <f>IF(ISBLANK(laps_times[[#This Row],[15]]),"DNF",    rounds_cum_time[[#This Row],[14]]+laps_times[[#This Row],[15]])</f>
        <v>2.5334953703703703E-2</v>
      </c>
      <c r="Y105" s="133">
        <f>IF(ISBLANK(laps_times[[#This Row],[16]]),"DNF",    rounds_cum_time[[#This Row],[15]]+laps_times[[#This Row],[16]])</f>
        <v>2.7004050925925924E-2</v>
      </c>
      <c r="Z105" s="133">
        <f>IF(ISBLANK(laps_times[[#This Row],[17]]),"DNF",    rounds_cum_time[[#This Row],[16]]+laps_times[[#This Row],[17]])</f>
        <v>2.8669675925925925E-2</v>
      </c>
      <c r="AA105" s="133">
        <f>IF(ISBLANK(laps_times[[#This Row],[18]]),"DNF",    rounds_cum_time[[#This Row],[17]]+laps_times[[#This Row],[18]])</f>
        <v>3.0418749999999998E-2</v>
      </c>
      <c r="AB105" s="133">
        <f>IF(ISBLANK(laps_times[[#This Row],[19]]),"DNF",    rounds_cum_time[[#This Row],[18]]+laps_times[[#This Row],[19]])</f>
        <v>3.2064930555555551E-2</v>
      </c>
      <c r="AC105" s="133">
        <f>IF(ISBLANK(laps_times[[#This Row],[20]]),"DNF",    rounds_cum_time[[#This Row],[19]]+laps_times[[#This Row],[20]])</f>
        <v>3.3737152777777772E-2</v>
      </c>
      <c r="AD105" s="133">
        <f>IF(ISBLANK(laps_times[[#This Row],[21]]),"DNF",    rounds_cum_time[[#This Row],[20]]+laps_times[[#This Row],[21]])</f>
        <v>3.5374074074074072E-2</v>
      </c>
      <c r="AE105" s="133">
        <f>IF(ISBLANK(laps_times[[#This Row],[22]]),"DNF",    rounds_cum_time[[#This Row],[21]]+laps_times[[#This Row],[22]])</f>
        <v>3.7035300925925926E-2</v>
      </c>
      <c r="AF105" s="133">
        <f>IF(ISBLANK(laps_times[[#This Row],[23]]),"DNF",    rounds_cum_time[[#This Row],[22]]+laps_times[[#This Row],[23]])</f>
        <v>3.8730092592592594E-2</v>
      </c>
      <c r="AG105" s="133">
        <f>IF(ISBLANK(laps_times[[#This Row],[24]]),"DNF",    rounds_cum_time[[#This Row],[23]]+laps_times[[#This Row],[24]])</f>
        <v>4.0418865740740745E-2</v>
      </c>
      <c r="AH105" s="133">
        <f>IF(ISBLANK(laps_times[[#This Row],[25]]),"DNF",    rounds_cum_time[[#This Row],[24]]+laps_times[[#This Row],[25]])</f>
        <v>4.2114930555555562E-2</v>
      </c>
      <c r="AI105" s="133">
        <f>IF(ISBLANK(laps_times[[#This Row],[26]]),"DNF",    rounds_cum_time[[#This Row],[25]]+laps_times[[#This Row],[26]])</f>
        <v>4.3845833333333341E-2</v>
      </c>
      <c r="AJ105" s="133">
        <f>IF(ISBLANK(laps_times[[#This Row],[27]]),"DNF",    rounds_cum_time[[#This Row],[26]]+laps_times[[#This Row],[27]])</f>
        <v>4.5547685185185191E-2</v>
      </c>
      <c r="AK105" s="133">
        <f>IF(ISBLANK(laps_times[[#This Row],[28]]),"DNF",    rounds_cum_time[[#This Row],[27]]+laps_times[[#This Row],[28]])</f>
        <v>4.7266550925925931E-2</v>
      </c>
      <c r="AL105" s="133">
        <f>IF(ISBLANK(laps_times[[#This Row],[29]]),"DNF",    rounds_cum_time[[#This Row],[28]]+laps_times[[#This Row],[29]])</f>
        <v>4.8942013888888893E-2</v>
      </c>
      <c r="AM105" s="133">
        <f>IF(ISBLANK(laps_times[[#This Row],[30]]),"DNF",    rounds_cum_time[[#This Row],[29]]+laps_times[[#This Row],[30]])</f>
        <v>5.0752546296296303E-2</v>
      </c>
      <c r="AN105" s="133">
        <f>IF(ISBLANK(laps_times[[#This Row],[31]]),"DNF",    rounds_cum_time[[#This Row],[30]]+laps_times[[#This Row],[31]])</f>
        <v>5.2448726851851861E-2</v>
      </c>
      <c r="AO105" s="133">
        <f>IF(ISBLANK(laps_times[[#This Row],[32]]),"DNF",    rounds_cum_time[[#This Row],[31]]+laps_times[[#This Row],[32]])</f>
        <v>5.4156365740740751E-2</v>
      </c>
      <c r="AP105" s="133">
        <f>IF(ISBLANK(laps_times[[#This Row],[33]]),"DNF",    rounds_cum_time[[#This Row],[32]]+laps_times[[#This Row],[33]])</f>
        <v>5.5854976851851861E-2</v>
      </c>
      <c r="AQ105" s="133">
        <f>IF(ISBLANK(laps_times[[#This Row],[34]]),"DNF",    rounds_cum_time[[#This Row],[33]]+laps_times[[#This Row],[34]])</f>
        <v>5.7611342592592603E-2</v>
      </c>
      <c r="AR105" s="133">
        <f>IF(ISBLANK(laps_times[[#This Row],[35]]),"DNF",    rounds_cum_time[[#This Row],[34]]+laps_times[[#This Row],[35]])</f>
        <v>5.9331944444444458E-2</v>
      </c>
      <c r="AS105" s="133">
        <f>IF(ISBLANK(laps_times[[#This Row],[36]]),"DNF",    rounds_cum_time[[#This Row],[35]]+laps_times[[#This Row],[36]])</f>
        <v>6.1058333333333346E-2</v>
      </c>
      <c r="AT105" s="133">
        <f>IF(ISBLANK(laps_times[[#This Row],[37]]),"DNF",    rounds_cum_time[[#This Row],[36]]+laps_times[[#This Row],[37]])</f>
        <v>6.2830092592592604E-2</v>
      </c>
      <c r="AU105" s="133">
        <f>IF(ISBLANK(laps_times[[#This Row],[38]]),"DNF",    rounds_cum_time[[#This Row],[37]]+laps_times[[#This Row],[38]])</f>
        <v>6.4619791666666676E-2</v>
      </c>
      <c r="AV105" s="133">
        <f>IF(ISBLANK(laps_times[[#This Row],[39]]),"DNF",    rounds_cum_time[[#This Row],[38]]+laps_times[[#This Row],[39]])</f>
        <v>6.6402199074074089E-2</v>
      </c>
      <c r="AW105" s="133">
        <f>IF(ISBLANK(laps_times[[#This Row],[40]]),"DNF",    rounds_cum_time[[#This Row],[39]]+laps_times[[#This Row],[40]])</f>
        <v>6.8187500000000012E-2</v>
      </c>
      <c r="AX105" s="133">
        <f>IF(ISBLANK(laps_times[[#This Row],[41]]),"DNF",    rounds_cum_time[[#This Row],[40]]+laps_times[[#This Row],[41]])</f>
        <v>6.9982870370370376E-2</v>
      </c>
      <c r="AY105" s="133">
        <f>IF(ISBLANK(laps_times[[#This Row],[42]]),"DNF",    rounds_cum_time[[#This Row],[41]]+laps_times[[#This Row],[42]])</f>
        <v>7.1767939814814816E-2</v>
      </c>
      <c r="AZ105" s="133">
        <f>IF(ISBLANK(laps_times[[#This Row],[43]]),"DNF",    rounds_cum_time[[#This Row],[42]]+laps_times[[#This Row],[43]])</f>
        <v>7.356412037037037E-2</v>
      </c>
      <c r="BA105" s="133">
        <f>IF(ISBLANK(laps_times[[#This Row],[44]]),"DNF",    rounds_cum_time[[#This Row],[43]]+laps_times[[#This Row],[44]])</f>
        <v>7.5378703703703698E-2</v>
      </c>
      <c r="BB105" s="133">
        <f>IF(ISBLANK(laps_times[[#This Row],[45]]),"DNF",    rounds_cum_time[[#This Row],[44]]+laps_times[[#This Row],[45]])</f>
        <v>7.7257986111111107E-2</v>
      </c>
      <c r="BC105" s="133">
        <f>IF(ISBLANK(laps_times[[#This Row],[46]]),"DNF",    rounds_cum_time[[#This Row],[45]]+laps_times[[#This Row],[46]])</f>
        <v>7.9028240740740732E-2</v>
      </c>
      <c r="BD105" s="133">
        <f>IF(ISBLANK(laps_times[[#This Row],[47]]),"DNF",    rounds_cum_time[[#This Row],[46]]+laps_times[[#This Row],[47]])</f>
        <v>8.0835648148148143E-2</v>
      </c>
      <c r="BE105" s="133">
        <f>IF(ISBLANK(laps_times[[#This Row],[48]]),"DNF",    rounds_cum_time[[#This Row],[47]]+laps_times[[#This Row],[48]])</f>
        <v>8.2670949074074074E-2</v>
      </c>
      <c r="BF105" s="133">
        <f>IF(ISBLANK(laps_times[[#This Row],[49]]),"DNF",    rounds_cum_time[[#This Row],[48]]+laps_times[[#This Row],[49]])</f>
        <v>8.4602314814814811E-2</v>
      </c>
      <c r="BG105" s="133">
        <f>IF(ISBLANK(laps_times[[#This Row],[50]]),"DNF",    rounds_cum_time[[#This Row],[49]]+laps_times[[#This Row],[50]])</f>
        <v>8.6395717592592583E-2</v>
      </c>
      <c r="BH105" s="133">
        <f>IF(ISBLANK(laps_times[[#This Row],[51]]),"DNF",    rounds_cum_time[[#This Row],[50]]+laps_times[[#This Row],[51]])</f>
        <v>8.8195949074074062E-2</v>
      </c>
      <c r="BI105" s="133">
        <f>IF(ISBLANK(laps_times[[#This Row],[52]]),"DNF",    rounds_cum_time[[#This Row],[51]]+laps_times[[#This Row],[52]])</f>
        <v>9.0006712962962948E-2</v>
      </c>
      <c r="BJ105" s="133">
        <f>IF(ISBLANK(laps_times[[#This Row],[53]]),"DNF",    rounds_cum_time[[#This Row],[52]]+laps_times[[#This Row],[53]])</f>
        <v>9.1810648148148127E-2</v>
      </c>
      <c r="BK105" s="133">
        <f>IF(ISBLANK(laps_times[[#This Row],[54]]),"DNF",    rounds_cum_time[[#This Row],[53]]+laps_times[[#This Row],[54]])</f>
        <v>9.3599884259259233E-2</v>
      </c>
      <c r="BL105" s="133">
        <f>IF(ISBLANK(laps_times[[#This Row],[55]]),"DNF",    rounds_cum_time[[#This Row],[54]]+laps_times[[#This Row],[55]])</f>
        <v>9.5392708333333312E-2</v>
      </c>
      <c r="BM105" s="133">
        <f>IF(ISBLANK(laps_times[[#This Row],[56]]),"DNF",    rounds_cum_time[[#This Row],[55]]+laps_times[[#This Row],[56]])</f>
        <v>9.7178587962962942E-2</v>
      </c>
      <c r="BN105" s="133">
        <f>IF(ISBLANK(laps_times[[#This Row],[57]]),"DNF",    rounds_cum_time[[#This Row],[56]]+laps_times[[#This Row],[57]])</f>
        <v>9.8988541666666652E-2</v>
      </c>
      <c r="BO105" s="133">
        <f>IF(ISBLANK(laps_times[[#This Row],[58]]),"DNF",    rounds_cum_time[[#This Row],[57]]+laps_times[[#This Row],[58]])</f>
        <v>0.10087731481481479</v>
      </c>
      <c r="BP105" s="133">
        <f>IF(ISBLANK(laps_times[[#This Row],[59]]),"DNF",    rounds_cum_time[[#This Row],[58]]+laps_times[[#This Row],[59]])</f>
        <v>0.10266631944444442</v>
      </c>
      <c r="BQ105" s="133">
        <f>IF(ISBLANK(laps_times[[#This Row],[60]]),"DNF",    rounds_cum_time[[#This Row],[59]]+laps_times[[#This Row],[60]])</f>
        <v>0.10447777777777775</v>
      </c>
      <c r="BR105" s="133">
        <f>IF(ISBLANK(laps_times[[#This Row],[61]]),"DNF",    rounds_cum_time[[#This Row],[60]]+laps_times[[#This Row],[61]])</f>
        <v>0.10627071759259257</v>
      </c>
      <c r="BS105" s="133">
        <f>IF(ISBLANK(laps_times[[#This Row],[62]]),"DNF",    rounds_cum_time[[#This Row],[61]]+laps_times[[#This Row],[62]])</f>
        <v>0.10812928240740739</v>
      </c>
      <c r="BT105" s="133">
        <f>IF(ISBLANK(laps_times[[#This Row],[63]]),"DNF",    rounds_cum_time[[#This Row],[62]]+laps_times[[#This Row],[63]])</f>
        <v>0.10995972222222221</v>
      </c>
      <c r="BU105" s="133">
        <f>IF(ISBLANK(laps_times[[#This Row],[64]]),"DNF",    rounds_cum_time[[#This Row],[63]]+laps_times[[#This Row],[64]])</f>
        <v>0.11185196759259258</v>
      </c>
      <c r="BV105" s="133">
        <f>IF(ISBLANK(laps_times[[#This Row],[65]]),"DNF",    rounds_cum_time[[#This Row],[64]]+laps_times[[#This Row],[65]])</f>
        <v>0.11358912037037036</v>
      </c>
      <c r="BW105" s="133">
        <f>IF(ISBLANK(laps_times[[#This Row],[66]]),"DNF",    rounds_cum_time[[#This Row],[65]]+laps_times[[#This Row],[66]])</f>
        <v>0.1153548611111111</v>
      </c>
      <c r="BX105" s="133">
        <f>IF(ISBLANK(laps_times[[#This Row],[67]]),"DNF",    rounds_cum_time[[#This Row],[66]]+laps_times[[#This Row],[67]])</f>
        <v>0.11714699074074073</v>
      </c>
      <c r="BY105" s="133">
        <f>IF(ISBLANK(laps_times[[#This Row],[68]]),"DNF",    rounds_cum_time[[#This Row],[67]]+laps_times[[#This Row],[68]])</f>
        <v>0.11891863425925925</v>
      </c>
      <c r="BZ105" s="133">
        <f>IF(ISBLANK(laps_times[[#This Row],[69]]),"DNF",    rounds_cum_time[[#This Row],[68]]+laps_times[[#This Row],[69]])</f>
        <v>0.12079166666666666</v>
      </c>
      <c r="CA105" s="133">
        <f>IF(ISBLANK(laps_times[[#This Row],[70]]),"DNF",    rounds_cum_time[[#This Row],[69]]+laps_times[[#This Row],[70]])</f>
        <v>0.12261516203703703</v>
      </c>
      <c r="CB105" s="133">
        <f>IF(ISBLANK(laps_times[[#This Row],[71]]),"DNF",    rounds_cum_time[[#This Row],[70]]+laps_times[[#This Row],[71]])</f>
        <v>0.12438402777777777</v>
      </c>
      <c r="CC105" s="133">
        <f>IF(ISBLANK(laps_times[[#This Row],[72]]),"DNF",    rounds_cum_time[[#This Row],[71]]+laps_times[[#This Row],[72]])</f>
        <v>0.12622349537037036</v>
      </c>
      <c r="CD105" s="133">
        <f>IF(ISBLANK(laps_times[[#This Row],[73]]),"DNF",    rounds_cum_time[[#This Row],[72]]+laps_times[[#This Row],[73]])</f>
        <v>0.12805949074074074</v>
      </c>
      <c r="CE105" s="133">
        <f>IF(ISBLANK(laps_times[[#This Row],[74]]),"DNF",    rounds_cum_time[[#This Row],[73]]+laps_times[[#This Row],[74]])</f>
        <v>0.12983125000000001</v>
      </c>
      <c r="CF105" s="133">
        <f>IF(ISBLANK(laps_times[[#This Row],[75]]),"DNF",    rounds_cum_time[[#This Row],[74]]+laps_times[[#This Row],[75]])</f>
        <v>0.13161527777777779</v>
      </c>
      <c r="CG105" s="133">
        <f>IF(ISBLANK(laps_times[[#This Row],[76]]),"DNF",    rounds_cum_time[[#This Row],[75]]+laps_times[[#This Row],[76]])</f>
        <v>0.13342708333333334</v>
      </c>
      <c r="CH105" s="133">
        <f>IF(ISBLANK(laps_times[[#This Row],[77]]),"DNF",    rounds_cum_time[[#This Row],[76]]+laps_times[[#This Row],[77]])</f>
        <v>0.13530462962962964</v>
      </c>
      <c r="CI105" s="133">
        <f>IF(ISBLANK(laps_times[[#This Row],[78]]),"DNF",    rounds_cum_time[[#This Row],[77]]+laps_times[[#This Row],[78]])</f>
        <v>0.13711782407407408</v>
      </c>
      <c r="CJ105" s="133">
        <f>IF(ISBLANK(laps_times[[#This Row],[79]]),"DNF",    rounds_cum_time[[#This Row],[78]]+laps_times[[#This Row],[79]])</f>
        <v>0.13896412037037037</v>
      </c>
      <c r="CK105" s="133">
        <f>IF(ISBLANK(laps_times[[#This Row],[80]]),"DNF",    rounds_cum_time[[#This Row],[79]]+laps_times[[#This Row],[80]])</f>
        <v>0.14082824074074074</v>
      </c>
      <c r="CL105" s="133">
        <f>IF(ISBLANK(laps_times[[#This Row],[81]]),"DNF",    rounds_cum_time[[#This Row],[80]]+laps_times[[#This Row],[81]])</f>
        <v>0.14268831018518519</v>
      </c>
      <c r="CM105" s="133">
        <f>IF(ISBLANK(laps_times[[#This Row],[82]]),"DNF",    rounds_cum_time[[#This Row],[81]]+laps_times[[#This Row],[82]])</f>
        <v>0.14463356481481482</v>
      </c>
      <c r="CN105" s="133">
        <f>IF(ISBLANK(laps_times[[#This Row],[83]]),"DNF",    rounds_cum_time[[#This Row],[82]]+laps_times[[#This Row],[83]])</f>
        <v>0.14649131944444446</v>
      </c>
      <c r="CO105" s="133">
        <f>IF(ISBLANK(laps_times[[#This Row],[84]]),"DNF",    rounds_cum_time[[#This Row],[83]]+laps_times[[#This Row],[84]])</f>
        <v>0.1483726851851852</v>
      </c>
      <c r="CP105" s="133">
        <f>IF(ISBLANK(laps_times[[#This Row],[85]]),"DNF",    rounds_cum_time[[#This Row],[84]]+laps_times[[#This Row],[85]])</f>
        <v>0.15038761574074075</v>
      </c>
      <c r="CQ105" s="133">
        <f>IF(ISBLANK(laps_times[[#This Row],[86]]),"DNF",    rounds_cum_time[[#This Row],[85]]+laps_times[[#This Row],[86]])</f>
        <v>0.15275810185185185</v>
      </c>
      <c r="CR105" s="133">
        <f>IF(ISBLANK(laps_times[[#This Row],[87]]),"DNF",    rounds_cum_time[[#This Row],[86]]+laps_times[[#This Row],[87]])</f>
        <v>0.15511249999999999</v>
      </c>
      <c r="CS105" s="133">
        <f>IF(ISBLANK(laps_times[[#This Row],[88]]),"DNF",    rounds_cum_time[[#This Row],[87]]+laps_times[[#This Row],[88]])</f>
        <v>0.15703715277777777</v>
      </c>
      <c r="CT105" s="133">
        <f>IF(ISBLANK(laps_times[[#This Row],[89]]),"DNF",    rounds_cum_time[[#This Row],[88]]+laps_times[[#This Row],[89]])</f>
        <v>0.15890439814814813</v>
      </c>
      <c r="CU105" s="133">
        <f>IF(ISBLANK(laps_times[[#This Row],[90]]),"DNF",    rounds_cum_time[[#This Row],[89]]+laps_times[[#This Row],[90]])</f>
        <v>0.16079039351851851</v>
      </c>
      <c r="CV105" s="133">
        <f>IF(ISBLANK(laps_times[[#This Row],[91]]),"DNF",    rounds_cum_time[[#This Row],[90]]+laps_times[[#This Row],[91]])</f>
        <v>0.1627693287037037</v>
      </c>
      <c r="CW105" s="133">
        <f>IF(ISBLANK(laps_times[[#This Row],[92]]),"DNF",    rounds_cum_time[[#This Row],[91]]+laps_times[[#This Row],[92]])</f>
        <v>0.16466238425925925</v>
      </c>
      <c r="CX105" s="133">
        <f>IF(ISBLANK(laps_times[[#This Row],[93]]),"DNF",    rounds_cum_time[[#This Row],[92]]+laps_times[[#This Row],[93]])</f>
        <v>0.1665480324074074</v>
      </c>
      <c r="CY105" s="133">
        <f>IF(ISBLANK(laps_times[[#This Row],[94]]),"DNF",    rounds_cum_time[[#This Row],[93]]+laps_times[[#This Row],[94]])</f>
        <v>0.16850775462962961</v>
      </c>
      <c r="CZ105" s="133">
        <f>IF(ISBLANK(laps_times[[#This Row],[95]]),"DNF",    rounds_cum_time[[#This Row],[94]]+laps_times[[#This Row],[95]])</f>
        <v>0.17038807870370368</v>
      </c>
      <c r="DA105" s="133">
        <f>IF(ISBLANK(laps_times[[#This Row],[96]]),"DNF",    rounds_cum_time[[#This Row],[95]]+laps_times[[#This Row],[96]])</f>
        <v>0.17233599537037034</v>
      </c>
      <c r="DB105" s="133">
        <f>IF(ISBLANK(laps_times[[#This Row],[97]]),"DNF",    rounds_cum_time[[#This Row],[96]]+laps_times[[#This Row],[97]])</f>
        <v>0.17426793981481478</v>
      </c>
      <c r="DC105" s="133">
        <f>IF(ISBLANK(laps_times[[#This Row],[98]]),"DNF",    rounds_cum_time[[#This Row],[97]]+laps_times[[#This Row],[98]])</f>
        <v>0.17612592592592588</v>
      </c>
      <c r="DD105" s="133">
        <f>IF(ISBLANK(laps_times[[#This Row],[99]]),"DNF",    rounds_cum_time[[#This Row],[98]]+laps_times[[#This Row],[99]])</f>
        <v>0.1779782407407407</v>
      </c>
      <c r="DE105" s="133">
        <f>IF(ISBLANK(laps_times[[#This Row],[100]]),"DNF",    rounds_cum_time[[#This Row],[99]]+laps_times[[#This Row],[100]])</f>
        <v>0.1798831018518518</v>
      </c>
      <c r="DF105" s="133">
        <f>IF(ISBLANK(laps_times[[#This Row],[101]]),"DNF",    rounds_cum_time[[#This Row],[100]]+laps_times[[#This Row],[101]])</f>
        <v>0.18169432870370364</v>
      </c>
      <c r="DG105" s="133">
        <f>IF(ISBLANK(laps_times[[#This Row],[102]]),"DNF",    rounds_cum_time[[#This Row],[101]]+laps_times[[#This Row],[102]])</f>
        <v>0.18350706018518512</v>
      </c>
      <c r="DH105" s="133">
        <f>IF(ISBLANK(laps_times[[#This Row],[103]]),"DNF",    rounds_cum_time[[#This Row],[102]]+laps_times[[#This Row],[103]])</f>
        <v>0.18533865740740735</v>
      </c>
      <c r="DI105" s="128">
        <f>IF(ISBLANK(laps_times[[#This Row],[104]]),"DNF",    rounds_cum_time[[#This Row],[103]]+laps_times[[#This Row],[104]])</f>
        <v>0.18721898148148142</v>
      </c>
      <c r="DJ105" s="128">
        <f>IF(ISBLANK(laps_times[[#This Row],[105]]),"DNF",    rounds_cum_time[[#This Row],[104]]+laps_times[[#This Row],[105]])</f>
        <v>0.18884016203703696</v>
      </c>
    </row>
    <row r="106" spans="2:114" x14ac:dyDescent="0.2">
      <c r="B106" s="124">
        <f>laps_times[[#This Row],[poř]]</f>
        <v>103</v>
      </c>
      <c r="C106" s="125">
        <f>laps_times[[#This Row],[s.č.]]</f>
        <v>93</v>
      </c>
      <c r="D106" s="125" t="str">
        <f>laps_times[[#This Row],[jméno]]</f>
        <v>Simon Alexander</v>
      </c>
      <c r="E106" s="126">
        <f>laps_times[[#This Row],[roč]]</f>
        <v>1947</v>
      </c>
      <c r="F106" s="126" t="str">
        <f>laps_times[[#This Row],[kat]]</f>
        <v>M70</v>
      </c>
      <c r="G106" s="126">
        <f>laps_times[[#This Row],[poř_kat]]</f>
        <v>1</v>
      </c>
      <c r="H106" s="135" t="str">
        <f>IF(ISBLANK(laps_times[[#This Row],[klub]]),"-",laps_times[[#This Row],[klub]])</f>
        <v>DS Žilina</v>
      </c>
      <c r="I106" s="138">
        <f>laps_times[[#This Row],[celk. čas]]</f>
        <v>0.19075231481481481</v>
      </c>
      <c r="J106" s="133">
        <f>laps_times[[#This Row],[1]]</f>
        <v>2.2760416666666667E-3</v>
      </c>
      <c r="K106" s="127">
        <f>IF(ISBLANK(laps_times[[#This Row],[2]]),"DNF",    rounds_cum_time[[#This Row],[1]]+laps_times[[#This Row],[2]])</f>
        <v>3.7789351851851855E-3</v>
      </c>
      <c r="L106" s="133">
        <f>IF(ISBLANK(laps_times[[#This Row],[3]]),"DNF",    rounds_cum_time[[#This Row],[2]]+laps_times[[#This Row],[3]])</f>
        <v>5.2862268518518519E-3</v>
      </c>
      <c r="M106" s="133">
        <f>IF(ISBLANK(laps_times[[#This Row],[4]]),"DNF",    rounds_cum_time[[#This Row],[3]]+laps_times[[#This Row],[4]])</f>
        <v>6.8047453703703699E-3</v>
      </c>
      <c r="N106" s="133">
        <f>IF(ISBLANK(laps_times[[#This Row],[5]]),"DNF",    rounds_cum_time[[#This Row],[4]]+laps_times[[#This Row],[5]])</f>
        <v>8.3187499999999998E-3</v>
      </c>
      <c r="O106" s="133">
        <f>IF(ISBLANK(laps_times[[#This Row],[6]]),"DNF",    rounds_cum_time[[#This Row],[5]]+laps_times[[#This Row],[6]])</f>
        <v>9.826388888888888E-3</v>
      </c>
      <c r="P106" s="133">
        <f>IF(ISBLANK(laps_times[[#This Row],[7]]),"DNF",    rounds_cum_time[[#This Row],[6]]+laps_times[[#This Row],[7]])</f>
        <v>1.1337268518518517E-2</v>
      </c>
      <c r="Q106" s="133">
        <f>IF(ISBLANK(laps_times[[#This Row],[8]]),"DNF",    rounds_cum_time[[#This Row],[7]]+laps_times[[#This Row],[8]])</f>
        <v>1.2873842592592591E-2</v>
      </c>
      <c r="R106" s="133">
        <f>IF(ISBLANK(laps_times[[#This Row],[9]]),"DNF",    rounds_cum_time[[#This Row],[8]]+laps_times[[#This Row],[9]])</f>
        <v>1.4401157407407406E-2</v>
      </c>
      <c r="S106" s="133">
        <f>IF(ISBLANK(laps_times[[#This Row],[10]]),"DNF",    rounds_cum_time[[#This Row],[9]]+laps_times[[#This Row],[10]])</f>
        <v>1.5953009259259257E-2</v>
      </c>
      <c r="T106" s="133">
        <f>IF(ISBLANK(laps_times[[#This Row],[11]]),"DNF",    rounds_cum_time[[#This Row],[10]]+laps_times[[#This Row],[11]])</f>
        <v>1.7485995370370367E-2</v>
      </c>
      <c r="U106" s="133">
        <f>IF(ISBLANK(laps_times[[#This Row],[12]]),"DNF",    rounds_cum_time[[#This Row],[11]]+laps_times[[#This Row],[12]])</f>
        <v>1.902395833333333E-2</v>
      </c>
      <c r="V106" s="127">
        <f>IF(ISBLANK(laps_times[[#This Row],[13]]),"DNF",    rounds_cum_time[[#This Row],[12]]+laps_times[[#This Row],[13]])</f>
        <v>2.0554745370370366E-2</v>
      </c>
      <c r="W106" s="133">
        <f>IF(ISBLANK(laps_times[[#This Row],[14]]),"DNF",    rounds_cum_time[[#This Row],[13]]+laps_times[[#This Row],[14]])</f>
        <v>2.2093981481481478E-2</v>
      </c>
      <c r="X106" s="133">
        <f>IF(ISBLANK(laps_times[[#This Row],[15]]),"DNF",    rounds_cum_time[[#This Row],[14]]+laps_times[[#This Row],[15]])</f>
        <v>2.3686921296296293E-2</v>
      </c>
      <c r="Y106" s="133">
        <f>IF(ISBLANK(laps_times[[#This Row],[16]]),"DNF",    rounds_cum_time[[#This Row],[15]]+laps_times[[#This Row],[16]])</f>
        <v>2.526458333333333E-2</v>
      </c>
      <c r="Z106" s="133">
        <f>IF(ISBLANK(laps_times[[#This Row],[17]]),"DNF",    rounds_cum_time[[#This Row],[16]]+laps_times[[#This Row],[17]])</f>
        <v>2.6858449074074069E-2</v>
      </c>
      <c r="AA106" s="133">
        <f>IF(ISBLANK(laps_times[[#This Row],[18]]),"DNF",    rounds_cum_time[[#This Row],[17]]+laps_times[[#This Row],[18]])</f>
        <v>2.8450462962962959E-2</v>
      </c>
      <c r="AB106" s="133">
        <f>IF(ISBLANK(laps_times[[#This Row],[19]]),"DNF",    rounds_cum_time[[#This Row],[18]]+laps_times[[#This Row],[19]])</f>
        <v>3.003946759259259E-2</v>
      </c>
      <c r="AC106" s="133">
        <f>IF(ISBLANK(laps_times[[#This Row],[20]]),"DNF",    rounds_cum_time[[#This Row],[19]]+laps_times[[#This Row],[20]])</f>
        <v>3.1624074074074068E-2</v>
      </c>
      <c r="AD106" s="133">
        <f>IF(ISBLANK(laps_times[[#This Row],[21]]),"DNF",    rounds_cum_time[[#This Row],[20]]+laps_times[[#This Row],[21]])</f>
        <v>3.3213194444444441E-2</v>
      </c>
      <c r="AE106" s="133">
        <f>IF(ISBLANK(laps_times[[#This Row],[22]]),"DNF",    rounds_cum_time[[#This Row],[21]]+laps_times[[#This Row],[22]])</f>
        <v>3.4819675925925921E-2</v>
      </c>
      <c r="AF106" s="133">
        <f>IF(ISBLANK(laps_times[[#This Row],[23]]),"DNF",    rounds_cum_time[[#This Row],[22]]+laps_times[[#This Row],[23]])</f>
        <v>3.6434722222222216E-2</v>
      </c>
      <c r="AG106" s="133">
        <f>IF(ISBLANK(laps_times[[#This Row],[24]]),"DNF",    rounds_cum_time[[#This Row],[23]]+laps_times[[#This Row],[24]])</f>
        <v>3.8057638888888884E-2</v>
      </c>
      <c r="AH106" s="133">
        <f>IF(ISBLANK(laps_times[[#This Row],[25]]),"DNF",    rounds_cum_time[[#This Row],[24]]+laps_times[[#This Row],[25]])</f>
        <v>3.9676620370370362E-2</v>
      </c>
      <c r="AI106" s="133">
        <f>IF(ISBLANK(laps_times[[#This Row],[26]]),"DNF",    rounds_cum_time[[#This Row],[25]]+laps_times[[#This Row],[26]])</f>
        <v>4.1304398148148139E-2</v>
      </c>
      <c r="AJ106" s="133">
        <f>IF(ISBLANK(laps_times[[#This Row],[27]]),"DNF",    rounds_cum_time[[#This Row],[26]]+laps_times[[#This Row],[27]])</f>
        <v>4.2957407407407396E-2</v>
      </c>
      <c r="AK106" s="133">
        <f>IF(ISBLANK(laps_times[[#This Row],[28]]),"DNF",    rounds_cum_time[[#This Row],[27]]+laps_times[[#This Row],[28]])</f>
        <v>4.5825810185185174E-2</v>
      </c>
      <c r="AL106" s="133">
        <f>IF(ISBLANK(laps_times[[#This Row],[29]]),"DNF",    rounds_cum_time[[#This Row],[28]]+laps_times[[#This Row],[29]])</f>
        <v>4.7432986111111103E-2</v>
      </c>
      <c r="AM106" s="133">
        <f>IF(ISBLANK(laps_times[[#This Row],[30]]),"DNF",    rounds_cum_time[[#This Row],[29]]+laps_times[[#This Row],[30]])</f>
        <v>4.9061805555555546E-2</v>
      </c>
      <c r="AN106" s="133">
        <f>IF(ISBLANK(laps_times[[#This Row],[31]]),"DNF",    rounds_cum_time[[#This Row],[30]]+laps_times[[#This Row],[31]])</f>
        <v>5.0687152777777765E-2</v>
      </c>
      <c r="AO106" s="133">
        <f>IF(ISBLANK(laps_times[[#This Row],[32]]),"DNF",    rounds_cum_time[[#This Row],[31]]+laps_times[[#This Row],[32]])</f>
        <v>5.2318865740740725E-2</v>
      </c>
      <c r="AP106" s="133">
        <f>IF(ISBLANK(laps_times[[#This Row],[33]]),"DNF",    rounds_cum_time[[#This Row],[32]]+laps_times[[#This Row],[33]])</f>
        <v>5.3973726851851839E-2</v>
      </c>
      <c r="AQ106" s="133">
        <f>IF(ISBLANK(laps_times[[#This Row],[34]]),"DNF",    rounds_cum_time[[#This Row],[33]]+laps_times[[#This Row],[34]])</f>
        <v>5.5643981481481468E-2</v>
      </c>
      <c r="AR106" s="133">
        <f>IF(ISBLANK(laps_times[[#This Row],[35]]),"DNF",    rounds_cum_time[[#This Row],[34]]+laps_times[[#This Row],[35]])</f>
        <v>5.7309143518518506E-2</v>
      </c>
      <c r="AS106" s="133">
        <f>IF(ISBLANK(laps_times[[#This Row],[36]]),"DNF",    rounds_cum_time[[#This Row],[35]]+laps_times[[#This Row],[36]])</f>
        <v>5.899108796296295E-2</v>
      </c>
      <c r="AT106" s="133">
        <f>IF(ISBLANK(laps_times[[#This Row],[37]]),"DNF",    rounds_cum_time[[#This Row],[36]]+laps_times[[#This Row],[37]])</f>
        <v>6.0674537037037027E-2</v>
      </c>
      <c r="AU106" s="133">
        <f>IF(ISBLANK(laps_times[[#This Row],[38]]),"DNF",    rounds_cum_time[[#This Row],[37]]+laps_times[[#This Row],[38]])</f>
        <v>6.2367245370370361E-2</v>
      </c>
      <c r="AV106" s="133">
        <f>IF(ISBLANK(laps_times[[#This Row],[39]]),"DNF",    rounds_cum_time[[#This Row],[38]]+laps_times[[#This Row],[39]])</f>
        <v>6.4054050925925921E-2</v>
      </c>
      <c r="AW106" s="133">
        <f>IF(ISBLANK(laps_times[[#This Row],[40]]),"DNF",    rounds_cum_time[[#This Row],[39]]+laps_times[[#This Row],[40]])</f>
        <v>6.5746064814814806E-2</v>
      </c>
      <c r="AX106" s="133">
        <f>IF(ISBLANK(laps_times[[#This Row],[41]]),"DNF",    rounds_cum_time[[#This Row],[40]]+laps_times[[#This Row],[41]])</f>
        <v>6.7466550925925919E-2</v>
      </c>
      <c r="AY106" s="133">
        <f>IF(ISBLANK(laps_times[[#This Row],[42]]),"DNF",    rounds_cum_time[[#This Row],[41]]+laps_times[[#This Row],[42]])</f>
        <v>6.9185879629629618E-2</v>
      </c>
      <c r="AZ106" s="133">
        <f>IF(ISBLANK(laps_times[[#This Row],[43]]),"DNF",    rounds_cum_time[[#This Row],[42]]+laps_times[[#This Row],[43]])</f>
        <v>7.096192129629629E-2</v>
      </c>
      <c r="BA106" s="133">
        <f>IF(ISBLANK(laps_times[[#This Row],[44]]),"DNF",    rounds_cum_time[[#This Row],[43]]+laps_times[[#This Row],[44]])</f>
        <v>7.2682754629629628E-2</v>
      </c>
      <c r="BB106" s="133">
        <f>IF(ISBLANK(laps_times[[#This Row],[45]]),"DNF",    rounds_cum_time[[#This Row],[44]]+laps_times[[#This Row],[45]])</f>
        <v>7.4435995370370364E-2</v>
      </c>
      <c r="BC106" s="133">
        <f>IF(ISBLANK(laps_times[[#This Row],[46]]),"DNF",    rounds_cum_time[[#This Row],[45]]+laps_times[[#This Row],[46]])</f>
        <v>7.620891203703703E-2</v>
      </c>
      <c r="BD106" s="133">
        <f>IF(ISBLANK(laps_times[[#This Row],[47]]),"DNF",    rounds_cum_time[[#This Row],[46]]+laps_times[[#This Row],[47]])</f>
        <v>7.7968287037037023E-2</v>
      </c>
      <c r="BE106" s="133">
        <f>IF(ISBLANK(laps_times[[#This Row],[48]]),"DNF",    rounds_cum_time[[#This Row],[47]]+laps_times[[#This Row],[48]])</f>
        <v>7.9755208333333313E-2</v>
      </c>
      <c r="BF106" s="133">
        <f>IF(ISBLANK(laps_times[[#This Row],[49]]),"DNF",    rounds_cum_time[[#This Row],[48]]+laps_times[[#This Row],[49]])</f>
        <v>8.1532175925925904E-2</v>
      </c>
      <c r="BG106" s="133">
        <f>IF(ISBLANK(laps_times[[#This Row],[50]]),"DNF",    rounds_cum_time[[#This Row],[49]]+laps_times[[#This Row],[50]])</f>
        <v>8.3335995370370342E-2</v>
      </c>
      <c r="BH106" s="133">
        <f>IF(ISBLANK(laps_times[[#This Row],[51]]),"DNF",    rounds_cum_time[[#This Row],[50]]+laps_times[[#This Row],[51]])</f>
        <v>8.5145717592592568E-2</v>
      </c>
      <c r="BI106" s="133">
        <f>IF(ISBLANK(laps_times[[#This Row],[52]]),"DNF",    rounds_cum_time[[#This Row],[51]]+laps_times[[#This Row],[52]])</f>
        <v>8.6930555555555525E-2</v>
      </c>
      <c r="BJ106" s="133">
        <f>IF(ISBLANK(laps_times[[#This Row],[53]]),"DNF",    rounds_cum_time[[#This Row],[52]]+laps_times[[#This Row],[53]])</f>
        <v>8.873831018518516E-2</v>
      </c>
      <c r="BK106" s="133">
        <f>IF(ISBLANK(laps_times[[#This Row],[54]]),"DNF",    rounds_cum_time[[#This Row],[53]]+laps_times[[#This Row],[54]])</f>
        <v>9.052523148148145E-2</v>
      </c>
      <c r="BL106" s="133">
        <f>IF(ISBLANK(laps_times[[#This Row],[55]]),"DNF",    rounds_cum_time[[#This Row],[54]]+laps_times[[#This Row],[55]])</f>
        <v>9.2321064814814779E-2</v>
      </c>
      <c r="BM106" s="133">
        <f>IF(ISBLANK(laps_times[[#This Row],[56]]),"DNF",    rounds_cum_time[[#This Row],[55]]+laps_times[[#This Row],[56]])</f>
        <v>9.4120833333333292E-2</v>
      </c>
      <c r="BN106" s="133">
        <f>IF(ISBLANK(laps_times[[#This Row],[57]]),"DNF",    rounds_cum_time[[#This Row],[56]]+laps_times[[#This Row],[57]])</f>
        <v>9.5927546296296254E-2</v>
      </c>
      <c r="BO106" s="133">
        <f>IF(ISBLANK(laps_times[[#This Row],[58]]),"DNF",    rounds_cum_time[[#This Row],[57]]+laps_times[[#This Row],[58]])</f>
        <v>9.7775694444444408E-2</v>
      </c>
      <c r="BP106" s="133">
        <f>IF(ISBLANK(laps_times[[#This Row],[59]]),"DNF",    rounds_cum_time[[#This Row],[58]]+laps_times[[#This Row],[59]])</f>
        <v>9.9624421296296256E-2</v>
      </c>
      <c r="BQ106" s="133">
        <f>IF(ISBLANK(laps_times[[#This Row],[60]]),"DNF",    rounds_cum_time[[#This Row],[59]]+laps_times[[#This Row],[60]])</f>
        <v>0.10143796296296292</v>
      </c>
      <c r="BR106" s="133">
        <f>IF(ISBLANK(laps_times[[#This Row],[61]]),"DNF",    rounds_cum_time[[#This Row],[60]]+laps_times[[#This Row],[61]])</f>
        <v>0.10327210648148144</v>
      </c>
      <c r="BS106" s="133">
        <f>IF(ISBLANK(laps_times[[#This Row],[62]]),"DNF",    rounds_cum_time[[#This Row],[61]]+laps_times[[#This Row],[62]])</f>
        <v>0.10515983796296292</v>
      </c>
      <c r="BT106" s="133">
        <f>IF(ISBLANK(laps_times[[#This Row],[63]]),"DNF",    rounds_cum_time[[#This Row],[62]]+laps_times[[#This Row],[63]])</f>
        <v>0.10701851851851849</v>
      </c>
      <c r="BU106" s="133">
        <f>IF(ISBLANK(laps_times[[#This Row],[64]]),"DNF",    rounds_cum_time[[#This Row],[63]]+laps_times[[#This Row],[64]])</f>
        <v>0.10887094907407405</v>
      </c>
      <c r="BV106" s="133">
        <f>IF(ISBLANK(laps_times[[#This Row],[65]]),"DNF",    rounds_cum_time[[#This Row],[64]]+laps_times[[#This Row],[65]])</f>
        <v>0.11073287037037034</v>
      </c>
      <c r="BW106" s="133">
        <f>IF(ISBLANK(laps_times[[#This Row],[66]]),"DNF",    rounds_cum_time[[#This Row],[65]]+laps_times[[#This Row],[66]])</f>
        <v>0.11265844907407405</v>
      </c>
      <c r="BX106" s="133">
        <f>IF(ISBLANK(laps_times[[#This Row],[67]]),"DNF",    rounds_cum_time[[#This Row],[66]]+laps_times[[#This Row],[67]])</f>
        <v>0.11456678240740738</v>
      </c>
      <c r="BY106" s="133">
        <f>IF(ISBLANK(laps_times[[#This Row],[68]]),"DNF",    rounds_cum_time[[#This Row],[67]]+laps_times[[#This Row],[68]])</f>
        <v>0.11642627314814812</v>
      </c>
      <c r="BZ106" s="133">
        <f>IF(ISBLANK(laps_times[[#This Row],[69]]),"DNF",    rounds_cum_time[[#This Row],[68]]+laps_times[[#This Row],[69]])</f>
        <v>0.11831898148148146</v>
      </c>
      <c r="CA106" s="133">
        <f>IF(ISBLANK(laps_times[[#This Row],[70]]),"DNF",    rounds_cum_time[[#This Row],[69]]+laps_times[[#This Row],[70]])</f>
        <v>0.12025520833333331</v>
      </c>
      <c r="CB106" s="133">
        <f>IF(ISBLANK(laps_times[[#This Row],[71]]),"DNF",    rounds_cum_time[[#This Row],[70]]+laps_times[[#This Row],[71]])</f>
        <v>0.12268287037037034</v>
      </c>
      <c r="CC106" s="133">
        <f>IF(ISBLANK(laps_times[[#This Row],[72]]),"DNF",    rounds_cum_time[[#This Row],[71]]+laps_times[[#This Row],[72]])</f>
        <v>0.12455694444444441</v>
      </c>
      <c r="CD106" s="133">
        <f>IF(ISBLANK(laps_times[[#This Row],[73]]),"DNF",    rounds_cum_time[[#This Row],[72]]+laps_times[[#This Row],[73]])</f>
        <v>0.12646666666666664</v>
      </c>
      <c r="CE106" s="133">
        <f>IF(ISBLANK(laps_times[[#This Row],[74]]),"DNF",    rounds_cum_time[[#This Row],[73]]+laps_times[[#This Row],[74]])</f>
        <v>0.12843541666666664</v>
      </c>
      <c r="CF106" s="133">
        <f>IF(ISBLANK(laps_times[[#This Row],[75]]),"DNF",    rounds_cum_time[[#This Row],[74]]+laps_times[[#This Row],[75]])</f>
        <v>0.13039247685185182</v>
      </c>
      <c r="CG106" s="133">
        <f>IF(ISBLANK(laps_times[[#This Row],[76]]),"DNF",    rounds_cum_time[[#This Row],[75]]+laps_times[[#This Row],[76]])</f>
        <v>0.13231388888888884</v>
      </c>
      <c r="CH106" s="133">
        <f>IF(ISBLANK(laps_times[[#This Row],[77]]),"DNF",    rounds_cum_time[[#This Row],[76]]+laps_times[[#This Row],[77]])</f>
        <v>0.13426412037037033</v>
      </c>
      <c r="CI106" s="133">
        <f>IF(ISBLANK(laps_times[[#This Row],[78]]),"DNF",    rounds_cum_time[[#This Row],[77]]+laps_times[[#This Row],[78]])</f>
        <v>0.13618437499999997</v>
      </c>
      <c r="CJ106" s="133">
        <f>IF(ISBLANK(laps_times[[#This Row],[79]]),"DNF",    rounds_cum_time[[#This Row],[78]]+laps_times[[#This Row],[79]])</f>
        <v>0.138124537037037</v>
      </c>
      <c r="CK106" s="133">
        <f>IF(ISBLANK(laps_times[[#This Row],[80]]),"DNF",    rounds_cum_time[[#This Row],[79]]+laps_times[[#This Row],[80]])</f>
        <v>0.14011307870370368</v>
      </c>
      <c r="CL106" s="133">
        <f>IF(ISBLANK(laps_times[[#This Row],[81]]),"DNF",    rounds_cum_time[[#This Row],[80]]+laps_times[[#This Row],[81]])</f>
        <v>0.14209351851851851</v>
      </c>
      <c r="CM106" s="133">
        <f>IF(ISBLANK(laps_times[[#This Row],[82]]),"DNF",    rounds_cum_time[[#This Row],[81]]+laps_times[[#This Row],[82]])</f>
        <v>0.1442440972222222</v>
      </c>
      <c r="CN106" s="133">
        <f>IF(ISBLANK(laps_times[[#This Row],[83]]),"DNF",    rounds_cum_time[[#This Row],[82]]+laps_times[[#This Row],[83]])</f>
        <v>0.14626886574074072</v>
      </c>
      <c r="CO106" s="133">
        <f>IF(ISBLANK(laps_times[[#This Row],[84]]),"DNF",    rounds_cum_time[[#This Row],[83]]+laps_times[[#This Row],[84]])</f>
        <v>0.14825381944444441</v>
      </c>
      <c r="CP106" s="133">
        <f>IF(ISBLANK(laps_times[[#This Row],[85]]),"DNF",    rounds_cum_time[[#This Row],[84]]+laps_times[[#This Row],[85]])</f>
        <v>0.15025879629629627</v>
      </c>
      <c r="CQ106" s="133">
        <f>IF(ISBLANK(laps_times[[#This Row],[86]]),"DNF",    rounds_cum_time[[#This Row],[85]]+laps_times[[#This Row],[86]])</f>
        <v>0.15261203703703702</v>
      </c>
      <c r="CR106" s="133">
        <f>IF(ISBLANK(laps_times[[#This Row],[87]]),"DNF",    rounds_cum_time[[#This Row],[86]]+laps_times[[#This Row],[87]])</f>
        <v>0.15461585648148146</v>
      </c>
      <c r="CS106" s="133">
        <f>IF(ISBLANK(laps_times[[#This Row],[88]]),"DNF",    rounds_cum_time[[#This Row],[87]]+laps_times[[#This Row],[88]])</f>
        <v>0.15668194444444442</v>
      </c>
      <c r="CT106" s="133">
        <f>IF(ISBLANK(laps_times[[#This Row],[89]]),"DNF",    rounds_cum_time[[#This Row],[88]]+laps_times[[#This Row],[89]])</f>
        <v>0.15869479166666664</v>
      </c>
      <c r="CU106" s="133">
        <f>IF(ISBLANK(laps_times[[#This Row],[90]]),"DNF",    rounds_cum_time[[#This Row],[89]]+laps_times[[#This Row],[90]])</f>
        <v>0.16070243055555553</v>
      </c>
      <c r="CV106" s="133">
        <f>IF(ISBLANK(laps_times[[#This Row],[91]]),"DNF",    rounds_cum_time[[#This Row],[90]]+laps_times[[#This Row],[91]])</f>
        <v>0.16268854166666663</v>
      </c>
      <c r="CW106" s="133">
        <f>IF(ISBLANK(laps_times[[#This Row],[92]]),"DNF",    rounds_cum_time[[#This Row],[91]]+laps_times[[#This Row],[92]])</f>
        <v>0.16459999999999997</v>
      </c>
      <c r="CX106" s="133">
        <f>IF(ISBLANK(laps_times[[#This Row],[93]]),"DNF",    rounds_cum_time[[#This Row],[92]]+laps_times[[#This Row],[93]])</f>
        <v>0.16662789351851848</v>
      </c>
      <c r="CY106" s="133">
        <f>IF(ISBLANK(laps_times[[#This Row],[94]]),"DNF",    rounds_cum_time[[#This Row],[93]]+laps_times[[#This Row],[94]])</f>
        <v>0.1686694444444444</v>
      </c>
      <c r="CZ106" s="133">
        <f>IF(ISBLANK(laps_times[[#This Row],[95]]),"DNF",    rounds_cum_time[[#This Row],[94]]+laps_times[[#This Row],[95]])</f>
        <v>0.17093518518518513</v>
      </c>
      <c r="DA106" s="133">
        <f>IF(ISBLANK(laps_times[[#This Row],[96]]),"DNF",    rounds_cum_time[[#This Row],[95]]+laps_times[[#This Row],[96]])</f>
        <v>0.1730456018518518</v>
      </c>
      <c r="DB106" s="133">
        <f>IF(ISBLANK(laps_times[[#This Row],[97]]),"DNF",    rounds_cum_time[[#This Row],[96]]+laps_times[[#This Row],[97]])</f>
        <v>0.17500520833333327</v>
      </c>
      <c r="DC106" s="133">
        <f>IF(ISBLANK(laps_times[[#This Row],[98]]),"DNF",    rounds_cum_time[[#This Row],[97]]+laps_times[[#This Row],[98]])</f>
        <v>0.17701041666666661</v>
      </c>
      <c r="DD106" s="133">
        <f>IF(ISBLANK(laps_times[[#This Row],[99]]),"DNF",    rounds_cum_time[[#This Row],[98]]+laps_times[[#This Row],[99]])</f>
        <v>0.17899201388888883</v>
      </c>
      <c r="DE106" s="133">
        <f>IF(ISBLANK(laps_times[[#This Row],[100]]),"DNF",    rounds_cum_time[[#This Row],[99]]+laps_times[[#This Row],[100]])</f>
        <v>0.1809725694444444</v>
      </c>
      <c r="DF106" s="133">
        <f>IF(ISBLANK(laps_times[[#This Row],[101]]),"DNF",    rounds_cum_time[[#This Row],[100]]+laps_times[[#This Row],[101]])</f>
        <v>0.1829094907407407</v>
      </c>
      <c r="DG106" s="133">
        <f>IF(ISBLANK(laps_times[[#This Row],[102]]),"DNF",    rounds_cum_time[[#This Row],[101]]+laps_times[[#This Row],[102]])</f>
        <v>0.18487893518518514</v>
      </c>
      <c r="DH106" s="133">
        <f>IF(ISBLANK(laps_times[[#This Row],[103]]),"DNF",    rounds_cum_time[[#This Row],[102]]+laps_times[[#This Row],[103]])</f>
        <v>0.18692534722222218</v>
      </c>
      <c r="DI106" s="128">
        <f>IF(ISBLANK(laps_times[[#This Row],[104]]),"DNF",    rounds_cum_time[[#This Row],[103]]+laps_times[[#This Row],[104]])</f>
        <v>0.18888275462962958</v>
      </c>
      <c r="DJ106" s="128">
        <f>IF(ISBLANK(laps_times[[#This Row],[105]]),"DNF",    rounds_cum_time[[#This Row],[104]]+laps_times[[#This Row],[105]])</f>
        <v>0.19076249999999995</v>
      </c>
    </row>
    <row r="107" spans="2:114" x14ac:dyDescent="0.2">
      <c r="B107" s="124">
        <f>laps_times[[#This Row],[poř]]</f>
        <v>104</v>
      </c>
      <c r="C107" s="125">
        <f>laps_times[[#This Row],[s.č.]]</f>
        <v>88</v>
      </c>
      <c r="D107" s="125" t="str">
        <f>laps_times[[#This Row],[jméno]]</f>
        <v>Sadílek Václav</v>
      </c>
      <c r="E107" s="126">
        <f>laps_times[[#This Row],[roč]]</f>
        <v>1950</v>
      </c>
      <c r="F107" s="126" t="str">
        <f>laps_times[[#This Row],[kat]]</f>
        <v>M60</v>
      </c>
      <c r="G107" s="126">
        <f>laps_times[[#This Row],[poř_kat]]</f>
        <v>6</v>
      </c>
      <c r="H107" s="135" t="str">
        <f>IF(ISBLANK(laps_times[[#This Row],[klub]]),"-",laps_times[[#This Row],[klub]])</f>
        <v>TJ Sokol Albrechtice</v>
      </c>
      <c r="I107" s="138">
        <f>laps_times[[#This Row],[celk. čas]]</f>
        <v>0.19122685185185184</v>
      </c>
      <c r="J107" s="133">
        <f>laps_times[[#This Row],[1]]</f>
        <v>2.6366898148148144E-3</v>
      </c>
      <c r="K107" s="127">
        <f>IF(ISBLANK(laps_times[[#This Row],[2]]),"DNF",    rounds_cum_time[[#This Row],[1]]+laps_times[[#This Row],[2]])</f>
        <v>4.1937499999999996E-3</v>
      </c>
      <c r="L107" s="133">
        <f>IF(ISBLANK(laps_times[[#This Row],[3]]),"DNF",    rounds_cum_time[[#This Row],[2]]+laps_times[[#This Row],[3]])</f>
        <v>5.7362268518518517E-3</v>
      </c>
      <c r="M107" s="133">
        <f>IF(ISBLANK(laps_times[[#This Row],[4]]),"DNF",    rounds_cum_time[[#This Row],[3]]+laps_times[[#This Row],[4]])</f>
        <v>7.2545138888888885E-3</v>
      </c>
      <c r="N107" s="133">
        <f>IF(ISBLANK(laps_times[[#This Row],[5]]),"DNF",    rounds_cum_time[[#This Row],[4]]+laps_times[[#This Row],[5]])</f>
        <v>8.7659722222222219E-3</v>
      </c>
      <c r="O107" s="133">
        <f>IF(ISBLANK(laps_times[[#This Row],[6]]),"DNF",    rounds_cum_time[[#This Row],[5]]+laps_times[[#This Row],[6]])</f>
        <v>1.0295833333333332E-2</v>
      </c>
      <c r="P107" s="133">
        <f>IF(ISBLANK(laps_times[[#This Row],[7]]),"DNF",    rounds_cum_time[[#This Row],[6]]+laps_times[[#This Row],[7]])</f>
        <v>1.1814004629629629E-2</v>
      </c>
      <c r="Q107" s="133">
        <f>IF(ISBLANK(laps_times[[#This Row],[8]]),"DNF",    rounds_cum_time[[#This Row],[7]]+laps_times[[#This Row],[8]])</f>
        <v>1.3328935185185185E-2</v>
      </c>
      <c r="R107" s="133">
        <f>IF(ISBLANK(laps_times[[#This Row],[9]]),"DNF",    rounds_cum_time[[#This Row],[8]]+laps_times[[#This Row],[9]])</f>
        <v>1.4864236111111111E-2</v>
      </c>
      <c r="S107" s="133">
        <f>IF(ISBLANK(laps_times[[#This Row],[10]]),"DNF",    rounds_cum_time[[#This Row],[9]]+laps_times[[#This Row],[10]])</f>
        <v>1.6425578703703703E-2</v>
      </c>
      <c r="T107" s="133">
        <f>IF(ISBLANK(laps_times[[#This Row],[11]]),"DNF",    rounds_cum_time[[#This Row],[10]]+laps_times[[#This Row],[11]])</f>
        <v>1.7998958333333332E-2</v>
      </c>
      <c r="U107" s="133">
        <f>IF(ISBLANK(laps_times[[#This Row],[12]]),"DNF",    rounds_cum_time[[#This Row],[11]]+laps_times[[#This Row],[12]])</f>
        <v>1.9550347222222222E-2</v>
      </c>
      <c r="V107" s="127">
        <f>IF(ISBLANK(laps_times[[#This Row],[13]]),"DNF",    rounds_cum_time[[#This Row],[12]]+laps_times[[#This Row],[13]])</f>
        <v>2.1114467592592594E-2</v>
      </c>
      <c r="W107" s="133">
        <f>IF(ISBLANK(laps_times[[#This Row],[14]]),"DNF",    rounds_cum_time[[#This Row],[13]]+laps_times[[#This Row],[14]])</f>
        <v>2.2695717592592594E-2</v>
      </c>
      <c r="X107" s="133">
        <f>IF(ISBLANK(laps_times[[#This Row],[15]]),"DNF",    rounds_cum_time[[#This Row],[14]]+laps_times[[#This Row],[15]])</f>
        <v>2.4263310185185186E-2</v>
      </c>
      <c r="Y107" s="133">
        <f>IF(ISBLANK(laps_times[[#This Row],[16]]),"DNF",    rounds_cum_time[[#This Row],[15]]+laps_times[[#This Row],[16]])</f>
        <v>2.5849074074074076E-2</v>
      </c>
      <c r="Z107" s="133">
        <f>IF(ISBLANK(laps_times[[#This Row],[17]]),"DNF",    rounds_cum_time[[#This Row],[16]]+laps_times[[#This Row],[17]])</f>
        <v>2.7415740740740744E-2</v>
      </c>
      <c r="AA107" s="133">
        <f>IF(ISBLANK(laps_times[[#This Row],[18]]),"DNF",    rounds_cum_time[[#This Row],[17]]+laps_times[[#This Row],[18]])</f>
        <v>2.8983217592592595E-2</v>
      </c>
      <c r="AB107" s="133">
        <f>IF(ISBLANK(laps_times[[#This Row],[19]]),"DNF",    rounds_cum_time[[#This Row],[18]]+laps_times[[#This Row],[19]])</f>
        <v>3.0539583333333335E-2</v>
      </c>
      <c r="AC107" s="133">
        <f>IF(ISBLANK(laps_times[[#This Row],[20]]),"DNF",    rounds_cum_time[[#This Row],[19]]+laps_times[[#This Row],[20]])</f>
        <v>3.2118750000000001E-2</v>
      </c>
      <c r="AD107" s="133">
        <f>IF(ISBLANK(laps_times[[#This Row],[21]]),"DNF",    rounds_cum_time[[#This Row],[20]]+laps_times[[#This Row],[21]])</f>
        <v>3.3690046296296294E-2</v>
      </c>
      <c r="AE107" s="133">
        <f>IF(ISBLANK(laps_times[[#This Row],[22]]),"DNF",    rounds_cum_time[[#This Row],[21]]+laps_times[[#This Row],[22]])</f>
        <v>3.5268171296296294E-2</v>
      </c>
      <c r="AF107" s="133">
        <f>IF(ISBLANK(laps_times[[#This Row],[23]]),"DNF",    rounds_cum_time[[#This Row],[22]]+laps_times[[#This Row],[23]])</f>
        <v>3.6835648148148145E-2</v>
      </c>
      <c r="AG107" s="133">
        <f>IF(ISBLANK(laps_times[[#This Row],[24]]),"DNF",    rounds_cum_time[[#This Row],[23]]+laps_times[[#This Row],[24]])</f>
        <v>3.8397569444444439E-2</v>
      </c>
      <c r="AH107" s="133">
        <f>IF(ISBLANK(laps_times[[#This Row],[25]]),"DNF",    rounds_cum_time[[#This Row],[24]]+laps_times[[#This Row],[25]])</f>
        <v>3.9988773148148145E-2</v>
      </c>
      <c r="AI107" s="133">
        <f>IF(ISBLANK(laps_times[[#This Row],[26]]),"DNF",    rounds_cum_time[[#This Row],[25]]+laps_times[[#This Row],[26]])</f>
        <v>4.1576736111111109E-2</v>
      </c>
      <c r="AJ107" s="133">
        <f>IF(ISBLANK(laps_times[[#This Row],[27]]),"DNF",    rounds_cum_time[[#This Row],[26]]+laps_times[[#This Row],[27]])</f>
        <v>4.3156481481481483E-2</v>
      </c>
      <c r="AK107" s="133">
        <f>IF(ISBLANK(laps_times[[#This Row],[28]]),"DNF",    rounds_cum_time[[#This Row],[27]]+laps_times[[#This Row],[28]])</f>
        <v>4.4785879629629634E-2</v>
      </c>
      <c r="AL107" s="133">
        <f>IF(ISBLANK(laps_times[[#This Row],[29]]),"DNF",    rounds_cum_time[[#This Row],[28]]+laps_times[[#This Row],[29]])</f>
        <v>4.6357060185185192E-2</v>
      </c>
      <c r="AM107" s="133">
        <f>IF(ISBLANK(laps_times[[#This Row],[30]]),"DNF",    rounds_cum_time[[#This Row],[29]]+laps_times[[#This Row],[30]])</f>
        <v>4.7926273148148152E-2</v>
      </c>
      <c r="AN107" s="133">
        <f>IF(ISBLANK(laps_times[[#This Row],[31]]),"DNF",    rounds_cum_time[[#This Row],[30]]+laps_times[[#This Row],[31]])</f>
        <v>4.9515625000000001E-2</v>
      </c>
      <c r="AO107" s="133">
        <f>IF(ISBLANK(laps_times[[#This Row],[32]]),"DNF",    rounds_cum_time[[#This Row],[31]]+laps_times[[#This Row],[32]])</f>
        <v>5.1100347222222224E-2</v>
      </c>
      <c r="AP107" s="133">
        <f>IF(ISBLANK(laps_times[[#This Row],[33]]),"DNF",    rounds_cum_time[[#This Row],[32]]+laps_times[[#This Row],[33]])</f>
        <v>5.2676273148148149E-2</v>
      </c>
      <c r="AQ107" s="133">
        <f>IF(ISBLANK(laps_times[[#This Row],[34]]),"DNF",    rounds_cum_time[[#This Row],[33]]+laps_times[[#This Row],[34]])</f>
        <v>5.4272685185185188E-2</v>
      </c>
      <c r="AR107" s="133">
        <f>IF(ISBLANK(laps_times[[#This Row],[35]]),"DNF",    rounds_cum_time[[#This Row],[34]]+laps_times[[#This Row],[35]])</f>
        <v>5.5864814814814819E-2</v>
      </c>
      <c r="AS107" s="133">
        <f>IF(ISBLANK(laps_times[[#This Row],[36]]),"DNF",    rounds_cum_time[[#This Row],[35]]+laps_times[[#This Row],[36]])</f>
        <v>5.7454745370370375E-2</v>
      </c>
      <c r="AT107" s="133">
        <f>IF(ISBLANK(laps_times[[#This Row],[37]]),"DNF",    rounds_cum_time[[#This Row],[36]]+laps_times[[#This Row],[37]])</f>
        <v>5.9064583333333337E-2</v>
      </c>
      <c r="AU107" s="133">
        <f>IF(ISBLANK(laps_times[[#This Row],[38]]),"DNF",    rounds_cum_time[[#This Row],[37]]+laps_times[[#This Row],[38]])</f>
        <v>6.0663888888888892E-2</v>
      </c>
      <c r="AV107" s="133">
        <f>IF(ISBLANK(laps_times[[#This Row],[39]]),"DNF",    rounds_cum_time[[#This Row],[38]]+laps_times[[#This Row],[39]])</f>
        <v>6.2230671296296301E-2</v>
      </c>
      <c r="AW107" s="133">
        <f>IF(ISBLANK(laps_times[[#This Row],[40]]),"DNF",    rounds_cum_time[[#This Row],[39]]+laps_times[[#This Row],[40]])</f>
        <v>6.3811342592592593E-2</v>
      </c>
      <c r="AX107" s="133">
        <f>IF(ISBLANK(laps_times[[#This Row],[41]]),"DNF",    rounds_cum_time[[#This Row],[40]]+laps_times[[#This Row],[41]])</f>
        <v>6.5396180555555558E-2</v>
      </c>
      <c r="AY107" s="133">
        <f>IF(ISBLANK(laps_times[[#This Row],[42]]),"DNF",    rounds_cum_time[[#This Row],[41]]+laps_times[[#This Row],[42]])</f>
        <v>6.6983680555555564E-2</v>
      </c>
      <c r="AZ107" s="133">
        <f>IF(ISBLANK(laps_times[[#This Row],[43]]),"DNF",    rounds_cum_time[[#This Row],[42]]+laps_times[[#This Row],[43]])</f>
        <v>6.8600578703703716E-2</v>
      </c>
      <c r="BA107" s="133">
        <f>IF(ISBLANK(laps_times[[#This Row],[44]]),"DNF",    rounds_cum_time[[#This Row],[43]]+laps_times[[#This Row],[44]])</f>
        <v>7.021608796296297E-2</v>
      </c>
      <c r="BB107" s="133">
        <f>IF(ISBLANK(laps_times[[#This Row],[45]]),"DNF",    rounds_cum_time[[#This Row],[44]]+laps_times[[#This Row],[45]])</f>
        <v>7.1932291666666676E-2</v>
      </c>
      <c r="BC107" s="133">
        <f>IF(ISBLANK(laps_times[[#This Row],[46]]),"DNF",    rounds_cum_time[[#This Row],[45]]+laps_times[[#This Row],[46]])</f>
        <v>7.3561574074074085E-2</v>
      </c>
      <c r="BD107" s="133">
        <f>IF(ISBLANK(laps_times[[#This Row],[47]]),"DNF",    rounds_cum_time[[#This Row],[46]]+laps_times[[#This Row],[47]])</f>
        <v>7.5192939814814827E-2</v>
      </c>
      <c r="BE107" s="133">
        <f>IF(ISBLANK(laps_times[[#This Row],[48]]),"DNF",    rounds_cum_time[[#This Row],[47]]+laps_times[[#This Row],[48]])</f>
        <v>7.6829976851851861E-2</v>
      </c>
      <c r="BF107" s="133">
        <f>IF(ISBLANK(laps_times[[#This Row],[49]]),"DNF",    rounds_cum_time[[#This Row],[48]]+laps_times[[#This Row],[49]])</f>
        <v>7.8430208333333348E-2</v>
      </c>
      <c r="BG107" s="133">
        <f>IF(ISBLANK(laps_times[[#This Row],[50]]),"DNF",    rounds_cum_time[[#This Row],[49]]+laps_times[[#This Row],[50]])</f>
        <v>8.0054745370370384E-2</v>
      </c>
      <c r="BH107" s="133">
        <f>IF(ISBLANK(laps_times[[#This Row],[51]]),"DNF",    rounds_cum_time[[#This Row],[50]]+laps_times[[#This Row],[51]])</f>
        <v>8.1686689814814833E-2</v>
      </c>
      <c r="BI107" s="133">
        <f>IF(ISBLANK(laps_times[[#This Row],[52]]),"DNF",    rounds_cum_time[[#This Row],[51]]+laps_times[[#This Row],[52]])</f>
        <v>8.3327777777777792E-2</v>
      </c>
      <c r="BJ107" s="133">
        <f>IF(ISBLANK(laps_times[[#This Row],[53]]),"DNF",    rounds_cum_time[[#This Row],[52]]+laps_times[[#This Row],[53]])</f>
        <v>8.4959143518518535E-2</v>
      </c>
      <c r="BK107" s="133">
        <f>IF(ISBLANK(laps_times[[#This Row],[54]]),"DNF",    rounds_cum_time[[#This Row],[53]]+laps_times[[#This Row],[54]])</f>
        <v>8.6620370370370389E-2</v>
      </c>
      <c r="BL107" s="133">
        <f>IF(ISBLANK(laps_times[[#This Row],[55]]),"DNF",    rounds_cum_time[[#This Row],[54]]+laps_times[[#This Row],[55]])</f>
        <v>8.8272106481481497E-2</v>
      </c>
      <c r="BM107" s="133">
        <f>IF(ISBLANK(laps_times[[#This Row],[56]]),"DNF",    rounds_cum_time[[#This Row],[55]]+laps_times[[#This Row],[56]])</f>
        <v>8.9961574074074083E-2</v>
      </c>
      <c r="BN107" s="133">
        <f>IF(ISBLANK(laps_times[[#This Row],[57]]),"DNF",    rounds_cum_time[[#This Row],[56]]+laps_times[[#This Row],[57]])</f>
        <v>9.1765277777777793E-2</v>
      </c>
      <c r="BO107" s="133">
        <f>IF(ISBLANK(laps_times[[#This Row],[58]]),"DNF",    rounds_cum_time[[#This Row],[57]]+laps_times[[#This Row],[58]])</f>
        <v>9.3453935185185202E-2</v>
      </c>
      <c r="BP107" s="133">
        <f>IF(ISBLANK(laps_times[[#This Row],[59]]),"DNF",    rounds_cum_time[[#This Row],[58]]+laps_times[[#This Row],[59]])</f>
        <v>9.5159259259259277E-2</v>
      </c>
      <c r="BQ107" s="133">
        <f>IF(ISBLANK(laps_times[[#This Row],[60]]),"DNF",    rounds_cum_time[[#This Row],[59]]+laps_times[[#This Row],[60]])</f>
        <v>9.6912731481481496E-2</v>
      </c>
      <c r="BR107" s="133">
        <f>IF(ISBLANK(laps_times[[#This Row],[61]]),"DNF",    rounds_cum_time[[#This Row],[60]]+laps_times[[#This Row],[61]])</f>
        <v>9.8638773148148159E-2</v>
      </c>
      <c r="BS107" s="133">
        <f>IF(ISBLANK(laps_times[[#This Row],[62]]),"DNF",    rounds_cum_time[[#This Row],[61]]+laps_times[[#This Row],[62]])</f>
        <v>0.10038587962962964</v>
      </c>
      <c r="BT107" s="133">
        <f>IF(ISBLANK(laps_times[[#This Row],[63]]),"DNF",    rounds_cum_time[[#This Row],[62]]+laps_times[[#This Row],[63]])</f>
        <v>0.10213958333333334</v>
      </c>
      <c r="BU107" s="133">
        <f>IF(ISBLANK(laps_times[[#This Row],[64]]),"DNF",    rounds_cum_time[[#This Row],[63]]+laps_times[[#This Row],[64]])</f>
        <v>0.1039375</v>
      </c>
      <c r="BV107" s="133">
        <f>IF(ISBLANK(laps_times[[#This Row],[65]]),"DNF",    rounds_cum_time[[#This Row],[64]]+laps_times[[#This Row],[65]])</f>
        <v>0.1057337962962963</v>
      </c>
      <c r="BW107" s="133">
        <f>IF(ISBLANK(laps_times[[#This Row],[66]]),"DNF",    rounds_cum_time[[#This Row],[65]]+laps_times[[#This Row],[66]])</f>
        <v>0.10764872685185185</v>
      </c>
      <c r="BX107" s="133">
        <f>IF(ISBLANK(laps_times[[#This Row],[67]]),"DNF",    rounds_cum_time[[#This Row],[66]]+laps_times[[#This Row],[67]])</f>
        <v>0.1094369212962963</v>
      </c>
      <c r="BY107" s="133">
        <f>IF(ISBLANK(laps_times[[#This Row],[68]]),"DNF",    rounds_cum_time[[#This Row],[67]]+laps_times[[#This Row],[68]])</f>
        <v>0.11123414351851853</v>
      </c>
      <c r="BZ107" s="133">
        <f>IF(ISBLANK(laps_times[[#This Row],[69]]),"DNF",    rounds_cum_time[[#This Row],[68]]+laps_times[[#This Row],[69]])</f>
        <v>0.11303935185185186</v>
      </c>
      <c r="CA107" s="133">
        <f>IF(ISBLANK(laps_times[[#This Row],[70]]),"DNF",    rounds_cum_time[[#This Row],[69]]+laps_times[[#This Row],[70]])</f>
        <v>0.11484745370370371</v>
      </c>
      <c r="CB107" s="133">
        <f>IF(ISBLANK(laps_times[[#This Row],[71]]),"DNF",    rounds_cum_time[[#This Row],[70]]+laps_times[[#This Row],[71]])</f>
        <v>0.11673009259259259</v>
      </c>
      <c r="CC107" s="133">
        <f>IF(ISBLANK(laps_times[[#This Row],[72]]),"DNF",    rounds_cum_time[[#This Row],[71]]+laps_times[[#This Row],[72]])</f>
        <v>0.11861018518518518</v>
      </c>
      <c r="CD107" s="133">
        <f>IF(ISBLANK(laps_times[[#This Row],[73]]),"DNF",    rounds_cum_time[[#This Row],[72]]+laps_times[[#This Row],[73]])</f>
        <v>0.12052291666666666</v>
      </c>
      <c r="CE107" s="133">
        <f>IF(ISBLANK(laps_times[[#This Row],[74]]),"DNF",    rounds_cum_time[[#This Row],[73]]+laps_times[[#This Row],[74]])</f>
        <v>0.12243032407407407</v>
      </c>
      <c r="CF107" s="133">
        <f>IF(ISBLANK(laps_times[[#This Row],[75]]),"DNF",    rounds_cum_time[[#This Row],[74]]+laps_times[[#This Row],[75]])</f>
        <v>0.12449814814814815</v>
      </c>
      <c r="CG107" s="133">
        <f>IF(ISBLANK(laps_times[[#This Row],[76]]),"DNF",    rounds_cum_time[[#This Row],[75]]+laps_times[[#This Row],[76]])</f>
        <v>0.12641620370370371</v>
      </c>
      <c r="CH107" s="133">
        <f>IF(ISBLANK(laps_times[[#This Row],[77]]),"DNF",    rounds_cum_time[[#This Row],[76]]+laps_times[[#This Row],[77]])</f>
        <v>0.12836527777777779</v>
      </c>
      <c r="CI107" s="133">
        <f>IF(ISBLANK(laps_times[[#This Row],[78]]),"DNF",    rounds_cum_time[[#This Row],[77]]+laps_times[[#This Row],[78]])</f>
        <v>0.13028773148148148</v>
      </c>
      <c r="CJ107" s="133">
        <f>IF(ISBLANK(laps_times[[#This Row],[79]]),"DNF",    rounds_cum_time[[#This Row],[78]]+laps_times[[#This Row],[79]])</f>
        <v>0.13226967592592592</v>
      </c>
      <c r="CK107" s="133">
        <f>IF(ISBLANK(laps_times[[#This Row],[80]]),"DNF",    rounds_cum_time[[#This Row],[79]]+laps_times[[#This Row],[80]])</f>
        <v>0.13422997685185184</v>
      </c>
      <c r="CL107" s="133">
        <f>IF(ISBLANK(laps_times[[#This Row],[81]]),"DNF",    rounds_cum_time[[#This Row],[80]]+laps_times[[#This Row],[81]])</f>
        <v>0.13619212962962962</v>
      </c>
      <c r="CM107" s="133">
        <f>IF(ISBLANK(laps_times[[#This Row],[82]]),"DNF",    rounds_cum_time[[#This Row],[81]]+laps_times[[#This Row],[82]])</f>
        <v>0.13847118055555555</v>
      </c>
      <c r="CN107" s="133">
        <f>IF(ISBLANK(laps_times[[#This Row],[83]]),"DNF",    rounds_cum_time[[#This Row],[82]]+laps_times[[#This Row],[83]])</f>
        <v>0.1406398148148148</v>
      </c>
      <c r="CO107" s="133">
        <f>IF(ISBLANK(laps_times[[#This Row],[84]]),"DNF",    rounds_cum_time[[#This Row],[83]]+laps_times[[#This Row],[84]])</f>
        <v>0.14282928240740739</v>
      </c>
      <c r="CP107" s="133">
        <f>IF(ISBLANK(laps_times[[#This Row],[85]]),"DNF",    rounds_cum_time[[#This Row],[84]]+laps_times[[#This Row],[85]])</f>
        <v>0.14502499999999999</v>
      </c>
      <c r="CQ107" s="133">
        <f>IF(ISBLANK(laps_times[[#This Row],[86]]),"DNF",    rounds_cum_time[[#This Row],[85]]+laps_times[[#This Row],[86]])</f>
        <v>0.14739340277777777</v>
      </c>
      <c r="CR107" s="133">
        <f>IF(ISBLANK(laps_times[[#This Row],[87]]),"DNF",    rounds_cum_time[[#This Row],[86]]+laps_times[[#This Row],[87]])</f>
        <v>0.14965324074074074</v>
      </c>
      <c r="CS107" s="133">
        <f>IF(ISBLANK(laps_times[[#This Row],[88]]),"DNF",    rounds_cum_time[[#This Row],[87]]+laps_times[[#This Row],[88]])</f>
        <v>0.1521730324074074</v>
      </c>
      <c r="CT107" s="133">
        <f>IF(ISBLANK(laps_times[[#This Row],[89]]),"DNF",    rounds_cum_time[[#This Row],[88]]+laps_times[[#This Row],[89]])</f>
        <v>0.15451608796296296</v>
      </c>
      <c r="CU107" s="133">
        <f>IF(ISBLANK(laps_times[[#This Row],[90]]),"DNF",    rounds_cum_time[[#This Row],[89]]+laps_times[[#This Row],[90]])</f>
        <v>0.15683460648148148</v>
      </c>
      <c r="CV107" s="133">
        <f>IF(ISBLANK(laps_times[[#This Row],[91]]),"DNF",    rounds_cum_time[[#This Row],[90]]+laps_times[[#This Row],[91]])</f>
        <v>0.15933379629629629</v>
      </c>
      <c r="CW107" s="133">
        <f>IF(ISBLANK(laps_times[[#This Row],[92]]),"DNF",    rounds_cum_time[[#This Row],[91]]+laps_times[[#This Row],[92]])</f>
        <v>0.1616525462962963</v>
      </c>
      <c r="CX107" s="133">
        <f>IF(ISBLANK(laps_times[[#This Row],[93]]),"DNF",    rounds_cum_time[[#This Row],[92]]+laps_times[[#This Row],[93]])</f>
        <v>0.16398449074074076</v>
      </c>
      <c r="CY107" s="133">
        <f>IF(ISBLANK(laps_times[[#This Row],[94]]),"DNF",    rounds_cum_time[[#This Row],[93]]+laps_times[[#This Row],[94]])</f>
        <v>0.16629918981481484</v>
      </c>
      <c r="CZ107" s="133">
        <f>IF(ISBLANK(laps_times[[#This Row],[95]]),"DNF",    rounds_cum_time[[#This Row],[94]]+laps_times[[#This Row],[95]])</f>
        <v>0.16888287037037039</v>
      </c>
      <c r="DA107" s="133">
        <f>IF(ISBLANK(laps_times[[#This Row],[96]]),"DNF",    rounds_cum_time[[#This Row],[95]]+laps_times[[#This Row],[96]])</f>
        <v>0.17162453703703706</v>
      </c>
      <c r="DB107" s="133">
        <f>IF(ISBLANK(laps_times[[#This Row],[97]]),"DNF",    rounds_cum_time[[#This Row],[96]]+laps_times[[#This Row],[97]])</f>
        <v>0.17393252314814817</v>
      </c>
      <c r="DC107" s="133">
        <f>IF(ISBLANK(laps_times[[#This Row],[98]]),"DNF",    rounds_cum_time[[#This Row],[97]]+laps_times[[#This Row],[98]])</f>
        <v>0.17640231481481483</v>
      </c>
      <c r="DD107" s="133">
        <f>IF(ISBLANK(laps_times[[#This Row],[99]]),"DNF",    rounds_cum_time[[#This Row],[98]]+laps_times[[#This Row],[99]])</f>
        <v>0.17901979166666668</v>
      </c>
      <c r="DE107" s="133">
        <f>IF(ISBLANK(laps_times[[#This Row],[100]]),"DNF",    rounds_cum_time[[#This Row],[99]]+laps_times[[#This Row],[100]])</f>
        <v>0.18118483796296297</v>
      </c>
      <c r="DF107" s="133">
        <f>IF(ISBLANK(laps_times[[#This Row],[101]]),"DNF",    rounds_cum_time[[#This Row],[100]]+laps_times[[#This Row],[101]])</f>
        <v>0.18331979166666668</v>
      </c>
      <c r="DG107" s="133">
        <f>IF(ISBLANK(laps_times[[#This Row],[102]]),"DNF",    rounds_cum_time[[#This Row],[101]]+laps_times[[#This Row],[102]])</f>
        <v>0.18536516203703704</v>
      </c>
      <c r="DH107" s="133">
        <f>IF(ISBLANK(laps_times[[#This Row],[103]]),"DNF",    rounds_cum_time[[#This Row],[102]]+laps_times[[#This Row],[103]])</f>
        <v>0.18742152777777779</v>
      </c>
      <c r="DI107" s="128">
        <f>IF(ISBLANK(laps_times[[#This Row],[104]]),"DNF",    rounds_cum_time[[#This Row],[103]]+laps_times[[#This Row],[104]])</f>
        <v>0.18941851851851854</v>
      </c>
      <c r="DJ107" s="128">
        <f>IF(ISBLANK(laps_times[[#This Row],[105]]),"DNF",    rounds_cum_time[[#This Row],[104]]+laps_times[[#This Row],[105]])</f>
        <v>0.19123252314814818</v>
      </c>
    </row>
    <row r="108" spans="2:114" x14ac:dyDescent="0.2">
      <c r="B108" s="124">
        <f>laps_times[[#This Row],[poř]]</f>
        <v>105</v>
      </c>
      <c r="C108" s="125">
        <f>laps_times[[#This Row],[s.č.]]</f>
        <v>70</v>
      </c>
      <c r="D108" s="125" t="str">
        <f>laps_times[[#This Row],[jméno]]</f>
        <v>Orlinger Herbert Emil</v>
      </c>
      <c r="E108" s="126">
        <f>laps_times[[#This Row],[roč]]</f>
        <v>1960</v>
      </c>
      <c r="F108" s="126" t="str">
        <f>laps_times[[#This Row],[kat]]</f>
        <v>M50</v>
      </c>
      <c r="G108" s="126">
        <f>laps_times[[#This Row],[poř_kat]]</f>
        <v>21</v>
      </c>
      <c r="H108" s="135" t="str">
        <f>IF(ISBLANK(laps_times[[#This Row],[klub]]),"-",laps_times[[#This Row],[klub]])</f>
        <v>HPLC Linz</v>
      </c>
      <c r="I108" s="138">
        <f>laps_times[[#This Row],[celk. čas]]</f>
        <v>0.19246527777777778</v>
      </c>
      <c r="J108" s="133">
        <f>laps_times[[#This Row],[1]]</f>
        <v>2.5208333333333333E-3</v>
      </c>
      <c r="K108" s="127">
        <f>IF(ISBLANK(laps_times[[#This Row],[2]]),"DNF",    rounds_cum_time[[#This Row],[1]]+laps_times[[#This Row],[2]])</f>
        <v>4.1019675925925928E-3</v>
      </c>
      <c r="L108" s="133">
        <f>IF(ISBLANK(laps_times[[#This Row],[3]]),"DNF",    rounds_cum_time[[#This Row],[2]]+laps_times[[#This Row],[3]])</f>
        <v>5.7129629629629631E-3</v>
      </c>
      <c r="M108" s="133">
        <f>IF(ISBLANK(laps_times[[#This Row],[4]]),"DNF",    rounds_cum_time[[#This Row],[3]]+laps_times[[#This Row],[4]])</f>
        <v>7.360416666666667E-3</v>
      </c>
      <c r="N108" s="133">
        <f>IF(ISBLANK(laps_times[[#This Row],[5]]),"DNF",    rounds_cum_time[[#This Row],[4]]+laps_times[[#This Row],[5]])</f>
        <v>8.9997685185185181E-3</v>
      </c>
      <c r="O108" s="133">
        <f>IF(ISBLANK(laps_times[[#This Row],[6]]),"DNF",    rounds_cum_time[[#This Row],[5]]+laps_times[[#This Row],[6]])</f>
        <v>1.0701041666666666E-2</v>
      </c>
      <c r="P108" s="133">
        <f>IF(ISBLANK(laps_times[[#This Row],[7]]),"DNF",    rounds_cum_time[[#This Row],[6]]+laps_times[[#This Row],[7]])</f>
        <v>1.2360995370370369E-2</v>
      </c>
      <c r="Q108" s="133">
        <f>IF(ISBLANK(laps_times[[#This Row],[8]]),"DNF",    rounds_cum_time[[#This Row],[7]]+laps_times[[#This Row],[8]])</f>
        <v>1.4024305555555554E-2</v>
      </c>
      <c r="R108" s="133">
        <f>IF(ISBLANK(laps_times[[#This Row],[9]]),"DNF",    rounds_cum_time[[#This Row],[8]]+laps_times[[#This Row],[9]])</f>
        <v>1.5748842592592592E-2</v>
      </c>
      <c r="S108" s="133">
        <f>IF(ISBLANK(laps_times[[#This Row],[10]]),"DNF",    rounds_cum_time[[#This Row],[9]]+laps_times[[#This Row],[10]])</f>
        <v>1.7421296296296296E-2</v>
      </c>
      <c r="T108" s="133">
        <f>IF(ISBLANK(laps_times[[#This Row],[11]]),"DNF",    rounds_cum_time[[#This Row],[10]]+laps_times[[#This Row],[11]])</f>
        <v>1.9083564814814814E-2</v>
      </c>
      <c r="U108" s="133">
        <f>IF(ISBLANK(laps_times[[#This Row],[12]]),"DNF",    rounds_cum_time[[#This Row],[11]]+laps_times[[#This Row],[12]])</f>
        <v>2.0747453703703702E-2</v>
      </c>
      <c r="V108" s="127">
        <f>IF(ISBLANK(laps_times[[#This Row],[13]]),"DNF",    rounds_cum_time[[#This Row],[12]]+laps_times[[#This Row],[13]])</f>
        <v>2.2422222222222222E-2</v>
      </c>
      <c r="W108" s="133">
        <f>IF(ISBLANK(laps_times[[#This Row],[14]]),"DNF",    rounds_cum_time[[#This Row],[13]]+laps_times[[#This Row],[14]])</f>
        <v>2.4108796296296295E-2</v>
      </c>
      <c r="X108" s="133">
        <f>IF(ISBLANK(laps_times[[#This Row],[15]]),"DNF",    rounds_cum_time[[#This Row],[14]]+laps_times[[#This Row],[15]])</f>
        <v>2.5776273148148145E-2</v>
      </c>
      <c r="Y108" s="133">
        <f>IF(ISBLANK(laps_times[[#This Row],[16]]),"DNF",    rounds_cum_time[[#This Row],[15]]+laps_times[[#This Row],[16]])</f>
        <v>2.7446296296296295E-2</v>
      </c>
      <c r="Z108" s="133">
        <f>IF(ISBLANK(laps_times[[#This Row],[17]]),"DNF",    rounds_cum_time[[#This Row],[16]]+laps_times[[#This Row],[17]])</f>
        <v>2.9103935185185184E-2</v>
      </c>
      <c r="AA108" s="133">
        <f>IF(ISBLANK(laps_times[[#This Row],[18]]),"DNF",    rounds_cum_time[[#This Row],[17]]+laps_times[[#This Row],[18]])</f>
        <v>3.0772800925925926E-2</v>
      </c>
      <c r="AB108" s="133">
        <f>IF(ISBLANK(laps_times[[#This Row],[19]]),"DNF",    rounds_cum_time[[#This Row],[18]]+laps_times[[#This Row],[19]])</f>
        <v>3.2451273148148149E-2</v>
      </c>
      <c r="AC108" s="133">
        <f>IF(ISBLANK(laps_times[[#This Row],[20]]),"DNF",    rounds_cum_time[[#This Row],[19]]+laps_times[[#This Row],[20]])</f>
        <v>3.4050347222222221E-2</v>
      </c>
      <c r="AD108" s="133">
        <f>IF(ISBLANK(laps_times[[#This Row],[21]]),"DNF",    rounds_cum_time[[#This Row],[20]]+laps_times[[#This Row],[21]])</f>
        <v>3.569976851851852E-2</v>
      </c>
      <c r="AE108" s="133">
        <f>IF(ISBLANK(laps_times[[#This Row],[22]]),"DNF",    rounds_cum_time[[#This Row],[21]]+laps_times[[#This Row],[22]])</f>
        <v>3.7355208333333334E-2</v>
      </c>
      <c r="AF108" s="133">
        <f>IF(ISBLANK(laps_times[[#This Row],[23]]),"DNF",    rounds_cum_time[[#This Row],[22]]+laps_times[[#This Row],[23]])</f>
        <v>3.9010532407407407E-2</v>
      </c>
      <c r="AG108" s="133">
        <f>IF(ISBLANK(laps_times[[#This Row],[24]]),"DNF",    rounds_cum_time[[#This Row],[23]]+laps_times[[#This Row],[24]])</f>
        <v>4.0671180555555554E-2</v>
      </c>
      <c r="AH108" s="133">
        <f>IF(ISBLANK(laps_times[[#This Row],[25]]),"DNF",    rounds_cum_time[[#This Row],[24]]+laps_times[[#This Row],[25]])</f>
        <v>4.2480671296296298E-2</v>
      </c>
      <c r="AI108" s="133">
        <f>IF(ISBLANK(laps_times[[#This Row],[26]]),"DNF",    rounds_cum_time[[#This Row],[25]]+laps_times[[#This Row],[26]])</f>
        <v>4.4139583333333336E-2</v>
      </c>
      <c r="AJ108" s="133">
        <f>IF(ISBLANK(laps_times[[#This Row],[27]]),"DNF",    rounds_cum_time[[#This Row],[26]]+laps_times[[#This Row],[27]])</f>
        <v>4.5795717592592593E-2</v>
      </c>
      <c r="AK108" s="133">
        <f>IF(ISBLANK(laps_times[[#This Row],[28]]),"DNF",    rounds_cum_time[[#This Row],[27]]+laps_times[[#This Row],[28]])</f>
        <v>4.747291666666667E-2</v>
      </c>
      <c r="AL108" s="133">
        <f>IF(ISBLANK(laps_times[[#This Row],[29]]),"DNF",    rounds_cum_time[[#This Row],[28]]+laps_times[[#This Row],[29]])</f>
        <v>4.9213541666666673E-2</v>
      </c>
      <c r="AM108" s="133">
        <f>IF(ISBLANK(laps_times[[#This Row],[30]]),"DNF",    rounds_cum_time[[#This Row],[29]]+laps_times[[#This Row],[30]])</f>
        <v>5.0903819444444449E-2</v>
      </c>
      <c r="AN108" s="133">
        <f>IF(ISBLANK(laps_times[[#This Row],[31]]),"DNF",    rounds_cum_time[[#This Row],[30]]+laps_times[[#This Row],[31]])</f>
        <v>5.2699421296296303E-2</v>
      </c>
      <c r="AO108" s="133">
        <f>IF(ISBLANK(laps_times[[#This Row],[32]]),"DNF",    rounds_cum_time[[#This Row],[31]]+laps_times[[#This Row],[32]])</f>
        <v>5.4361226851851858E-2</v>
      </c>
      <c r="AP108" s="133">
        <f>IF(ISBLANK(laps_times[[#This Row],[33]]),"DNF",    rounds_cum_time[[#This Row],[32]]+laps_times[[#This Row],[33]])</f>
        <v>5.6041203703703711E-2</v>
      </c>
      <c r="AQ108" s="133">
        <f>IF(ISBLANK(laps_times[[#This Row],[34]]),"DNF",    rounds_cum_time[[#This Row],[33]]+laps_times[[#This Row],[34]])</f>
        <v>5.7951157407407416E-2</v>
      </c>
      <c r="AR108" s="133">
        <f>IF(ISBLANK(laps_times[[#This Row],[35]]),"DNF",    rounds_cum_time[[#This Row],[34]]+laps_times[[#This Row],[35]])</f>
        <v>5.963564814814816E-2</v>
      </c>
      <c r="AS108" s="133">
        <f>IF(ISBLANK(laps_times[[#This Row],[36]]),"DNF",    rounds_cum_time[[#This Row],[35]]+laps_times[[#This Row],[36]])</f>
        <v>6.1325925925925936E-2</v>
      </c>
      <c r="AT108" s="133">
        <f>IF(ISBLANK(laps_times[[#This Row],[37]]),"DNF",    rounds_cum_time[[#This Row],[36]]+laps_times[[#This Row],[37]])</f>
        <v>6.3052893518518532E-2</v>
      </c>
      <c r="AU108" s="133">
        <f>IF(ISBLANK(laps_times[[#This Row],[38]]),"DNF",    rounds_cum_time[[#This Row],[37]]+laps_times[[#This Row],[38]])</f>
        <v>6.4758217592592607E-2</v>
      </c>
      <c r="AV108" s="133">
        <f>IF(ISBLANK(laps_times[[#This Row],[39]]),"DNF",    rounds_cum_time[[#This Row],[38]]+laps_times[[#This Row],[39]])</f>
        <v>6.6540162037037054E-2</v>
      </c>
      <c r="AW108" s="133">
        <f>IF(ISBLANK(laps_times[[#This Row],[40]]),"DNF",    rounds_cum_time[[#This Row],[39]]+laps_times[[#This Row],[40]])</f>
        <v>6.8240046296296319E-2</v>
      </c>
      <c r="AX108" s="133">
        <f>IF(ISBLANK(laps_times[[#This Row],[41]]),"DNF",    rounds_cum_time[[#This Row],[40]]+laps_times[[#This Row],[41]])</f>
        <v>6.9949768518518543E-2</v>
      </c>
      <c r="AY108" s="133">
        <f>IF(ISBLANK(laps_times[[#This Row],[42]]),"DNF",    rounds_cum_time[[#This Row],[41]]+laps_times[[#This Row],[42]])</f>
        <v>7.1680324074074098E-2</v>
      </c>
      <c r="AZ108" s="133">
        <f>IF(ISBLANK(laps_times[[#This Row],[43]]),"DNF",    rounds_cum_time[[#This Row],[42]]+laps_times[[#This Row],[43]])</f>
        <v>7.3371643518518548E-2</v>
      </c>
      <c r="BA108" s="133">
        <f>IF(ISBLANK(laps_times[[#This Row],[44]]),"DNF",    rounds_cum_time[[#This Row],[43]]+laps_times[[#This Row],[44]])</f>
        <v>7.5163657407407436E-2</v>
      </c>
      <c r="BB108" s="133">
        <f>IF(ISBLANK(laps_times[[#This Row],[45]]),"DNF",    rounds_cum_time[[#This Row],[44]]+laps_times[[#This Row],[45]])</f>
        <v>7.6883101851851876E-2</v>
      </c>
      <c r="BC108" s="133">
        <f>IF(ISBLANK(laps_times[[#This Row],[46]]),"DNF",    rounds_cum_time[[#This Row],[45]]+laps_times[[#This Row],[46]])</f>
        <v>7.8673842592592622E-2</v>
      </c>
      <c r="BD108" s="133">
        <f>IF(ISBLANK(laps_times[[#This Row],[47]]),"DNF",    rounds_cum_time[[#This Row],[46]]+laps_times[[#This Row],[47]])</f>
        <v>8.0400347222222251E-2</v>
      </c>
      <c r="BE108" s="133">
        <f>IF(ISBLANK(laps_times[[#This Row],[48]]),"DNF",    rounds_cum_time[[#This Row],[47]]+laps_times[[#This Row],[48]])</f>
        <v>8.220949074074077E-2</v>
      </c>
      <c r="BF108" s="133">
        <f>IF(ISBLANK(laps_times[[#This Row],[49]]),"DNF",    rounds_cum_time[[#This Row],[48]]+laps_times[[#This Row],[49]])</f>
        <v>8.3928935185185211E-2</v>
      </c>
      <c r="BG108" s="133">
        <f>IF(ISBLANK(laps_times[[#This Row],[50]]),"DNF",    rounds_cum_time[[#This Row],[49]]+laps_times[[#This Row],[50]])</f>
        <v>8.572476851851854E-2</v>
      </c>
      <c r="BH108" s="133">
        <f>IF(ISBLANK(laps_times[[#This Row],[51]]),"DNF",    rounds_cum_time[[#This Row],[50]]+laps_times[[#This Row],[51]])</f>
        <v>8.7515162037037061E-2</v>
      </c>
      <c r="BI108" s="133">
        <f>IF(ISBLANK(laps_times[[#This Row],[52]]),"DNF",    rounds_cum_time[[#This Row],[51]]+laps_times[[#This Row],[52]])</f>
        <v>8.9298726851851876E-2</v>
      </c>
      <c r="BJ108" s="133">
        <f>IF(ISBLANK(laps_times[[#This Row],[53]]),"DNF",    rounds_cum_time[[#This Row],[52]]+laps_times[[#This Row],[53]])</f>
        <v>9.1036689814814845E-2</v>
      </c>
      <c r="BK108" s="133">
        <f>IF(ISBLANK(laps_times[[#This Row],[54]]),"DNF",    rounds_cum_time[[#This Row],[53]]+laps_times[[#This Row],[54]])</f>
        <v>9.3038310185185213E-2</v>
      </c>
      <c r="BL108" s="133">
        <f>IF(ISBLANK(laps_times[[#This Row],[55]]),"DNF",    rounds_cum_time[[#This Row],[54]]+laps_times[[#This Row],[55]])</f>
        <v>9.4771064814814843E-2</v>
      </c>
      <c r="BM108" s="133">
        <f>IF(ISBLANK(laps_times[[#This Row],[56]]),"DNF",    rounds_cum_time[[#This Row],[55]]+laps_times[[#This Row],[56]])</f>
        <v>9.6678587962962997E-2</v>
      </c>
      <c r="BN108" s="133">
        <f>IF(ISBLANK(laps_times[[#This Row],[57]]),"DNF",    rounds_cum_time[[#This Row],[56]]+laps_times[[#This Row],[57]])</f>
        <v>9.8454745370370411E-2</v>
      </c>
      <c r="BO108" s="133">
        <f>IF(ISBLANK(laps_times[[#This Row],[58]]),"DNF",    rounds_cum_time[[#This Row],[57]]+laps_times[[#This Row],[58]])</f>
        <v>0.10035162037037042</v>
      </c>
      <c r="BP108" s="133">
        <f>IF(ISBLANK(laps_times[[#This Row],[59]]),"DNF",    rounds_cum_time[[#This Row],[58]]+laps_times[[#This Row],[59]])</f>
        <v>0.10223495370370375</v>
      </c>
      <c r="BQ108" s="133">
        <f>IF(ISBLANK(laps_times[[#This Row],[60]]),"DNF",    rounds_cum_time[[#This Row],[59]]+laps_times[[#This Row],[60]])</f>
        <v>0.10409212962962967</v>
      </c>
      <c r="BR108" s="133">
        <f>IF(ISBLANK(laps_times[[#This Row],[61]]),"DNF",    rounds_cum_time[[#This Row],[60]]+laps_times[[#This Row],[61]])</f>
        <v>0.10599259259259264</v>
      </c>
      <c r="BS108" s="133">
        <f>IF(ISBLANK(laps_times[[#This Row],[62]]),"DNF",    rounds_cum_time[[#This Row],[61]]+laps_times[[#This Row],[62]])</f>
        <v>0.10779884259259263</v>
      </c>
      <c r="BT108" s="133">
        <f>IF(ISBLANK(laps_times[[#This Row],[63]]),"DNF",    rounds_cum_time[[#This Row],[62]]+laps_times[[#This Row],[63]])</f>
        <v>0.10974120370370374</v>
      </c>
      <c r="BU108" s="133">
        <f>IF(ISBLANK(laps_times[[#This Row],[64]]),"DNF",    rounds_cum_time[[#This Row],[63]]+laps_times[[#This Row],[64]])</f>
        <v>0.11166145833333338</v>
      </c>
      <c r="BV108" s="133">
        <f>IF(ISBLANK(laps_times[[#This Row],[65]]),"DNF",    rounds_cum_time[[#This Row],[64]]+laps_times[[#This Row],[65]])</f>
        <v>0.11345543981481486</v>
      </c>
      <c r="BW108" s="133">
        <f>IF(ISBLANK(laps_times[[#This Row],[66]]),"DNF",    rounds_cum_time[[#This Row],[65]]+laps_times[[#This Row],[66]])</f>
        <v>0.11574837962962968</v>
      </c>
      <c r="BX108" s="133">
        <f>IF(ISBLANK(laps_times[[#This Row],[67]]),"DNF",    rounds_cum_time[[#This Row],[66]]+laps_times[[#This Row],[67]])</f>
        <v>0.11751331018518524</v>
      </c>
      <c r="BY108" s="133">
        <f>IF(ISBLANK(laps_times[[#This Row],[68]]),"DNF",    rounds_cum_time[[#This Row],[67]]+laps_times[[#This Row],[68]])</f>
        <v>0.11938402777777783</v>
      </c>
      <c r="BZ108" s="133">
        <f>IF(ISBLANK(laps_times[[#This Row],[69]]),"DNF",    rounds_cum_time[[#This Row],[68]]+laps_times[[#This Row],[69]])</f>
        <v>0.12117048611111117</v>
      </c>
      <c r="CA108" s="133">
        <f>IF(ISBLANK(laps_times[[#This Row],[70]]),"DNF",    rounds_cum_time[[#This Row],[69]]+laps_times[[#This Row],[70]])</f>
        <v>0.12296608796296302</v>
      </c>
      <c r="CB108" s="133">
        <f>IF(ISBLANK(laps_times[[#This Row],[71]]),"DNF",    rounds_cum_time[[#This Row],[70]]+laps_times[[#This Row],[71]])</f>
        <v>0.12497175925925931</v>
      </c>
      <c r="CC108" s="133">
        <f>IF(ISBLANK(laps_times[[#This Row],[72]]),"DNF",    rounds_cum_time[[#This Row],[71]]+laps_times[[#This Row],[72]])</f>
        <v>0.12686550925925932</v>
      </c>
      <c r="CD108" s="133">
        <f>IF(ISBLANK(laps_times[[#This Row],[73]]),"DNF",    rounds_cum_time[[#This Row],[72]]+laps_times[[#This Row],[73]])</f>
        <v>0.12879756944444451</v>
      </c>
      <c r="CE108" s="133">
        <f>IF(ISBLANK(laps_times[[#This Row],[74]]),"DNF",    rounds_cum_time[[#This Row],[73]]+laps_times[[#This Row],[74]])</f>
        <v>0.13062789351851858</v>
      </c>
      <c r="CF108" s="133">
        <f>IF(ISBLANK(laps_times[[#This Row],[75]]),"DNF",    rounds_cum_time[[#This Row],[74]]+laps_times[[#This Row],[75]])</f>
        <v>0.13258043981481488</v>
      </c>
      <c r="CG108" s="133">
        <f>IF(ISBLANK(laps_times[[#This Row],[76]]),"DNF",    rounds_cum_time[[#This Row],[75]]+laps_times[[#This Row],[76]])</f>
        <v>0.13479247685185192</v>
      </c>
      <c r="CH108" s="133">
        <f>IF(ISBLANK(laps_times[[#This Row],[77]]),"DNF",    rounds_cum_time[[#This Row],[76]]+laps_times[[#This Row],[77]])</f>
        <v>0.13660451388888895</v>
      </c>
      <c r="CI108" s="133">
        <f>IF(ISBLANK(laps_times[[#This Row],[78]]),"DNF",    rounds_cum_time[[#This Row],[77]]+laps_times[[#This Row],[78]])</f>
        <v>0.13857627314814822</v>
      </c>
      <c r="CJ108" s="133">
        <f>IF(ISBLANK(laps_times[[#This Row],[79]]),"DNF",    rounds_cum_time[[#This Row],[78]]+laps_times[[#This Row],[79]])</f>
        <v>0.14039675925925932</v>
      </c>
      <c r="CK108" s="133">
        <f>IF(ISBLANK(laps_times[[#This Row],[80]]),"DNF",    rounds_cum_time[[#This Row],[79]]+laps_times[[#This Row],[80]])</f>
        <v>0.14239039351851857</v>
      </c>
      <c r="CL108" s="133">
        <f>IF(ISBLANK(laps_times[[#This Row],[81]]),"DNF",    rounds_cum_time[[#This Row],[80]]+laps_times[[#This Row],[81]])</f>
        <v>0.14437858796296302</v>
      </c>
      <c r="CM108" s="133">
        <f>IF(ISBLANK(laps_times[[#This Row],[82]]),"DNF",    rounds_cum_time[[#This Row],[81]]+laps_times[[#This Row],[82]])</f>
        <v>0.14617812500000005</v>
      </c>
      <c r="CN108" s="133">
        <f>IF(ISBLANK(laps_times[[#This Row],[83]]),"DNF",    rounds_cum_time[[#This Row],[82]]+laps_times[[#This Row],[83]])</f>
        <v>0.14812662037037042</v>
      </c>
      <c r="CO108" s="133">
        <f>IF(ISBLANK(laps_times[[#This Row],[84]]),"DNF",    rounds_cum_time[[#This Row],[83]]+laps_times[[#This Row],[84]])</f>
        <v>0.14995185185185189</v>
      </c>
      <c r="CP108" s="133">
        <f>IF(ISBLANK(laps_times[[#This Row],[85]]),"DNF",    rounds_cum_time[[#This Row],[84]]+laps_times[[#This Row],[85]])</f>
        <v>0.15201932870370374</v>
      </c>
      <c r="CQ108" s="133">
        <f>IF(ISBLANK(laps_times[[#This Row],[86]]),"DNF",    rounds_cum_time[[#This Row],[85]]+laps_times[[#This Row],[86]])</f>
        <v>0.15389120370370374</v>
      </c>
      <c r="CR108" s="133">
        <f>IF(ISBLANK(laps_times[[#This Row],[87]]),"DNF",    rounds_cum_time[[#This Row],[86]]+laps_times[[#This Row],[87]])</f>
        <v>0.15592511574074078</v>
      </c>
      <c r="CS108" s="133">
        <f>IF(ISBLANK(laps_times[[#This Row],[88]]),"DNF",    rounds_cum_time[[#This Row],[87]]+laps_times[[#This Row],[88]])</f>
        <v>0.15776388888888893</v>
      </c>
      <c r="CT108" s="133">
        <f>IF(ISBLANK(laps_times[[#This Row],[89]]),"DNF",    rounds_cum_time[[#This Row],[88]]+laps_times[[#This Row],[89]])</f>
        <v>0.15987893518518523</v>
      </c>
      <c r="CU108" s="133">
        <f>IF(ISBLANK(laps_times[[#This Row],[90]]),"DNF",    rounds_cum_time[[#This Row],[89]]+laps_times[[#This Row],[90]])</f>
        <v>0.16174803240740745</v>
      </c>
      <c r="CV108" s="133">
        <f>IF(ISBLANK(laps_times[[#This Row],[91]]),"DNF",    rounds_cum_time[[#This Row],[90]]+laps_times[[#This Row],[91]])</f>
        <v>0.16392210648148153</v>
      </c>
      <c r="CW108" s="133">
        <f>IF(ISBLANK(laps_times[[#This Row],[92]]),"DNF",    rounds_cum_time[[#This Row],[91]]+laps_times[[#This Row],[92]])</f>
        <v>0.16589675925925931</v>
      </c>
      <c r="CX108" s="133">
        <f>IF(ISBLANK(laps_times[[#This Row],[93]]),"DNF",    rounds_cum_time[[#This Row],[92]]+laps_times[[#This Row],[93]])</f>
        <v>0.16778668981481487</v>
      </c>
      <c r="CY108" s="133">
        <f>IF(ISBLANK(laps_times[[#This Row],[94]]),"DNF",    rounds_cum_time[[#This Row],[93]]+laps_times[[#This Row],[94]])</f>
        <v>0.17026527777777783</v>
      </c>
      <c r="CZ108" s="133">
        <f>IF(ISBLANK(laps_times[[#This Row],[95]]),"DNF",    rounds_cum_time[[#This Row],[94]]+laps_times[[#This Row],[95]])</f>
        <v>0.17242881944444449</v>
      </c>
      <c r="DA108" s="133">
        <f>IF(ISBLANK(laps_times[[#This Row],[96]]),"DNF",    rounds_cum_time[[#This Row],[95]]+laps_times[[#This Row],[96]])</f>
        <v>0.17438796296296302</v>
      </c>
      <c r="DB108" s="133">
        <f>IF(ISBLANK(laps_times[[#This Row],[97]]),"DNF",    rounds_cum_time[[#This Row],[96]]+laps_times[[#This Row],[97]])</f>
        <v>0.17681597222222228</v>
      </c>
      <c r="DC108" s="133">
        <f>IF(ISBLANK(laps_times[[#This Row],[98]]),"DNF",    rounds_cum_time[[#This Row],[97]]+laps_times[[#This Row],[98]])</f>
        <v>0.17885358796296302</v>
      </c>
      <c r="DD108" s="133">
        <f>IF(ISBLANK(laps_times[[#This Row],[99]]),"DNF",    rounds_cum_time[[#This Row],[98]]+laps_times[[#This Row],[99]])</f>
        <v>0.18092893518518524</v>
      </c>
      <c r="DE108" s="133">
        <f>IF(ISBLANK(laps_times[[#This Row],[100]]),"DNF",    rounds_cum_time[[#This Row],[99]]+laps_times[[#This Row],[100]])</f>
        <v>0.18283171296296302</v>
      </c>
      <c r="DF108" s="133">
        <f>IF(ISBLANK(laps_times[[#This Row],[101]]),"DNF",    rounds_cum_time[[#This Row],[100]]+laps_times[[#This Row],[101]])</f>
        <v>0.18500023148148154</v>
      </c>
      <c r="DG108" s="133">
        <f>IF(ISBLANK(laps_times[[#This Row],[102]]),"DNF",    rounds_cum_time[[#This Row],[101]]+laps_times[[#This Row],[102]])</f>
        <v>0.18686782407407412</v>
      </c>
      <c r="DH108" s="133">
        <f>IF(ISBLANK(laps_times[[#This Row],[103]]),"DNF",    rounds_cum_time[[#This Row],[102]]+laps_times[[#This Row],[103]])</f>
        <v>0.18887395833333337</v>
      </c>
      <c r="DI108" s="128">
        <f>IF(ISBLANK(laps_times[[#This Row],[104]]),"DNF",    rounds_cum_time[[#This Row],[103]]+laps_times[[#This Row],[104]])</f>
        <v>0.19068090277777783</v>
      </c>
      <c r="DJ108" s="128">
        <f>IF(ISBLANK(laps_times[[#This Row],[105]]),"DNF",    rounds_cum_time[[#This Row],[104]]+laps_times[[#This Row],[105]])</f>
        <v>0.1924657407407408</v>
      </c>
    </row>
    <row r="109" spans="2:114" x14ac:dyDescent="0.2">
      <c r="B109" s="124">
        <f>laps_times[[#This Row],[poř]]</f>
        <v>106</v>
      </c>
      <c r="C109" s="125">
        <f>laps_times[[#This Row],[s.č.]]</f>
        <v>31</v>
      </c>
      <c r="D109" s="125" t="str">
        <f>laps_times[[#This Row],[jméno]]</f>
        <v>Hadrava Tomáš</v>
      </c>
      <c r="E109" s="126">
        <f>laps_times[[#This Row],[roč]]</f>
        <v>1978</v>
      </c>
      <c r="F109" s="126" t="str">
        <f>laps_times[[#This Row],[kat]]</f>
        <v>M40</v>
      </c>
      <c r="G109" s="126">
        <f>laps_times[[#This Row],[poř_kat]]</f>
        <v>43</v>
      </c>
      <c r="H109" s="135" t="str">
        <f>IF(ISBLANK(laps_times[[#This Row],[klub]]),"-",laps_times[[#This Row],[klub]])</f>
        <v>-</v>
      </c>
      <c r="I109" s="138">
        <f>laps_times[[#This Row],[celk. čas]]</f>
        <v>0.19246527777777778</v>
      </c>
      <c r="J109" s="133">
        <f>laps_times[[#This Row],[1]]</f>
        <v>2.3410879629629628E-3</v>
      </c>
      <c r="K109" s="127">
        <f>IF(ISBLANK(laps_times[[#This Row],[2]]),"DNF",    rounds_cum_time[[#This Row],[1]]+laps_times[[#This Row],[2]])</f>
        <v>3.7071759259259258E-3</v>
      </c>
      <c r="L109" s="133">
        <f>IF(ISBLANK(laps_times[[#This Row],[3]]),"DNF",    rounds_cum_time[[#This Row],[2]]+laps_times[[#This Row],[3]])</f>
        <v>5.0571759259259259E-3</v>
      </c>
      <c r="M109" s="133">
        <f>IF(ISBLANK(laps_times[[#This Row],[4]]),"DNF",    rounds_cum_time[[#This Row],[3]]+laps_times[[#This Row],[4]])</f>
        <v>6.414814814814815E-3</v>
      </c>
      <c r="N109" s="133">
        <f>IF(ISBLANK(laps_times[[#This Row],[5]]),"DNF",    rounds_cum_time[[#This Row],[4]]+laps_times[[#This Row],[5]])</f>
        <v>7.8024305555555555E-3</v>
      </c>
      <c r="O109" s="133">
        <f>IF(ISBLANK(laps_times[[#This Row],[6]]),"DNF",    rounds_cum_time[[#This Row],[5]]+laps_times[[#This Row],[6]])</f>
        <v>9.2203703703703701E-3</v>
      </c>
      <c r="P109" s="133">
        <f>IF(ISBLANK(laps_times[[#This Row],[7]]),"DNF",    rounds_cum_time[[#This Row],[6]]+laps_times[[#This Row],[7]])</f>
        <v>1.0647337962962963E-2</v>
      </c>
      <c r="Q109" s="133">
        <f>IF(ISBLANK(laps_times[[#This Row],[8]]),"DNF",    rounds_cum_time[[#This Row],[7]]+laps_times[[#This Row],[8]])</f>
        <v>1.2039236111111112E-2</v>
      </c>
      <c r="R109" s="133">
        <f>IF(ISBLANK(laps_times[[#This Row],[9]]),"DNF",    rounds_cum_time[[#This Row],[8]]+laps_times[[#This Row],[9]])</f>
        <v>1.3416550925925926E-2</v>
      </c>
      <c r="S109" s="133">
        <f>IF(ISBLANK(laps_times[[#This Row],[10]]),"DNF",    rounds_cum_time[[#This Row],[9]]+laps_times[[#This Row],[10]])</f>
        <v>1.4840972222222222E-2</v>
      </c>
      <c r="T109" s="133">
        <f>IF(ISBLANK(laps_times[[#This Row],[11]]),"DNF",    rounds_cum_time[[#This Row],[10]]+laps_times[[#This Row],[11]])</f>
        <v>1.6272337962962964E-2</v>
      </c>
      <c r="U109" s="133">
        <f>IF(ISBLANK(laps_times[[#This Row],[12]]),"DNF",    rounds_cum_time[[#This Row],[11]]+laps_times[[#This Row],[12]])</f>
        <v>1.7957060185185187E-2</v>
      </c>
      <c r="V109" s="127">
        <f>IF(ISBLANK(laps_times[[#This Row],[13]]),"DNF",    rounds_cum_time[[#This Row],[12]]+laps_times[[#This Row],[13]])</f>
        <v>1.9372569444444446E-2</v>
      </c>
      <c r="W109" s="133">
        <f>IF(ISBLANK(laps_times[[#This Row],[14]]),"DNF",    rounds_cum_time[[#This Row],[13]]+laps_times[[#This Row],[14]])</f>
        <v>2.0806018518518519E-2</v>
      </c>
      <c r="X109" s="133">
        <f>IF(ISBLANK(laps_times[[#This Row],[15]]),"DNF",    rounds_cum_time[[#This Row],[14]]+laps_times[[#This Row],[15]])</f>
        <v>2.2222337962962965E-2</v>
      </c>
      <c r="Y109" s="133">
        <f>IF(ISBLANK(laps_times[[#This Row],[16]]),"DNF",    rounds_cum_time[[#This Row],[15]]+laps_times[[#This Row],[16]])</f>
        <v>2.366828703703704E-2</v>
      </c>
      <c r="Z109" s="133">
        <f>IF(ISBLANK(laps_times[[#This Row],[17]]),"DNF",    rounds_cum_time[[#This Row],[16]]+laps_times[[#This Row],[17]])</f>
        <v>2.5096643518518522E-2</v>
      </c>
      <c r="AA109" s="133">
        <f>IF(ISBLANK(laps_times[[#This Row],[18]]),"DNF",    rounds_cum_time[[#This Row],[17]]+laps_times[[#This Row],[18]])</f>
        <v>2.6541087962962964E-2</v>
      </c>
      <c r="AB109" s="133">
        <f>IF(ISBLANK(laps_times[[#This Row],[19]]),"DNF",    rounds_cum_time[[#This Row],[18]]+laps_times[[#This Row],[19]])</f>
        <v>2.8022222222222223E-2</v>
      </c>
      <c r="AC109" s="133">
        <f>IF(ISBLANK(laps_times[[#This Row],[20]]),"DNF",    rounds_cum_time[[#This Row],[19]]+laps_times[[#This Row],[20]])</f>
        <v>2.9470370370370369E-2</v>
      </c>
      <c r="AD109" s="133">
        <f>IF(ISBLANK(laps_times[[#This Row],[21]]),"DNF",    rounds_cum_time[[#This Row],[20]]+laps_times[[#This Row],[21]])</f>
        <v>3.0909606481481479E-2</v>
      </c>
      <c r="AE109" s="133">
        <f>IF(ISBLANK(laps_times[[#This Row],[22]]),"DNF",    rounds_cum_time[[#This Row],[21]]+laps_times[[#This Row],[22]])</f>
        <v>3.2459606481481482E-2</v>
      </c>
      <c r="AF109" s="133">
        <f>IF(ISBLANK(laps_times[[#This Row],[23]]),"DNF",    rounds_cum_time[[#This Row],[22]]+laps_times[[#This Row],[23]])</f>
        <v>3.3927662037037037E-2</v>
      </c>
      <c r="AG109" s="133">
        <f>IF(ISBLANK(laps_times[[#This Row],[24]]),"DNF",    rounds_cum_time[[#This Row],[23]]+laps_times[[#This Row],[24]])</f>
        <v>3.5343518518518517E-2</v>
      </c>
      <c r="AH109" s="133">
        <f>IF(ISBLANK(laps_times[[#This Row],[25]]),"DNF",    rounds_cum_time[[#This Row],[24]]+laps_times[[#This Row],[25]])</f>
        <v>3.6765624999999996E-2</v>
      </c>
      <c r="AI109" s="133">
        <f>IF(ISBLANK(laps_times[[#This Row],[26]]),"DNF",    rounds_cum_time[[#This Row],[25]]+laps_times[[#This Row],[26]])</f>
        <v>3.8168749999999994E-2</v>
      </c>
      <c r="AJ109" s="133">
        <f>IF(ISBLANK(laps_times[[#This Row],[27]]),"DNF",    rounds_cum_time[[#This Row],[26]]+laps_times[[#This Row],[27]])</f>
        <v>3.9585532407407399E-2</v>
      </c>
      <c r="AK109" s="133">
        <f>IF(ISBLANK(laps_times[[#This Row],[28]]),"DNF",    rounds_cum_time[[#This Row],[27]]+laps_times[[#This Row],[28]])</f>
        <v>4.0987152777777772E-2</v>
      </c>
      <c r="AL109" s="133">
        <f>IF(ISBLANK(laps_times[[#This Row],[29]]),"DNF",    rounds_cum_time[[#This Row],[28]]+laps_times[[#This Row],[29]])</f>
        <v>4.2656712962962959E-2</v>
      </c>
      <c r="AM109" s="133">
        <f>IF(ISBLANK(laps_times[[#This Row],[30]]),"DNF",    rounds_cum_time[[#This Row],[29]]+laps_times[[#This Row],[30]])</f>
        <v>4.4083680555555553E-2</v>
      </c>
      <c r="AN109" s="133">
        <f>IF(ISBLANK(laps_times[[#This Row],[31]]),"DNF",    rounds_cum_time[[#This Row],[30]]+laps_times[[#This Row],[31]])</f>
        <v>4.5467476851851846E-2</v>
      </c>
      <c r="AO109" s="133">
        <f>IF(ISBLANK(laps_times[[#This Row],[32]]),"DNF",    rounds_cum_time[[#This Row],[31]]+laps_times[[#This Row],[32]])</f>
        <v>4.6884490740740734E-2</v>
      </c>
      <c r="AP109" s="133">
        <f>IF(ISBLANK(laps_times[[#This Row],[33]]),"DNF",    rounds_cum_time[[#This Row],[32]]+laps_times[[#This Row],[33]])</f>
        <v>4.8304745370370362E-2</v>
      </c>
      <c r="AQ109" s="133">
        <f>IF(ISBLANK(laps_times[[#This Row],[34]]),"DNF",    rounds_cum_time[[#This Row],[33]]+laps_times[[#This Row],[34]])</f>
        <v>4.9735069444444439E-2</v>
      </c>
      <c r="AR109" s="133">
        <f>IF(ISBLANK(laps_times[[#This Row],[35]]),"DNF",    rounds_cum_time[[#This Row],[34]]+laps_times[[#This Row],[35]])</f>
        <v>5.1700578703703697E-2</v>
      </c>
      <c r="AS109" s="133">
        <f>IF(ISBLANK(laps_times[[#This Row],[36]]),"DNF",    rounds_cum_time[[#This Row],[35]]+laps_times[[#This Row],[36]])</f>
        <v>5.3106597222222218E-2</v>
      </c>
      <c r="AT109" s="133">
        <f>IF(ISBLANK(laps_times[[#This Row],[37]]),"DNF",    rounds_cum_time[[#This Row],[36]]+laps_times[[#This Row],[37]])</f>
        <v>5.4523611111111106E-2</v>
      </c>
      <c r="AU109" s="133">
        <f>IF(ISBLANK(laps_times[[#This Row],[38]]),"DNF",    rounds_cum_time[[#This Row],[37]]+laps_times[[#This Row],[38]])</f>
        <v>5.6046759259259255E-2</v>
      </c>
      <c r="AV109" s="133">
        <f>IF(ISBLANK(laps_times[[#This Row],[39]]),"DNF",    rounds_cum_time[[#This Row],[38]]+laps_times[[#This Row],[39]])</f>
        <v>5.7675925925925922E-2</v>
      </c>
      <c r="AW109" s="133">
        <f>IF(ISBLANK(laps_times[[#This Row],[40]]),"DNF",    rounds_cum_time[[#This Row],[39]]+laps_times[[#This Row],[40]])</f>
        <v>5.9101967592592591E-2</v>
      </c>
      <c r="AX109" s="133">
        <f>IF(ISBLANK(laps_times[[#This Row],[41]]),"DNF",    rounds_cum_time[[#This Row],[40]]+laps_times[[#This Row],[41]])</f>
        <v>6.0558217592592591E-2</v>
      </c>
      <c r="AY109" s="133">
        <f>IF(ISBLANK(laps_times[[#This Row],[42]]),"DNF",    rounds_cum_time[[#This Row],[41]]+laps_times[[#This Row],[42]])</f>
        <v>6.1996412037037034E-2</v>
      </c>
      <c r="AZ109" s="133">
        <f>IF(ISBLANK(laps_times[[#This Row],[43]]),"DNF",    rounds_cum_time[[#This Row],[42]]+laps_times[[#This Row],[43]])</f>
        <v>6.3455208333333332E-2</v>
      </c>
      <c r="BA109" s="133">
        <f>IF(ISBLANK(laps_times[[#This Row],[44]]),"DNF",    rounds_cum_time[[#This Row],[43]]+laps_times[[#This Row],[44]])</f>
        <v>6.5026157407407401E-2</v>
      </c>
      <c r="BB109" s="133">
        <f>IF(ISBLANK(laps_times[[#This Row],[45]]),"DNF",    rounds_cum_time[[#This Row],[44]]+laps_times[[#This Row],[45]])</f>
        <v>6.6520138888888886E-2</v>
      </c>
      <c r="BC109" s="133">
        <f>IF(ISBLANK(laps_times[[#This Row],[46]]),"DNF",    rounds_cum_time[[#This Row],[45]]+laps_times[[#This Row],[46]])</f>
        <v>6.8036574074074069E-2</v>
      </c>
      <c r="BD109" s="133">
        <f>IF(ISBLANK(laps_times[[#This Row],[47]]),"DNF",    rounds_cum_time[[#This Row],[46]]+laps_times[[#This Row],[47]])</f>
        <v>6.9555324074074068E-2</v>
      </c>
      <c r="BE109" s="133">
        <f>IF(ISBLANK(laps_times[[#This Row],[48]]),"DNF",    rounds_cum_time[[#This Row],[47]]+laps_times[[#This Row],[48]])</f>
        <v>7.1065162037037027E-2</v>
      </c>
      <c r="BF109" s="133">
        <f>IF(ISBLANK(laps_times[[#This Row],[49]]),"DNF",    rounds_cum_time[[#This Row],[48]]+laps_times[[#This Row],[49]])</f>
        <v>7.2609259259259248E-2</v>
      </c>
      <c r="BG109" s="133">
        <f>IF(ISBLANK(laps_times[[#This Row],[50]]),"DNF",    rounds_cum_time[[#This Row],[49]]+laps_times[[#This Row],[50]])</f>
        <v>7.4167129629629625E-2</v>
      </c>
      <c r="BH109" s="133">
        <f>IF(ISBLANK(laps_times[[#This Row],[51]]),"DNF",    rounds_cum_time[[#This Row],[50]]+laps_times[[#This Row],[51]])</f>
        <v>7.5952083333333323E-2</v>
      </c>
      <c r="BI109" s="133">
        <f>IF(ISBLANK(laps_times[[#This Row],[52]]),"DNF",    rounds_cum_time[[#This Row],[51]]+laps_times[[#This Row],[52]])</f>
        <v>7.7668287037037029E-2</v>
      </c>
      <c r="BJ109" s="133">
        <f>IF(ISBLANK(laps_times[[#This Row],[53]]),"DNF",    rounds_cum_time[[#This Row],[52]]+laps_times[[#This Row],[53]])</f>
        <v>7.924733796296296E-2</v>
      </c>
      <c r="BK109" s="133">
        <f>IF(ISBLANK(laps_times[[#This Row],[54]]),"DNF",    rounds_cum_time[[#This Row],[53]]+laps_times[[#This Row],[54]])</f>
        <v>8.0857523148148147E-2</v>
      </c>
      <c r="BL109" s="133">
        <f>IF(ISBLANK(laps_times[[#This Row],[55]]),"DNF",    rounds_cum_time[[#This Row],[54]]+laps_times[[#This Row],[55]])</f>
        <v>8.2472569444444449E-2</v>
      </c>
      <c r="BM109" s="133">
        <f>IF(ISBLANK(laps_times[[#This Row],[56]]),"DNF",    rounds_cum_time[[#This Row],[55]]+laps_times[[#This Row],[56]])</f>
        <v>8.4063541666666672E-2</v>
      </c>
      <c r="BN109" s="133">
        <f>IF(ISBLANK(laps_times[[#This Row],[57]]),"DNF",    rounds_cum_time[[#This Row],[56]]+laps_times[[#This Row],[57]])</f>
        <v>8.5851388888888894E-2</v>
      </c>
      <c r="BO109" s="133">
        <f>IF(ISBLANK(laps_times[[#This Row],[58]]),"DNF",    rounds_cum_time[[#This Row],[57]]+laps_times[[#This Row],[58]])</f>
        <v>8.7445601851851851E-2</v>
      </c>
      <c r="BP109" s="133">
        <f>IF(ISBLANK(laps_times[[#This Row],[59]]),"DNF",    rounds_cum_time[[#This Row],[58]]+laps_times[[#This Row],[59]])</f>
        <v>8.9095717592592591E-2</v>
      </c>
      <c r="BQ109" s="133">
        <f>IF(ISBLANK(laps_times[[#This Row],[60]]),"DNF",    rounds_cum_time[[#This Row],[59]]+laps_times[[#This Row],[60]])</f>
        <v>9.071238425925926E-2</v>
      </c>
      <c r="BR109" s="133">
        <f>IF(ISBLANK(laps_times[[#This Row],[61]]),"DNF",    rounds_cum_time[[#This Row],[60]]+laps_times[[#This Row],[61]])</f>
        <v>9.2399884259259255E-2</v>
      </c>
      <c r="BS109" s="133">
        <f>IF(ISBLANK(laps_times[[#This Row],[62]]),"DNF",    rounds_cum_time[[#This Row],[61]]+laps_times[[#This Row],[62]])</f>
        <v>9.4139004629629625E-2</v>
      </c>
      <c r="BT109" s="133">
        <f>IF(ISBLANK(laps_times[[#This Row],[63]]),"DNF",    rounds_cum_time[[#This Row],[62]]+laps_times[[#This Row],[63]])</f>
        <v>9.5866666666666656E-2</v>
      </c>
      <c r="BU109" s="133">
        <f>IF(ISBLANK(laps_times[[#This Row],[64]]),"DNF",    rounds_cum_time[[#This Row],[63]]+laps_times[[#This Row],[64]])</f>
        <v>9.7569097222222206E-2</v>
      </c>
      <c r="BV109" s="133">
        <f>IF(ISBLANK(laps_times[[#This Row],[65]]),"DNF",    rounds_cum_time[[#This Row],[64]]+laps_times[[#This Row],[65]])</f>
        <v>9.9446527777777766E-2</v>
      </c>
      <c r="BW109" s="133">
        <f>IF(ISBLANK(laps_times[[#This Row],[66]]),"DNF",    rounds_cum_time[[#This Row],[65]]+laps_times[[#This Row],[66]])</f>
        <v>0.10119756944444443</v>
      </c>
      <c r="BX109" s="133">
        <f>IF(ISBLANK(laps_times[[#This Row],[67]]),"DNF",    rounds_cum_time[[#This Row],[66]]+laps_times[[#This Row],[67]])</f>
        <v>0.10294143518518517</v>
      </c>
      <c r="BY109" s="133">
        <f>IF(ISBLANK(laps_times[[#This Row],[68]]),"DNF",    rounds_cum_time[[#This Row],[67]]+laps_times[[#This Row],[68]])</f>
        <v>0.10545497685185183</v>
      </c>
      <c r="BZ109" s="133">
        <f>IF(ISBLANK(laps_times[[#This Row],[69]]),"DNF",    rounds_cum_time[[#This Row],[68]]+laps_times[[#This Row],[69]])</f>
        <v>0.1072409722222222</v>
      </c>
      <c r="CA109" s="133">
        <f>IF(ISBLANK(laps_times[[#This Row],[70]]),"DNF",    rounds_cum_time[[#This Row],[69]]+laps_times[[#This Row],[70]])</f>
        <v>0.10902002314814813</v>
      </c>
      <c r="CB109" s="133">
        <f>IF(ISBLANK(laps_times[[#This Row],[71]]),"DNF",    rounds_cum_time[[#This Row],[70]]+laps_times[[#This Row],[71]])</f>
        <v>0.11076631944444443</v>
      </c>
      <c r="CC109" s="133">
        <f>IF(ISBLANK(laps_times[[#This Row],[72]]),"DNF",    rounds_cum_time[[#This Row],[71]]+laps_times[[#This Row],[72]])</f>
        <v>0.11255312499999999</v>
      </c>
      <c r="CD109" s="133">
        <f>IF(ISBLANK(laps_times[[#This Row],[73]]),"DNF",    rounds_cum_time[[#This Row],[72]]+laps_times[[#This Row],[73]])</f>
        <v>0.11474664351851852</v>
      </c>
      <c r="CE109" s="133">
        <f>IF(ISBLANK(laps_times[[#This Row],[74]]),"DNF",    rounds_cum_time[[#This Row],[73]]+laps_times[[#This Row],[74]])</f>
        <v>0.11663726851851852</v>
      </c>
      <c r="CF109" s="133">
        <f>IF(ISBLANK(laps_times[[#This Row],[75]]),"DNF",    rounds_cum_time[[#This Row],[74]]+laps_times[[#This Row],[75]])</f>
        <v>0.11855277777777778</v>
      </c>
      <c r="CG109" s="133">
        <f>IF(ISBLANK(laps_times[[#This Row],[76]]),"DNF",    rounds_cum_time[[#This Row],[75]]+laps_times[[#This Row],[76]])</f>
        <v>0.12055740740740742</v>
      </c>
      <c r="CH109" s="133">
        <f>IF(ISBLANK(laps_times[[#This Row],[77]]),"DNF",    rounds_cum_time[[#This Row],[76]]+laps_times[[#This Row],[77]])</f>
        <v>0.12316689814814816</v>
      </c>
      <c r="CI109" s="133">
        <f>IF(ISBLANK(laps_times[[#This Row],[78]]),"DNF",    rounds_cum_time[[#This Row],[77]]+laps_times[[#This Row],[78]])</f>
        <v>0.12525347222222222</v>
      </c>
      <c r="CJ109" s="133">
        <f>IF(ISBLANK(laps_times[[#This Row],[79]]),"DNF",    rounds_cum_time[[#This Row],[78]]+laps_times[[#This Row],[79]])</f>
        <v>0.12748726851851852</v>
      </c>
      <c r="CK109" s="133">
        <f>IF(ISBLANK(laps_times[[#This Row],[80]]),"DNF",    rounds_cum_time[[#This Row],[79]]+laps_times[[#This Row],[80]])</f>
        <v>0.13027372685185185</v>
      </c>
      <c r="CL109" s="133">
        <f>IF(ISBLANK(laps_times[[#This Row],[81]]),"DNF",    rounds_cum_time[[#This Row],[80]]+laps_times[[#This Row],[81]])</f>
        <v>0.13242222222222222</v>
      </c>
      <c r="CM109" s="133">
        <f>IF(ISBLANK(laps_times[[#This Row],[82]]),"DNF",    rounds_cum_time[[#This Row],[81]]+laps_times[[#This Row],[82]])</f>
        <v>0.13474606481481483</v>
      </c>
      <c r="CN109" s="133">
        <f>IF(ISBLANK(laps_times[[#This Row],[83]]),"DNF",    rounds_cum_time[[#This Row],[82]]+laps_times[[#This Row],[83]])</f>
        <v>0.13751759259259261</v>
      </c>
      <c r="CO109" s="133">
        <f>IF(ISBLANK(laps_times[[#This Row],[84]]),"DNF",    rounds_cum_time[[#This Row],[83]]+laps_times[[#This Row],[84]])</f>
        <v>0.13986446759259261</v>
      </c>
      <c r="CP109" s="133">
        <f>IF(ISBLANK(laps_times[[#This Row],[85]]),"DNF",    rounds_cum_time[[#This Row],[84]]+laps_times[[#This Row],[85]])</f>
        <v>0.14180648148148151</v>
      </c>
      <c r="CQ109" s="133">
        <f>IF(ISBLANK(laps_times[[#This Row],[86]]),"DNF",    rounds_cum_time[[#This Row],[85]]+laps_times[[#This Row],[86]])</f>
        <v>0.14372824074074075</v>
      </c>
      <c r="CR109" s="133">
        <f>IF(ISBLANK(laps_times[[#This Row],[87]]),"DNF",    rounds_cum_time[[#This Row],[86]]+laps_times[[#This Row],[87]])</f>
        <v>0.14622303240740742</v>
      </c>
      <c r="CS109" s="133">
        <f>IF(ISBLANK(laps_times[[#This Row],[88]]),"DNF",    rounds_cum_time[[#This Row],[87]]+laps_times[[#This Row],[88]])</f>
        <v>0.14823564814814816</v>
      </c>
      <c r="CT109" s="133">
        <f>IF(ISBLANK(laps_times[[#This Row],[89]]),"DNF",    rounds_cum_time[[#This Row],[88]]+laps_times[[#This Row],[89]])</f>
        <v>0.15036527777777778</v>
      </c>
      <c r="CU109" s="133">
        <f>IF(ISBLANK(laps_times[[#This Row],[90]]),"DNF",    rounds_cum_time[[#This Row],[89]]+laps_times[[#This Row],[90]])</f>
        <v>0.15343472222222224</v>
      </c>
      <c r="CV109" s="133">
        <f>IF(ISBLANK(laps_times[[#This Row],[91]]),"DNF",    rounds_cum_time[[#This Row],[90]]+laps_times[[#This Row],[91]])</f>
        <v>0.15576064814814816</v>
      </c>
      <c r="CW109" s="133">
        <f>IF(ISBLANK(laps_times[[#This Row],[92]]),"DNF",    rounds_cum_time[[#This Row],[91]]+laps_times[[#This Row],[92]])</f>
        <v>0.15818587962962966</v>
      </c>
      <c r="CX109" s="133">
        <f>IF(ISBLANK(laps_times[[#This Row],[93]]),"DNF",    rounds_cum_time[[#This Row],[92]]+laps_times[[#This Row],[93]])</f>
        <v>0.1608905092592593</v>
      </c>
      <c r="CY109" s="133">
        <f>IF(ISBLANK(laps_times[[#This Row],[94]]),"DNF",    rounds_cum_time[[#This Row],[93]]+laps_times[[#This Row],[94]])</f>
        <v>0.16402094907407411</v>
      </c>
      <c r="CZ109" s="133">
        <f>IF(ISBLANK(laps_times[[#This Row],[95]]),"DNF",    rounds_cum_time[[#This Row],[94]]+laps_times[[#This Row],[95]])</f>
        <v>0.16656192129629632</v>
      </c>
      <c r="DA109" s="133">
        <f>IF(ISBLANK(laps_times[[#This Row],[96]]),"DNF",    rounds_cum_time[[#This Row],[95]]+laps_times[[#This Row],[96]])</f>
        <v>0.16931817129629631</v>
      </c>
      <c r="DB109" s="133">
        <f>IF(ISBLANK(laps_times[[#This Row],[97]]),"DNF",    rounds_cum_time[[#This Row],[96]]+laps_times[[#This Row],[97]])</f>
        <v>0.17230127314814817</v>
      </c>
      <c r="DC109" s="133">
        <f>IF(ISBLANK(laps_times[[#This Row],[98]]),"DNF",    rounds_cum_time[[#This Row],[97]]+laps_times[[#This Row],[98]])</f>
        <v>0.1751152777777778</v>
      </c>
      <c r="DD109" s="133">
        <f>IF(ISBLANK(laps_times[[#This Row],[99]]),"DNF",    rounds_cum_time[[#This Row],[98]]+laps_times[[#This Row],[99]])</f>
        <v>0.17808923611111113</v>
      </c>
      <c r="DE109" s="133">
        <f>IF(ISBLANK(laps_times[[#This Row],[100]]),"DNF",    rounds_cum_time[[#This Row],[99]]+laps_times[[#This Row],[100]])</f>
        <v>0.1798609953703704</v>
      </c>
      <c r="DF109" s="133">
        <f>IF(ISBLANK(laps_times[[#This Row],[101]]),"DNF",    rounds_cum_time[[#This Row],[100]]+laps_times[[#This Row],[101]])</f>
        <v>0.18262604166666668</v>
      </c>
      <c r="DG109" s="133">
        <f>IF(ISBLANK(laps_times[[#This Row],[102]]),"DNF",    rounds_cum_time[[#This Row],[101]]+laps_times[[#This Row],[102]])</f>
        <v>0.1850789351851852</v>
      </c>
      <c r="DH109" s="133">
        <f>IF(ISBLANK(laps_times[[#This Row],[103]]),"DNF",    rounds_cum_time[[#This Row],[102]]+laps_times[[#This Row],[103]])</f>
        <v>0.18765405092592594</v>
      </c>
      <c r="DI109" s="128">
        <f>IF(ISBLANK(laps_times[[#This Row],[104]]),"DNF",    rounds_cum_time[[#This Row],[103]]+laps_times[[#This Row],[104]])</f>
        <v>0.18996296296296297</v>
      </c>
      <c r="DJ109" s="128">
        <f>IF(ISBLANK(laps_times[[#This Row],[105]]),"DNF",    rounds_cum_time[[#This Row],[104]]+laps_times[[#This Row],[105]])</f>
        <v>0.19247476851851852</v>
      </c>
    </row>
    <row r="110" spans="2:114" x14ac:dyDescent="0.2">
      <c r="B110" s="124">
        <f>laps_times[[#This Row],[poř]]</f>
        <v>107</v>
      </c>
      <c r="C110" s="125">
        <f>laps_times[[#This Row],[s.č.]]</f>
        <v>136</v>
      </c>
      <c r="D110" s="125" t="str">
        <f>laps_times[[#This Row],[jméno]]</f>
        <v>Kieler Bernard</v>
      </c>
      <c r="E110" s="126">
        <f>laps_times[[#This Row],[roč]]</f>
        <v>1958</v>
      </c>
      <c r="F110" s="126" t="str">
        <f>laps_times[[#This Row],[kat]]</f>
        <v>M60</v>
      </c>
      <c r="G110" s="126">
        <f>laps_times[[#This Row],[poř_kat]]</f>
        <v>7</v>
      </c>
      <c r="H110" s="135" t="str">
        <f>IF(ISBLANK(laps_times[[#This Row],[klub]]),"-",laps_times[[#This Row],[klub]])</f>
        <v>-</v>
      </c>
      <c r="I110" s="138">
        <f>laps_times[[#This Row],[celk. čas]]</f>
        <v>0.19538194444444446</v>
      </c>
      <c r="J110" s="133">
        <f>laps_times[[#This Row],[1]]</f>
        <v>2.6332175925925928E-3</v>
      </c>
      <c r="K110" s="127">
        <f>IF(ISBLANK(laps_times[[#This Row],[2]]),"DNF",    rounds_cum_time[[#This Row],[1]]+laps_times[[#This Row],[2]])</f>
        <v>4.2700231481481487E-3</v>
      </c>
      <c r="L110" s="133">
        <f>IF(ISBLANK(laps_times[[#This Row],[3]]),"DNF",    rounds_cum_time[[#This Row],[2]]+laps_times[[#This Row],[3]])</f>
        <v>5.9200231481481482E-3</v>
      </c>
      <c r="M110" s="133">
        <f>IF(ISBLANK(laps_times[[#This Row],[4]]),"DNF",    rounds_cum_time[[#This Row],[3]]+laps_times[[#This Row],[4]])</f>
        <v>7.5834490740740741E-3</v>
      </c>
      <c r="N110" s="133">
        <f>IF(ISBLANK(laps_times[[#This Row],[5]]),"DNF",    rounds_cum_time[[#This Row],[4]]+laps_times[[#This Row],[5]])</f>
        <v>9.2704861111111113E-3</v>
      </c>
      <c r="O110" s="133">
        <f>IF(ISBLANK(laps_times[[#This Row],[6]]),"DNF",    rounds_cum_time[[#This Row],[5]]+laps_times[[#This Row],[6]])</f>
        <v>1.0970023148148149E-2</v>
      </c>
      <c r="P110" s="133">
        <f>IF(ISBLANK(laps_times[[#This Row],[7]]),"DNF",    rounds_cum_time[[#This Row],[6]]+laps_times[[#This Row],[7]])</f>
        <v>1.2663194444444446E-2</v>
      </c>
      <c r="Q110" s="133">
        <f>IF(ISBLANK(laps_times[[#This Row],[8]]),"DNF",    rounds_cum_time[[#This Row],[7]]+laps_times[[#This Row],[8]])</f>
        <v>1.4337962962962964E-2</v>
      </c>
      <c r="R110" s="133">
        <f>IF(ISBLANK(laps_times[[#This Row],[9]]),"DNF",    rounds_cum_time[[#This Row],[8]]+laps_times[[#This Row],[9]])</f>
        <v>1.5992708333333334E-2</v>
      </c>
      <c r="S110" s="133">
        <f>IF(ISBLANK(laps_times[[#This Row],[10]]),"DNF",    rounds_cum_time[[#This Row],[9]]+laps_times[[#This Row],[10]])</f>
        <v>1.7690625000000001E-2</v>
      </c>
      <c r="T110" s="133">
        <f>IF(ISBLANK(laps_times[[#This Row],[11]]),"DNF",    rounds_cum_time[[#This Row],[10]]+laps_times[[#This Row],[11]])</f>
        <v>1.9372337962962963E-2</v>
      </c>
      <c r="U110" s="133">
        <f>IF(ISBLANK(laps_times[[#This Row],[12]]),"DNF",    rounds_cum_time[[#This Row],[11]]+laps_times[[#This Row],[12]])</f>
        <v>2.1065856481481481E-2</v>
      </c>
      <c r="V110" s="127">
        <f>IF(ISBLANK(laps_times[[#This Row],[13]]),"DNF",    rounds_cum_time[[#This Row],[12]]+laps_times[[#This Row],[13]])</f>
        <v>2.2773148148148147E-2</v>
      </c>
      <c r="W110" s="133">
        <f>IF(ISBLANK(laps_times[[#This Row],[14]]),"DNF",    rounds_cum_time[[#This Row],[13]]+laps_times[[#This Row],[14]])</f>
        <v>2.4471412037037035E-2</v>
      </c>
      <c r="X110" s="133">
        <f>IF(ISBLANK(laps_times[[#This Row],[15]]),"DNF",    rounds_cum_time[[#This Row],[14]]+laps_times[[#This Row],[15]])</f>
        <v>2.6171180555555552E-2</v>
      </c>
      <c r="Y110" s="133">
        <f>IF(ISBLANK(laps_times[[#This Row],[16]]),"DNF",    rounds_cum_time[[#This Row],[15]]+laps_times[[#This Row],[16]])</f>
        <v>2.7872800925925922E-2</v>
      </c>
      <c r="Z110" s="133">
        <f>IF(ISBLANK(laps_times[[#This Row],[17]]),"DNF",    rounds_cum_time[[#This Row],[16]]+laps_times[[#This Row],[17]])</f>
        <v>2.9577662037037034E-2</v>
      </c>
      <c r="AA110" s="133">
        <f>IF(ISBLANK(laps_times[[#This Row],[18]]),"DNF",    rounds_cum_time[[#This Row],[17]]+laps_times[[#This Row],[18]])</f>
        <v>3.1576388888888883E-2</v>
      </c>
      <c r="AB110" s="133">
        <f>IF(ISBLANK(laps_times[[#This Row],[19]]),"DNF",    rounds_cum_time[[#This Row],[18]]+laps_times[[#This Row],[19]])</f>
        <v>3.325358796296296E-2</v>
      </c>
      <c r="AC110" s="133">
        <f>IF(ISBLANK(laps_times[[#This Row],[20]]),"DNF",    rounds_cum_time[[#This Row],[19]]+laps_times[[#This Row],[20]])</f>
        <v>3.493912037037037E-2</v>
      </c>
      <c r="AD110" s="133">
        <f>IF(ISBLANK(laps_times[[#This Row],[21]]),"DNF",    rounds_cum_time[[#This Row],[20]]+laps_times[[#This Row],[21]])</f>
        <v>3.6618518518518516E-2</v>
      </c>
      <c r="AE110" s="133">
        <f>IF(ISBLANK(laps_times[[#This Row],[22]]),"DNF",    rounds_cum_time[[#This Row],[21]]+laps_times[[#This Row],[22]])</f>
        <v>3.8335763888888888E-2</v>
      </c>
      <c r="AF110" s="133">
        <f>IF(ISBLANK(laps_times[[#This Row],[23]]),"DNF",    rounds_cum_time[[#This Row],[22]]+laps_times[[#This Row],[23]])</f>
        <v>4.0084722222222223E-2</v>
      </c>
      <c r="AG110" s="133">
        <f>IF(ISBLANK(laps_times[[#This Row],[24]]),"DNF",    rounds_cum_time[[#This Row],[23]]+laps_times[[#This Row],[24]])</f>
        <v>4.1770254629629633E-2</v>
      </c>
      <c r="AH110" s="133">
        <f>IF(ISBLANK(laps_times[[#This Row],[25]]),"DNF",    rounds_cum_time[[#This Row],[24]]+laps_times[[#This Row],[25]])</f>
        <v>4.3467824074074075E-2</v>
      </c>
      <c r="AI110" s="133">
        <f>IF(ISBLANK(laps_times[[#This Row],[26]]),"DNF",    rounds_cum_time[[#This Row],[25]]+laps_times[[#This Row],[26]])</f>
        <v>4.5198726851851855E-2</v>
      </c>
      <c r="AJ110" s="133">
        <f>IF(ISBLANK(laps_times[[#This Row],[27]]),"DNF",    rounds_cum_time[[#This Row],[26]]+laps_times[[#This Row],[27]])</f>
        <v>4.6955092592592597E-2</v>
      </c>
      <c r="AK110" s="133">
        <f>IF(ISBLANK(laps_times[[#This Row],[28]]),"DNF",    rounds_cum_time[[#This Row],[27]]+laps_times[[#This Row],[28]])</f>
        <v>4.8625578703703709E-2</v>
      </c>
      <c r="AL110" s="133">
        <f>IF(ISBLANK(laps_times[[#This Row],[29]]),"DNF",    rounds_cum_time[[#This Row],[28]]+laps_times[[#This Row],[29]])</f>
        <v>5.0315625000000003E-2</v>
      </c>
      <c r="AM110" s="133">
        <f>IF(ISBLANK(laps_times[[#This Row],[30]]),"DNF",    rounds_cum_time[[#This Row],[29]]+laps_times[[#This Row],[30]])</f>
        <v>5.2054050925925931E-2</v>
      </c>
      <c r="AN110" s="133">
        <f>IF(ISBLANK(laps_times[[#This Row],[31]]),"DNF",    rounds_cum_time[[#This Row],[30]]+laps_times[[#This Row],[31]])</f>
        <v>5.3791087962962968E-2</v>
      </c>
      <c r="AO110" s="133">
        <f>IF(ISBLANK(laps_times[[#This Row],[32]]),"DNF",    rounds_cum_time[[#This Row],[31]]+laps_times[[#This Row],[32]])</f>
        <v>5.5518402777777781E-2</v>
      </c>
      <c r="AP110" s="133">
        <f>IF(ISBLANK(laps_times[[#This Row],[33]]),"DNF",    rounds_cum_time[[#This Row],[32]]+laps_times[[#This Row],[33]])</f>
        <v>5.7684606481481486E-2</v>
      </c>
      <c r="AQ110" s="133">
        <f>IF(ISBLANK(laps_times[[#This Row],[34]]),"DNF",    rounds_cum_time[[#This Row],[33]]+laps_times[[#This Row],[34]])</f>
        <v>5.9415393518518524E-2</v>
      </c>
      <c r="AR110" s="133">
        <f>IF(ISBLANK(laps_times[[#This Row],[35]]),"DNF",    rounds_cum_time[[#This Row],[34]]+laps_times[[#This Row],[35]])</f>
        <v>6.1112268518518524E-2</v>
      </c>
      <c r="AS110" s="133">
        <f>IF(ISBLANK(laps_times[[#This Row],[36]]),"DNF",    rounds_cum_time[[#This Row],[35]]+laps_times[[#This Row],[36]])</f>
        <v>6.2835416666666671E-2</v>
      </c>
      <c r="AT110" s="133">
        <f>IF(ISBLANK(laps_times[[#This Row],[37]]),"DNF",    rounds_cum_time[[#This Row],[36]]+laps_times[[#This Row],[37]])</f>
        <v>6.4569444444444443E-2</v>
      </c>
      <c r="AU110" s="133">
        <f>IF(ISBLANK(laps_times[[#This Row],[38]]),"DNF",    rounds_cum_time[[#This Row],[37]]+laps_times[[#This Row],[38]])</f>
        <v>6.6371296296296289E-2</v>
      </c>
      <c r="AV110" s="133">
        <f>IF(ISBLANK(laps_times[[#This Row],[39]]),"DNF",    rounds_cum_time[[#This Row],[38]]+laps_times[[#This Row],[39]])</f>
        <v>6.8253356481481481E-2</v>
      </c>
      <c r="AW110" s="133">
        <f>IF(ISBLANK(laps_times[[#This Row],[40]]),"DNF",    rounds_cum_time[[#This Row],[39]]+laps_times[[#This Row],[40]])</f>
        <v>6.9971412037037037E-2</v>
      </c>
      <c r="AX110" s="133">
        <f>IF(ISBLANK(laps_times[[#This Row],[41]]),"DNF",    rounds_cum_time[[#This Row],[40]]+laps_times[[#This Row],[41]])</f>
        <v>7.171967592592593E-2</v>
      </c>
      <c r="AY110" s="133">
        <f>IF(ISBLANK(laps_times[[#This Row],[42]]),"DNF",    rounds_cum_time[[#This Row],[41]]+laps_times[[#This Row],[42]])</f>
        <v>7.3512268518518525E-2</v>
      </c>
      <c r="AZ110" s="133">
        <f>IF(ISBLANK(laps_times[[#This Row],[43]]),"DNF",    rounds_cum_time[[#This Row],[42]]+laps_times[[#This Row],[43]])</f>
        <v>7.5276504629629634E-2</v>
      </c>
      <c r="BA110" s="133">
        <f>IF(ISBLANK(laps_times[[#This Row],[44]]),"DNF",    rounds_cum_time[[#This Row],[43]]+laps_times[[#This Row],[44]])</f>
        <v>7.7043402777777784E-2</v>
      </c>
      <c r="BB110" s="133">
        <f>IF(ISBLANK(laps_times[[#This Row],[45]]),"DNF",    rounds_cum_time[[#This Row],[44]]+laps_times[[#This Row],[45]])</f>
        <v>7.8853240740740752E-2</v>
      </c>
      <c r="BC110" s="133">
        <f>IF(ISBLANK(laps_times[[#This Row],[46]]),"DNF",    rounds_cum_time[[#This Row],[45]]+laps_times[[#This Row],[46]])</f>
        <v>8.063715277777779E-2</v>
      </c>
      <c r="BD110" s="133">
        <f>IF(ISBLANK(laps_times[[#This Row],[47]]),"DNF",    rounds_cum_time[[#This Row],[46]]+laps_times[[#This Row],[47]])</f>
        <v>8.2439814814814827E-2</v>
      </c>
      <c r="BE110" s="133">
        <f>IF(ISBLANK(laps_times[[#This Row],[48]]),"DNF",    rounds_cum_time[[#This Row],[47]]+laps_times[[#This Row],[48]])</f>
        <v>8.4204745370370385E-2</v>
      </c>
      <c r="BF110" s="133">
        <f>IF(ISBLANK(laps_times[[#This Row],[49]]),"DNF",    rounds_cum_time[[#This Row],[48]]+laps_times[[#This Row],[49]])</f>
        <v>8.6025000000000018E-2</v>
      </c>
      <c r="BG110" s="133">
        <f>IF(ISBLANK(laps_times[[#This Row],[50]]),"DNF",    rounds_cum_time[[#This Row],[49]]+laps_times[[#This Row],[50]])</f>
        <v>8.8014120370370388E-2</v>
      </c>
      <c r="BH110" s="133">
        <f>IF(ISBLANK(laps_times[[#This Row],[51]]),"DNF",    rounds_cum_time[[#This Row],[50]]+laps_times[[#This Row],[51]])</f>
        <v>8.9796759259259271E-2</v>
      </c>
      <c r="BI110" s="133">
        <f>IF(ISBLANK(laps_times[[#This Row],[52]]),"DNF",    rounds_cum_time[[#This Row],[51]]+laps_times[[#This Row],[52]])</f>
        <v>9.1654398148148158E-2</v>
      </c>
      <c r="BJ110" s="133">
        <f>IF(ISBLANK(laps_times[[#This Row],[53]]),"DNF",    rounds_cum_time[[#This Row],[52]]+laps_times[[#This Row],[53]])</f>
        <v>9.3524305555555562E-2</v>
      </c>
      <c r="BK110" s="133">
        <f>IF(ISBLANK(laps_times[[#This Row],[54]]),"DNF",    rounds_cum_time[[#This Row],[53]]+laps_times[[#This Row],[54]])</f>
        <v>9.5340740740740754E-2</v>
      </c>
      <c r="BL110" s="133">
        <f>IF(ISBLANK(laps_times[[#This Row],[55]]),"DNF",    rounds_cum_time[[#This Row],[54]]+laps_times[[#This Row],[55]])</f>
        <v>9.7209606481481498E-2</v>
      </c>
      <c r="BM110" s="133">
        <f>IF(ISBLANK(laps_times[[#This Row],[56]]),"DNF",    rounds_cum_time[[#This Row],[55]]+laps_times[[#This Row],[56]])</f>
        <v>9.9101967592592613E-2</v>
      </c>
      <c r="BN110" s="133">
        <f>IF(ISBLANK(laps_times[[#This Row],[57]]),"DNF",    rounds_cum_time[[#This Row],[56]]+laps_times[[#This Row],[57]])</f>
        <v>0.10095115740740743</v>
      </c>
      <c r="BO110" s="133">
        <f>IF(ISBLANK(laps_times[[#This Row],[58]]),"DNF",    rounds_cum_time[[#This Row],[57]]+laps_times[[#This Row],[58]])</f>
        <v>0.10279513888888892</v>
      </c>
      <c r="BP110" s="133">
        <f>IF(ISBLANK(laps_times[[#This Row],[59]]),"DNF",    rounds_cum_time[[#This Row],[58]]+laps_times[[#This Row],[59]])</f>
        <v>0.10465405092592595</v>
      </c>
      <c r="BQ110" s="133">
        <f>IF(ISBLANK(laps_times[[#This Row],[60]]),"DNF",    rounds_cum_time[[#This Row],[59]]+laps_times[[#This Row],[60]])</f>
        <v>0.10653981481481484</v>
      </c>
      <c r="BR110" s="133">
        <f>IF(ISBLANK(laps_times[[#This Row],[61]]),"DNF",    rounds_cum_time[[#This Row],[60]]+laps_times[[#This Row],[61]])</f>
        <v>0.10839895833333335</v>
      </c>
      <c r="BS110" s="133">
        <f>IF(ISBLANK(laps_times[[#This Row],[62]]),"DNF",    rounds_cum_time[[#This Row],[61]]+laps_times[[#This Row],[62]])</f>
        <v>0.1102607638888889</v>
      </c>
      <c r="BT110" s="133">
        <f>IF(ISBLANK(laps_times[[#This Row],[63]]),"DNF",    rounds_cum_time[[#This Row],[62]]+laps_times[[#This Row],[63]])</f>
        <v>0.11212719907407409</v>
      </c>
      <c r="BU110" s="133">
        <f>IF(ISBLANK(laps_times[[#This Row],[64]]),"DNF",    rounds_cum_time[[#This Row],[63]]+laps_times[[#This Row],[64]])</f>
        <v>0.1140445601851852</v>
      </c>
      <c r="BV110" s="133">
        <f>IF(ISBLANK(laps_times[[#This Row],[65]]),"DNF",    rounds_cum_time[[#This Row],[64]]+laps_times[[#This Row],[65]])</f>
        <v>0.1159809027777778</v>
      </c>
      <c r="BW110" s="133">
        <f>IF(ISBLANK(laps_times[[#This Row],[66]]),"DNF",    rounds_cum_time[[#This Row],[65]]+laps_times[[#This Row],[66]])</f>
        <v>0.11802500000000002</v>
      </c>
      <c r="BX110" s="133">
        <f>IF(ISBLANK(laps_times[[#This Row],[67]]),"DNF",    rounds_cum_time[[#This Row],[66]]+laps_times[[#This Row],[67]])</f>
        <v>0.11995451388888891</v>
      </c>
      <c r="BY110" s="133">
        <f>IF(ISBLANK(laps_times[[#This Row],[68]]),"DNF",    rounds_cum_time[[#This Row],[67]]+laps_times[[#This Row],[68]])</f>
        <v>0.12189351851851854</v>
      </c>
      <c r="BZ110" s="133">
        <f>IF(ISBLANK(laps_times[[#This Row],[69]]),"DNF",    rounds_cum_time[[#This Row],[68]]+laps_times[[#This Row],[69]])</f>
        <v>0.12392175925925929</v>
      </c>
      <c r="CA110" s="133">
        <f>IF(ISBLANK(laps_times[[#This Row],[70]]),"DNF",    rounds_cum_time[[#This Row],[69]]+laps_times[[#This Row],[70]])</f>
        <v>0.12588125000000003</v>
      </c>
      <c r="CB110" s="133">
        <f>IF(ISBLANK(laps_times[[#This Row],[71]]),"DNF",    rounds_cum_time[[#This Row],[70]]+laps_times[[#This Row],[71]])</f>
        <v>0.12780405092592595</v>
      </c>
      <c r="CC110" s="133">
        <f>IF(ISBLANK(laps_times[[#This Row],[72]]),"DNF",    rounds_cum_time[[#This Row],[71]]+laps_times[[#This Row],[72]])</f>
        <v>0.1297109953703704</v>
      </c>
      <c r="CD110" s="133">
        <f>IF(ISBLANK(laps_times[[#This Row],[73]]),"DNF",    rounds_cum_time[[#This Row],[72]]+laps_times[[#This Row],[73]])</f>
        <v>0.13174745370370372</v>
      </c>
      <c r="CE110" s="133">
        <f>IF(ISBLANK(laps_times[[#This Row],[74]]),"DNF",    rounds_cum_time[[#This Row],[73]]+laps_times[[#This Row],[74]])</f>
        <v>0.13383495370370371</v>
      </c>
      <c r="CF110" s="133">
        <f>IF(ISBLANK(laps_times[[#This Row],[75]]),"DNF",    rounds_cum_time[[#This Row],[74]]+laps_times[[#This Row],[75]])</f>
        <v>0.13578020833333335</v>
      </c>
      <c r="CG110" s="133">
        <f>IF(ISBLANK(laps_times[[#This Row],[76]]),"DNF",    rounds_cum_time[[#This Row],[75]]+laps_times[[#This Row],[76]])</f>
        <v>0.13779560185185186</v>
      </c>
      <c r="CH110" s="133">
        <f>IF(ISBLANK(laps_times[[#This Row],[77]]),"DNF",    rounds_cum_time[[#This Row],[76]]+laps_times[[#This Row],[77]])</f>
        <v>0.13976493055555556</v>
      </c>
      <c r="CI110" s="133">
        <f>IF(ISBLANK(laps_times[[#This Row],[78]]),"DNF",    rounds_cum_time[[#This Row],[77]]+laps_times[[#This Row],[78]])</f>
        <v>0.14174166666666665</v>
      </c>
      <c r="CJ110" s="133">
        <f>IF(ISBLANK(laps_times[[#This Row],[79]]),"DNF",    rounds_cum_time[[#This Row],[78]]+laps_times[[#This Row],[79]])</f>
        <v>0.14366273148148148</v>
      </c>
      <c r="CK110" s="133">
        <f>IF(ISBLANK(laps_times[[#This Row],[80]]),"DNF",    rounds_cum_time[[#This Row],[79]]+laps_times[[#This Row],[80]])</f>
        <v>0.14564513888888889</v>
      </c>
      <c r="CL110" s="133">
        <f>IF(ISBLANK(laps_times[[#This Row],[81]]),"DNF",    rounds_cum_time[[#This Row],[80]]+laps_times[[#This Row],[81]])</f>
        <v>0.14765428240740741</v>
      </c>
      <c r="CM110" s="133">
        <f>IF(ISBLANK(laps_times[[#This Row],[82]]),"DNF",    rounds_cum_time[[#This Row],[81]]+laps_times[[#This Row],[82]])</f>
        <v>0.14963101851851851</v>
      </c>
      <c r="CN110" s="133">
        <f>IF(ISBLANK(laps_times[[#This Row],[83]]),"DNF",    rounds_cum_time[[#This Row],[82]]+laps_times[[#This Row],[83]])</f>
        <v>0.15160451388888888</v>
      </c>
      <c r="CO110" s="133">
        <f>IF(ISBLANK(laps_times[[#This Row],[84]]),"DNF",    rounds_cum_time[[#This Row],[83]]+laps_times[[#This Row],[84]])</f>
        <v>0.15365532407407406</v>
      </c>
      <c r="CP110" s="133">
        <f>IF(ISBLANK(laps_times[[#This Row],[85]]),"DNF",    rounds_cum_time[[#This Row],[84]]+laps_times[[#This Row],[85]])</f>
        <v>0.15564270833333332</v>
      </c>
      <c r="CQ110" s="133">
        <f>IF(ISBLANK(laps_times[[#This Row],[86]]),"DNF",    rounds_cum_time[[#This Row],[85]]+laps_times[[#This Row],[86]])</f>
        <v>0.15767974537037036</v>
      </c>
      <c r="CR110" s="133">
        <f>IF(ISBLANK(laps_times[[#This Row],[87]]),"DNF",    rounds_cum_time[[#This Row],[86]]+laps_times[[#This Row],[87]])</f>
        <v>0.15962673611111108</v>
      </c>
      <c r="CS110" s="133">
        <f>IF(ISBLANK(laps_times[[#This Row],[88]]),"DNF",    rounds_cum_time[[#This Row],[87]]+laps_times[[#This Row],[88]])</f>
        <v>0.16159976851851848</v>
      </c>
      <c r="CT110" s="133">
        <f>IF(ISBLANK(laps_times[[#This Row],[89]]),"DNF",    rounds_cum_time[[#This Row],[88]]+laps_times[[#This Row],[89]])</f>
        <v>0.16355555555555551</v>
      </c>
      <c r="CU110" s="133">
        <f>IF(ISBLANK(laps_times[[#This Row],[90]]),"DNF",    rounds_cum_time[[#This Row],[89]]+laps_times[[#This Row],[90]])</f>
        <v>0.1655381944444444</v>
      </c>
      <c r="CV110" s="133">
        <f>IF(ISBLANK(laps_times[[#This Row],[91]]),"DNF",    rounds_cum_time[[#This Row],[90]]+laps_times[[#This Row],[91]])</f>
        <v>0.16758715277777772</v>
      </c>
      <c r="CW110" s="133">
        <f>IF(ISBLANK(laps_times[[#This Row],[92]]),"DNF",    rounds_cum_time[[#This Row],[91]]+laps_times[[#This Row],[92]])</f>
        <v>0.16951284722222215</v>
      </c>
      <c r="CX110" s="133">
        <f>IF(ISBLANK(laps_times[[#This Row],[93]]),"DNF",    rounds_cum_time[[#This Row],[92]]+laps_times[[#This Row],[93]])</f>
        <v>0.17148912037037031</v>
      </c>
      <c r="CY110" s="133">
        <f>IF(ISBLANK(laps_times[[#This Row],[94]]),"DNF",    rounds_cum_time[[#This Row],[93]]+laps_times[[#This Row],[94]])</f>
        <v>0.17346597222222215</v>
      </c>
      <c r="CZ110" s="133">
        <f>IF(ISBLANK(laps_times[[#This Row],[95]]),"DNF",    rounds_cum_time[[#This Row],[94]]+laps_times[[#This Row],[95]])</f>
        <v>0.17548171296296289</v>
      </c>
      <c r="DA110" s="133">
        <f>IF(ISBLANK(laps_times[[#This Row],[96]]),"DNF",    rounds_cum_time[[#This Row],[95]]+laps_times[[#This Row],[96]])</f>
        <v>0.17744293981481474</v>
      </c>
      <c r="DB110" s="133">
        <f>IF(ISBLANK(laps_times[[#This Row],[97]]),"DNF",    rounds_cum_time[[#This Row],[96]]+laps_times[[#This Row],[97]])</f>
        <v>0.179430324074074</v>
      </c>
      <c r="DC110" s="133">
        <f>IF(ISBLANK(laps_times[[#This Row],[98]]),"DNF",    rounds_cum_time[[#This Row],[97]]+laps_times[[#This Row],[98]])</f>
        <v>0.18155914351851846</v>
      </c>
      <c r="DD110" s="133">
        <f>IF(ISBLANK(laps_times[[#This Row],[99]]),"DNF",    rounds_cum_time[[#This Row],[98]]+laps_times[[#This Row],[99]])</f>
        <v>0.18358240740740733</v>
      </c>
      <c r="DE110" s="133">
        <f>IF(ISBLANK(laps_times[[#This Row],[100]]),"DNF",    rounds_cum_time[[#This Row],[99]]+laps_times[[#This Row],[100]])</f>
        <v>0.18558136574074066</v>
      </c>
      <c r="DF110" s="133">
        <f>IF(ISBLANK(laps_times[[#This Row],[101]]),"DNF",    rounds_cum_time[[#This Row],[100]]+laps_times[[#This Row],[101]])</f>
        <v>0.18757650462962955</v>
      </c>
      <c r="DG110" s="133">
        <f>IF(ISBLANK(laps_times[[#This Row],[102]]),"DNF",    rounds_cum_time[[#This Row],[101]]+laps_times[[#This Row],[102]])</f>
        <v>0.18952245370370363</v>
      </c>
      <c r="DH110" s="133">
        <f>IF(ISBLANK(laps_times[[#This Row],[103]]),"DNF",    rounds_cum_time[[#This Row],[102]]+laps_times[[#This Row],[103]])</f>
        <v>0.19149039351851843</v>
      </c>
      <c r="DI110" s="128">
        <f>IF(ISBLANK(laps_times[[#This Row],[104]]),"DNF",    rounds_cum_time[[#This Row],[103]]+laps_times[[#This Row],[104]])</f>
        <v>0.19346354166666657</v>
      </c>
      <c r="DJ110" s="128">
        <f>IF(ISBLANK(laps_times[[#This Row],[105]]),"DNF",    rounds_cum_time[[#This Row],[104]]+laps_times[[#This Row],[105]])</f>
        <v>0.1953920138888888</v>
      </c>
    </row>
    <row r="111" spans="2:114" x14ac:dyDescent="0.2">
      <c r="B111" s="124">
        <f>laps_times[[#This Row],[poř]]</f>
        <v>108</v>
      </c>
      <c r="C111" s="125">
        <f>laps_times[[#This Row],[s.č.]]</f>
        <v>41</v>
      </c>
      <c r="D111" s="125" t="str">
        <f>laps_times[[#This Row],[jméno]]</f>
        <v>Chudý Luboš</v>
      </c>
      <c r="E111" s="126">
        <f>laps_times[[#This Row],[roč]]</f>
        <v>1966</v>
      </c>
      <c r="F111" s="126" t="str">
        <f>laps_times[[#This Row],[kat]]</f>
        <v>M50</v>
      </c>
      <c r="G111" s="126">
        <f>laps_times[[#This Row],[poř_kat]]</f>
        <v>22</v>
      </c>
      <c r="H111" s="135" t="str">
        <f>IF(ISBLANK(laps_times[[#This Row],[klub]]),"-",laps_times[[#This Row],[klub]])</f>
        <v>-</v>
      </c>
      <c r="I111" s="138">
        <f>laps_times[[#This Row],[celk. čas]]</f>
        <v>0.19565972222222219</v>
      </c>
      <c r="J111" s="133">
        <f>laps_times[[#This Row],[1]]</f>
        <v>2.6196759259259263E-3</v>
      </c>
      <c r="K111" s="127">
        <f>IF(ISBLANK(laps_times[[#This Row],[2]]),"DNF",    rounds_cum_time[[#This Row],[1]]+laps_times[[#This Row],[2]])</f>
        <v>4.1621527777777785E-3</v>
      </c>
      <c r="L111" s="133">
        <f>IF(ISBLANK(laps_times[[#This Row],[3]]),"DNF",    rounds_cum_time[[#This Row],[2]]+laps_times[[#This Row],[3]])</f>
        <v>5.7236111111111116E-3</v>
      </c>
      <c r="M111" s="133">
        <f>IF(ISBLANK(laps_times[[#This Row],[4]]),"DNF",    rounds_cum_time[[#This Row],[3]]+laps_times[[#This Row],[4]])</f>
        <v>7.2993055555555563E-3</v>
      </c>
      <c r="N111" s="133">
        <f>IF(ISBLANK(laps_times[[#This Row],[5]]),"DNF",    rounds_cum_time[[#This Row],[4]]+laps_times[[#This Row],[5]])</f>
        <v>8.8259259259259263E-3</v>
      </c>
      <c r="O111" s="133">
        <f>IF(ISBLANK(laps_times[[#This Row],[6]]),"DNF",    rounds_cum_time[[#This Row],[5]]+laps_times[[#This Row],[6]])</f>
        <v>1.0335069444444445E-2</v>
      </c>
      <c r="P111" s="133">
        <f>IF(ISBLANK(laps_times[[#This Row],[7]]),"DNF",    rounds_cum_time[[#This Row],[6]]+laps_times[[#This Row],[7]])</f>
        <v>1.187013888888889E-2</v>
      </c>
      <c r="Q111" s="133">
        <f>IF(ISBLANK(laps_times[[#This Row],[8]]),"DNF",    rounds_cum_time[[#This Row],[7]]+laps_times[[#This Row],[8]])</f>
        <v>1.3674074074074075E-2</v>
      </c>
      <c r="R111" s="133">
        <f>IF(ISBLANK(laps_times[[#This Row],[9]]),"DNF",    rounds_cum_time[[#This Row],[8]]+laps_times[[#This Row],[9]])</f>
        <v>1.5175810185185186E-2</v>
      </c>
      <c r="S111" s="133">
        <f>IF(ISBLANK(laps_times[[#This Row],[10]]),"DNF",    rounds_cum_time[[#This Row],[9]]+laps_times[[#This Row],[10]])</f>
        <v>1.6704398148148149E-2</v>
      </c>
      <c r="T111" s="133">
        <f>IF(ISBLANK(laps_times[[#This Row],[11]]),"DNF",    rounds_cum_time[[#This Row],[10]]+laps_times[[#This Row],[11]])</f>
        <v>1.8242361111111112E-2</v>
      </c>
      <c r="U111" s="133">
        <f>IF(ISBLANK(laps_times[[#This Row],[12]]),"DNF",    rounds_cum_time[[#This Row],[11]]+laps_times[[#This Row],[12]])</f>
        <v>1.9652430555555555E-2</v>
      </c>
      <c r="V111" s="127">
        <f>IF(ISBLANK(laps_times[[#This Row],[13]]),"DNF",    rounds_cum_time[[#This Row],[12]]+laps_times[[#This Row],[13]])</f>
        <v>2.1060185185185185E-2</v>
      </c>
      <c r="W111" s="133">
        <f>IF(ISBLANK(laps_times[[#This Row],[14]]),"DNF",    rounds_cum_time[[#This Row],[13]]+laps_times[[#This Row],[14]])</f>
        <v>2.2493865740740741E-2</v>
      </c>
      <c r="X111" s="133">
        <f>IF(ISBLANK(laps_times[[#This Row],[15]]),"DNF",    rounds_cum_time[[#This Row],[14]]+laps_times[[#This Row],[15]])</f>
        <v>2.3972106481481483E-2</v>
      </c>
      <c r="Y111" s="133">
        <f>IF(ISBLANK(laps_times[[#This Row],[16]]),"DNF",    rounds_cum_time[[#This Row],[15]]+laps_times[[#This Row],[16]])</f>
        <v>2.5474305555555556E-2</v>
      </c>
      <c r="Z111" s="133">
        <f>IF(ISBLANK(laps_times[[#This Row],[17]]),"DNF",    rounds_cum_time[[#This Row],[16]]+laps_times[[#This Row],[17]])</f>
        <v>2.6898726851851851E-2</v>
      </c>
      <c r="AA111" s="133">
        <f>IF(ISBLANK(laps_times[[#This Row],[18]]),"DNF",    rounds_cum_time[[#This Row],[17]]+laps_times[[#This Row],[18]])</f>
        <v>2.8358449074074074E-2</v>
      </c>
      <c r="AB111" s="133">
        <f>IF(ISBLANK(laps_times[[#This Row],[19]]),"DNF",    rounds_cum_time[[#This Row],[18]]+laps_times[[#This Row],[19]])</f>
        <v>2.9861342592592592E-2</v>
      </c>
      <c r="AC111" s="133">
        <f>IF(ISBLANK(laps_times[[#This Row],[20]]),"DNF",    rounds_cum_time[[#This Row],[19]]+laps_times[[#This Row],[20]])</f>
        <v>3.1441782407407408E-2</v>
      </c>
      <c r="AD111" s="133">
        <f>IF(ISBLANK(laps_times[[#This Row],[21]]),"DNF",    rounds_cum_time[[#This Row],[20]]+laps_times[[#This Row],[21]])</f>
        <v>3.3011574074074075E-2</v>
      </c>
      <c r="AE111" s="133">
        <f>IF(ISBLANK(laps_times[[#This Row],[22]]),"DNF",    rounds_cum_time[[#This Row],[21]]+laps_times[[#This Row],[22]])</f>
        <v>3.5091435185185184E-2</v>
      </c>
      <c r="AF111" s="133">
        <f>IF(ISBLANK(laps_times[[#This Row],[23]]),"DNF",    rounds_cum_time[[#This Row],[22]]+laps_times[[#This Row],[23]])</f>
        <v>3.6865393518518516E-2</v>
      </c>
      <c r="AG111" s="133">
        <f>IF(ISBLANK(laps_times[[#This Row],[24]]),"DNF",    rounds_cum_time[[#This Row],[23]]+laps_times[[#This Row],[24]])</f>
        <v>3.8429861111111109E-2</v>
      </c>
      <c r="AH111" s="133">
        <f>IF(ISBLANK(laps_times[[#This Row],[25]]),"DNF",    rounds_cum_time[[#This Row],[24]]+laps_times[[#This Row],[25]])</f>
        <v>3.9988194444444444E-2</v>
      </c>
      <c r="AI111" s="133">
        <f>IF(ISBLANK(laps_times[[#This Row],[26]]),"DNF",    rounds_cum_time[[#This Row],[25]]+laps_times[[#This Row],[26]])</f>
        <v>4.1565277777777777E-2</v>
      </c>
      <c r="AJ111" s="133">
        <f>IF(ISBLANK(laps_times[[#This Row],[27]]),"DNF",    rounds_cum_time[[#This Row],[26]]+laps_times[[#This Row],[27]])</f>
        <v>4.3092013888888892E-2</v>
      </c>
      <c r="AK111" s="133">
        <f>IF(ISBLANK(laps_times[[#This Row],[28]]),"DNF",    rounds_cum_time[[#This Row],[27]]+laps_times[[#This Row],[28]])</f>
        <v>4.461018518518519E-2</v>
      </c>
      <c r="AL111" s="133">
        <f>IF(ISBLANK(laps_times[[#This Row],[29]]),"DNF",    rounds_cum_time[[#This Row],[28]]+laps_times[[#This Row],[29]])</f>
        <v>4.6208333333333337E-2</v>
      </c>
      <c r="AM111" s="133">
        <f>IF(ISBLANK(laps_times[[#This Row],[30]]),"DNF",    rounds_cum_time[[#This Row],[29]]+laps_times[[#This Row],[30]])</f>
        <v>4.7846412037037038E-2</v>
      </c>
      <c r="AN111" s="133">
        <f>IF(ISBLANK(laps_times[[#This Row],[31]]),"DNF",    rounds_cum_time[[#This Row],[30]]+laps_times[[#This Row],[31]])</f>
        <v>4.9449884259259259E-2</v>
      </c>
      <c r="AO111" s="133">
        <f>IF(ISBLANK(laps_times[[#This Row],[32]]),"DNF",    rounds_cum_time[[#This Row],[31]]+laps_times[[#This Row],[32]])</f>
        <v>5.1074305555555553E-2</v>
      </c>
      <c r="AP111" s="133">
        <f>IF(ISBLANK(laps_times[[#This Row],[33]]),"DNF",    rounds_cum_time[[#This Row],[32]]+laps_times[[#This Row],[33]])</f>
        <v>5.2523032407407404E-2</v>
      </c>
      <c r="AQ111" s="133">
        <f>IF(ISBLANK(laps_times[[#This Row],[34]]),"DNF",    rounds_cum_time[[#This Row],[33]]+laps_times[[#This Row],[34]])</f>
        <v>5.4017824074074072E-2</v>
      </c>
      <c r="AR111" s="133">
        <f>IF(ISBLANK(laps_times[[#This Row],[35]]),"DNF",    rounds_cum_time[[#This Row],[34]]+laps_times[[#This Row],[35]])</f>
        <v>5.5717708333333331E-2</v>
      </c>
      <c r="AS111" s="133">
        <f>IF(ISBLANK(laps_times[[#This Row],[36]]),"DNF",    rounds_cum_time[[#This Row],[35]]+laps_times[[#This Row],[36]])</f>
        <v>5.7430324074074071E-2</v>
      </c>
      <c r="AT111" s="133">
        <f>IF(ISBLANK(laps_times[[#This Row],[37]]),"DNF",    rounds_cum_time[[#This Row],[36]]+laps_times[[#This Row],[37]])</f>
        <v>5.9017013888888886E-2</v>
      </c>
      <c r="AU111" s="133">
        <f>IF(ISBLANK(laps_times[[#This Row],[38]]),"DNF",    rounds_cum_time[[#This Row],[37]]+laps_times[[#This Row],[38]])</f>
        <v>6.0660300925925927E-2</v>
      </c>
      <c r="AV111" s="133">
        <f>IF(ISBLANK(laps_times[[#This Row],[39]]),"DNF",    rounds_cum_time[[#This Row],[38]]+laps_times[[#This Row],[39]])</f>
        <v>6.2322337962962965E-2</v>
      </c>
      <c r="AW111" s="133">
        <f>IF(ISBLANK(laps_times[[#This Row],[40]]),"DNF",    rounds_cum_time[[#This Row],[39]]+laps_times[[#This Row],[40]])</f>
        <v>6.3986574074074071E-2</v>
      </c>
      <c r="AX111" s="133">
        <f>IF(ISBLANK(laps_times[[#This Row],[41]]),"DNF",    rounds_cum_time[[#This Row],[40]]+laps_times[[#This Row],[41]])</f>
        <v>6.5681828703703704E-2</v>
      </c>
      <c r="AY111" s="133">
        <f>IF(ISBLANK(laps_times[[#This Row],[42]]),"DNF",    rounds_cum_time[[#This Row],[41]]+laps_times[[#This Row],[42]])</f>
        <v>6.7484374999999999E-2</v>
      </c>
      <c r="AZ111" s="133">
        <f>IF(ISBLANK(laps_times[[#This Row],[43]]),"DNF",    rounds_cum_time[[#This Row],[42]]+laps_times[[#This Row],[43]])</f>
        <v>6.9213425925925928E-2</v>
      </c>
      <c r="BA111" s="133">
        <f>IF(ISBLANK(laps_times[[#This Row],[44]]),"DNF",    rounds_cum_time[[#This Row],[43]]+laps_times[[#This Row],[44]])</f>
        <v>7.0962152777777773E-2</v>
      </c>
      <c r="BB111" s="133">
        <f>IF(ISBLANK(laps_times[[#This Row],[45]]),"DNF",    rounds_cum_time[[#This Row],[44]]+laps_times[[#This Row],[45]])</f>
        <v>7.2695601851851852E-2</v>
      </c>
      <c r="BC111" s="133">
        <f>IF(ISBLANK(laps_times[[#This Row],[46]]),"DNF",    rounds_cum_time[[#This Row],[45]]+laps_times[[#This Row],[46]])</f>
        <v>7.457407407407407E-2</v>
      </c>
      <c r="BD111" s="133">
        <f>IF(ISBLANK(laps_times[[#This Row],[47]]),"DNF",    rounds_cum_time[[#This Row],[46]]+laps_times[[#This Row],[47]])</f>
        <v>7.6498495370370373E-2</v>
      </c>
      <c r="BE111" s="133">
        <f>IF(ISBLANK(laps_times[[#This Row],[48]]),"DNF",    rounds_cum_time[[#This Row],[47]]+laps_times[[#This Row],[48]])</f>
        <v>7.845474537037038E-2</v>
      </c>
      <c r="BF111" s="133">
        <f>IF(ISBLANK(laps_times[[#This Row],[49]]),"DNF",    rounds_cum_time[[#This Row],[48]]+laps_times[[#This Row],[49]])</f>
        <v>8.0435648148148159E-2</v>
      </c>
      <c r="BG111" s="133">
        <f>IF(ISBLANK(laps_times[[#This Row],[50]]),"DNF",    rounds_cum_time[[#This Row],[49]]+laps_times[[#This Row],[50]])</f>
        <v>8.2591666666666674E-2</v>
      </c>
      <c r="BH111" s="133">
        <f>IF(ISBLANK(laps_times[[#This Row],[51]]),"DNF",    rounds_cum_time[[#This Row],[50]]+laps_times[[#This Row],[51]])</f>
        <v>8.4485763888888898E-2</v>
      </c>
      <c r="BI111" s="133">
        <f>IF(ISBLANK(laps_times[[#This Row],[52]]),"DNF",    rounds_cum_time[[#This Row],[51]]+laps_times[[#This Row],[52]])</f>
        <v>8.6434375000000008E-2</v>
      </c>
      <c r="BJ111" s="133">
        <f>IF(ISBLANK(laps_times[[#This Row],[53]]),"DNF",    rounds_cum_time[[#This Row],[52]]+laps_times[[#This Row],[53]])</f>
        <v>8.8519560185185198E-2</v>
      </c>
      <c r="BK111" s="133">
        <f>IF(ISBLANK(laps_times[[#This Row],[54]]),"DNF",    rounds_cum_time[[#This Row],[53]]+laps_times[[#This Row],[54]])</f>
        <v>9.0624537037037045E-2</v>
      </c>
      <c r="BL111" s="133">
        <f>IF(ISBLANK(laps_times[[#This Row],[55]]),"DNF",    rounds_cum_time[[#This Row],[54]]+laps_times[[#This Row],[55]])</f>
        <v>9.3944444444444455E-2</v>
      </c>
      <c r="BM111" s="133">
        <f>IF(ISBLANK(laps_times[[#This Row],[56]]),"DNF",    rounds_cum_time[[#This Row],[55]]+laps_times[[#This Row],[56]])</f>
        <v>9.6036111111111128E-2</v>
      </c>
      <c r="BN111" s="133">
        <f>IF(ISBLANK(laps_times[[#This Row],[57]]),"DNF",    rounds_cum_time[[#This Row],[56]]+laps_times[[#This Row],[57]])</f>
        <v>9.847858796296298E-2</v>
      </c>
      <c r="BO111" s="133">
        <f>IF(ISBLANK(laps_times[[#This Row],[58]]),"DNF",    rounds_cum_time[[#This Row],[57]]+laps_times[[#This Row],[58]])</f>
        <v>0.1006346064814815</v>
      </c>
      <c r="BP111" s="133">
        <f>IF(ISBLANK(laps_times[[#This Row],[59]]),"DNF",    rounds_cum_time[[#This Row],[58]]+laps_times[[#This Row],[59]])</f>
        <v>0.10307939814814816</v>
      </c>
      <c r="BQ111" s="133">
        <f>IF(ISBLANK(laps_times[[#This Row],[60]]),"DNF",    rounds_cum_time[[#This Row],[59]]+laps_times[[#This Row],[60]])</f>
        <v>0.10520798611111112</v>
      </c>
      <c r="BR111" s="133">
        <f>IF(ISBLANK(laps_times[[#This Row],[61]]),"DNF",    rounds_cum_time[[#This Row],[60]]+laps_times[[#This Row],[61]])</f>
        <v>0.10725891203703705</v>
      </c>
      <c r="BS111" s="133">
        <f>IF(ISBLANK(laps_times[[#This Row],[62]]),"DNF",    rounds_cum_time[[#This Row],[61]]+laps_times[[#This Row],[62]])</f>
        <v>0.10901215277777779</v>
      </c>
      <c r="BT111" s="133">
        <f>IF(ISBLANK(laps_times[[#This Row],[63]]),"DNF",    rounds_cum_time[[#This Row],[62]]+laps_times[[#This Row],[63]])</f>
        <v>0.1107238425925926</v>
      </c>
      <c r="BU111" s="133">
        <f>IF(ISBLANK(laps_times[[#This Row],[64]]),"DNF",    rounds_cum_time[[#This Row],[63]]+laps_times[[#This Row],[64]])</f>
        <v>0.11343865740740741</v>
      </c>
      <c r="BV111" s="133">
        <f>IF(ISBLANK(laps_times[[#This Row],[65]]),"DNF",    rounds_cum_time[[#This Row],[64]]+laps_times[[#This Row],[65]])</f>
        <v>0.11585636574074075</v>
      </c>
      <c r="BW111" s="133">
        <f>IF(ISBLANK(laps_times[[#This Row],[66]]),"DNF",    rounds_cum_time[[#This Row],[65]]+laps_times[[#This Row],[66]])</f>
        <v>0.11841006944444445</v>
      </c>
      <c r="BX111" s="133">
        <f>IF(ISBLANK(laps_times[[#This Row],[67]]),"DNF",    rounds_cum_time[[#This Row],[66]]+laps_times[[#This Row],[67]])</f>
        <v>0.12039085648148148</v>
      </c>
      <c r="BY111" s="133">
        <f>IF(ISBLANK(laps_times[[#This Row],[68]]),"DNF",    rounds_cum_time[[#This Row],[67]]+laps_times[[#This Row],[68]])</f>
        <v>0.12243969907407408</v>
      </c>
      <c r="BZ111" s="133">
        <f>IF(ISBLANK(laps_times[[#This Row],[69]]),"DNF",    rounds_cum_time[[#This Row],[68]]+laps_times[[#This Row],[69]])</f>
        <v>0.12448275462962964</v>
      </c>
      <c r="CA111" s="133">
        <f>IF(ISBLANK(laps_times[[#This Row],[70]]),"DNF",    rounds_cum_time[[#This Row],[69]]+laps_times[[#This Row],[70]])</f>
        <v>0.12653738425925928</v>
      </c>
      <c r="CB111" s="133">
        <f>IF(ISBLANK(laps_times[[#This Row],[71]]),"DNF",    rounds_cum_time[[#This Row],[70]]+laps_times[[#This Row],[71]])</f>
        <v>0.12863148148148151</v>
      </c>
      <c r="CC111" s="133">
        <f>IF(ISBLANK(laps_times[[#This Row],[72]]),"DNF",    rounds_cum_time[[#This Row],[71]]+laps_times[[#This Row],[72]])</f>
        <v>0.13072997685185189</v>
      </c>
      <c r="CD111" s="133">
        <f>IF(ISBLANK(laps_times[[#This Row],[73]]),"DNF",    rounds_cum_time[[#This Row],[72]]+laps_times[[#This Row],[73]])</f>
        <v>0.13288252314814819</v>
      </c>
      <c r="CE111" s="133">
        <f>IF(ISBLANK(laps_times[[#This Row],[74]]),"DNF",    rounds_cum_time[[#This Row],[73]]+laps_times[[#This Row],[74]])</f>
        <v>0.13498530092592598</v>
      </c>
      <c r="CF111" s="133">
        <f>IF(ISBLANK(laps_times[[#This Row],[75]]),"DNF",    rounds_cum_time[[#This Row],[74]]+laps_times[[#This Row],[75]])</f>
        <v>0.13728217592592598</v>
      </c>
      <c r="CG111" s="133">
        <f>IF(ISBLANK(laps_times[[#This Row],[76]]),"DNF",    rounds_cum_time[[#This Row],[75]]+laps_times[[#This Row],[76]])</f>
        <v>0.13926261574074081</v>
      </c>
      <c r="CH111" s="133">
        <f>IF(ISBLANK(laps_times[[#This Row],[77]]),"DNF",    rounds_cum_time[[#This Row],[76]]+laps_times[[#This Row],[77]])</f>
        <v>0.14126724537037044</v>
      </c>
      <c r="CI111" s="133">
        <f>IF(ISBLANK(laps_times[[#This Row],[78]]),"DNF",    rounds_cum_time[[#This Row],[77]]+laps_times[[#This Row],[78]])</f>
        <v>0.14322442129629637</v>
      </c>
      <c r="CJ111" s="133">
        <f>IF(ISBLANK(laps_times[[#This Row],[79]]),"DNF",    rounds_cum_time[[#This Row],[78]]+laps_times[[#This Row],[79]])</f>
        <v>0.14526666666666674</v>
      </c>
      <c r="CK111" s="133">
        <f>IF(ISBLANK(laps_times[[#This Row],[80]]),"DNF",    rounds_cum_time[[#This Row],[79]]+laps_times[[#This Row],[80]])</f>
        <v>0.14732696759259267</v>
      </c>
      <c r="CL111" s="133">
        <f>IF(ISBLANK(laps_times[[#This Row],[81]]),"DNF",    rounds_cum_time[[#This Row],[80]]+laps_times[[#This Row],[81]])</f>
        <v>0.14936458333333341</v>
      </c>
      <c r="CM111" s="133">
        <f>IF(ISBLANK(laps_times[[#This Row],[82]]),"DNF",    rounds_cum_time[[#This Row],[81]]+laps_times[[#This Row],[82]])</f>
        <v>0.15135127314814822</v>
      </c>
      <c r="CN111" s="133">
        <f>IF(ISBLANK(laps_times[[#This Row],[83]]),"DNF",    rounds_cum_time[[#This Row],[82]]+laps_times[[#This Row],[83]])</f>
        <v>0.15326724537037045</v>
      </c>
      <c r="CO111" s="133">
        <f>IF(ISBLANK(laps_times[[#This Row],[84]]),"DNF",    rounds_cum_time[[#This Row],[83]]+laps_times[[#This Row],[84]])</f>
        <v>0.15521840277777785</v>
      </c>
      <c r="CP111" s="133">
        <f>IF(ISBLANK(laps_times[[#This Row],[85]]),"DNF",    rounds_cum_time[[#This Row],[84]]+laps_times[[#This Row],[85]])</f>
        <v>0.15710983796296304</v>
      </c>
      <c r="CQ111" s="133">
        <f>IF(ISBLANK(laps_times[[#This Row],[86]]),"DNF",    rounds_cum_time[[#This Row],[85]]+laps_times[[#This Row],[86]])</f>
        <v>0.15884212962962971</v>
      </c>
      <c r="CR111" s="133">
        <f>IF(ISBLANK(laps_times[[#This Row],[87]]),"DNF",    rounds_cum_time[[#This Row],[86]]+laps_times[[#This Row],[87]])</f>
        <v>0.16067569444444452</v>
      </c>
      <c r="CS111" s="133">
        <f>IF(ISBLANK(laps_times[[#This Row],[88]]),"DNF",    rounds_cum_time[[#This Row],[87]]+laps_times[[#This Row],[88]])</f>
        <v>0.16252187500000007</v>
      </c>
      <c r="CT111" s="133">
        <f>IF(ISBLANK(laps_times[[#This Row],[89]]),"DNF",    rounds_cum_time[[#This Row],[88]]+laps_times[[#This Row],[89]])</f>
        <v>0.16447129629629637</v>
      </c>
      <c r="CU111" s="133">
        <f>IF(ISBLANK(laps_times[[#This Row],[90]]),"DNF",    rounds_cum_time[[#This Row],[89]]+laps_times[[#This Row],[90]])</f>
        <v>0.1664526620370371</v>
      </c>
      <c r="CV111" s="133">
        <f>IF(ISBLANK(laps_times[[#This Row],[91]]),"DNF",    rounds_cum_time[[#This Row],[90]]+laps_times[[#This Row],[91]])</f>
        <v>0.16840717592592599</v>
      </c>
      <c r="CW111" s="133">
        <f>IF(ISBLANK(laps_times[[#This Row],[92]]),"DNF",    rounds_cum_time[[#This Row],[91]]+laps_times[[#This Row],[92]])</f>
        <v>0.17019166666666674</v>
      </c>
      <c r="CX111" s="133">
        <f>IF(ISBLANK(laps_times[[#This Row],[93]]),"DNF",    rounds_cum_time[[#This Row],[92]]+laps_times[[#This Row],[93]])</f>
        <v>0.17199317129629638</v>
      </c>
      <c r="CY111" s="133">
        <f>IF(ISBLANK(laps_times[[#This Row],[94]]),"DNF",    rounds_cum_time[[#This Row],[93]]+laps_times[[#This Row],[94]])</f>
        <v>0.17407858796296305</v>
      </c>
      <c r="CZ111" s="133">
        <f>IF(ISBLANK(laps_times[[#This Row],[95]]),"DNF",    rounds_cum_time[[#This Row],[94]]+laps_times[[#This Row],[95]])</f>
        <v>0.17601400462962971</v>
      </c>
      <c r="DA111" s="133">
        <f>IF(ISBLANK(laps_times[[#This Row],[96]]),"DNF",    rounds_cum_time[[#This Row],[95]]+laps_times[[#This Row],[96]])</f>
        <v>0.17782199074074082</v>
      </c>
      <c r="DB111" s="133">
        <f>IF(ISBLANK(laps_times[[#This Row],[97]]),"DNF",    rounds_cum_time[[#This Row],[96]]+laps_times[[#This Row],[97]])</f>
        <v>0.17957384259259268</v>
      </c>
      <c r="DC111" s="133">
        <f>IF(ISBLANK(laps_times[[#This Row],[98]]),"DNF",    rounds_cum_time[[#This Row],[97]]+laps_times[[#This Row],[98]])</f>
        <v>0.18147650462962972</v>
      </c>
      <c r="DD111" s="133">
        <f>IF(ISBLANK(laps_times[[#This Row],[99]]),"DNF",    rounds_cum_time[[#This Row],[98]]+laps_times[[#This Row],[99]])</f>
        <v>0.18338680555555564</v>
      </c>
      <c r="DE111" s="133">
        <f>IF(ISBLANK(laps_times[[#This Row],[100]]),"DNF",    rounds_cum_time[[#This Row],[99]]+laps_times[[#This Row],[100]])</f>
        <v>0.18528726851851859</v>
      </c>
      <c r="DF111" s="133">
        <f>IF(ISBLANK(laps_times[[#This Row],[101]]),"DNF",    rounds_cum_time[[#This Row],[100]]+laps_times[[#This Row],[101]])</f>
        <v>0.18732615740740749</v>
      </c>
      <c r="DG111" s="133">
        <f>IF(ISBLANK(laps_times[[#This Row],[102]]),"DNF",    rounds_cum_time[[#This Row],[101]]+laps_times[[#This Row],[102]])</f>
        <v>0.18936724537037045</v>
      </c>
      <c r="DH111" s="133">
        <f>IF(ISBLANK(laps_times[[#This Row],[103]]),"DNF",    rounds_cum_time[[#This Row],[102]]+laps_times[[#This Row],[103]])</f>
        <v>0.19146145833333342</v>
      </c>
      <c r="DI111" s="128">
        <f>IF(ISBLANK(laps_times[[#This Row],[104]]),"DNF",    rounds_cum_time[[#This Row],[103]]+laps_times[[#This Row],[104]])</f>
        <v>0.19368437500000008</v>
      </c>
      <c r="DJ111" s="128">
        <f>IF(ISBLANK(laps_times[[#This Row],[105]]),"DNF",    rounds_cum_time[[#This Row],[104]]+laps_times[[#This Row],[105]])</f>
        <v>0.19567118055555563</v>
      </c>
    </row>
    <row r="112" spans="2:114" x14ac:dyDescent="0.2">
      <c r="B112" s="124">
        <f>laps_times[[#This Row],[poř]]</f>
        <v>109</v>
      </c>
      <c r="C112" s="125">
        <f>laps_times[[#This Row],[s.č.]]</f>
        <v>23</v>
      </c>
      <c r="D112" s="125" t="str">
        <f>laps_times[[#This Row],[jméno]]</f>
        <v>Dolejš Jan</v>
      </c>
      <c r="E112" s="126">
        <f>laps_times[[#This Row],[roč]]</f>
        <v>1949</v>
      </c>
      <c r="F112" s="126" t="str">
        <f>laps_times[[#This Row],[kat]]</f>
        <v>M60</v>
      </c>
      <c r="G112" s="126">
        <f>laps_times[[#This Row],[poř_kat]]</f>
        <v>8</v>
      </c>
      <c r="H112" s="135" t="str">
        <f>IF(ISBLANK(laps_times[[#This Row],[klub]]),"-",laps_times[[#This Row],[klub]])</f>
        <v>TJ Sokol Unhošť</v>
      </c>
      <c r="I112" s="138">
        <f>laps_times[[#This Row],[celk. čas]]</f>
        <v>0.19949074074074072</v>
      </c>
      <c r="J112" s="133">
        <f>laps_times[[#This Row],[1]]</f>
        <v>2.6130787037037038E-3</v>
      </c>
      <c r="K112" s="127">
        <f>IF(ISBLANK(laps_times[[#This Row],[2]]),"DNF",    rounds_cum_time[[#This Row],[1]]+laps_times[[#This Row],[2]])</f>
        <v>4.2422453703703702E-3</v>
      </c>
      <c r="L112" s="133">
        <f>IF(ISBLANK(laps_times[[#This Row],[3]]),"DNF",    rounds_cum_time[[#This Row],[2]]+laps_times[[#This Row],[3]])</f>
        <v>5.9197916666666661E-3</v>
      </c>
      <c r="M112" s="133">
        <f>IF(ISBLANK(laps_times[[#This Row],[4]]),"DNF",    rounds_cum_time[[#This Row],[3]]+laps_times[[#This Row],[4]])</f>
        <v>7.6431712962962955E-3</v>
      </c>
      <c r="N112" s="133">
        <f>IF(ISBLANK(laps_times[[#This Row],[5]]),"DNF",    rounds_cum_time[[#This Row],[4]]+laps_times[[#This Row],[5]])</f>
        <v>9.3489583333333324E-3</v>
      </c>
      <c r="O112" s="133">
        <f>IF(ISBLANK(laps_times[[#This Row],[6]]),"DNF",    rounds_cum_time[[#This Row],[5]]+laps_times[[#This Row],[6]])</f>
        <v>1.1155324074074073E-2</v>
      </c>
      <c r="P112" s="133">
        <f>IF(ISBLANK(laps_times[[#This Row],[7]]),"DNF",    rounds_cum_time[[#This Row],[6]]+laps_times[[#This Row],[7]])</f>
        <v>1.2937268518518516E-2</v>
      </c>
      <c r="Q112" s="133">
        <f>IF(ISBLANK(laps_times[[#This Row],[8]]),"DNF",    rounds_cum_time[[#This Row],[7]]+laps_times[[#This Row],[8]])</f>
        <v>1.462847222222222E-2</v>
      </c>
      <c r="R112" s="133">
        <f>IF(ISBLANK(laps_times[[#This Row],[9]]),"DNF",    rounds_cum_time[[#This Row],[8]]+laps_times[[#This Row],[9]])</f>
        <v>1.6325694444444441E-2</v>
      </c>
      <c r="S112" s="133">
        <f>IF(ISBLANK(laps_times[[#This Row],[10]]),"DNF",    rounds_cum_time[[#This Row],[9]]+laps_times[[#This Row],[10]])</f>
        <v>1.8045601851851847E-2</v>
      </c>
      <c r="T112" s="133">
        <f>IF(ISBLANK(laps_times[[#This Row],[11]]),"DNF",    rounds_cum_time[[#This Row],[10]]+laps_times[[#This Row],[11]])</f>
        <v>1.9867245370370365E-2</v>
      </c>
      <c r="U112" s="133">
        <f>IF(ISBLANK(laps_times[[#This Row],[12]]),"DNF",    rounds_cum_time[[#This Row],[11]]+laps_times[[#This Row],[12]])</f>
        <v>2.1576388888888885E-2</v>
      </c>
      <c r="V112" s="127">
        <f>IF(ISBLANK(laps_times[[#This Row],[13]]),"DNF",    rounds_cum_time[[#This Row],[12]]+laps_times[[#This Row],[13]])</f>
        <v>2.3243402777777773E-2</v>
      </c>
      <c r="W112" s="133">
        <f>IF(ISBLANK(laps_times[[#This Row],[14]]),"DNF",    rounds_cum_time[[#This Row],[13]]+laps_times[[#This Row],[14]])</f>
        <v>2.8289120370370364E-2</v>
      </c>
      <c r="X112" s="133">
        <f>IF(ISBLANK(laps_times[[#This Row],[15]]),"DNF",    rounds_cum_time[[#This Row],[14]]+laps_times[[#This Row],[15]])</f>
        <v>2.9892129629629623E-2</v>
      </c>
      <c r="Y112" s="133">
        <f>IF(ISBLANK(laps_times[[#This Row],[16]]),"DNF",    rounds_cum_time[[#This Row],[15]]+laps_times[[#This Row],[16]])</f>
        <v>3.1469212962962956E-2</v>
      </c>
      <c r="Z112" s="133">
        <f>IF(ISBLANK(laps_times[[#This Row],[17]]),"DNF",    rounds_cum_time[[#This Row],[16]]+laps_times[[#This Row],[17]])</f>
        <v>3.3129166666666661E-2</v>
      </c>
      <c r="AA112" s="133">
        <f>IF(ISBLANK(laps_times[[#This Row],[18]]),"DNF",    rounds_cum_time[[#This Row],[17]]+laps_times[[#This Row],[18]])</f>
        <v>3.4800347222222215E-2</v>
      </c>
      <c r="AB112" s="133">
        <f>IF(ISBLANK(laps_times[[#This Row],[19]]),"DNF",    rounds_cum_time[[#This Row],[18]]+laps_times[[#This Row],[19]])</f>
        <v>3.650624999999999E-2</v>
      </c>
      <c r="AC112" s="133">
        <f>IF(ISBLANK(laps_times[[#This Row],[20]]),"DNF",    rounds_cum_time[[#This Row],[19]]+laps_times[[#This Row],[20]])</f>
        <v>3.8188425925925917E-2</v>
      </c>
      <c r="AD112" s="133">
        <f>IF(ISBLANK(laps_times[[#This Row],[21]]),"DNF",    rounds_cum_time[[#This Row],[20]]+laps_times[[#This Row],[21]])</f>
        <v>3.9921064814814805E-2</v>
      </c>
      <c r="AE112" s="133">
        <f>IF(ISBLANK(laps_times[[#This Row],[22]]),"DNF",    rounds_cum_time[[#This Row],[21]]+laps_times[[#This Row],[22]])</f>
        <v>4.1942476851851845E-2</v>
      </c>
      <c r="AF112" s="133">
        <f>IF(ISBLANK(laps_times[[#This Row],[23]]),"DNF",    rounds_cum_time[[#This Row],[22]]+laps_times[[#This Row],[23]])</f>
        <v>4.3593749999999994E-2</v>
      </c>
      <c r="AG112" s="133">
        <f>IF(ISBLANK(laps_times[[#This Row],[24]]),"DNF",    rounds_cum_time[[#This Row],[23]]+laps_times[[#This Row],[24]])</f>
        <v>4.5248495370370366E-2</v>
      </c>
      <c r="AH112" s="133">
        <f>IF(ISBLANK(laps_times[[#This Row],[25]]),"DNF",    rounds_cum_time[[#This Row],[24]]+laps_times[[#This Row],[25]])</f>
        <v>4.7003472222222217E-2</v>
      </c>
      <c r="AI112" s="133">
        <f>IF(ISBLANK(laps_times[[#This Row],[26]]),"DNF",    rounds_cum_time[[#This Row],[25]]+laps_times[[#This Row],[26]])</f>
        <v>4.8796643518518514E-2</v>
      </c>
      <c r="AJ112" s="133">
        <f>IF(ISBLANK(laps_times[[#This Row],[27]]),"DNF",    rounds_cum_time[[#This Row],[26]]+laps_times[[#This Row],[27]])</f>
        <v>5.0509837962962961E-2</v>
      </c>
      <c r="AK112" s="133">
        <f>IF(ISBLANK(laps_times[[#This Row],[28]]),"DNF",    rounds_cum_time[[#This Row],[27]]+laps_times[[#This Row],[28]])</f>
        <v>5.2490856481481482E-2</v>
      </c>
      <c r="AL112" s="133">
        <f>IF(ISBLANK(laps_times[[#This Row],[29]]),"DNF",    rounds_cum_time[[#This Row],[28]]+laps_times[[#This Row],[29]])</f>
        <v>5.4154629629629629E-2</v>
      </c>
      <c r="AM112" s="133">
        <f>IF(ISBLANK(laps_times[[#This Row],[30]]),"DNF",    rounds_cum_time[[#This Row],[29]]+laps_times[[#This Row],[30]])</f>
        <v>5.5892476851851849E-2</v>
      </c>
      <c r="AN112" s="133">
        <f>IF(ISBLANK(laps_times[[#This Row],[31]]),"DNF",    rounds_cum_time[[#This Row],[30]]+laps_times[[#This Row],[31]])</f>
        <v>5.7645833333333334E-2</v>
      </c>
      <c r="AO112" s="133">
        <f>IF(ISBLANK(laps_times[[#This Row],[32]]),"DNF",    rounds_cum_time[[#This Row],[31]]+laps_times[[#This Row],[32]])</f>
        <v>5.9371296296296297E-2</v>
      </c>
      <c r="AP112" s="133">
        <f>IF(ISBLANK(laps_times[[#This Row],[33]]),"DNF",    rounds_cum_time[[#This Row],[32]]+laps_times[[#This Row],[33]])</f>
        <v>6.1268402777777779E-2</v>
      </c>
      <c r="AQ112" s="133">
        <f>IF(ISBLANK(laps_times[[#This Row],[34]]),"DNF",    rounds_cum_time[[#This Row],[33]]+laps_times[[#This Row],[34]])</f>
        <v>6.3082175925925923E-2</v>
      </c>
      <c r="AR112" s="133">
        <f>IF(ISBLANK(laps_times[[#This Row],[35]]),"DNF",    rounds_cum_time[[#This Row],[34]]+laps_times[[#This Row],[35]])</f>
        <v>6.4881365740740743E-2</v>
      </c>
      <c r="AS112" s="133">
        <f>IF(ISBLANK(laps_times[[#This Row],[36]]),"DNF",    rounds_cum_time[[#This Row],[35]]+laps_times[[#This Row],[36]])</f>
        <v>6.6682754629629637E-2</v>
      </c>
      <c r="AT112" s="133">
        <f>IF(ISBLANK(laps_times[[#This Row],[37]]),"DNF",    rounds_cum_time[[#This Row],[36]]+laps_times[[#This Row],[37]])</f>
        <v>6.861087962962964E-2</v>
      </c>
      <c r="AU112" s="133">
        <f>IF(ISBLANK(laps_times[[#This Row],[38]]),"DNF",    rounds_cum_time[[#This Row],[37]]+laps_times[[#This Row],[38]])</f>
        <v>7.0424537037037049E-2</v>
      </c>
      <c r="AV112" s="133">
        <f>IF(ISBLANK(laps_times[[#This Row],[39]]),"DNF",    rounds_cum_time[[#This Row],[38]]+laps_times[[#This Row],[39]])</f>
        <v>7.2272800925925945E-2</v>
      </c>
      <c r="AW112" s="133">
        <f>IF(ISBLANK(laps_times[[#This Row],[40]]),"DNF",    rounds_cum_time[[#This Row],[39]]+laps_times[[#This Row],[40]])</f>
        <v>7.4578125000000023E-2</v>
      </c>
      <c r="AX112" s="133">
        <f>IF(ISBLANK(laps_times[[#This Row],[41]]),"DNF",    rounds_cum_time[[#This Row],[40]]+laps_times[[#This Row],[41]])</f>
        <v>7.630520833333336E-2</v>
      </c>
      <c r="AY112" s="133">
        <f>IF(ISBLANK(laps_times[[#This Row],[42]]),"DNF",    rounds_cum_time[[#This Row],[41]]+laps_times[[#This Row],[42]])</f>
        <v>7.804618055555558E-2</v>
      </c>
      <c r="AZ112" s="133">
        <f>IF(ISBLANK(laps_times[[#This Row],[43]]),"DNF",    rounds_cum_time[[#This Row],[42]]+laps_times[[#This Row],[43]])</f>
        <v>7.9806712962962989E-2</v>
      </c>
      <c r="BA112" s="133">
        <f>IF(ISBLANK(laps_times[[#This Row],[44]]),"DNF",    rounds_cum_time[[#This Row],[43]]+laps_times[[#This Row],[44]])</f>
        <v>8.198726851851855E-2</v>
      </c>
      <c r="BB112" s="133">
        <f>IF(ISBLANK(laps_times[[#This Row],[45]]),"DNF",    rounds_cum_time[[#This Row],[44]]+laps_times[[#This Row],[45]])</f>
        <v>8.3743402777777809E-2</v>
      </c>
      <c r="BC112" s="133">
        <f>IF(ISBLANK(laps_times[[#This Row],[46]]),"DNF",    rounds_cum_time[[#This Row],[45]]+laps_times[[#This Row],[46]])</f>
        <v>8.5539467592592622E-2</v>
      </c>
      <c r="BD112" s="133">
        <f>IF(ISBLANK(laps_times[[#This Row],[47]]),"DNF",    rounds_cum_time[[#This Row],[46]]+laps_times[[#This Row],[47]])</f>
        <v>8.7380902777777811E-2</v>
      </c>
      <c r="BE112" s="133">
        <f>IF(ISBLANK(laps_times[[#This Row],[48]]),"DNF",    rounds_cum_time[[#This Row],[47]]+laps_times[[#This Row],[48]])</f>
        <v>8.9203356481481519E-2</v>
      </c>
      <c r="BF112" s="133">
        <f>IF(ISBLANK(laps_times[[#This Row],[49]]),"DNF",    rounds_cum_time[[#This Row],[48]]+laps_times[[#This Row],[49]])</f>
        <v>9.1029398148148186E-2</v>
      </c>
      <c r="BG112" s="133">
        <f>IF(ISBLANK(laps_times[[#This Row],[50]]),"DNF",    rounds_cum_time[[#This Row],[49]]+laps_times[[#This Row],[50]])</f>
        <v>9.2896296296296338E-2</v>
      </c>
      <c r="BH112" s="133">
        <f>IF(ISBLANK(laps_times[[#This Row],[51]]),"DNF",    rounds_cum_time[[#This Row],[50]]+laps_times[[#This Row],[51]])</f>
        <v>9.4743402777777819E-2</v>
      </c>
      <c r="BI112" s="133">
        <f>IF(ISBLANK(laps_times[[#This Row],[52]]),"DNF",    rounds_cum_time[[#This Row],[51]]+laps_times[[#This Row],[52]])</f>
        <v>9.6848495370370408E-2</v>
      </c>
      <c r="BJ112" s="133">
        <f>IF(ISBLANK(laps_times[[#This Row],[53]]),"DNF",    rounds_cum_time[[#This Row],[52]]+laps_times[[#This Row],[53]])</f>
        <v>9.8640162037037071E-2</v>
      </c>
      <c r="BK112" s="133">
        <f>IF(ISBLANK(laps_times[[#This Row],[54]]),"DNF",    rounds_cum_time[[#This Row],[53]]+laps_times[[#This Row],[54]])</f>
        <v>0.10105451388888892</v>
      </c>
      <c r="BL112" s="133">
        <f>IF(ISBLANK(laps_times[[#This Row],[55]]),"DNF",    rounds_cum_time[[#This Row],[54]]+laps_times[[#This Row],[55]])</f>
        <v>0.10347037037037041</v>
      </c>
      <c r="BM112" s="133">
        <f>IF(ISBLANK(laps_times[[#This Row],[56]]),"DNF",    rounds_cum_time[[#This Row],[55]]+laps_times[[#This Row],[56]])</f>
        <v>0.10523587962962967</v>
      </c>
      <c r="BN112" s="133">
        <f>IF(ISBLANK(laps_times[[#This Row],[57]]),"DNF",    rounds_cum_time[[#This Row],[56]]+laps_times[[#This Row],[57]])</f>
        <v>0.10695439814814819</v>
      </c>
      <c r="BO112" s="133">
        <f>IF(ISBLANK(laps_times[[#This Row],[58]]),"DNF",    rounds_cum_time[[#This Row],[57]]+laps_times[[#This Row],[58]])</f>
        <v>0.10898796296296301</v>
      </c>
      <c r="BP112" s="133">
        <f>IF(ISBLANK(laps_times[[#This Row],[59]]),"DNF",    rounds_cum_time[[#This Row],[58]]+laps_times[[#This Row],[59]])</f>
        <v>0.11079664351851856</v>
      </c>
      <c r="BQ112" s="133">
        <f>IF(ISBLANK(laps_times[[#This Row],[60]]),"DNF",    rounds_cum_time[[#This Row],[59]]+laps_times[[#This Row],[60]])</f>
        <v>0.1127055555555556</v>
      </c>
      <c r="BR112" s="133">
        <f>IF(ISBLANK(laps_times[[#This Row],[61]]),"DNF",    rounds_cum_time[[#This Row],[60]]+laps_times[[#This Row],[61]])</f>
        <v>0.11452569444444449</v>
      </c>
      <c r="BS112" s="133">
        <f>IF(ISBLANK(laps_times[[#This Row],[62]]),"DNF",    rounds_cum_time[[#This Row],[61]]+laps_times[[#This Row],[62]])</f>
        <v>0.11639004629629635</v>
      </c>
      <c r="BT112" s="133">
        <f>IF(ISBLANK(laps_times[[#This Row],[63]]),"DNF",    rounds_cum_time[[#This Row],[62]]+laps_times[[#This Row],[63]])</f>
        <v>0.11889733796296301</v>
      </c>
      <c r="BU112" s="133">
        <f>IF(ISBLANK(laps_times[[#This Row],[64]]),"DNF",    rounds_cum_time[[#This Row],[63]]+laps_times[[#This Row],[64]])</f>
        <v>0.12071516203703708</v>
      </c>
      <c r="BV112" s="133">
        <f>IF(ISBLANK(laps_times[[#This Row],[65]]),"DNF",    rounds_cum_time[[#This Row],[64]]+laps_times[[#This Row],[65]])</f>
        <v>0.12258599537037042</v>
      </c>
      <c r="BW112" s="133">
        <f>IF(ISBLANK(laps_times[[#This Row],[66]]),"DNF",    rounds_cum_time[[#This Row],[65]]+laps_times[[#This Row],[66]])</f>
        <v>0.12445787037037041</v>
      </c>
      <c r="BX112" s="133">
        <f>IF(ISBLANK(laps_times[[#This Row],[67]]),"DNF",    rounds_cum_time[[#This Row],[66]]+laps_times[[#This Row],[67]])</f>
        <v>0.12678182870370375</v>
      </c>
      <c r="BY112" s="133">
        <f>IF(ISBLANK(laps_times[[#This Row],[68]]),"DNF",    rounds_cum_time[[#This Row],[67]]+laps_times[[#This Row],[68]])</f>
        <v>0.1286836805555556</v>
      </c>
      <c r="BZ112" s="133">
        <f>IF(ISBLANK(laps_times[[#This Row],[69]]),"DNF",    rounds_cum_time[[#This Row],[68]]+laps_times[[#This Row],[69]])</f>
        <v>0.13102129629629633</v>
      </c>
      <c r="CA112" s="133">
        <f>IF(ISBLANK(laps_times[[#This Row],[70]]),"DNF",    rounds_cum_time[[#This Row],[69]]+laps_times[[#This Row],[70]])</f>
        <v>0.13291122685185189</v>
      </c>
      <c r="CB112" s="133">
        <f>IF(ISBLANK(laps_times[[#This Row],[71]]),"DNF",    rounds_cum_time[[#This Row],[70]]+laps_times[[#This Row],[71]])</f>
        <v>0.13486261574074077</v>
      </c>
      <c r="CC112" s="133">
        <f>IF(ISBLANK(laps_times[[#This Row],[72]]),"DNF",    rounds_cum_time[[#This Row],[71]]+laps_times[[#This Row],[72]])</f>
        <v>0.13683576388888891</v>
      </c>
      <c r="CD112" s="133">
        <f>IF(ISBLANK(laps_times[[#This Row],[73]]),"DNF",    rounds_cum_time[[#This Row],[72]]+laps_times[[#This Row],[73]])</f>
        <v>0.13887060185185188</v>
      </c>
      <c r="CE112" s="133">
        <f>IF(ISBLANK(laps_times[[#This Row],[74]]),"DNF",    rounds_cum_time[[#This Row],[73]]+laps_times[[#This Row],[74]])</f>
        <v>0.14085196759259261</v>
      </c>
      <c r="CF112" s="133">
        <f>IF(ISBLANK(laps_times[[#This Row],[75]]),"DNF",    rounds_cum_time[[#This Row],[74]]+laps_times[[#This Row],[75]])</f>
        <v>0.14286608796296299</v>
      </c>
      <c r="CG112" s="133">
        <f>IF(ISBLANK(laps_times[[#This Row],[76]]),"DNF",    rounds_cum_time[[#This Row],[75]]+laps_times[[#This Row],[76]])</f>
        <v>0.14522870370370372</v>
      </c>
      <c r="CH112" s="133">
        <f>IF(ISBLANK(laps_times[[#This Row],[77]]),"DNF",    rounds_cum_time[[#This Row],[76]]+laps_times[[#This Row],[77]])</f>
        <v>0.14698391203703706</v>
      </c>
      <c r="CI112" s="133">
        <f>IF(ISBLANK(laps_times[[#This Row],[78]]),"DNF",    rounds_cum_time[[#This Row],[77]]+laps_times[[#This Row],[78]])</f>
        <v>0.14880289351851855</v>
      </c>
      <c r="CJ112" s="133">
        <f>IF(ISBLANK(laps_times[[#This Row],[79]]),"DNF",    rounds_cum_time[[#This Row],[78]]+laps_times[[#This Row],[79]])</f>
        <v>0.15072222222222226</v>
      </c>
      <c r="CK112" s="133">
        <f>IF(ISBLANK(laps_times[[#This Row],[80]]),"DNF",    rounds_cum_time[[#This Row],[79]]+laps_times[[#This Row],[80]])</f>
        <v>0.15279178240740746</v>
      </c>
      <c r="CL112" s="133">
        <f>IF(ISBLANK(laps_times[[#This Row],[81]]),"DNF",    rounds_cum_time[[#This Row],[80]]+laps_times[[#This Row],[81]])</f>
        <v>0.15484918981481485</v>
      </c>
      <c r="CM112" s="133">
        <f>IF(ISBLANK(laps_times[[#This Row],[82]]),"DNF",    rounds_cum_time[[#This Row],[81]]+laps_times[[#This Row],[82]])</f>
        <v>0.15678356481481484</v>
      </c>
      <c r="CN112" s="133">
        <f>IF(ISBLANK(laps_times[[#This Row],[83]]),"DNF",    rounds_cum_time[[#This Row],[82]]+laps_times[[#This Row],[83]])</f>
        <v>0.15970798611111114</v>
      </c>
      <c r="CO112" s="133">
        <f>IF(ISBLANK(laps_times[[#This Row],[84]]),"DNF",    rounds_cum_time[[#This Row],[83]]+laps_times[[#This Row],[84]])</f>
        <v>0.16152905092592595</v>
      </c>
      <c r="CP112" s="133">
        <f>IF(ISBLANK(laps_times[[#This Row],[85]]),"DNF",    rounds_cum_time[[#This Row],[84]]+laps_times[[#This Row],[85]])</f>
        <v>0.16344606481481486</v>
      </c>
      <c r="CQ112" s="133">
        <f>IF(ISBLANK(laps_times[[#This Row],[86]]),"DNF",    rounds_cum_time[[#This Row],[85]]+laps_times[[#This Row],[86]])</f>
        <v>0.16577893518518522</v>
      </c>
      <c r="CR112" s="133">
        <f>IF(ISBLANK(laps_times[[#This Row],[87]]),"DNF",    rounds_cum_time[[#This Row],[86]]+laps_times[[#This Row],[87]])</f>
        <v>0.16752303240740743</v>
      </c>
      <c r="CS112" s="133">
        <f>IF(ISBLANK(laps_times[[#This Row],[88]]),"DNF",    rounds_cum_time[[#This Row],[87]]+laps_times[[#This Row],[88]])</f>
        <v>0.16928668981481484</v>
      </c>
      <c r="CT112" s="133">
        <f>IF(ISBLANK(laps_times[[#This Row],[89]]),"DNF",    rounds_cum_time[[#This Row],[88]]+laps_times[[#This Row],[89]])</f>
        <v>0.17110138888888893</v>
      </c>
      <c r="CU112" s="133">
        <f>IF(ISBLANK(laps_times[[#This Row],[90]]),"DNF",    rounds_cum_time[[#This Row],[89]]+laps_times[[#This Row],[90]])</f>
        <v>0.17295740740740745</v>
      </c>
      <c r="CV112" s="133">
        <f>IF(ISBLANK(laps_times[[#This Row],[91]]),"DNF",    rounds_cum_time[[#This Row],[90]]+laps_times[[#This Row],[91]])</f>
        <v>0.1748575231481482</v>
      </c>
      <c r="CW112" s="133">
        <f>IF(ISBLANK(laps_times[[#This Row],[92]]),"DNF",    rounds_cum_time[[#This Row],[91]]+laps_times[[#This Row],[92]])</f>
        <v>0.17661712962962969</v>
      </c>
      <c r="CX112" s="133">
        <f>IF(ISBLANK(laps_times[[#This Row],[93]]),"DNF",    rounds_cum_time[[#This Row],[92]]+laps_times[[#This Row],[93]])</f>
        <v>0.17835787037037043</v>
      </c>
      <c r="CY112" s="133">
        <f>IF(ISBLANK(laps_times[[#This Row],[94]]),"DNF",    rounds_cum_time[[#This Row],[93]]+laps_times[[#This Row],[94]])</f>
        <v>0.18022673611111117</v>
      </c>
      <c r="CZ112" s="133">
        <f>IF(ISBLANK(laps_times[[#This Row],[95]]),"DNF",    rounds_cum_time[[#This Row],[94]]+laps_times[[#This Row],[95]])</f>
        <v>0.18203206018518525</v>
      </c>
      <c r="DA112" s="133">
        <f>IF(ISBLANK(laps_times[[#This Row],[96]]),"DNF",    rounds_cum_time[[#This Row],[95]]+laps_times[[#This Row],[96]])</f>
        <v>0.18384062500000006</v>
      </c>
      <c r="DB112" s="133">
        <f>IF(ISBLANK(laps_times[[#This Row],[97]]),"DNF",    rounds_cum_time[[#This Row],[96]]+laps_times[[#This Row],[97]])</f>
        <v>0.18579236111111117</v>
      </c>
      <c r="DC112" s="133">
        <f>IF(ISBLANK(laps_times[[#This Row],[98]]),"DNF",    rounds_cum_time[[#This Row],[97]]+laps_times[[#This Row],[98]])</f>
        <v>0.18749398148148153</v>
      </c>
      <c r="DD112" s="133">
        <f>IF(ISBLANK(laps_times[[#This Row],[99]]),"DNF",    rounds_cum_time[[#This Row],[98]]+laps_times[[#This Row],[99]])</f>
        <v>0.18922152777777781</v>
      </c>
      <c r="DE112" s="133">
        <f>IF(ISBLANK(laps_times[[#This Row],[100]]),"DNF",    rounds_cum_time[[#This Row],[99]]+laps_times[[#This Row],[100]])</f>
        <v>0.19096400462962967</v>
      </c>
      <c r="DF112" s="133">
        <f>IF(ISBLANK(laps_times[[#This Row],[101]]),"DNF",    rounds_cum_time[[#This Row],[100]]+laps_times[[#This Row],[101]])</f>
        <v>0.19277557870370374</v>
      </c>
      <c r="DG112" s="133">
        <f>IF(ISBLANK(laps_times[[#This Row],[102]]),"DNF",    rounds_cum_time[[#This Row],[101]]+laps_times[[#This Row],[102]])</f>
        <v>0.1944322916666667</v>
      </c>
      <c r="DH112" s="133">
        <f>IF(ISBLANK(laps_times[[#This Row],[103]]),"DNF",    rounds_cum_time[[#This Row],[102]]+laps_times[[#This Row],[103]])</f>
        <v>0.19620208333333336</v>
      </c>
      <c r="DI112" s="128">
        <f>IF(ISBLANK(laps_times[[#This Row],[104]]),"DNF",    rounds_cum_time[[#This Row],[103]]+laps_times[[#This Row],[104]])</f>
        <v>0.19793506944444447</v>
      </c>
      <c r="DJ112" s="128">
        <f>IF(ISBLANK(laps_times[[#This Row],[105]]),"DNF",    rounds_cum_time[[#This Row],[104]]+laps_times[[#This Row],[105]])</f>
        <v>0.19949490740740744</v>
      </c>
    </row>
    <row r="113" spans="2:114" x14ac:dyDescent="0.2">
      <c r="B113" s="124">
        <f>laps_times[[#This Row],[poř]]</f>
        <v>110</v>
      </c>
      <c r="C113" s="125">
        <f>laps_times[[#This Row],[s.č.]]</f>
        <v>5</v>
      </c>
      <c r="D113" s="125" t="str">
        <f>laps_times[[#This Row],[jméno]]</f>
        <v>Aigner Günther</v>
      </c>
      <c r="E113" s="126">
        <f>laps_times[[#This Row],[roč]]</f>
        <v>1960</v>
      </c>
      <c r="F113" s="126" t="str">
        <f>laps_times[[#This Row],[kat]]</f>
        <v>M50</v>
      </c>
      <c r="G113" s="126">
        <f>laps_times[[#This Row],[poř_kat]]</f>
        <v>23</v>
      </c>
      <c r="H113" s="135" t="str">
        <f>IF(ISBLANK(laps_times[[#This Row],[klub]]),"-",laps_times[[#This Row],[klub]])</f>
        <v>Laufstammtisch Flotte Sohle</v>
      </c>
      <c r="I113" s="138">
        <f>laps_times[[#This Row],[celk. čas]]</f>
        <v>0.20241898148148149</v>
      </c>
      <c r="J113" s="133">
        <f>laps_times[[#This Row],[1]]</f>
        <v>2.5052083333333332E-3</v>
      </c>
      <c r="K113" s="127">
        <f>IF(ISBLANK(laps_times[[#This Row],[2]]),"DNF",    rounds_cum_time[[#This Row],[1]]+laps_times[[#This Row],[2]])</f>
        <v>4.1130787037037039E-3</v>
      </c>
      <c r="L113" s="133">
        <f>IF(ISBLANK(laps_times[[#This Row],[3]]),"DNF",    rounds_cum_time[[#This Row],[2]]+laps_times[[#This Row],[3]])</f>
        <v>5.7062500000000004E-3</v>
      </c>
      <c r="M113" s="133">
        <f>IF(ISBLANK(laps_times[[#This Row],[4]]),"DNF",    rounds_cum_time[[#This Row],[3]]+laps_times[[#This Row],[4]])</f>
        <v>7.3467592592592595E-3</v>
      </c>
      <c r="N113" s="133">
        <f>IF(ISBLANK(laps_times[[#This Row],[5]]),"DNF",    rounds_cum_time[[#This Row],[4]]+laps_times[[#This Row],[5]])</f>
        <v>8.9907407407407401E-3</v>
      </c>
      <c r="O113" s="133">
        <f>IF(ISBLANK(laps_times[[#This Row],[6]]),"DNF",    rounds_cum_time[[#This Row],[5]]+laps_times[[#This Row],[6]])</f>
        <v>1.0636805555555556E-2</v>
      </c>
      <c r="P113" s="133">
        <f>IF(ISBLANK(laps_times[[#This Row],[7]]),"DNF",    rounds_cum_time[[#This Row],[6]]+laps_times[[#This Row],[7]])</f>
        <v>1.2500578703703705E-2</v>
      </c>
      <c r="Q113" s="133">
        <f>IF(ISBLANK(laps_times[[#This Row],[8]]),"DNF",    rounds_cum_time[[#This Row],[7]]+laps_times[[#This Row],[8]])</f>
        <v>1.414189814814815E-2</v>
      </c>
      <c r="R113" s="133">
        <f>IF(ISBLANK(laps_times[[#This Row],[9]]),"DNF",    rounds_cum_time[[#This Row],[8]]+laps_times[[#This Row],[9]])</f>
        <v>1.5779976851851854E-2</v>
      </c>
      <c r="S113" s="133">
        <f>IF(ISBLANK(laps_times[[#This Row],[10]]),"DNF",    rounds_cum_time[[#This Row],[9]]+laps_times[[#This Row],[10]])</f>
        <v>1.7433333333333335E-2</v>
      </c>
      <c r="T113" s="133">
        <f>IF(ISBLANK(laps_times[[#This Row],[11]]),"DNF",    rounds_cum_time[[#This Row],[10]]+laps_times[[#This Row],[11]])</f>
        <v>1.9109953703703705E-2</v>
      </c>
      <c r="U113" s="133">
        <f>IF(ISBLANK(laps_times[[#This Row],[12]]),"DNF",    rounds_cum_time[[#This Row],[11]]+laps_times[[#This Row],[12]])</f>
        <v>2.0776851851851852E-2</v>
      </c>
      <c r="V113" s="127">
        <f>IF(ISBLANK(laps_times[[#This Row],[13]]),"DNF",    rounds_cum_time[[#This Row],[12]]+laps_times[[#This Row],[13]])</f>
        <v>2.2455902777777779E-2</v>
      </c>
      <c r="W113" s="133">
        <f>IF(ISBLANK(laps_times[[#This Row],[14]]),"DNF",    rounds_cum_time[[#This Row],[13]]+laps_times[[#This Row],[14]])</f>
        <v>2.4236921296296298E-2</v>
      </c>
      <c r="X113" s="133">
        <f>IF(ISBLANK(laps_times[[#This Row],[15]]),"DNF",    rounds_cum_time[[#This Row],[14]]+laps_times[[#This Row],[15]])</f>
        <v>2.5914120370370372E-2</v>
      </c>
      <c r="Y113" s="133">
        <f>IF(ISBLANK(laps_times[[#This Row],[16]]),"DNF",    rounds_cum_time[[#This Row],[15]]+laps_times[[#This Row],[16]])</f>
        <v>2.7621064814814817E-2</v>
      </c>
      <c r="Z113" s="133">
        <f>IF(ISBLANK(laps_times[[#This Row],[17]]),"DNF",    rounds_cum_time[[#This Row],[16]]+laps_times[[#This Row],[17]])</f>
        <v>2.9318634259259263E-2</v>
      </c>
      <c r="AA113" s="133">
        <f>IF(ISBLANK(laps_times[[#This Row],[18]]),"DNF",    rounds_cum_time[[#This Row],[17]]+laps_times[[#This Row],[18]])</f>
        <v>3.1024768518518521E-2</v>
      </c>
      <c r="AB113" s="133">
        <f>IF(ISBLANK(laps_times[[#This Row],[19]]),"DNF",    rounds_cum_time[[#This Row],[18]]+laps_times[[#This Row],[19]])</f>
        <v>3.2728356481481487E-2</v>
      </c>
      <c r="AC113" s="133">
        <f>IF(ISBLANK(laps_times[[#This Row],[20]]),"DNF",    rounds_cum_time[[#This Row],[19]]+laps_times[[#This Row],[20]])</f>
        <v>3.4432407407407412E-2</v>
      </c>
      <c r="AD113" s="133">
        <f>IF(ISBLANK(laps_times[[#This Row],[21]]),"DNF",    rounds_cum_time[[#This Row],[20]]+laps_times[[#This Row],[21]])</f>
        <v>3.6254976851851854E-2</v>
      </c>
      <c r="AE113" s="133">
        <f>IF(ISBLANK(laps_times[[#This Row],[22]]),"DNF",    rounds_cum_time[[#This Row],[21]]+laps_times[[#This Row],[22]])</f>
        <v>3.7970486111111111E-2</v>
      </c>
      <c r="AF113" s="133">
        <f>IF(ISBLANK(laps_times[[#This Row],[23]]),"DNF",    rounds_cum_time[[#This Row],[22]]+laps_times[[#This Row],[23]])</f>
        <v>3.9682523148148151E-2</v>
      </c>
      <c r="AG113" s="133">
        <f>IF(ISBLANK(laps_times[[#This Row],[24]]),"DNF",    rounds_cum_time[[#This Row],[23]]+laps_times[[#This Row],[24]])</f>
        <v>4.1403935185185189E-2</v>
      </c>
      <c r="AH113" s="133">
        <f>IF(ISBLANK(laps_times[[#This Row],[25]]),"DNF",    rounds_cum_time[[#This Row],[24]]+laps_times[[#This Row],[25]])</f>
        <v>4.313182870370371E-2</v>
      </c>
      <c r="AI113" s="133">
        <f>IF(ISBLANK(laps_times[[#This Row],[26]]),"DNF",    rounds_cum_time[[#This Row],[25]]+laps_times[[#This Row],[26]])</f>
        <v>4.521250000000001E-2</v>
      </c>
      <c r="AJ113" s="133">
        <f>IF(ISBLANK(laps_times[[#This Row],[27]]),"DNF",    rounds_cum_time[[#This Row],[26]]+laps_times[[#This Row],[27]])</f>
        <v>4.6935416666666674E-2</v>
      </c>
      <c r="AK113" s="133">
        <f>IF(ISBLANK(laps_times[[#This Row],[28]]),"DNF",    rounds_cum_time[[#This Row],[27]]+laps_times[[#This Row],[28]])</f>
        <v>4.8633564814814824E-2</v>
      </c>
      <c r="AL113" s="133">
        <f>IF(ISBLANK(laps_times[[#This Row],[29]]),"DNF",    rounds_cum_time[[#This Row],[28]]+laps_times[[#This Row],[29]])</f>
        <v>5.0339699074074082E-2</v>
      </c>
      <c r="AM113" s="133">
        <f>IF(ISBLANK(laps_times[[#This Row],[30]]),"DNF",    rounds_cum_time[[#This Row],[29]]+laps_times[[#This Row],[30]])</f>
        <v>5.2058680555555563E-2</v>
      </c>
      <c r="AN113" s="133">
        <f>IF(ISBLANK(laps_times[[#This Row],[31]]),"DNF",    rounds_cum_time[[#This Row],[30]]+laps_times[[#This Row],[31]])</f>
        <v>5.3740046296296307E-2</v>
      </c>
      <c r="AO113" s="133">
        <f>IF(ISBLANK(laps_times[[#This Row],[32]]),"DNF",    rounds_cum_time[[#This Row],[31]]+laps_times[[#This Row],[32]])</f>
        <v>5.5460879629629638E-2</v>
      </c>
      <c r="AP113" s="133">
        <f>IF(ISBLANK(laps_times[[#This Row],[33]]),"DNF",    rounds_cum_time[[#This Row],[32]]+laps_times[[#This Row],[33]])</f>
        <v>5.717233796296297E-2</v>
      </c>
      <c r="AQ113" s="133">
        <f>IF(ISBLANK(laps_times[[#This Row],[34]]),"DNF",    rounds_cum_time[[#This Row],[33]]+laps_times[[#This Row],[34]])</f>
        <v>5.8877893518518527E-2</v>
      </c>
      <c r="AR113" s="133">
        <f>IF(ISBLANK(laps_times[[#This Row],[35]]),"DNF",    rounds_cum_time[[#This Row],[34]]+laps_times[[#This Row],[35]])</f>
        <v>6.0591087962962975E-2</v>
      </c>
      <c r="AS113" s="133">
        <f>IF(ISBLANK(laps_times[[#This Row],[36]]),"DNF",    rounds_cum_time[[#This Row],[35]]+laps_times[[#This Row],[36]])</f>
        <v>6.2655902777777786E-2</v>
      </c>
      <c r="AT113" s="133">
        <f>IF(ISBLANK(laps_times[[#This Row],[37]]),"DNF",    rounds_cum_time[[#This Row],[36]]+laps_times[[#This Row],[37]])</f>
        <v>6.4369560185185193E-2</v>
      </c>
      <c r="AU113" s="133">
        <f>IF(ISBLANK(laps_times[[#This Row],[38]]),"DNF",    rounds_cum_time[[#This Row],[37]]+laps_times[[#This Row],[38]])</f>
        <v>6.6093634259259265E-2</v>
      </c>
      <c r="AV113" s="133">
        <f>IF(ISBLANK(laps_times[[#This Row],[39]]),"DNF",    rounds_cum_time[[#This Row],[38]]+laps_times[[#This Row],[39]])</f>
        <v>6.7915740740740749E-2</v>
      </c>
      <c r="AW113" s="133">
        <f>IF(ISBLANK(laps_times[[#This Row],[40]]),"DNF",    rounds_cum_time[[#This Row],[39]]+laps_times[[#This Row],[40]])</f>
        <v>6.9636574074074087E-2</v>
      </c>
      <c r="AX113" s="133">
        <f>IF(ISBLANK(laps_times[[#This Row],[41]]),"DNF",    rounds_cum_time[[#This Row],[40]]+laps_times[[#This Row],[41]])</f>
        <v>7.1374421296296314E-2</v>
      </c>
      <c r="AY113" s="133">
        <f>IF(ISBLANK(laps_times[[#This Row],[42]]),"DNF",    rounds_cum_time[[#This Row],[41]]+laps_times[[#This Row],[42]])</f>
        <v>7.3101620370370393E-2</v>
      </c>
      <c r="AZ113" s="133">
        <f>IF(ISBLANK(laps_times[[#This Row],[43]]),"DNF",    rounds_cum_time[[#This Row],[42]]+laps_times[[#This Row],[43]])</f>
        <v>7.4842824074074096E-2</v>
      </c>
      <c r="BA113" s="133">
        <f>IF(ISBLANK(laps_times[[#This Row],[44]]),"DNF",    rounds_cum_time[[#This Row],[43]]+laps_times[[#This Row],[44]])</f>
        <v>7.6748611111111129E-2</v>
      </c>
      <c r="BB113" s="133">
        <f>IF(ISBLANK(laps_times[[#This Row],[45]]),"DNF",    rounds_cum_time[[#This Row],[44]]+laps_times[[#This Row],[45]])</f>
        <v>7.8523148148148161E-2</v>
      </c>
      <c r="BC113" s="133">
        <f>IF(ISBLANK(laps_times[[#This Row],[46]]),"DNF",    rounds_cum_time[[#This Row],[45]]+laps_times[[#This Row],[46]])</f>
        <v>8.030625000000001E-2</v>
      </c>
      <c r="BD113" s="133">
        <f>IF(ISBLANK(laps_times[[#This Row],[47]]),"DNF",    rounds_cum_time[[#This Row],[46]]+laps_times[[#This Row],[47]])</f>
        <v>8.2090393518518531E-2</v>
      </c>
      <c r="BE113" s="133">
        <f>IF(ISBLANK(laps_times[[#This Row],[48]]),"DNF",    rounds_cum_time[[#This Row],[47]]+laps_times[[#This Row],[48]])</f>
        <v>8.4068171296296304E-2</v>
      </c>
      <c r="BF113" s="133">
        <f>IF(ISBLANK(laps_times[[#This Row],[49]]),"DNF",    rounds_cum_time[[#This Row],[48]]+laps_times[[#This Row],[49]])</f>
        <v>8.5851736111111118E-2</v>
      </c>
      <c r="BG113" s="133">
        <f>IF(ISBLANK(laps_times[[#This Row],[50]]),"DNF",    rounds_cum_time[[#This Row],[49]]+laps_times[[#This Row],[50]])</f>
        <v>8.7637615740740749E-2</v>
      </c>
      <c r="BH113" s="133">
        <f>IF(ISBLANK(laps_times[[#This Row],[51]]),"DNF",    rounds_cum_time[[#This Row],[50]]+laps_times[[#This Row],[51]])</f>
        <v>8.945324074074075E-2</v>
      </c>
      <c r="BI113" s="133">
        <f>IF(ISBLANK(laps_times[[#This Row],[52]]),"DNF",    rounds_cum_time[[#This Row],[51]]+laps_times[[#This Row],[52]])</f>
        <v>9.1448495370370378E-2</v>
      </c>
      <c r="BJ113" s="133">
        <f>IF(ISBLANK(laps_times[[#This Row],[53]]),"DNF",    rounds_cum_time[[#This Row],[52]]+laps_times[[#This Row],[53]])</f>
        <v>9.326076388888889E-2</v>
      </c>
      <c r="BK113" s="133">
        <f>IF(ISBLANK(laps_times[[#This Row],[54]]),"DNF",    rounds_cum_time[[#This Row],[53]]+laps_times[[#This Row],[54]])</f>
        <v>9.5080902777777782E-2</v>
      </c>
      <c r="BL113" s="133">
        <f>IF(ISBLANK(laps_times[[#This Row],[55]]),"DNF",    rounds_cum_time[[#This Row],[54]]+laps_times[[#This Row],[55]])</f>
        <v>9.6901041666666674E-2</v>
      </c>
      <c r="BM113" s="133">
        <f>IF(ISBLANK(laps_times[[#This Row],[56]]),"DNF",    rounds_cum_time[[#This Row],[55]]+laps_times[[#This Row],[56]])</f>
        <v>9.8717824074074076E-2</v>
      </c>
      <c r="BN113" s="133">
        <f>IF(ISBLANK(laps_times[[#This Row],[57]]),"DNF",    rounds_cum_time[[#This Row],[56]]+laps_times[[#This Row],[57]])</f>
        <v>0.10073472222222223</v>
      </c>
      <c r="BO113" s="133">
        <f>IF(ISBLANK(laps_times[[#This Row],[58]]),"DNF",    rounds_cum_time[[#This Row],[57]]+laps_times[[#This Row],[58]])</f>
        <v>0.10251990740740741</v>
      </c>
      <c r="BP113" s="133">
        <f>IF(ISBLANK(laps_times[[#This Row],[59]]),"DNF",    rounds_cum_time[[#This Row],[58]]+laps_times[[#This Row],[59]])</f>
        <v>0.10435590277777777</v>
      </c>
      <c r="BQ113" s="133">
        <f>IF(ISBLANK(laps_times[[#This Row],[60]]),"DNF",    rounds_cum_time[[#This Row],[59]]+laps_times[[#This Row],[60]])</f>
        <v>0.10631944444444444</v>
      </c>
      <c r="BR113" s="133">
        <f>IF(ISBLANK(laps_times[[#This Row],[61]]),"DNF",    rounds_cum_time[[#This Row],[60]]+laps_times[[#This Row],[61]])</f>
        <v>0.10816238425925925</v>
      </c>
      <c r="BS113" s="133">
        <f>IF(ISBLANK(laps_times[[#This Row],[62]]),"DNF",    rounds_cum_time[[#This Row],[61]]+laps_times[[#This Row],[62]])</f>
        <v>0.10998009259259259</v>
      </c>
      <c r="BT113" s="133">
        <f>IF(ISBLANK(laps_times[[#This Row],[63]]),"DNF",    rounds_cum_time[[#This Row],[62]]+laps_times[[#This Row],[63]])</f>
        <v>0.11181516203703704</v>
      </c>
      <c r="BU113" s="133">
        <f>IF(ISBLANK(laps_times[[#This Row],[64]]),"DNF",    rounds_cum_time[[#This Row],[63]]+laps_times[[#This Row],[64]])</f>
        <v>0.11366712962962963</v>
      </c>
      <c r="BV113" s="133">
        <f>IF(ISBLANK(laps_times[[#This Row],[65]]),"DNF",    rounds_cum_time[[#This Row],[64]]+laps_times[[#This Row],[65]])</f>
        <v>0.11592766203703704</v>
      </c>
      <c r="BW113" s="133">
        <f>IF(ISBLANK(laps_times[[#This Row],[66]]),"DNF",    rounds_cum_time[[#This Row],[65]]+laps_times[[#This Row],[66]])</f>
        <v>0.11779050925925927</v>
      </c>
      <c r="BX113" s="133">
        <f>IF(ISBLANK(laps_times[[#This Row],[67]]),"DNF",    rounds_cum_time[[#This Row],[66]]+laps_times[[#This Row],[67]])</f>
        <v>0.11966550925925927</v>
      </c>
      <c r="BY113" s="133">
        <f>IF(ISBLANK(laps_times[[#This Row],[68]]),"DNF",    rounds_cum_time[[#This Row],[67]]+laps_times[[#This Row],[68]])</f>
        <v>0.12205798611111113</v>
      </c>
      <c r="BZ113" s="133">
        <f>IF(ISBLANK(laps_times[[#This Row],[69]]),"DNF",    rounds_cum_time[[#This Row],[68]]+laps_times[[#This Row],[69]])</f>
        <v>0.12468796296296297</v>
      </c>
      <c r="CA113" s="133">
        <f>IF(ISBLANK(laps_times[[#This Row],[70]]),"DNF",    rounds_cum_time[[#This Row],[69]]+laps_times[[#This Row],[70]])</f>
        <v>0.12705925925925926</v>
      </c>
      <c r="CB113" s="133">
        <f>IF(ISBLANK(laps_times[[#This Row],[71]]),"DNF",    rounds_cum_time[[#This Row],[70]]+laps_times[[#This Row],[71]])</f>
        <v>0.12895196759259259</v>
      </c>
      <c r="CC113" s="133">
        <f>IF(ISBLANK(laps_times[[#This Row],[72]]),"DNF",    rounds_cum_time[[#This Row],[71]]+laps_times[[#This Row],[72]])</f>
        <v>0.13107800925925925</v>
      </c>
      <c r="CD113" s="133">
        <f>IF(ISBLANK(laps_times[[#This Row],[73]]),"DNF",    rounds_cum_time[[#This Row],[72]]+laps_times[[#This Row],[73]])</f>
        <v>0.13300972222222221</v>
      </c>
      <c r="CE113" s="133">
        <f>IF(ISBLANK(laps_times[[#This Row],[74]]),"DNF",    rounds_cum_time[[#This Row],[73]]+laps_times[[#This Row],[74]])</f>
        <v>0.13494386574074071</v>
      </c>
      <c r="CF113" s="133">
        <f>IF(ISBLANK(laps_times[[#This Row],[75]]),"DNF",    rounds_cum_time[[#This Row],[74]]+laps_times[[#This Row],[75]])</f>
        <v>0.13754710648148147</v>
      </c>
      <c r="CG113" s="133">
        <f>IF(ISBLANK(laps_times[[#This Row],[76]]),"DNF",    rounds_cum_time[[#This Row],[75]]+laps_times[[#This Row],[76]])</f>
        <v>0.13972314814814812</v>
      </c>
      <c r="CH113" s="133">
        <f>IF(ISBLANK(laps_times[[#This Row],[77]]),"DNF",    rounds_cum_time[[#This Row],[76]]+laps_times[[#This Row],[77]])</f>
        <v>0.14165659722222221</v>
      </c>
      <c r="CI113" s="133">
        <f>IF(ISBLANK(laps_times[[#This Row],[78]]),"DNF",    rounds_cum_time[[#This Row],[77]]+laps_times[[#This Row],[78]])</f>
        <v>0.14358668981481479</v>
      </c>
      <c r="CJ113" s="133">
        <f>IF(ISBLANK(laps_times[[#This Row],[79]]),"DNF",    rounds_cum_time[[#This Row],[78]]+laps_times[[#This Row],[79]])</f>
        <v>0.14625300925925924</v>
      </c>
      <c r="CK113" s="133">
        <f>IF(ISBLANK(laps_times[[#This Row],[80]]),"DNF",    rounds_cum_time[[#This Row],[79]]+laps_times[[#This Row],[80]])</f>
        <v>0.14821805555555553</v>
      </c>
      <c r="CL113" s="133">
        <f>IF(ISBLANK(laps_times[[#This Row],[81]]),"DNF",    rounds_cum_time[[#This Row],[80]]+laps_times[[#This Row],[81]])</f>
        <v>0.15052164351851849</v>
      </c>
      <c r="CM113" s="133">
        <f>IF(ISBLANK(laps_times[[#This Row],[82]]),"DNF",    rounds_cum_time[[#This Row],[81]]+laps_times[[#This Row],[82]])</f>
        <v>0.15291712962962961</v>
      </c>
      <c r="CN113" s="133">
        <f>IF(ISBLANK(laps_times[[#This Row],[83]]),"DNF",    rounds_cum_time[[#This Row],[82]]+laps_times[[#This Row],[83]])</f>
        <v>0.1548858796296296</v>
      </c>
      <c r="CO113" s="133">
        <f>IF(ISBLANK(laps_times[[#This Row],[84]]),"DNF",    rounds_cum_time[[#This Row],[83]]+laps_times[[#This Row],[84]])</f>
        <v>0.15686655092592589</v>
      </c>
      <c r="CP113" s="133">
        <f>IF(ISBLANK(laps_times[[#This Row],[85]]),"DNF",    rounds_cum_time[[#This Row],[84]]+laps_times[[#This Row],[85]])</f>
        <v>0.1588444444444444</v>
      </c>
      <c r="CQ113" s="133">
        <f>IF(ISBLANK(laps_times[[#This Row],[86]]),"DNF",    rounds_cum_time[[#This Row],[85]]+laps_times[[#This Row],[86]])</f>
        <v>0.16161898148148143</v>
      </c>
      <c r="CR113" s="133">
        <f>IF(ISBLANK(laps_times[[#This Row],[87]]),"DNF",    rounds_cum_time[[#This Row],[86]]+laps_times[[#This Row],[87]])</f>
        <v>0.16405219907407403</v>
      </c>
      <c r="CS113" s="133">
        <f>IF(ISBLANK(laps_times[[#This Row],[88]]),"DNF",    rounds_cum_time[[#This Row],[87]]+laps_times[[#This Row],[88]])</f>
        <v>0.16601840277777774</v>
      </c>
      <c r="CT113" s="133">
        <f>IF(ISBLANK(laps_times[[#This Row],[89]]),"DNF",    rounds_cum_time[[#This Row],[88]]+laps_times[[#This Row],[89]])</f>
        <v>0.16862916666666664</v>
      </c>
      <c r="CU113" s="133">
        <f>IF(ISBLANK(laps_times[[#This Row],[90]]),"DNF",    rounds_cum_time[[#This Row],[89]]+laps_times[[#This Row],[90]])</f>
        <v>0.1706097222222222</v>
      </c>
      <c r="CV113" s="133">
        <f>IF(ISBLANK(laps_times[[#This Row],[91]]),"DNF",    rounds_cum_time[[#This Row],[90]]+laps_times[[#This Row],[91]])</f>
        <v>0.17255752314814812</v>
      </c>
      <c r="CW113" s="133">
        <f>IF(ISBLANK(laps_times[[#This Row],[92]]),"DNF",    rounds_cum_time[[#This Row],[91]]+laps_times[[#This Row],[92]])</f>
        <v>0.17539120370370367</v>
      </c>
      <c r="CX113" s="133">
        <f>IF(ISBLANK(laps_times[[#This Row],[93]]),"DNF",    rounds_cum_time[[#This Row],[92]]+laps_times[[#This Row],[93]])</f>
        <v>0.17733055555555552</v>
      </c>
      <c r="CY113" s="133">
        <f>IF(ISBLANK(laps_times[[#This Row],[94]]),"DNF",    rounds_cum_time[[#This Row],[93]]+laps_times[[#This Row],[94]])</f>
        <v>0.17926435185185183</v>
      </c>
      <c r="CZ113" s="133">
        <f>IF(ISBLANK(laps_times[[#This Row],[95]]),"DNF",    rounds_cum_time[[#This Row],[94]]+laps_times[[#This Row],[95]])</f>
        <v>0.18119166666666664</v>
      </c>
      <c r="DA113" s="133">
        <f>IF(ISBLANK(laps_times[[#This Row],[96]]),"DNF",    rounds_cum_time[[#This Row],[95]]+laps_times[[#This Row],[96]])</f>
        <v>0.18385613425925923</v>
      </c>
      <c r="DB113" s="133">
        <f>IF(ISBLANK(laps_times[[#This Row],[97]]),"DNF",    rounds_cum_time[[#This Row],[96]]+laps_times[[#This Row],[97]])</f>
        <v>0.1864364583333333</v>
      </c>
      <c r="DC113" s="133">
        <f>IF(ISBLANK(laps_times[[#This Row],[98]]),"DNF",    rounds_cum_time[[#This Row],[97]]+laps_times[[#This Row],[98]])</f>
        <v>0.1883653935185185</v>
      </c>
      <c r="DD113" s="133">
        <f>IF(ISBLANK(laps_times[[#This Row],[99]]),"DNF",    rounds_cum_time[[#This Row],[98]]+laps_times[[#This Row],[99]])</f>
        <v>0.1902591435185185</v>
      </c>
      <c r="DE113" s="133">
        <f>IF(ISBLANK(laps_times[[#This Row],[100]]),"DNF",    rounds_cum_time[[#This Row],[99]]+laps_times[[#This Row],[100]])</f>
        <v>0.19215821759259258</v>
      </c>
      <c r="DF113" s="133">
        <f>IF(ISBLANK(laps_times[[#This Row],[101]]),"DNF",    rounds_cum_time[[#This Row],[100]]+laps_times[[#This Row],[101]])</f>
        <v>0.19452118055555553</v>
      </c>
      <c r="DG113" s="133">
        <f>IF(ISBLANK(laps_times[[#This Row],[102]]),"DNF",    rounds_cum_time[[#This Row],[101]]+laps_times[[#This Row],[102]])</f>
        <v>0.19646516203703701</v>
      </c>
      <c r="DH113" s="133">
        <f>IF(ISBLANK(laps_times[[#This Row],[103]]),"DNF",    rounds_cum_time[[#This Row],[102]]+laps_times[[#This Row],[103]])</f>
        <v>0.19838645833333332</v>
      </c>
      <c r="DI113" s="128">
        <f>IF(ISBLANK(laps_times[[#This Row],[104]]),"DNF",    rounds_cum_time[[#This Row],[103]]+laps_times[[#This Row],[104]])</f>
        <v>0.20064421296296295</v>
      </c>
      <c r="DJ113" s="128">
        <f>IF(ISBLANK(laps_times[[#This Row],[105]]),"DNF",    rounds_cum_time[[#This Row],[104]]+laps_times[[#This Row],[105]])</f>
        <v>0.20242523148148148</v>
      </c>
    </row>
    <row r="114" spans="2:114" x14ac:dyDescent="0.2">
      <c r="B114" s="124">
        <f>laps_times[[#This Row],[poř]]</f>
        <v>111</v>
      </c>
      <c r="C114" s="125">
        <f>laps_times[[#This Row],[s.č.]]</f>
        <v>134</v>
      </c>
      <c r="D114" s="125" t="str">
        <f>laps_times[[#This Row],[jméno]]</f>
        <v>Richter Frank</v>
      </c>
      <c r="E114" s="126">
        <f>laps_times[[#This Row],[roč]]</f>
        <v>1954</v>
      </c>
      <c r="F114" s="126" t="str">
        <f>laps_times[[#This Row],[kat]]</f>
        <v>M60</v>
      </c>
      <c r="G114" s="126">
        <f>laps_times[[#This Row],[poř_kat]]</f>
        <v>9</v>
      </c>
      <c r="H114" s="135" t="str">
        <f>IF(ISBLANK(laps_times[[#This Row],[klub]]),"-",laps_times[[#This Row],[klub]])</f>
        <v>-</v>
      </c>
      <c r="I114" s="138">
        <f>laps_times[[#This Row],[celk. čas]]</f>
        <v>0.2041550925925926</v>
      </c>
      <c r="J114" s="133">
        <f>laps_times[[#This Row],[1]]</f>
        <v>2.8208333333333336E-3</v>
      </c>
      <c r="K114" s="127">
        <f>IF(ISBLANK(laps_times[[#This Row],[2]]),"DNF",    rounds_cum_time[[#This Row],[1]]+laps_times[[#This Row],[2]])</f>
        <v>4.602083333333333E-3</v>
      </c>
      <c r="L114" s="133">
        <f>IF(ISBLANK(laps_times[[#This Row],[3]]),"DNF",    rounds_cum_time[[#This Row],[2]]+laps_times[[#This Row],[3]])</f>
        <v>6.4425925925925918E-3</v>
      </c>
      <c r="M114" s="133">
        <f>IF(ISBLANK(laps_times[[#This Row],[4]]),"DNF",    rounds_cum_time[[#This Row],[3]]+laps_times[[#This Row],[4]])</f>
        <v>8.2673611111111107E-3</v>
      </c>
      <c r="N114" s="133">
        <f>IF(ISBLANK(laps_times[[#This Row],[5]]),"DNF",    rounds_cum_time[[#This Row],[4]]+laps_times[[#This Row],[5]])</f>
        <v>1.0086689814814814E-2</v>
      </c>
      <c r="O114" s="133">
        <f>IF(ISBLANK(laps_times[[#This Row],[6]]),"DNF",    rounds_cum_time[[#This Row],[5]]+laps_times[[#This Row],[6]])</f>
        <v>1.1901967592592592E-2</v>
      </c>
      <c r="P114" s="133">
        <f>IF(ISBLANK(laps_times[[#This Row],[7]]),"DNF",    rounds_cum_time[[#This Row],[6]]+laps_times[[#This Row],[7]])</f>
        <v>1.3700462962962963E-2</v>
      </c>
      <c r="Q114" s="133">
        <f>IF(ISBLANK(laps_times[[#This Row],[8]]),"DNF",    rounds_cum_time[[#This Row],[7]]+laps_times[[#This Row],[8]])</f>
        <v>1.548263888888889E-2</v>
      </c>
      <c r="R114" s="133">
        <f>IF(ISBLANK(laps_times[[#This Row],[9]]),"DNF",    rounds_cum_time[[#This Row],[8]]+laps_times[[#This Row],[9]])</f>
        <v>1.7270601851851853E-2</v>
      </c>
      <c r="S114" s="133">
        <f>IF(ISBLANK(laps_times[[#This Row],[10]]),"DNF",    rounds_cum_time[[#This Row],[9]]+laps_times[[#This Row],[10]])</f>
        <v>1.9080555555555555E-2</v>
      </c>
      <c r="T114" s="133">
        <f>IF(ISBLANK(laps_times[[#This Row],[11]]),"DNF",    rounds_cum_time[[#This Row],[10]]+laps_times[[#This Row],[11]])</f>
        <v>2.0877199074074072E-2</v>
      </c>
      <c r="U114" s="133">
        <f>IF(ISBLANK(laps_times[[#This Row],[12]]),"DNF",    rounds_cum_time[[#This Row],[11]]+laps_times[[#This Row],[12]])</f>
        <v>2.2675115740740739E-2</v>
      </c>
      <c r="V114" s="127">
        <f>IF(ISBLANK(laps_times[[#This Row],[13]]),"DNF",    rounds_cum_time[[#This Row],[12]]+laps_times[[#This Row],[13]])</f>
        <v>2.447685185185185E-2</v>
      </c>
      <c r="W114" s="133">
        <f>IF(ISBLANK(laps_times[[#This Row],[14]]),"DNF",    rounds_cum_time[[#This Row],[13]]+laps_times[[#This Row],[14]])</f>
        <v>2.626296296296296E-2</v>
      </c>
      <c r="X114" s="133">
        <f>IF(ISBLANK(laps_times[[#This Row],[15]]),"DNF",    rounds_cum_time[[#This Row],[14]]+laps_times[[#This Row],[15]])</f>
        <v>2.8073263888888887E-2</v>
      </c>
      <c r="Y114" s="133">
        <f>IF(ISBLANK(laps_times[[#This Row],[16]]),"DNF",    rounds_cum_time[[#This Row],[15]]+laps_times[[#This Row],[16]])</f>
        <v>2.9900347222222221E-2</v>
      </c>
      <c r="Z114" s="133">
        <f>IF(ISBLANK(laps_times[[#This Row],[17]]),"DNF",    rounds_cum_time[[#This Row],[16]]+laps_times[[#This Row],[17]])</f>
        <v>3.1679745370370369E-2</v>
      </c>
      <c r="AA114" s="133">
        <f>IF(ISBLANK(laps_times[[#This Row],[18]]),"DNF",    rounds_cum_time[[#This Row],[17]]+laps_times[[#This Row],[18]])</f>
        <v>3.3378240740740736E-2</v>
      </c>
      <c r="AB114" s="133">
        <f>IF(ISBLANK(laps_times[[#This Row],[19]]),"DNF",    rounds_cum_time[[#This Row],[18]]+laps_times[[#This Row],[19]])</f>
        <v>3.5055439814814814E-2</v>
      </c>
      <c r="AC114" s="133">
        <f>IF(ISBLANK(laps_times[[#This Row],[20]]),"DNF",    rounds_cum_time[[#This Row],[19]]+laps_times[[#This Row],[20]])</f>
        <v>3.668449074074074E-2</v>
      </c>
      <c r="AD114" s="133">
        <f>IF(ISBLANK(laps_times[[#This Row],[21]]),"DNF",    rounds_cum_time[[#This Row],[20]]+laps_times[[#This Row],[21]])</f>
        <v>3.8691319444444441E-2</v>
      </c>
      <c r="AE114" s="133">
        <f>IF(ISBLANK(laps_times[[#This Row],[22]]),"DNF",    rounds_cum_time[[#This Row],[21]]+laps_times[[#This Row],[22]])</f>
        <v>4.0328819444444441E-2</v>
      </c>
      <c r="AF114" s="133">
        <f>IF(ISBLANK(laps_times[[#This Row],[23]]),"DNF",    rounds_cum_time[[#This Row],[22]]+laps_times[[#This Row],[23]])</f>
        <v>4.2014120370370368E-2</v>
      </c>
      <c r="AG114" s="133">
        <f>IF(ISBLANK(laps_times[[#This Row],[24]]),"DNF",    rounds_cum_time[[#This Row],[23]]+laps_times[[#This Row],[24]])</f>
        <v>4.4563310185185182E-2</v>
      </c>
      <c r="AH114" s="133">
        <f>IF(ISBLANK(laps_times[[#This Row],[25]]),"DNF",    rounds_cum_time[[#This Row],[24]]+laps_times[[#This Row],[25]])</f>
        <v>4.6228124999999995E-2</v>
      </c>
      <c r="AI114" s="133">
        <f>IF(ISBLANK(laps_times[[#This Row],[26]]),"DNF",    rounds_cum_time[[#This Row],[25]]+laps_times[[#This Row],[26]])</f>
        <v>4.7864930555555553E-2</v>
      </c>
      <c r="AJ114" s="133">
        <f>IF(ISBLANK(laps_times[[#This Row],[27]]),"DNF",    rounds_cum_time[[#This Row],[26]]+laps_times[[#This Row],[27]])</f>
        <v>4.9501157407407403E-2</v>
      </c>
      <c r="AK114" s="133">
        <f>IF(ISBLANK(laps_times[[#This Row],[28]]),"DNF",    rounds_cum_time[[#This Row],[27]]+laps_times[[#This Row],[28]])</f>
        <v>5.1158796296296292E-2</v>
      </c>
      <c r="AL114" s="133">
        <f>IF(ISBLANK(laps_times[[#This Row],[29]]),"DNF",    rounds_cum_time[[#This Row],[28]]+laps_times[[#This Row],[29]])</f>
        <v>5.2790162037037035E-2</v>
      </c>
      <c r="AM114" s="133">
        <f>IF(ISBLANK(laps_times[[#This Row],[30]]),"DNF",    rounds_cum_time[[#This Row],[29]]+laps_times[[#This Row],[30]])</f>
        <v>5.4431597222222218E-2</v>
      </c>
      <c r="AN114" s="133">
        <f>IF(ISBLANK(laps_times[[#This Row],[31]]),"DNF",    rounds_cum_time[[#This Row],[30]]+laps_times[[#This Row],[31]])</f>
        <v>5.6086458333333332E-2</v>
      </c>
      <c r="AO114" s="133">
        <f>IF(ISBLANK(laps_times[[#This Row],[32]]),"DNF",    rounds_cum_time[[#This Row],[31]]+laps_times[[#This Row],[32]])</f>
        <v>5.7738310185185181E-2</v>
      </c>
      <c r="AP114" s="133">
        <f>IF(ISBLANK(laps_times[[#This Row],[33]]),"DNF",    rounds_cum_time[[#This Row],[32]]+laps_times[[#This Row],[33]])</f>
        <v>5.9577777777777771E-2</v>
      </c>
      <c r="AQ114" s="133">
        <f>IF(ISBLANK(laps_times[[#This Row],[34]]),"DNF",    rounds_cum_time[[#This Row],[33]]+laps_times[[#This Row],[34]])</f>
        <v>6.1492824074074068E-2</v>
      </c>
      <c r="AR114" s="133">
        <f>IF(ISBLANK(laps_times[[#This Row],[35]]),"DNF",    rounds_cum_time[[#This Row],[34]]+laps_times[[#This Row],[35]])</f>
        <v>6.3351967592592581E-2</v>
      </c>
      <c r="AS114" s="133">
        <f>IF(ISBLANK(laps_times[[#This Row],[36]]),"DNF",    rounds_cum_time[[#This Row],[35]]+laps_times[[#This Row],[36]])</f>
        <v>6.5020254629629612E-2</v>
      </c>
      <c r="AT114" s="133">
        <f>IF(ISBLANK(laps_times[[#This Row],[37]]),"DNF",    rounds_cum_time[[#This Row],[36]]+laps_times[[#This Row],[37]])</f>
        <v>6.6844675925925912E-2</v>
      </c>
      <c r="AU114" s="133">
        <f>IF(ISBLANK(laps_times[[#This Row],[38]]),"DNF",    rounds_cum_time[[#This Row],[37]]+laps_times[[#This Row],[38]])</f>
        <v>6.8610532407407387E-2</v>
      </c>
      <c r="AV114" s="133">
        <f>IF(ISBLANK(laps_times[[#This Row],[39]]),"DNF",    rounds_cum_time[[#This Row],[38]]+laps_times[[#This Row],[39]])</f>
        <v>7.0273726851851834E-2</v>
      </c>
      <c r="AW114" s="133">
        <f>IF(ISBLANK(laps_times[[#This Row],[40]]),"DNF",    rounds_cum_time[[#This Row],[39]]+laps_times[[#This Row],[40]])</f>
        <v>7.1940162037037014E-2</v>
      </c>
      <c r="AX114" s="133">
        <f>IF(ISBLANK(laps_times[[#This Row],[41]]),"DNF",    rounds_cum_time[[#This Row],[40]]+laps_times[[#This Row],[41]])</f>
        <v>7.359074074074072E-2</v>
      </c>
      <c r="AY114" s="133">
        <f>IF(ISBLANK(laps_times[[#This Row],[42]]),"DNF",    rounds_cum_time[[#This Row],[41]]+laps_times[[#This Row],[42]])</f>
        <v>7.5279976851851838E-2</v>
      </c>
      <c r="AZ114" s="133">
        <f>IF(ISBLANK(laps_times[[#This Row],[43]]),"DNF",    rounds_cum_time[[#This Row],[42]]+laps_times[[#This Row],[43]])</f>
        <v>7.6986805555555538E-2</v>
      </c>
      <c r="BA114" s="133">
        <f>IF(ISBLANK(laps_times[[#This Row],[44]]),"DNF",    rounds_cum_time[[#This Row],[43]]+laps_times[[#This Row],[44]])</f>
        <v>7.8651273148148126E-2</v>
      </c>
      <c r="BB114" s="133">
        <f>IF(ISBLANK(laps_times[[#This Row],[45]]),"DNF",    rounds_cum_time[[#This Row],[44]]+laps_times[[#This Row],[45]])</f>
        <v>8.0357870370370343E-2</v>
      </c>
      <c r="BC114" s="133">
        <f>IF(ISBLANK(laps_times[[#This Row],[46]]),"DNF",    rounds_cum_time[[#This Row],[45]]+laps_times[[#This Row],[46]])</f>
        <v>8.2096527777777747E-2</v>
      </c>
      <c r="BD114" s="133">
        <f>IF(ISBLANK(laps_times[[#This Row],[47]]),"DNF",    rounds_cum_time[[#This Row],[46]]+laps_times[[#This Row],[47]])</f>
        <v>8.3807291666666631E-2</v>
      </c>
      <c r="BE114" s="133">
        <f>IF(ISBLANK(laps_times[[#This Row],[48]]),"DNF",    rounds_cum_time[[#This Row],[47]]+laps_times[[#This Row],[48]])</f>
        <v>8.5546527777777742E-2</v>
      </c>
      <c r="BF114" s="133">
        <f>IF(ISBLANK(laps_times[[#This Row],[49]]),"DNF",    rounds_cum_time[[#This Row],[48]]+laps_times[[#This Row],[49]])</f>
        <v>8.7389583333333298E-2</v>
      </c>
      <c r="BG114" s="133">
        <f>IF(ISBLANK(laps_times[[#This Row],[50]]),"DNF",    rounds_cum_time[[#This Row],[49]]+laps_times[[#This Row],[50]])</f>
        <v>8.9208680555555517E-2</v>
      </c>
      <c r="BH114" s="133">
        <f>IF(ISBLANK(laps_times[[#This Row],[51]]),"DNF",    rounds_cum_time[[#This Row],[50]]+laps_times[[#This Row],[51]])</f>
        <v>9.1034837962962925E-2</v>
      </c>
      <c r="BI114" s="133">
        <f>IF(ISBLANK(laps_times[[#This Row],[52]]),"DNF",    rounds_cum_time[[#This Row],[51]]+laps_times[[#This Row],[52]])</f>
        <v>9.2802083333333299E-2</v>
      </c>
      <c r="BJ114" s="133">
        <f>IF(ISBLANK(laps_times[[#This Row],[53]]),"DNF",    rounds_cum_time[[#This Row],[52]]+laps_times[[#This Row],[53]])</f>
        <v>9.4741666666666627E-2</v>
      </c>
      <c r="BK114" s="133">
        <f>IF(ISBLANK(laps_times[[#This Row],[54]]),"DNF",    rounds_cum_time[[#This Row],[53]]+laps_times[[#This Row],[54]])</f>
        <v>9.6832407407407367E-2</v>
      </c>
      <c r="BL114" s="133">
        <f>IF(ISBLANK(laps_times[[#This Row],[55]]),"DNF",    rounds_cum_time[[#This Row],[54]]+laps_times[[#This Row],[55]])</f>
        <v>9.8651967592592552E-2</v>
      </c>
      <c r="BM114" s="133">
        <f>IF(ISBLANK(laps_times[[#This Row],[56]]),"DNF",    rounds_cum_time[[#This Row],[55]]+laps_times[[#This Row],[56]])</f>
        <v>0.10195277777777774</v>
      </c>
      <c r="BN114" s="133">
        <f>IF(ISBLANK(laps_times[[#This Row],[57]]),"DNF",    rounds_cum_time[[#This Row],[56]]+laps_times[[#This Row],[57]])</f>
        <v>0.10386111111111107</v>
      </c>
      <c r="BO114" s="133">
        <f>IF(ISBLANK(laps_times[[#This Row],[58]]),"DNF",    rounds_cum_time[[#This Row],[57]]+laps_times[[#This Row],[58]])</f>
        <v>0.10561087962962959</v>
      </c>
      <c r="BP114" s="133">
        <f>IF(ISBLANK(laps_times[[#This Row],[59]]),"DNF",    rounds_cum_time[[#This Row],[58]]+laps_times[[#This Row],[59]])</f>
        <v>0.10736435185185181</v>
      </c>
      <c r="BQ114" s="133">
        <f>IF(ISBLANK(laps_times[[#This Row],[60]]),"DNF",    rounds_cum_time[[#This Row],[59]]+laps_times[[#This Row],[60]])</f>
        <v>0.10927337962962959</v>
      </c>
      <c r="BR114" s="133">
        <f>IF(ISBLANK(laps_times[[#This Row],[61]]),"DNF",    rounds_cum_time[[#This Row],[60]]+laps_times[[#This Row],[61]])</f>
        <v>0.11114826388888885</v>
      </c>
      <c r="BS114" s="133">
        <f>IF(ISBLANK(laps_times[[#This Row],[62]]),"DNF",    rounds_cum_time[[#This Row],[61]]+laps_times[[#This Row],[62]])</f>
        <v>0.11317453703703699</v>
      </c>
      <c r="BT114" s="133">
        <f>IF(ISBLANK(laps_times[[#This Row],[63]]),"DNF",    rounds_cum_time[[#This Row],[62]]+laps_times[[#This Row],[63]])</f>
        <v>0.1151788194444444</v>
      </c>
      <c r="BU114" s="133">
        <f>IF(ISBLANK(laps_times[[#This Row],[64]]),"DNF",    rounds_cum_time[[#This Row],[63]]+laps_times[[#This Row],[64]])</f>
        <v>0.11740706018518514</v>
      </c>
      <c r="BV114" s="133">
        <f>IF(ISBLANK(laps_times[[#This Row],[65]]),"DNF",    rounds_cum_time[[#This Row],[64]]+laps_times[[#This Row],[65]])</f>
        <v>0.11954872685185181</v>
      </c>
      <c r="BW114" s="133">
        <f>IF(ISBLANK(laps_times[[#This Row],[66]]),"DNF",    rounds_cum_time[[#This Row],[65]]+laps_times[[#This Row],[66]])</f>
        <v>0.12150983796296291</v>
      </c>
      <c r="BX114" s="133">
        <f>IF(ISBLANK(laps_times[[#This Row],[67]]),"DNF",    rounds_cum_time[[#This Row],[66]]+laps_times[[#This Row],[67]])</f>
        <v>0.1235456018518518</v>
      </c>
      <c r="BY114" s="133">
        <f>IF(ISBLANK(laps_times[[#This Row],[68]]),"DNF",    rounds_cum_time[[#This Row],[67]]+laps_times[[#This Row],[68]])</f>
        <v>0.12556539351851848</v>
      </c>
      <c r="BZ114" s="133">
        <f>IF(ISBLANK(laps_times[[#This Row],[69]]),"DNF",    rounds_cum_time[[#This Row],[68]]+laps_times[[#This Row],[69]])</f>
        <v>0.12766909722222217</v>
      </c>
      <c r="CA114" s="133">
        <f>IF(ISBLANK(laps_times[[#This Row],[70]]),"DNF",    rounds_cum_time[[#This Row],[69]]+laps_times[[#This Row],[70]])</f>
        <v>0.12950995370370366</v>
      </c>
      <c r="CB114" s="133">
        <f>IF(ISBLANK(laps_times[[#This Row],[71]]),"DNF",    rounds_cum_time[[#This Row],[70]]+laps_times[[#This Row],[71]])</f>
        <v>0.13240636574074069</v>
      </c>
      <c r="CC114" s="133">
        <f>IF(ISBLANK(laps_times[[#This Row],[72]]),"DNF",    rounds_cum_time[[#This Row],[71]]+laps_times[[#This Row],[72]])</f>
        <v>0.13561226851851846</v>
      </c>
      <c r="CD114" s="133">
        <f>IF(ISBLANK(laps_times[[#This Row],[73]]),"DNF",    rounds_cum_time[[#This Row],[72]]+laps_times[[#This Row],[73]])</f>
        <v>0.13759467592592586</v>
      </c>
      <c r="CE114" s="133">
        <f>IF(ISBLANK(laps_times[[#This Row],[74]]),"DNF",    rounds_cum_time[[#This Row],[73]]+laps_times[[#This Row],[74]])</f>
        <v>0.13939803240740734</v>
      </c>
      <c r="CF114" s="133">
        <f>IF(ISBLANK(laps_times[[#This Row],[75]]),"DNF",    rounds_cum_time[[#This Row],[74]]+laps_times[[#This Row],[75]])</f>
        <v>0.14144814814814807</v>
      </c>
      <c r="CG114" s="133">
        <f>IF(ISBLANK(laps_times[[#This Row],[76]]),"DNF",    rounds_cum_time[[#This Row],[75]]+laps_times[[#This Row],[76]])</f>
        <v>0.14346932870370363</v>
      </c>
      <c r="CH114" s="133">
        <f>IF(ISBLANK(laps_times[[#This Row],[77]]),"DNF",    rounds_cum_time[[#This Row],[76]]+laps_times[[#This Row],[77]])</f>
        <v>0.14540358796296288</v>
      </c>
      <c r="CI114" s="133">
        <f>IF(ISBLANK(laps_times[[#This Row],[78]]),"DNF",    rounds_cum_time[[#This Row],[77]]+laps_times[[#This Row],[78]])</f>
        <v>0.14948043981481474</v>
      </c>
      <c r="CJ114" s="133">
        <f>IF(ISBLANK(laps_times[[#This Row],[79]]),"DNF",    rounds_cum_time[[#This Row],[78]]+laps_times[[#This Row],[79]])</f>
        <v>0.15163935185185176</v>
      </c>
      <c r="CK114" s="133">
        <f>IF(ISBLANK(laps_times[[#This Row],[80]]),"DNF",    rounds_cum_time[[#This Row],[79]]+laps_times[[#This Row],[80]])</f>
        <v>0.15366365740740731</v>
      </c>
      <c r="CL114" s="133">
        <f>IF(ISBLANK(laps_times[[#This Row],[81]]),"DNF",    rounds_cum_time[[#This Row],[80]]+laps_times[[#This Row],[81]])</f>
        <v>0.15565254629629621</v>
      </c>
      <c r="CM114" s="133">
        <f>IF(ISBLANK(laps_times[[#This Row],[82]]),"DNF",    rounds_cum_time[[#This Row],[81]]+laps_times[[#This Row],[82]])</f>
        <v>0.15757164351851843</v>
      </c>
      <c r="CN114" s="133">
        <f>IF(ISBLANK(laps_times[[#This Row],[83]]),"DNF",    rounds_cum_time[[#This Row],[82]]+laps_times[[#This Row],[83]])</f>
        <v>0.16004537037037028</v>
      </c>
      <c r="CO114" s="133">
        <f>IF(ISBLANK(laps_times[[#This Row],[84]]),"DNF",    rounds_cum_time[[#This Row],[83]]+laps_times[[#This Row],[84]])</f>
        <v>0.16190914351851843</v>
      </c>
      <c r="CP114" s="133">
        <f>IF(ISBLANK(laps_times[[#This Row],[85]]),"DNF",    rounds_cum_time[[#This Row],[84]]+laps_times[[#This Row],[85]])</f>
        <v>0.16372048611111101</v>
      </c>
      <c r="CQ114" s="133">
        <f>IF(ISBLANK(laps_times[[#This Row],[86]]),"DNF",    rounds_cum_time[[#This Row],[85]]+laps_times[[#This Row],[86]])</f>
        <v>0.16605902777777767</v>
      </c>
      <c r="CR114" s="133">
        <f>IF(ISBLANK(laps_times[[#This Row],[87]]),"DNF",    rounds_cum_time[[#This Row],[86]]+laps_times[[#This Row],[87]])</f>
        <v>0.16831180555555544</v>
      </c>
      <c r="CS114" s="133">
        <f>IF(ISBLANK(laps_times[[#This Row],[88]]),"DNF",    rounds_cum_time[[#This Row],[87]]+laps_times[[#This Row],[88]])</f>
        <v>0.17043807870370359</v>
      </c>
      <c r="CT114" s="133">
        <f>IF(ISBLANK(laps_times[[#This Row],[89]]),"DNF",    rounds_cum_time[[#This Row],[88]]+laps_times[[#This Row],[89]])</f>
        <v>0.17232615740740728</v>
      </c>
      <c r="CU114" s="133">
        <f>IF(ISBLANK(laps_times[[#This Row],[90]]),"DNF",    rounds_cum_time[[#This Row],[89]]+laps_times[[#This Row],[90]])</f>
        <v>0.17421261574074062</v>
      </c>
      <c r="CV114" s="133">
        <f>IF(ISBLANK(laps_times[[#This Row],[91]]),"DNF",    rounds_cum_time[[#This Row],[90]]+laps_times[[#This Row],[91]])</f>
        <v>0.17617800925925914</v>
      </c>
      <c r="CW114" s="133">
        <f>IF(ISBLANK(laps_times[[#This Row],[92]]),"DNF",    rounds_cum_time[[#This Row],[91]]+laps_times[[#This Row],[92]])</f>
        <v>0.17899826388888876</v>
      </c>
      <c r="CX114" s="133">
        <f>IF(ISBLANK(laps_times[[#This Row],[93]]),"DNF",    rounds_cum_time[[#This Row],[92]]+laps_times[[#This Row],[93]])</f>
        <v>0.18086180555555542</v>
      </c>
      <c r="CY114" s="133">
        <f>IF(ISBLANK(laps_times[[#This Row],[94]]),"DNF",    rounds_cum_time[[#This Row],[93]]+laps_times[[#This Row],[94]])</f>
        <v>0.18273043981481468</v>
      </c>
      <c r="CZ114" s="133">
        <f>IF(ISBLANK(laps_times[[#This Row],[95]]),"DNF",    rounds_cum_time[[#This Row],[94]]+laps_times[[#This Row],[95]])</f>
        <v>0.18458981481481468</v>
      </c>
      <c r="DA114" s="133">
        <f>IF(ISBLANK(laps_times[[#This Row],[96]]),"DNF",    rounds_cum_time[[#This Row],[95]]+laps_times[[#This Row],[96]])</f>
        <v>0.18678888888888875</v>
      </c>
      <c r="DB114" s="133">
        <f>IF(ISBLANK(laps_times[[#This Row],[97]]),"DNF",    rounds_cum_time[[#This Row],[96]]+laps_times[[#This Row],[97]])</f>
        <v>0.18858842592592578</v>
      </c>
      <c r="DC114" s="133">
        <f>IF(ISBLANK(laps_times[[#This Row],[98]]),"DNF",    rounds_cum_time[[#This Row],[97]]+laps_times[[#This Row],[98]])</f>
        <v>0.1903413194444443</v>
      </c>
      <c r="DD114" s="133">
        <f>IF(ISBLANK(laps_times[[#This Row],[99]]),"DNF",    rounds_cum_time[[#This Row],[98]]+laps_times[[#This Row],[99]])</f>
        <v>0.19219953703703688</v>
      </c>
      <c r="DE114" s="133">
        <f>IF(ISBLANK(laps_times[[#This Row],[100]]),"DNF",    rounds_cum_time[[#This Row],[99]]+laps_times[[#This Row],[100]])</f>
        <v>0.19400810185185169</v>
      </c>
      <c r="DF114" s="133">
        <f>IF(ISBLANK(laps_times[[#This Row],[101]]),"DNF",    rounds_cum_time[[#This Row],[100]]+laps_times[[#This Row],[101]])</f>
        <v>0.19617106481481464</v>
      </c>
      <c r="DG114" s="133">
        <f>IF(ISBLANK(laps_times[[#This Row],[102]]),"DNF",    rounds_cum_time[[#This Row],[101]]+laps_times[[#This Row],[102]])</f>
        <v>0.19791643518518501</v>
      </c>
      <c r="DH114" s="133">
        <f>IF(ISBLANK(laps_times[[#This Row],[103]]),"DNF",    rounds_cum_time[[#This Row],[102]]+laps_times[[#This Row],[103]])</f>
        <v>0.20038067129629611</v>
      </c>
      <c r="DI114" s="128">
        <f>IF(ISBLANK(laps_times[[#This Row],[104]]),"DNF",    rounds_cum_time[[#This Row],[103]]+laps_times[[#This Row],[104]])</f>
        <v>0.20233217592592573</v>
      </c>
      <c r="DJ114" s="128">
        <f>IF(ISBLANK(laps_times[[#This Row],[105]]),"DNF",    rounds_cum_time[[#This Row],[104]]+laps_times[[#This Row],[105]])</f>
        <v>0.20415787037037017</v>
      </c>
    </row>
    <row r="115" spans="2:114" x14ac:dyDescent="0.2">
      <c r="B115" s="124">
        <f>laps_times[[#This Row],[poř]]</f>
        <v>112</v>
      </c>
      <c r="C115" s="125">
        <f>laps_times[[#This Row],[s.č.]]</f>
        <v>84</v>
      </c>
      <c r="D115" s="125" t="str">
        <f>laps_times[[#This Row],[jméno]]</f>
        <v>Reiter Anton</v>
      </c>
      <c r="E115" s="126">
        <f>laps_times[[#This Row],[roč]]</f>
        <v>1954</v>
      </c>
      <c r="F115" s="126" t="str">
        <f>laps_times[[#This Row],[kat]]</f>
        <v>M60</v>
      </c>
      <c r="G115" s="126">
        <f>laps_times[[#This Row],[poř_kat]]</f>
        <v>10</v>
      </c>
      <c r="H115" s="125" t="str">
        <f>IF(ISBLANK(laps_times[[#This Row],[klub]]),"-",laps_times[[#This Row],[klub]])</f>
        <v>Club Supermarathon Italia</v>
      </c>
      <c r="I115" s="138">
        <f>laps_times[[#This Row],[celk. čas]]</f>
        <v>0.20486111111111113</v>
      </c>
      <c r="J115" s="127">
        <f>laps_times[[#This Row],[1]]</f>
        <v>2.5362268518518516E-3</v>
      </c>
      <c r="K115" s="127">
        <f>IF(ISBLANK(laps_times[[#This Row],[2]]),"DNF",    rounds_cum_time[[#This Row],[1]]+laps_times[[#This Row],[2]])</f>
        <v>4.145833333333333E-3</v>
      </c>
      <c r="L115" s="127">
        <f>IF(ISBLANK(laps_times[[#This Row],[3]]),"DNF",    rounds_cum_time[[#This Row],[2]]+laps_times[[#This Row],[3]])</f>
        <v>5.7474537037037034E-3</v>
      </c>
      <c r="M115" s="127">
        <f>IF(ISBLANK(laps_times[[#This Row],[4]]),"DNF",    rounds_cum_time[[#This Row],[3]]+laps_times[[#This Row],[4]])</f>
        <v>7.3892361111111112E-3</v>
      </c>
      <c r="N115" s="127">
        <f>IF(ISBLANK(laps_times[[#This Row],[5]]),"DNF",    rounds_cum_time[[#This Row],[4]]+laps_times[[#This Row],[5]])</f>
        <v>9.0337962962962967E-3</v>
      </c>
      <c r="O115" s="127">
        <f>IF(ISBLANK(laps_times[[#This Row],[6]]),"DNF",    rounds_cum_time[[#This Row],[5]]+laps_times[[#This Row],[6]])</f>
        <v>1.0678703703703704E-2</v>
      </c>
      <c r="P115" s="127">
        <f>IF(ISBLANK(laps_times[[#This Row],[7]]),"DNF",    rounds_cum_time[[#This Row],[6]]+laps_times[[#This Row],[7]])</f>
        <v>1.2342708333333334E-2</v>
      </c>
      <c r="Q115" s="127">
        <f>IF(ISBLANK(laps_times[[#This Row],[8]]),"DNF",    rounds_cum_time[[#This Row],[7]]+laps_times[[#This Row],[8]])</f>
        <v>1.4E-2</v>
      </c>
      <c r="R115" s="127">
        <f>IF(ISBLANK(laps_times[[#This Row],[9]]),"DNF",    rounds_cum_time[[#This Row],[8]]+laps_times[[#This Row],[9]])</f>
        <v>1.564050925925926E-2</v>
      </c>
      <c r="S115" s="127">
        <f>IF(ISBLANK(laps_times[[#This Row],[10]]),"DNF",    rounds_cum_time[[#This Row],[9]]+laps_times[[#This Row],[10]])</f>
        <v>1.7287500000000001E-2</v>
      </c>
      <c r="T115" s="127">
        <f>IF(ISBLANK(laps_times[[#This Row],[11]]),"DNF",    rounds_cum_time[[#This Row],[10]]+laps_times[[#This Row],[11]])</f>
        <v>1.8944907407407407E-2</v>
      </c>
      <c r="U115" s="127">
        <f>IF(ISBLANK(laps_times[[#This Row],[12]]),"DNF",    rounds_cum_time[[#This Row],[11]]+laps_times[[#This Row],[12]])</f>
        <v>2.0573611111111112E-2</v>
      </c>
      <c r="V115" s="127">
        <f>IF(ISBLANK(laps_times[[#This Row],[13]]),"DNF",    rounds_cum_time[[#This Row],[12]]+laps_times[[#This Row],[13]])</f>
        <v>2.2255439814814815E-2</v>
      </c>
      <c r="W115" s="127">
        <f>IF(ISBLANK(laps_times[[#This Row],[14]]),"DNF",    rounds_cum_time[[#This Row],[13]]+laps_times[[#This Row],[14]])</f>
        <v>2.3949884259259258E-2</v>
      </c>
      <c r="X115" s="127">
        <f>IF(ISBLANK(laps_times[[#This Row],[15]]),"DNF",    rounds_cum_time[[#This Row],[14]]+laps_times[[#This Row],[15]])</f>
        <v>2.5635300925925926E-2</v>
      </c>
      <c r="Y115" s="127">
        <f>IF(ISBLANK(laps_times[[#This Row],[16]]),"DNF",    rounds_cum_time[[#This Row],[15]]+laps_times[[#This Row],[16]])</f>
        <v>2.7314814814814816E-2</v>
      </c>
      <c r="Z115" s="127">
        <f>IF(ISBLANK(laps_times[[#This Row],[17]]),"DNF",    rounds_cum_time[[#This Row],[16]]+laps_times[[#This Row],[17]])</f>
        <v>2.9014699074074075E-2</v>
      </c>
      <c r="AA115" s="127">
        <f>IF(ISBLANK(laps_times[[#This Row],[18]]),"DNF",    rounds_cum_time[[#This Row],[17]]+laps_times[[#This Row],[18]])</f>
        <v>3.071851851851852E-2</v>
      </c>
      <c r="AB115" s="127">
        <f>IF(ISBLANK(laps_times[[#This Row],[19]]),"DNF",    rounds_cum_time[[#This Row],[18]]+laps_times[[#This Row],[19]])</f>
        <v>3.2432060185185185E-2</v>
      </c>
      <c r="AC115" s="127">
        <f>IF(ISBLANK(laps_times[[#This Row],[20]]),"DNF",    rounds_cum_time[[#This Row],[19]]+laps_times[[#This Row],[20]])</f>
        <v>3.4113310185185187E-2</v>
      </c>
      <c r="AD115" s="127">
        <f>IF(ISBLANK(laps_times[[#This Row],[21]]),"DNF",    rounds_cum_time[[#This Row],[20]]+laps_times[[#This Row],[21]])</f>
        <v>3.584814814814815E-2</v>
      </c>
      <c r="AE115" s="127">
        <f>IF(ISBLANK(laps_times[[#This Row],[22]]),"DNF",    rounds_cum_time[[#This Row],[21]]+laps_times[[#This Row],[22]])</f>
        <v>3.7578125000000004E-2</v>
      </c>
      <c r="AF115" s="127">
        <f>IF(ISBLANK(laps_times[[#This Row],[23]]),"DNF",    rounds_cum_time[[#This Row],[22]]+laps_times[[#This Row],[23]])</f>
        <v>3.9280092592592596E-2</v>
      </c>
      <c r="AG115" s="127">
        <f>IF(ISBLANK(laps_times[[#This Row],[24]]),"DNF",    rounds_cum_time[[#This Row],[23]]+laps_times[[#This Row],[24]])</f>
        <v>4.1132291666666668E-2</v>
      </c>
      <c r="AH115" s="127">
        <f>IF(ISBLANK(laps_times[[#This Row],[25]]),"DNF",    rounds_cum_time[[#This Row],[24]]+laps_times[[#This Row],[25]])</f>
        <v>4.2860416666666665E-2</v>
      </c>
      <c r="AI115" s="127">
        <f>IF(ISBLANK(laps_times[[#This Row],[26]]),"DNF",    rounds_cum_time[[#This Row],[25]]+laps_times[[#This Row],[26]])</f>
        <v>4.4627314814814814E-2</v>
      </c>
      <c r="AJ115" s="127">
        <f>IF(ISBLANK(laps_times[[#This Row],[27]]),"DNF",    rounds_cum_time[[#This Row],[26]]+laps_times[[#This Row],[27]])</f>
        <v>4.6377662037037033E-2</v>
      </c>
      <c r="AK115" s="127">
        <f>IF(ISBLANK(laps_times[[#This Row],[28]]),"DNF",    rounds_cum_time[[#This Row],[27]]+laps_times[[#This Row],[28]])</f>
        <v>4.8111458333333329E-2</v>
      </c>
      <c r="AL115" s="127">
        <f>IF(ISBLANK(laps_times[[#This Row],[29]]),"DNF",    rounds_cum_time[[#This Row],[28]]+laps_times[[#This Row],[29]])</f>
        <v>4.9855439814814807E-2</v>
      </c>
      <c r="AM115" s="127">
        <f>IF(ISBLANK(laps_times[[#This Row],[30]]),"DNF",    rounds_cum_time[[#This Row],[29]]+laps_times[[#This Row],[30]])</f>
        <v>5.1600115740740735E-2</v>
      </c>
      <c r="AN115" s="127">
        <f>IF(ISBLANK(laps_times[[#This Row],[31]]),"DNF",    rounds_cum_time[[#This Row],[30]]+laps_times[[#This Row],[31]])</f>
        <v>5.3342708333333329E-2</v>
      </c>
      <c r="AO115" s="127">
        <f>IF(ISBLANK(laps_times[[#This Row],[32]]),"DNF",    rounds_cum_time[[#This Row],[31]]+laps_times[[#This Row],[32]])</f>
        <v>5.5093402777777772E-2</v>
      </c>
      <c r="AP115" s="127">
        <f>IF(ISBLANK(laps_times[[#This Row],[33]]),"DNF",    rounds_cum_time[[#This Row],[32]]+laps_times[[#This Row],[33]])</f>
        <v>5.6850578703703698E-2</v>
      </c>
      <c r="AQ115" s="127">
        <f>IF(ISBLANK(laps_times[[#This Row],[34]]),"DNF",    rounds_cum_time[[#This Row],[33]]+laps_times[[#This Row],[34]])</f>
        <v>5.8610300925925923E-2</v>
      </c>
      <c r="AR115" s="127">
        <f>IF(ISBLANK(laps_times[[#This Row],[35]]),"DNF",    rounds_cum_time[[#This Row],[34]]+laps_times[[#This Row],[35]])</f>
        <v>6.0379513888888889E-2</v>
      </c>
      <c r="AS115" s="127">
        <f>IF(ISBLANK(laps_times[[#This Row],[36]]),"DNF",    rounds_cum_time[[#This Row],[35]]+laps_times[[#This Row],[36]])</f>
        <v>6.2399189814814814E-2</v>
      </c>
      <c r="AT115" s="127">
        <f>IF(ISBLANK(laps_times[[#This Row],[37]]),"DNF",    rounds_cum_time[[#This Row],[36]]+laps_times[[#This Row],[37]])</f>
        <v>6.4186458333333335E-2</v>
      </c>
      <c r="AU115" s="127">
        <f>IF(ISBLANK(laps_times[[#This Row],[38]]),"DNF",    rounds_cum_time[[#This Row],[37]]+laps_times[[#This Row],[38]])</f>
        <v>6.5974652777777781E-2</v>
      </c>
      <c r="AV115" s="127">
        <f>IF(ISBLANK(laps_times[[#This Row],[39]]),"DNF",    rounds_cum_time[[#This Row],[38]]+laps_times[[#This Row],[39]])</f>
        <v>6.7745138888888889E-2</v>
      </c>
      <c r="AW115" s="127">
        <f>IF(ISBLANK(laps_times[[#This Row],[40]]),"DNF",    rounds_cum_time[[#This Row],[39]]+laps_times[[#This Row],[40]])</f>
        <v>6.9535416666666669E-2</v>
      </c>
      <c r="AX115" s="127">
        <f>IF(ISBLANK(laps_times[[#This Row],[41]]),"DNF",    rounds_cum_time[[#This Row],[40]]+laps_times[[#This Row],[41]])</f>
        <v>7.1344907407407412E-2</v>
      </c>
      <c r="AY115" s="127">
        <f>IF(ISBLANK(laps_times[[#This Row],[42]]),"DNF",    rounds_cum_time[[#This Row],[41]]+laps_times[[#This Row],[42]])</f>
        <v>7.3157407407407407E-2</v>
      </c>
      <c r="AZ115" s="127">
        <f>IF(ISBLANK(laps_times[[#This Row],[43]]),"DNF",    rounds_cum_time[[#This Row],[42]]+laps_times[[#This Row],[43]])</f>
        <v>7.496423611111111E-2</v>
      </c>
      <c r="BA115" s="127">
        <f>IF(ISBLANK(laps_times[[#This Row],[44]]),"DNF",    rounds_cum_time[[#This Row],[43]]+laps_times[[#This Row],[44]])</f>
        <v>7.677164351851852E-2</v>
      </c>
      <c r="BB115" s="127">
        <f>IF(ISBLANK(laps_times[[#This Row],[45]]),"DNF",    rounds_cum_time[[#This Row],[44]]+laps_times[[#This Row],[45]])</f>
        <v>7.8586458333333331E-2</v>
      </c>
      <c r="BC115" s="127">
        <f>IF(ISBLANK(laps_times[[#This Row],[46]]),"DNF",    rounds_cum_time[[#This Row],[45]]+laps_times[[#This Row],[46]])</f>
        <v>8.0566203703703695E-2</v>
      </c>
      <c r="BD115" s="127">
        <f>IF(ISBLANK(laps_times[[#This Row],[47]]),"DNF",    rounds_cum_time[[#This Row],[46]]+laps_times[[#This Row],[47]])</f>
        <v>8.2412962962962952E-2</v>
      </c>
      <c r="BE115" s="127">
        <f>IF(ISBLANK(laps_times[[#This Row],[48]]),"DNF",    rounds_cum_time[[#This Row],[47]]+laps_times[[#This Row],[48]])</f>
        <v>8.4221412037037022E-2</v>
      </c>
      <c r="BF115" s="127">
        <f>IF(ISBLANK(laps_times[[#This Row],[49]]),"DNF",    rounds_cum_time[[#This Row],[48]]+laps_times[[#This Row],[49]])</f>
        <v>8.6007407407407394E-2</v>
      </c>
      <c r="BG115" s="127">
        <f>IF(ISBLANK(laps_times[[#This Row],[50]]),"DNF",    rounds_cum_time[[#This Row],[49]]+laps_times[[#This Row],[50]])</f>
        <v>8.7843749999999984E-2</v>
      </c>
      <c r="BH115" s="127">
        <f>IF(ISBLANK(laps_times[[#This Row],[51]]),"DNF",    rounds_cum_time[[#This Row],[50]]+laps_times[[#This Row],[51]])</f>
        <v>8.9710300925925912E-2</v>
      </c>
      <c r="BI115" s="127">
        <f>IF(ISBLANK(laps_times[[#This Row],[52]]),"DNF",    rounds_cum_time[[#This Row],[51]]+laps_times[[#This Row],[52]])</f>
        <v>9.1562268518518508E-2</v>
      </c>
      <c r="BJ115" s="127">
        <f>IF(ISBLANK(laps_times[[#This Row],[53]]),"DNF",    rounds_cum_time[[#This Row],[52]]+laps_times[[#This Row],[53]])</f>
        <v>9.3430555555555544E-2</v>
      </c>
      <c r="BK115" s="127">
        <f>IF(ISBLANK(laps_times[[#This Row],[54]]),"DNF",    rounds_cum_time[[#This Row],[53]]+laps_times[[#This Row],[54]])</f>
        <v>9.577534722222221E-2</v>
      </c>
      <c r="BL115" s="127">
        <f>IF(ISBLANK(laps_times[[#This Row],[55]]),"DNF",    rounds_cum_time[[#This Row],[54]]+laps_times[[#This Row],[55]])</f>
        <v>9.7669444444444434E-2</v>
      </c>
      <c r="BM115" s="127">
        <f>IF(ISBLANK(laps_times[[#This Row],[56]]),"DNF",    rounds_cum_time[[#This Row],[55]]+laps_times[[#This Row],[56]])</f>
        <v>9.9575925925925915E-2</v>
      </c>
      <c r="BN115" s="127">
        <f>IF(ISBLANK(laps_times[[#This Row],[57]]),"DNF",    rounds_cum_time[[#This Row],[56]]+laps_times[[#This Row],[57]])</f>
        <v>0.10147951388888887</v>
      </c>
      <c r="BO115" s="127">
        <f>IF(ISBLANK(laps_times[[#This Row],[58]]),"DNF",    rounds_cum_time[[#This Row],[57]]+laps_times[[#This Row],[58]])</f>
        <v>0.10345497685185183</v>
      </c>
      <c r="BP115" s="127">
        <f>IF(ISBLANK(laps_times[[#This Row],[59]]),"DNF",    rounds_cum_time[[#This Row],[58]]+laps_times[[#This Row],[59]])</f>
        <v>0.10538553240740739</v>
      </c>
      <c r="BQ115" s="127">
        <f>IF(ISBLANK(laps_times[[#This Row],[60]]),"DNF",    rounds_cum_time[[#This Row],[59]]+laps_times[[#This Row],[60]])</f>
        <v>0.10730208333333331</v>
      </c>
      <c r="BR115" s="127">
        <f>IF(ISBLANK(laps_times[[#This Row],[61]]),"DNF",    rounds_cum_time[[#This Row],[60]]+laps_times[[#This Row],[61]])</f>
        <v>0.10926840277777776</v>
      </c>
      <c r="BS115" s="127">
        <f>IF(ISBLANK(laps_times[[#This Row],[62]]),"DNF",    rounds_cum_time[[#This Row],[61]]+laps_times[[#This Row],[62]])</f>
        <v>0.11148738425925923</v>
      </c>
      <c r="BT115" s="127">
        <f>IF(ISBLANK(laps_times[[#This Row],[63]]),"DNF",    rounds_cum_time[[#This Row],[62]]+laps_times[[#This Row],[63]])</f>
        <v>0.11346805555555553</v>
      </c>
      <c r="BU115" s="127">
        <f>IF(ISBLANK(laps_times[[#This Row],[64]]),"DNF",    rounds_cum_time[[#This Row],[63]]+laps_times[[#This Row],[64]])</f>
        <v>0.1154733796296296</v>
      </c>
      <c r="BV115" s="127">
        <f>IF(ISBLANK(laps_times[[#This Row],[65]]),"DNF",    rounds_cum_time[[#This Row],[64]]+laps_times[[#This Row],[65]])</f>
        <v>0.11747650462962959</v>
      </c>
      <c r="BW115" s="127">
        <f>IF(ISBLANK(laps_times[[#This Row],[66]]),"DNF",    rounds_cum_time[[#This Row],[65]]+laps_times[[#This Row],[66]])</f>
        <v>0.11947488425925923</v>
      </c>
      <c r="BX115" s="127">
        <f>IF(ISBLANK(laps_times[[#This Row],[67]]),"DNF",    rounds_cum_time[[#This Row],[66]]+laps_times[[#This Row],[67]])</f>
        <v>0.12150069444444442</v>
      </c>
      <c r="BY115" s="127">
        <f>IF(ISBLANK(laps_times[[#This Row],[68]]),"DNF",    rounds_cum_time[[#This Row],[67]]+laps_times[[#This Row],[68]])</f>
        <v>0.12353553240740738</v>
      </c>
      <c r="BZ115" s="127">
        <f>IF(ISBLANK(laps_times[[#This Row],[69]]),"DNF",    rounds_cum_time[[#This Row],[68]]+laps_times[[#This Row],[69]])</f>
        <v>0.12556064814814813</v>
      </c>
      <c r="CA115" s="127">
        <f>IF(ISBLANK(laps_times[[#This Row],[70]]),"DNF",    rounds_cum_time[[#This Row],[69]]+laps_times[[#This Row],[70]])</f>
        <v>0.12756041666666665</v>
      </c>
      <c r="CB115" s="127">
        <f>IF(ISBLANK(laps_times[[#This Row],[71]]),"DNF",    rounds_cum_time[[#This Row],[70]]+laps_times[[#This Row],[71]])</f>
        <v>0.12996643518518516</v>
      </c>
      <c r="CC115" s="127">
        <f>IF(ISBLANK(laps_times[[#This Row],[72]]),"DNF",    rounds_cum_time[[#This Row],[71]]+laps_times[[#This Row],[72]])</f>
        <v>0.13211006944444442</v>
      </c>
      <c r="CD115" s="127">
        <f>IF(ISBLANK(laps_times[[#This Row],[73]]),"DNF",    rounds_cum_time[[#This Row],[72]]+laps_times[[#This Row],[73]])</f>
        <v>0.13420648148148145</v>
      </c>
      <c r="CE115" s="127">
        <f>IF(ISBLANK(laps_times[[#This Row],[74]]),"DNF",    rounds_cum_time[[#This Row],[73]]+laps_times[[#This Row],[74]])</f>
        <v>0.13630613425925922</v>
      </c>
      <c r="CF115" s="127">
        <f>IF(ISBLANK(laps_times[[#This Row],[75]]),"DNF",    rounds_cum_time[[#This Row],[74]]+laps_times[[#This Row],[75]])</f>
        <v>0.13854687499999996</v>
      </c>
      <c r="CG115" s="127">
        <f>IF(ISBLANK(laps_times[[#This Row],[76]]),"DNF",    rounds_cum_time[[#This Row],[75]]+laps_times[[#This Row],[76]])</f>
        <v>0.14068692129629626</v>
      </c>
      <c r="CH115" s="127">
        <f>IF(ISBLANK(laps_times[[#This Row],[77]]),"DNF",    rounds_cum_time[[#This Row],[76]]+laps_times[[#This Row],[77]])</f>
        <v>0.14279259259259255</v>
      </c>
      <c r="CI115" s="127">
        <f>IF(ISBLANK(laps_times[[#This Row],[78]]),"DNF",    rounds_cum_time[[#This Row],[77]]+laps_times[[#This Row],[78]])</f>
        <v>0.14510555555555552</v>
      </c>
      <c r="CJ115" s="127">
        <f>IF(ISBLANK(laps_times[[#This Row],[79]]),"DNF",    rounds_cum_time[[#This Row],[78]]+laps_times[[#This Row],[79]])</f>
        <v>0.14725289351851847</v>
      </c>
      <c r="CK115" s="127">
        <f>IF(ISBLANK(laps_times[[#This Row],[80]]),"DNF",    rounds_cum_time[[#This Row],[79]]+laps_times[[#This Row],[80]])</f>
        <v>0.14939074074074069</v>
      </c>
      <c r="CL115" s="127">
        <f>IF(ISBLANK(laps_times[[#This Row],[81]]),"DNF",    rounds_cum_time[[#This Row],[80]]+laps_times[[#This Row],[81]])</f>
        <v>0.15155983796296291</v>
      </c>
      <c r="CM115" s="127">
        <f>IF(ISBLANK(laps_times[[#This Row],[82]]),"DNF",    rounds_cum_time[[#This Row],[81]]+laps_times[[#This Row],[82]])</f>
        <v>0.15378854166666661</v>
      </c>
      <c r="CN115" s="127">
        <f>IF(ISBLANK(laps_times[[#This Row],[83]]),"DNF",    rounds_cum_time[[#This Row],[82]]+laps_times[[#This Row],[83]])</f>
        <v>0.15597777777777772</v>
      </c>
      <c r="CO115" s="127">
        <f>IF(ISBLANK(laps_times[[#This Row],[84]]),"DNF",    rounds_cum_time[[#This Row],[83]]+laps_times[[#This Row],[84]])</f>
        <v>0.15815196759259254</v>
      </c>
      <c r="CP115" s="127">
        <f>IF(ISBLANK(laps_times[[#This Row],[85]]),"DNF",    rounds_cum_time[[#This Row],[84]]+laps_times[[#This Row],[85]])</f>
        <v>0.16037129629629623</v>
      </c>
      <c r="CQ115" s="127">
        <f>IF(ISBLANK(laps_times[[#This Row],[86]]),"DNF",    rounds_cum_time[[#This Row],[85]]+laps_times[[#This Row],[86]])</f>
        <v>0.16255196759259252</v>
      </c>
      <c r="CR115" s="127">
        <f>IF(ISBLANK(laps_times[[#This Row],[87]]),"DNF",    rounds_cum_time[[#This Row],[86]]+laps_times[[#This Row],[87]])</f>
        <v>0.16489918981481475</v>
      </c>
      <c r="CS115" s="127">
        <f>IF(ISBLANK(laps_times[[#This Row],[88]]),"DNF",    rounds_cum_time[[#This Row],[87]]+laps_times[[#This Row],[88]])</f>
        <v>0.16710034722222214</v>
      </c>
      <c r="CT115" s="127">
        <f>IF(ISBLANK(laps_times[[#This Row],[89]]),"DNF",    rounds_cum_time[[#This Row],[88]]+laps_times[[#This Row],[89]])</f>
        <v>0.1693144675925925</v>
      </c>
      <c r="CU115" s="127">
        <f>IF(ISBLANK(laps_times[[#This Row],[90]]),"DNF",    rounds_cum_time[[#This Row],[89]]+laps_times[[#This Row],[90]])</f>
        <v>0.17168819444444436</v>
      </c>
      <c r="CV115" s="127">
        <f>IF(ISBLANK(laps_times[[#This Row],[91]]),"DNF",    rounds_cum_time[[#This Row],[90]]+laps_times[[#This Row],[91]])</f>
        <v>0.17395439814814806</v>
      </c>
      <c r="CW115" s="127">
        <f>IF(ISBLANK(laps_times[[#This Row],[92]]),"DNF",    rounds_cum_time[[#This Row],[91]]+laps_times[[#This Row],[92]])</f>
        <v>0.17621099537037027</v>
      </c>
      <c r="CX115" s="127">
        <f>IF(ISBLANK(laps_times[[#This Row],[93]]),"DNF",    rounds_cum_time[[#This Row],[92]]+laps_times[[#This Row],[93]])</f>
        <v>0.17852037037037027</v>
      </c>
      <c r="CY115" s="127">
        <f>IF(ISBLANK(laps_times[[#This Row],[94]]),"DNF",    rounds_cum_time[[#This Row],[93]]+laps_times[[#This Row],[94]])</f>
        <v>0.18081898148148137</v>
      </c>
      <c r="CZ115" s="127">
        <f>IF(ISBLANK(laps_times[[#This Row],[95]]),"DNF",    rounds_cum_time[[#This Row],[94]]+laps_times[[#This Row],[95]])</f>
        <v>0.1831091435185184</v>
      </c>
      <c r="DA115" s="127">
        <f>IF(ISBLANK(laps_times[[#This Row],[96]]),"DNF",    rounds_cum_time[[#This Row],[95]]+laps_times[[#This Row],[96]])</f>
        <v>0.18538518518518507</v>
      </c>
      <c r="DB115" s="127">
        <f>IF(ISBLANK(laps_times[[#This Row],[97]]),"DNF",    rounds_cum_time[[#This Row],[96]]+laps_times[[#This Row],[97]])</f>
        <v>0.18787719907407396</v>
      </c>
      <c r="DC115" s="127">
        <f>IF(ISBLANK(laps_times[[#This Row],[98]]),"DNF",    rounds_cum_time[[#This Row],[97]]+laps_times[[#This Row],[98]])</f>
        <v>0.19017754629629618</v>
      </c>
      <c r="DD115" s="127">
        <f>IF(ISBLANK(laps_times[[#This Row],[99]]),"DNF",    rounds_cum_time[[#This Row],[98]]+laps_times[[#This Row],[99]])</f>
        <v>0.1924193287037036</v>
      </c>
      <c r="DE115" s="127">
        <f>IF(ISBLANK(laps_times[[#This Row],[100]]),"DNF",    rounds_cum_time[[#This Row],[99]]+laps_times[[#This Row],[100]])</f>
        <v>0.19465601851851841</v>
      </c>
      <c r="DF115" s="127">
        <f>IF(ISBLANK(laps_times[[#This Row],[101]]),"DNF",    rounds_cum_time[[#This Row],[100]]+laps_times[[#This Row],[101]])</f>
        <v>0.19684432870370358</v>
      </c>
      <c r="DG115" s="127">
        <f>IF(ISBLANK(laps_times[[#This Row],[102]]),"DNF",    rounds_cum_time[[#This Row],[101]]+laps_times[[#This Row],[102]])</f>
        <v>0.19895219907407394</v>
      </c>
      <c r="DH115" s="127">
        <f>IF(ISBLANK(laps_times[[#This Row],[103]]),"DNF",    rounds_cum_time[[#This Row],[102]]+laps_times[[#This Row],[103]])</f>
        <v>0.20106608796296283</v>
      </c>
      <c r="DI115" s="128">
        <f>IF(ISBLANK(laps_times[[#This Row],[104]]),"DNF",    rounds_cum_time[[#This Row],[103]]+laps_times[[#This Row],[104]])</f>
        <v>0.20305081018518506</v>
      </c>
      <c r="DJ115" s="128">
        <f>IF(ISBLANK(laps_times[[#This Row],[105]]),"DNF",    rounds_cum_time[[#This Row],[104]]+laps_times[[#This Row],[105]])</f>
        <v>0.20486493055555544</v>
      </c>
    </row>
    <row r="116" spans="2:114" x14ac:dyDescent="0.2">
      <c r="B116" s="124">
        <f>laps_times[[#This Row],[poř]]</f>
        <v>113</v>
      </c>
      <c r="C116" s="125">
        <f>laps_times[[#This Row],[s.č.]]</f>
        <v>8</v>
      </c>
      <c r="D116" s="125" t="str">
        <f>laps_times[[#This Row],[jméno]]</f>
        <v>Běhounek Rostislav</v>
      </c>
      <c r="E116" s="126">
        <f>laps_times[[#This Row],[roč]]</f>
        <v>1962</v>
      </c>
      <c r="F116" s="126" t="str">
        <f>laps_times[[#This Row],[kat]]</f>
        <v>M50</v>
      </c>
      <c r="G116" s="126">
        <f>laps_times[[#This Row],[poř_kat]]</f>
        <v>24</v>
      </c>
      <c r="H116" s="135" t="str">
        <f>IF(ISBLANK(laps_times[[#This Row],[klub]]),"-",laps_times[[#This Row],[klub]])</f>
        <v>Tragéd Team</v>
      </c>
      <c r="I116" s="138">
        <f>laps_times[[#This Row],[celk. čas]]</f>
        <v>0.2171990740740741</v>
      </c>
      <c r="J116" s="133">
        <f>laps_times[[#This Row],[1]]</f>
        <v>2.6957175925925929E-3</v>
      </c>
      <c r="K116" s="127">
        <f>IF(ISBLANK(laps_times[[#This Row],[2]]),"DNF",    rounds_cum_time[[#This Row],[1]]+laps_times[[#This Row],[2]])</f>
        <v>4.4081018518518523E-3</v>
      </c>
      <c r="L116" s="133">
        <f>IF(ISBLANK(laps_times[[#This Row],[3]]),"DNF",    rounds_cum_time[[#This Row],[2]]+laps_times[[#This Row],[3]])</f>
        <v>6.3283564814814817E-3</v>
      </c>
      <c r="M116" s="133">
        <f>IF(ISBLANK(laps_times[[#This Row],[4]]),"DNF",    rounds_cum_time[[#This Row],[3]]+laps_times[[#This Row],[4]])</f>
        <v>8.0861111111111116E-3</v>
      </c>
      <c r="N116" s="133">
        <f>IF(ISBLANK(laps_times[[#This Row],[5]]),"DNF",    rounds_cum_time[[#This Row],[4]]+laps_times[[#This Row],[5]])</f>
        <v>9.8490740740740743E-3</v>
      </c>
      <c r="O116" s="133">
        <f>IF(ISBLANK(laps_times[[#This Row],[6]]),"DNF",    rounds_cum_time[[#This Row],[5]]+laps_times[[#This Row],[6]])</f>
        <v>1.1838310185185186E-2</v>
      </c>
      <c r="P116" s="133">
        <f>IF(ISBLANK(laps_times[[#This Row],[7]]),"DNF",    rounds_cum_time[[#This Row],[6]]+laps_times[[#This Row],[7]])</f>
        <v>1.3730208333333334E-2</v>
      </c>
      <c r="Q116" s="133">
        <f>IF(ISBLANK(laps_times[[#This Row],[8]]),"DNF",    rounds_cum_time[[#This Row],[7]]+laps_times[[#This Row],[8]])</f>
        <v>1.5662962962962962E-2</v>
      </c>
      <c r="R116" s="133">
        <f>IF(ISBLANK(laps_times[[#This Row],[9]]),"DNF",    rounds_cum_time[[#This Row],[8]]+laps_times[[#This Row],[9]])</f>
        <v>1.7494328703703703E-2</v>
      </c>
      <c r="S116" s="133">
        <f>IF(ISBLANK(laps_times[[#This Row],[10]]),"DNF",    rounds_cum_time[[#This Row],[9]]+laps_times[[#This Row],[10]])</f>
        <v>1.9390162037037036E-2</v>
      </c>
      <c r="T116" s="133">
        <f>IF(ISBLANK(laps_times[[#This Row],[11]]),"DNF",    rounds_cum_time[[#This Row],[10]]+laps_times[[#This Row],[11]])</f>
        <v>2.1122337962962961E-2</v>
      </c>
      <c r="U116" s="133">
        <f>IF(ISBLANK(laps_times[[#This Row],[12]]),"DNF",    rounds_cum_time[[#This Row],[11]]+laps_times[[#This Row],[12]])</f>
        <v>2.3050925925925923E-2</v>
      </c>
      <c r="V116" s="127">
        <f>IF(ISBLANK(laps_times[[#This Row],[13]]),"DNF",    rounds_cum_time[[#This Row],[12]]+laps_times[[#This Row],[13]])</f>
        <v>2.505844907407407E-2</v>
      </c>
      <c r="W116" s="133">
        <f>IF(ISBLANK(laps_times[[#This Row],[14]]),"DNF",    rounds_cum_time[[#This Row],[13]]+laps_times[[#This Row],[14]])</f>
        <v>2.7018518518518515E-2</v>
      </c>
      <c r="X116" s="133">
        <f>IF(ISBLANK(laps_times[[#This Row],[15]]),"DNF",    rounds_cum_time[[#This Row],[14]]+laps_times[[#This Row],[15]])</f>
        <v>2.8773379629629624E-2</v>
      </c>
      <c r="Y116" s="133">
        <f>IF(ISBLANK(laps_times[[#This Row],[16]]),"DNF",    rounds_cum_time[[#This Row],[15]]+laps_times[[#This Row],[16]])</f>
        <v>3.0690277777777771E-2</v>
      </c>
      <c r="Z116" s="133">
        <f>IF(ISBLANK(laps_times[[#This Row],[17]]),"DNF",    rounds_cum_time[[#This Row],[16]]+laps_times[[#This Row],[17]])</f>
        <v>3.2897569444444441E-2</v>
      </c>
      <c r="AA116" s="133">
        <f>IF(ISBLANK(laps_times[[#This Row],[18]]),"DNF",    rounds_cum_time[[#This Row],[17]]+laps_times[[#This Row],[18]])</f>
        <v>3.4989351851851848E-2</v>
      </c>
      <c r="AB116" s="133">
        <f>IF(ISBLANK(laps_times[[#This Row],[19]]),"DNF",    rounds_cum_time[[#This Row],[18]]+laps_times[[#This Row],[19]])</f>
        <v>3.674756944444444E-2</v>
      </c>
      <c r="AC116" s="133">
        <f>IF(ISBLANK(laps_times[[#This Row],[20]]),"DNF",    rounds_cum_time[[#This Row],[19]]+laps_times[[#This Row],[20]])</f>
        <v>3.8499189814814809E-2</v>
      </c>
      <c r="AD116" s="133">
        <f>IF(ISBLANK(laps_times[[#This Row],[21]]),"DNF",    rounds_cum_time[[#This Row],[20]]+laps_times[[#This Row],[21]])</f>
        <v>4.0745023148148145E-2</v>
      </c>
      <c r="AE116" s="133">
        <f>IF(ISBLANK(laps_times[[#This Row],[22]]),"DNF",    rounds_cum_time[[#This Row],[21]]+laps_times[[#This Row],[22]])</f>
        <v>4.2742245370370364E-2</v>
      </c>
      <c r="AF116" s="133">
        <f>IF(ISBLANK(laps_times[[#This Row],[23]]),"DNF",    rounds_cum_time[[#This Row],[22]]+laps_times[[#This Row],[23]])</f>
        <v>4.4490162037037033E-2</v>
      </c>
      <c r="AG116" s="133">
        <f>IF(ISBLANK(laps_times[[#This Row],[24]]),"DNF",    rounds_cum_time[[#This Row],[23]]+laps_times[[#This Row],[24]])</f>
        <v>4.6342476851851847E-2</v>
      </c>
      <c r="AH116" s="133">
        <f>IF(ISBLANK(laps_times[[#This Row],[25]]),"DNF",    rounds_cum_time[[#This Row],[24]]+laps_times[[#This Row],[25]])</f>
        <v>4.8012268518518517E-2</v>
      </c>
      <c r="AI116" s="133">
        <f>IF(ISBLANK(laps_times[[#This Row],[26]]),"DNF",    rounds_cum_time[[#This Row],[25]]+laps_times[[#This Row],[26]])</f>
        <v>4.9877777777777778E-2</v>
      </c>
      <c r="AJ116" s="133">
        <f>IF(ISBLANK(laps_times[[#This Row],[27]]),"DNF",    rounds_cum_time[[#This Row],[26]]+laps_times[[#This Row],[27]])</f>
        <v>5.2026851851851852E-2</v>
      </c>
      <c r="AK116" s="133">
        <f>IF(ISBLANK(laps_times[[#This Row],[28]]),"DNF",    rounds_cum_time[[#This Row],[27]]+laps_times[[#This Row],[28]])</f>
        <v>5.3776736111111112E-2</v>
      </c>
      <c r="AL116" s="133">
        <f>IF(ISBLANK(laps_times[[#This Row],[29]]),"DNF",    rounds_cum_time[[#This Row],[28]]+laps_times[[#This Row],[29]])</f>
        <v>5.5479861111111112E-2</v>
      </c>
      <c r="AM116" s="133">
        <f>IF(ISBLANK(laps_times[[#This Row],[30]]),"DNF",    rounds_cum_time[[#This Row],[29]]+laps_times[[#This Row],[30]])</f>
        <v>5.756678240740741E-2</v>
      </c>
      <c r="AN116" s="133">
        <f>IF(ISBLANK(laps_times[[#This Row],[31]]),"DNF",    rounds_cum_time[[#This Row],[30]]+laps_times[[#This Row],[31]])</f>
        <v>5.9270023148148152E-2</v>
      </c>
      <c r="AO116" s="133">
        <f>IF(ISBLANK(laps_times[[#This Row],[32]]),"DNF",    rounds_cum_time[[#This Row],[31]]+laps_times[[#This Row],[32]])</f>
        <v>6.0965625000000002E-2</v>
      </c>
      <c r="AP116" s="133">
        <f>IF(ISBLANK(laps_times[[#This Row],[33]]),"DNF",    rounds_cum_time[[#This Row],[32]]+laps_times[[#This Row],[33]])</f>
        <v>6.2654398148148147E-2</v>
      </c>
      <c r="AQ116" s="133">
        <f>IF(ISBLANK(laps_times[[#This Row],[34]]),"DNF",    rounds_cum_time[[#This Row],[33]]+laps_times[[#This Row],[34]])</f>
        <v>6.4705671296296299E-2</v>
      </c>
      <c r="AR116" s="133">
        <f>IF(ISBLANK(laps_times[[#This Row],[35]]),"DNF",    rounds_cum_time[[#This Row],[34]]+laps_times[[#This Row],[35]])</f>
        <v>6.6847337962962966E-2</v>
      </c>
      <c r="AS116" s="133">
        <f>IF(ISBLANK(laps_times[[#This Row],[36]]),"DNF",    rounds_cum_time[[#This Row],[35]]+laps_times[[#This Row],[36]])</f>
        <v>6.8531597222222226E-2</v>
      </c>
      <c r="AT116" s="133">
        <f>IF(ISBLANK(laps_times[[#This Row],[37]]),"DNF",    rounds_cum_time[[#This Row],[36]]+laps_times[[#This Row],[37]])</f>
        <v>7.0210648148148147E-2</v>
      </c>
      <c r="AU116" s="133">
        <f>IF(ISBLANK(laps_times[[#This Row],[38]]),"DNF",    rounds_cum_time[[#This Row],[37]]+laps_times[[#This Row],[38]])</f>
        <v>7.210914351851852E-2</v>
      </c>
      <c r="AV116" s="133">
        <f>IF(ISBLANK(laps_times[[#This Row],[39]]),"DNF",    rounds_cum_time[[#This Row],[38]]+laps_times[[#This Row],[39]])</f>
        <v>7.3921180555555563E-2</v>
      </c>
      <c r="AW116" s="133">
        <f>IF(ISBLANK(laps_times[[#This Row],[40]]),"DNF",    rounds_cum_time[[#This Row],[39]]+laps_times[[#This Row],[40]])</f>
        <v>7.6148148148148159E-2</v>
      </c>
      <c r="AX116" s="133">
        <f>IF(ISBLANK(laps_times[[#This Row],[41]]),"DNF",    rounds_cum_time[[#This Row],[40]]+laps_times[[#This Row],[41]])</f>
        <v>7.8216203703703718E-2</v>
      </c>
      <c r="AY116" s="133">
        <f>IF(ISBLANK(laps_times[[#This Row],[42]]),"DNF",    rounds_cum_time[[#This Row],[41]]+laps_times[[#This Row],[42]])</f>
        <v>7.9946180555555565E-2</v>
      </c>
      <c r="AZ116" s="133">
        <f>IF(ISBLANK(laps_times[[#This Row],[43]]),"DNF",    rounds_cum_time[[#This Row],[42]]+laps_times[[#This Row],[43]])</f>
        <v>8.1910648148148163E-2</v>
      </c>
      <c r="BA116" s="133">
        <f>IF(ISBLANK(laps_times[[#This Row],[44]]),"DNF",    rounds_cum_time[[#This Row],[43]]+laps_times[[#This Row],[44]])</f>
        <v>8.385983796296298E-2</v>
      </c>
      <c r="BB116" s="133">
        <f>IF(ISBLANK(laps_times[[#This Row],[45]]),"DNF",    rounds_cum_time[[#This Row],[44]]+laps_times[[#This Row],[45]])</f>
        <v>8.6635416666666687E-2</v>
      </c>
      <c r="BC116" s="133">
        <f>IF(ISBLANK(laps_times[[#This Row],[46]]),"DNF",    rounds_cum_time[[#This Row],[45]]+laps_times[[#This Row],[46]])</f>
        <v>8.9117592592592609E-2</v>
      </c>
      <c r="BD116" s="133">
        <f>IF(ISBLANK(laps_times[[#This Row],[47]]),"DNF",    rounds_cum_time[[#This Row],[46]]+laps_times[[#This Row],[47]])</f>
        <v>9.0940856481481494E-2</v>
      </c>
      <c r="BE116" s="133">
        <f>IF(ISBLANK(laps_times[[#This Row],[48]]),"DNF",    rounds_cum_time[[#This Row],[47]]+laps_times[[#This Row],[48]])</f>
        <v>9.2872569444444455E-2</v>
      </c>
      <c r="BF116" s="133">
        <f>IF(ISBLANK(laps_times[[#This Row],[49]]),"DNF",    rounds_cum_time[[#This Row],[48]]+laps_times[[#This Row],[49]])</f>
        <v>9.5083333333333339E-2</v>
      </c>
      <c r="BG116" s="133">
        <f>IF(ISBLANK(laps_times[[#This Row],[50]]),"DNF",    rounds_cum_time[[#This Row],[49]]+laps_times[[#This Row],[50]])</f>
        <v>9.6899421296296306E-2</v>
      </c>
      <c r="BH116" s="133">
        <f>IF(ISBLANK(laps_times[[#This Row],[51]]),"DNF",    rounds_cum_time[[#This Row],[50]]+laps_times[[#This Row],[51]])</f>
        <v>9.885462962962964E-2</v>
      </c>
      <c r="BI116" s="133">
        <f>IF(ISBLANK(laps_times[[#This Row],[52]]),"DNF",    rounds_cum_time[[#This Row],[51]]+laps_times[[#This Row],[52]])</f>
        <v>0.1008556712962963</v>
      </c>
      <c r="BJ116" s="133">
        <f>IF(ISBLANK(laps_times[[#This Row],[53]]),"DNF",    rounds_cum_time[[#This Row],[52]]+laps_times[[#This Row],[53]])</f>
        <v>0.10293981481481482</v>
      </c>
      <c r="BK116" s="133">
        <f>IF(ISBLANK(laps_times[[#This Row],[54]]),"DNF",    rounds_cum_time[[#This Row],[53]]+laps_times[[#This Row],[54]])</f>
        <v>0.10620127314814815</v>
      </c>
      <c r="BL116" s="133">
        <f>IF(ISBLANK(laps_times[[#This Row],[55]]),"DNF",    rounds_cum_time[[#This Row],[54]]+laps_times[[#This Row],[55]])</f>
        <v>0.10821898148148149</v>
      </c>
      <c r="BM116" s="133">
        <f>IF(ISBLANK(laps_times[[#This Row],[56]]),"DNF",    rounds_cum_time[[#This Row],[55]]+laps_times[[#This Row],[56]])</f>
        <v>0.11018055555555556</v>
      </c>
      <c r="BN116" s="133">
        <f>IF(ISBLANK(laps_times[[#This Row],[57]]),"DNF",    rounds_cum_time[[#This Row],[56]]+laps_times[[#This Row],[57]])</f>
        <v>0.11230833333333334</v>
      </c>
      <c r="BO116" s="133">
        <f>IF(ISBLANK(laps_times[[#This Row],[58]]),"DNF",    rounds_cum_time[[#This Row],[57]]+laps_times[[#This Row],[58]])</f>
        <v>0.11464965277777779</v>
      </c>
      <c r="BP116" s="133">
        <f>IF(ISBLANK(laps_times[[#This Row],[59]]),"DNF",    rounds_cum_time[[#This Row],[58]]+laps_times[[#This Row],[59]])</f>
        <v>0.11656412037037038</v>
      </c>
      <c r="BQ116" s="133">
        <f>IF(ISBLANK(laps_times[[#This Row],[60]]),"DNF",    rounds_cum_time[[#This Row],[59]]+laps_times[[#This Row],[60]])</f>
        <v>0.11877604166666668</v>
      </c>
      <c r="BR116" s="133">
        <f>IF(ISBLANK(laps_times[[#This Row],[61]]),"DNF",    rounds_cum_time[[#This Row],[60]]+laps_times[[#This Row],[61]])</f>
        <v>0.12095069444444445</v>
      </c>
      <c r="BS116" s="133">
        <f>IF(ISBLANK(laps_times[[#This Row],[62]]),"DNF",    rounds_cum_time[[#This Row],[61]]+laps_times[[#This Row],[62]])</f>
        <v>0.12384062500000001</v>
      </c>
      <c r="BT116" s="133">
        <f>IF(ISBLANK(laps_times[[#This Row],[63]]),"DNF",    rounds_cum_time[[#This Row],[62]]+laps_times[[#This Row],[63]])</f>
        <v>0.12587835648148149</v>
      </c>
      <c r="BU116" s="133">
        <f>IF(ISBLANK(laps_times[[#This Row],[64]]),"DNF",    rounds_cum_time[[#This Row],[63]]+laps_times[[#This Row],[64]])</f>
        <v>0.12804675925925926</v>
      </c>
      <c r="BV116" s="133">
        <f>IF(ISBLANK(laps_times[[#This Row],[65]]),"DNF",    rounds_cum_time[[#This Row],[64]]+laps_times[[#This Row],[65]])</f>
        <v>0.12999884259259259</v>
      </c>
      <c r="BW116" s="133">
        <f>IF(ISBLANK(laps_times[[#This Row],[66]]),"DNF",    rounds_cum_time[[#This Row],[65]]+laps_times[[#This Row],[66]])</f>
        <v>0.13213206018518517</v>
      </c>
      <c r="BX116" s="133">
        <f>IF(ISBLANK(laps_times[[#This Row],[67]]),"DNF",    rounds_cum_time[[#This Row],[66]]+laps_times[[#This Row],[67]])</f>
        <v>0.13437407407407406</v>
      </c>
      <c r="BY116" s="133">
        <f>IF(ISBLANK(laps_times[[#This Row],[68]]),"DNF",    rounds_cum_time[[#This Row],[67]]+laps_times[[#This Row],[68]])</f>
        <v>0.13653495370370369</v>
      </c>
      <c r="BZ116" s="133">
        <f>IF(ISBLANK(laps_times[[#This Row],[69]]),"DNF",    rounds_cum_time[[#This Row],[68]]+laps_times[[#This Row],[69]])</f>
        <v>0.13865567129629627</v>
      </c>
      <c r="CA116" s="133">
        <f>IF(ISBLANK(laps_times[[#This Row],[70]]),"DNF",    rounds_cum_time[[#This Row],[69]]+laps_times[[#This Row],[70]])</f>
        <v>0.14130995370370369</v>
      </c>
      <c r="CB116" s="133">
        <f>IF(ISBLANK(laps_times[[#This Row],[71]]),"DNF",    rounds_cum_time[[#This Row],[70]]+laps_times[[#This Row],[71]])</f>
        <v>0.14321874999999998</v>
      </c>
      <c r="CC116" s="133">
        <f>IF(ISBLANK(laps_times[[#This Row],[72]]),"DNF",    rounds_cum_time[[#This Row],[71]]+laps_times[[#This Row],[72]])</f>
        <v>0.14597835648148147</v>
      </c>
      <c r="CD116" s="133">
        <f>IF(ISBLANK(laps_times[[#This Row],[73]]),"DNF",    rounds_cum_time[[#This Row],[72]]+laps_times[[#This Row],[73]])</f>
        <v>0.14784282407407406</v>
      </c>
      <c r="CE116" s="133">
        <f>IF(ISBLANK(laps_times[[#This Row],[74]]),"DNF",    rounds_cum_time[[#This Row],[73]]+laps_times[[#This Row],[74]])</f>
        <v>0.15039039351851852</v>
      </c>
      <c r="CF116" s="133">
        <f>IF(ISBLANK(laps_times[[#This Row],[75]]),"DNF",    rounds_cum_time[[#This Row],[74]]+laps_times[[#This Row],[75]])</f>
        <v>0.15257858796296297</v>
      </c>
      <c r="CG116" s="133">
        <f>IF(ISBLANK(laps_times[[#This Row],[76]]),"DNF",    rounds_cum_time[[#This Row],[75]]+laps_times[[#This Row],[76]])</f>
        <v>0.15469351851851854</v>
      </c>
      <c r="CH116" s="133">
        <f>IF(ISBLANK(laps_times[[#This Row],[77]]),"DNF",    rounds_cum_time[[#This Row],[76]]+laps_times[[#This Row],[77]])</f>
        <v>0.1567945601851852</v>
      </c>
      <c r="CI116" s="133">
        <f>IF(ISBLANK(laps_times[[#This Row],[78]]),"DNF",    rounds_cum_time[[#This Row],[77]]+laps_times[[#This Row],[78]])</f>
        <v>0.16035925925925928</v>
      </c>
      <c r="CJ116" s="133">
        <f>IF(ISBLANK(laps_times[[#This Row],[79]]),"DNF",    rounds_cum_time[[#This Row],[78]]+laps_times[[#This Row],[79]])</f>
        <v>0.16219444444444447</v>
      </c>
      <c r="CK116" s="133">
        <f>IF(ISBLANK(laps_times[[#This Row],[80]]),"DNF",    rounds_cum_time[[#This Row],[79]]+laps_times[[#This Row],[80]])</f>
        <v>0.16428865740740745</v>
      </c>
      <c r="CL116" s="133">
        <f>IF(ISBLANK(laps_times[[#This Row],[81]]),"DNF",    rounds_cum_time[[#This Row],[80]]+laps_times[[#This Row],[81]])</f>
        <v>0.16674212962962967</v>
      </c>
      <c r="CM116" s="133">
        <f>IF(ISBLANK(laps_times[[#This Row],[82]]),"DNF",    rounds_cum_time[[#This Row],[81]]+laps_times[[#This Row],[82]])</f>
        <v>0.16910000000000003</v>
      </c>
      <c r="CN116" s="133">
        <f>IF(ISBLANK(laps_times[[#This Row],[83]]),"DNF",    rounds_cum_time[[#This Row],[82]]+laps_times[[#This Row],[83]])</f>
        <v>0.17122442129629634</v>
      </c>
      <c r="CO116" s="133">
        <f>IF(ISBLANK(laps_times[[#This Row],[84]]),"DNF",    rounds_cum_time[[#This Row],[83]]+laps_times[[#This Row],[84]])</f>
        <v>0.17366365740740744</v>
      </c>
      <c r="CP116" s="133">
        <f>IF(ISBLANK(laps_times[[#This Row],[85]]),"DNF",    rounds_cum_time[[#This Row],[84]]+laps_times[[#This Row],[85]])</f>
        <v>0.17600543981481484</v>
      </c>
      <c r="CQ116" s="133">
        <f>IF(ISBLANK(laps_times[[#This Row],[86]]),"DNF",    rounds_cum_time[[#This Row],[85]]+laps_times[[#This Row],[86]])</f>
        <v>0.17810995370370372</v>
      </c>
      <c r="CR116" s="133">
        <f>IF(ISBLANK(laps_times[[#This Row],[87]]),"DNF",    rounds_cum_time[[#This Row],[86]]+laps_times[[#This Row],[87]])</f>
        <v>0.18021944444444446</v>
      </c>
      <c r="CS116" s="133">
        <f>IF(ISBLANK(laps_times[[#This Row],[88]]),"DNF",    rounds_cum_time[[#This Row],[87]]+laps_times[[#This Row],[88]])</f>
        <v>0.18234212962962965</v>
      </c>
      <c r="CT116" s="133">
        <f>IF(ISBLANK(laps_times[[#This Row],[89]]),"DNF",    rounds_cum_time[[#This Row],[88]]+laps_times[[#This Row],[89]])</f>
        <v>0.18479108796296298</v>
      </c>
      <c r="CU116" s="133">
        <f>IF(ISBLANK(laps_times[[#This Row],[90]]),"DNF",    rounds_cum_time[[#This Row],[89]]+laps_times[[#This Row],[90]])</f>
        <v>0.18674120370370373</v>
      </c>
      <c r="CV116" s="133">
        <f>IF(ISBLANK(laps_times[[#This Row],[91]]),"DNF",    rounds_cum_time[[#This Row],[90]]+laps_times[[#This Row],[91]])</f>
        <v>0.18884872685185189</v>
      </c>
      <c r="CW116" s="133">
        <f>IF(ISBLANK(laps_times[[#This Row],[92]]),"DNF",    rounds_cum_time[[#This Row],[91]]+laps_times[[#This Row],[92]])</f>
        <v>0.19088194444444448</v>
      </c>
      <c r="CX116" s="133">
        <f>IF(ISBLANK(laps_times[[#This Row],[93]]),"DNF",    rounds_cum_time[[#This Row],[92]]+laps_times[[#This Row],[93]])</f>
        <v>0.19291354166666669</v>
      </c>
      <c r="CY116" s="133">
        <f>IF(ISBLANK(laps_times[[#This Row],[94]]),"DNF",    rounds_cum_time[[#This Row],[93]]+laps_times[[#This Row],[94]])</f>
        <v>0.19506076388888891</v>
      </c>
      <c r="CZ116" s="133">
        <f>IF(ISBLANK(laps_times[[#This Row],[95]]),"DNF",    rounds_cum_time[[#This Row],[94]]+laps_times[[#This Row],[95]])</f>
        <v>0.19736435185185186</v>
      </c>
      <c r="DA116" s="133">
        <f>IF(ISBLANK(laps_times[[#This Row],[96]]),"DNF",    rounds_cum_time[[#This Row],[95]]+laps_times[[#This Row],[96]])</f>
        <v>0.19943854166666666</v>
      </c>
      <c r="DB116" s="133">
        <f>IF(ISBLANK(laps_times[[#This Row],[97]]),"DNF",    rounds_cum_time[[#This Row],[96]]+laps_times[[#This Row],[97]])</f>
        <v>0.20148645833333334</v>
      </c>
      <c r="DC116" s="133">
        <f>IF(ISBLANK(laps_times[[#This Row],[98]]),"DNF",    rounds_cum_time[[#This Row],[97]]+laps_times[[#This Row],[98]])</f>
        <v>0.20362847222222222</v>
      </c>
      <c r="DD116" s="133">
        <f>IF(ISBLANK(laps_times[[#This Row],[99]]),"DNF",    rounds_cum_time[[#This Row],[98]]+laps_times[[#This Row],[99]])</f>
        <v>0.20564849537037036</v>
      </c>
      <c r="DE116" s="133">
        <f>IF(ISBLANK(laps_times[[#This Row],[100]]),"DNF",    rounds_cum_time[[#This Row],[99]]+laps_times[[#This Row],[100]])</f>
        <v>0.20766319444444442</v>
      </c>
      <c r="DF116" s="133">
        <f>IF(ISBLANK(laps_times[[#This Row],[101]]),"DNF",    rounds_cum_time[[#This Row],[100]]+laps_times[[#This Row],[101]])</f>
        <v>0.20965312499999997</v>
      </c>
      <c r="DG116" s="133">
        <f>IF(ISBLANK(laps_times[[#This Row],[102]]),"DNF",    rounds_cum_time[[#This Row],[101]]+laps_times[[#This Row],[102]])</f>
        <v>0.21156018518518516</v>
      </c>
      <c r="DH116" s="133">
        <f>IF(ISBLANK(laps_times[[#This Row],[103]]),"DNF",    rounds_cum_time[[#This Row],[102]]+laps_times[[#This Row],[103]])</f>
        <v>0.21359722222222219</v>
      </c>
      <c r="DI116" s="128">
        <f>IF(ISBLANK(laps_times[[#This Row],[104]]),"DNF",    rounds_cum_time[[#This Row],[103]]+laps_times[[#This Row],[104]])</f>
        <v>0.21551226851851848</v>
      </c>
      <c r="DJ116" s="128">
        <f>IF(ISBLANK(laps_times[[#This Row],[105]]),"DNF",    rounds_cum_time[[#This Row],[104]]+laps_times[[#This Row],[105]])</f>
        <v>0.21720520833333329</v>
      </c>
    </row>
    <row r="117" spans="2:114" x14ac:dyDescent="0.2">
      <c r="B117" s="124">
        <f>laps_times[[#This Row],[poř]]</f>
        <v>114</v>
      </c>
      <c r="C117" s="125">
        <f>laps_times[[#This Row],[s.č.]]</f>
        <v>44</v>
      </c>
      <c r="D117" s="125" t="str">
        <f>laps_times[[#This Row],[jméno]]</f>
        <v>Zeman Pavel</v>
      </c>
      <c r="E117" s="126">
        <f>laps_times[[#This Row],[roč]]</f>
        <v>1954</v>
      </c>
      <c r="F117" s="126" t="str">
        <f>laps_times[[#This Row],[kat]]</f>
        <v>M60</v>
      </c>
      <c r="G117" s="126">
        <f>laps_times[[#This Row],[poř_kat]]</f>
        <v>11</v>
      </c>
      <c r="H117" s="125" t="str">
        <f>IF(ISBLANK(laps_times[[#This Row],[klub]]),"-",laps_times[[#This Row],[klub]])</f>
        <v>Traged team</v>
      </c>
      <c r="I117" s="138">
        <f>laps_times[[#This Row],[celk. čas]]</f>
        <v>0.22504629629629627</v>
      </c>
      <c r="J117" s="127">
        <f>laps_times[[#This Row],[1]]</f>
        <v>2.8159722222222219E-3</v>
      </c>
      <c r="K117" s="127">
        <f>IF(ISBLANK(laps_times[[#This Row],[2]]),"DNF",    rounds_cum_time[[#This Row],[1]]+laps_times[[#This Row],[2]])</f>
        <v>4.5966435185185181E-3</v>
      </c>
      <c r="L117" s="127">
        <f>IF(ISBLANK(laps_times[[#This Row],[3]]),"DNF",    rounds_cum_time[[#This Row],[2]]+laps_times[[#This Row],[3]])</f>
        <v>6.4334490740740741E-3</v>
      </c>
      <c r="M117" s="127">
        <f>IF(ISBLANK(laps_times[[#This Row],[4]]),"DNF",    rounds_cum_time[[#This Row],[3]]+laps_times[[#This Row],[4]])</f>
        <v>8.2631944444444445E-3</v>
      </c>
      <c r="N117" s="127">
        <f>IF(ISBLANK(laps_times[[#This Row],[5]]),"DNF",    rounds_cum_time[[#This Row],[4]]+laps_times[[#This Row],[5]])</f>
        <v>1.0083101851851852E-2</v>
      </c>
      <c r="O117" s="127">
        <f>IF(ISBLANK(laps_times[[#This Row],[6]]),"DNF",    rounds_cum_time[[#This Row],[5]]+laps_times[[#This Row],[6]])</f>
        <v>1.1892013888888889E-2</v>
      </c>
      <c r="P117" s="127">
        <f>IF(ISBLANK(laps_times[[#This Row],[7]]),"DNF",    rounds_cum_time[[#This Row],[6]]+laps_times[[#This Row],[7]])</f>
        <v>1.3693750000000001E-2</v>
      </c>
      <c r="Q117" s="127">
        <f>IF(ISBLANK(laps_times[[#This Row],[8]]),"DNF",    rounds_cum_time[[#This Row],[7]]+laps_times[[#This Row],[8]])</f>
        <v>1.5474305555555557E-2</v>
      </c>
      <c r="R117" s="127">
        <f>IF(ISBLANK(laps_times[[#This Row],[9]]),"DNF",    rounds_cum_time[[#This Row],[8]]+laps_times[[#This Row],[9]])</f>
        <v>1.7263541666666667E-2</v>
      </c>
      <c r="S117" s="127">
        <f>IF(ISBLANK(laps_times[[#This Row],[10]]),"DNF",    rounds_cum_time[[#This Row],[9]]+laps_times[[#This Row],[10]])</f>
        <v>1.9072337962962961E-2</v>
      </c>
      <c r="T117" s="127">
        <f>IF(ISBLANK(laps_times[[#This Row],[11]]),"DNF",    rounds_cum_time[[#This Row],[10]]+laps_times[[#This Row],[11]])</f>
        <v>2.0871180555555553E-2</v>
      </c>
      <c r="U117" s="127">
        <f>IF(ISBLANK(laps_times[[#This Row],[12]]),"DNF",    rounds_cum_time[[#This Row],[11]]+laps_times[[#This Row],[12]])</f>
        <v>2.2733101851851848E-2</v>
      </c>
      <c r="V117" s="127">
        <f>IF(ISBLANK(laps_times[[#This Row],[13]]),"DNF",    rounds_cum_time[[#This Row],[12]]+laps_times[[#This Row],[13]])</f>
        <v>2.4494560185185182E-2</v>
      </c>
      <c r="W117" s="127">
        <f>IF(ISBLANK(laps_times[[#This Row],[14]]),"DNF",    rounds_cum_time[[#This Row],[13]]+laps_times[[#This Row],[14]])</f>
        <v>2.626793981481481E-2</v>
      </c>
      <c r="X117" s="127">
        <f>IF(ISBLANK(laps_times[[#This Row],[15]]),"DNF",    rounds_cum_time[[#This Row],[14]]+laps_times[[#This Row],[15]])</f>
        <v>2.8079976851851846E-2</v>
      </c>
      <c r="Y117" s="127">
        <f>IF(ISBLANK(laps_times[[#This Row],[16]]),"DNF",    rounds_cum_time[[#This Row],[15]]+laps_times[[#This Row],[16]])</f>
        <v>2.9906597222222216E-2</v>
      </c>
      <c r="Z117" s="127">
        <f>IF(ISBLANK(laps_times[[#This Row],[17]]),"DNF",    rounds_cum_time[[#This Row],[16]]+laps_times[[#This Row],[17]])</f>
        <v>3.1787384259259255E-2</v>
      </c>
      <c r="AA117" s="127">
        <f>IF(ISBLANK(laps_times[[#This Row],[18]]),"DNF",    rounds_cum_time[[#This Row],[17]]+laps_times[[#This Row],[18]])</f>
        <v>3.3617592592592588E-2</v>
      </c>
      <c r="AB117" s="127">
        <f>IF(ISBLANK(laps_times[[#This Row],[19]]),"DNF",    rounds_cum_time[[#This Row],[18]]+laps_times[[#This Row],[19]])</f>
        <v>3.5450578703703696E-2</v>
      </c>
      <c r="AC117" s="127">
        <f>IF(ISBLANK(laps_times[[#This Row],[20]]),"DNF",    rounds_cum_time[[#This Row],[19]]+laps_times[[#This Row],[20]])</f>
        <v>3.728530092592592E-2</v>
      </c>
      <c r="AD117" s="127">
        <f>IF(ISBLANK(laps_times[[#This Row],[21]]),"DNF",    rounds_cum_time[[#This Row],[20]]+laps_times[[#This Row],[21]])</f>
        <v>3.9093518518518514E-2</v>
      </c>
      <c r="AE117" s="127">
        <f>IF(ISBLANK(laps_times[[#This Row],[22]]),"DNF",    rounds_cum_time[[#This Row],[21]]+laps_times[[#This Row],[22]])</f>
        <v>4.0910185185185181E-2</v>
      </c>
      <c r="AF117" s="127">
        <f>IF(ISBLANK(laps_times[[#This Row],[23]]),"DNF",    rounds_cum_time[[#This Row],[22]]+laps_times[[#This Row],[23]])</f>
        <v>4.2738888888888882E-2</v>
      </c>
      <c r="AG117" s="127">
        <f>IF(ISBLANK(laps_times[[#This Row],[24]]),"DNF",    rounds_cum_time[[#This Row],[23]]+laps_times[[#This Row],[24]])</f>
        <v>4.4606365740740735E-2</v>
      </c>
      <c r="AH117" s="127">
        <f>IF(ISBLANK(laps_times[[#This Row],[25]]),"DNF",    rounds_cum_time[[#This Row],[24]]+laps_times[[#This Row],[25]])</f>
        <v>4.6439004629629625E-2</v>
      </c>
      <c r="AI117" s="127">
        <f>IF(ISBLANK(laps_times[[#This Row],[26]]),"DNF",    rounds_cum_time[[#This Row],[25]]+laps_times[[#This Row],[26]])</f>
        <v>4.8270138888888883E-2</v>
      </c>
      <c r="AJ117" s="127">
        <f>IF(ISBLANK(laps_times[[#This Row],[27]]),"DNF",    rounds_cum_time[[#This Row],[26]]+laps_times[[#This Row],[27]])</f>
        <v>5.0112152777777773E-2</v>
      </c>
      <c r="AK117" s="127">
        <f>IF(ISBLANK(laps_times[[#This Row],[28]]),"DNF",    rounds_cum_time[[#This Row],[27]]+laps_times[[#This Row],[28]])</f>
        <v>5.1969444444444443E-2</v>
      </c>
      <c r="AL117" s="127">
        <f>IF(ISBLANK(laps_times[[#This Row],[29]]),"DNF",    rounds_cum_time[[#This Row],[28]]+laps_times[[#This Row],[29]])</f>
        <v>5.3892708333333331E-2</v>
      </c>
      <c r="AM117" s="127">
        <f>IF(ISBLANK(laps_times[[#This Row],[30]]),"DNF",    rounds_cum_time[[#This Row],[29]]+laps_times[[#This Row],[30]])</f>
        <v>5.5783564814814814E-2</v>
      </c>
      <c r="AN117" s="127">
        <f>IF(ISBLANK(laps_times[[#This Row],[31]]),"DNF",    rounds_cum_time[[#This Row],[30]]+laps_times[[#This Row],[31]])</f>
        <v>5.7672569444444446E-2</v>
      </c>
      <c r="AO117" s="127">
        <f>IF(ISBLANK(laps_times[[#This Row],[32]]),"DNF",    rounds_cum_time[[#This Row],[31]]+laps_times[[#This Row],[32]])</f>
        <v>5.9570601851851854E-2</v>
      </c>
      <c r="AP117" s="127">
        <f>IF(ISBLANK(laps_times[[#This Row],[33]]),"DNF",    rounds_cum_time[[#This Row],[32]]+laps_times[[#This Row],[33]])</f>
        <v>6.1487152777777783E-2</v>
      </c>
      <c r="AQ117" s="127">
        <f>IF(ISBLANK(laps_times[[#This Row],[34]]),"DNF",    rounds_cum_time[[#This Row],[33]]+laps_times[[#This Row],[34]])</f>
        <v>6.347997685185186E-2</v>
      </c>
      <c r="AR117" s="127">
        <f>IF(ISBLANK(laps_times[[#This Row],[35]]),"DNF",    rounds_cum_time[[#This Row],[34]]+laps_times[[#This Row],[35]])</f>
        <v>6.5318634259259267E-2</v>
      </c>
      <c r="AS117" s="127">
        <f>IF(ISBLANK(laps_times[[#This Row],[36]]),"DNF",    rounds_cum_time[[#This Row],[35]]+laps_times[[#This Row],[36]])</f>
        <v>6.7224189814814816E-2</v>
      </c>
      <c r="AT117" s="127">
        <f>IF(ISBLANK(laps_times[[#This Row],[37]]),"DNF",    rounds_cum_time[[#This Row],[36]]+laps_times[[#This Row],[37]])</f>
        <v>6.9139351851851855E-2</v>
      </c>
      <c r="AU117" s="127">
        <f>IF(ISBLANK(laps_times[[#This Row],[38]]),"DNF",    rounds_cum_time[[#This Row],[37]]+laps_times[[#This Row],[38]])</f>
        <v>7.1002777777777776E-2</v>
      </c>
      <c r="AV117" s="127">
        <f>IF(ISBLANK(laps_times[[#This Row],[39]]),"DNF",    rounds_cum_time[[#This Row],[38]]+laps_times[[#This Row],[39]])</f>
        <v>7.3010763888888885E-2</v>
      </c>
      <c r="AW117" s="127">
        <f>IF(ISBLANK(laps_times[[#This Row],[40]]),"DNF",    rounds_cum_time[[#This Row],[39]]+laps_times[[#This Row],[40]])</f>
        <v>7.4927314814814808E-2</v>
      </c>
      <c r="AX117" s="127">
        <f>IF(ISBLANK(laps_times[[#This Row],[41]]),"DNF",    rounds_cum_time[[#This Row],[40]]+laps_times[[#This Row],[41]])</f>
        <v>7.7085995370370364E-2</v>
      </c>
      <c r="AY117" s="127">
        <f>IF(ISBLANK(laps_times[[#This Row],[42]]),"DNF",    rounds_cum_time[[#This Row],[41]]+laps_times[[#This Row],[42]])</f>
        <v>7.9002777777777769E-2</v>
      </c>
      <c r="AZ117" s="127">
        <f>IF(ISBLANK(laps_times[[#This Row],[43]]),"DNF",    rounds_cum_time[[#This Row],[42]]+laps_times[[#This Row],[43]])</f>
        <v>8.0918865740740725E-2</v>
      </c>
      <c r="BA117" s="127">
        <f>IF(ISBLANK(laps_times[[#This Row],[44]]),"DNF",    rounds_cum_time[[#This Row],[43]]+laps_times[[#This Row],[44]])</f>
        <v>8.2858680555555536E-2</v>
      </c>
      <c r="BB117" s="127">
        <f>IF(ISBLANK(laps_times[[#This Row],[45]]),"DNF",    rounds_cum_time[[#This Row],[44]]+laps_times[[#This Row],[45]])</f>
        <v>8.4812962962962937E-2</v>
      </c>
      <c r="BC117" s="127">
        <f>IF(ISBLANK(laps_times[[#This Row],[46]]),"DNF",    rounds_cum_time[[#This Row],[45]]+laps_times[[#This Row],[46]])</f>
        <v>8.6885300925925904E-2</v>
      </c>
      <c r="BD117" s="127">
        <f>IF(ISBLANK(laps_times[[#This Row],[47]]),"DNF",    rounds_cum_time[[#This Row],[46]]+laps_times[[#This Row],[47]])</f>
        <v>8.8829282407407381E-2</v>
      </c>
      <c r="BE117" s="127">
        <f>IF(ISBLANK(laps_times[[#This Row],[48]]),"DNF",    rounds_cum_time[[#This Row],[47]]+laps_times[[#This Row],[48]])</f>
        <v>9.0785532407407388E-2</v>
      </c>
      <c r="BF117" s="127">
        <f>IF(ISBLANK(laps_times[[#This Row],[49]]),"DNF",    rounds_cum_time[[#This Row],[48]]+laps_times[[#This Row],[49]])</f>
        <v>9.2760648148148134E-2</v>
      </c>
      <c r="BG117" s="127">
        <f>IF(ISBLANK(laps_times[[#This Row],[50]]),"DNF",    rounds_cum_time[[#This Row],[49]]+laps_times[[#This Row],[50]])</f>
        <v>9.4738541666666648E-2</v>
      </c>
      <c r="BH117" s="127">
        <f>IF(ISBLANK(laps_times[[#This Row],[51]]),"DNF",    rounds_cum_time[[#This Row],[50]]+laps_times[[#This Row],[51]])</f>
        <v>9.6908564814814802E-2</v>
      </c>
      <c r="BI117" s="127">
        <f>IF(ISBLANK(laps_times[[#This Row],[52]]),"DNF",    rounds_cum_time[[#This Row],[51]]+laps_times[[#This Row],[52]])</f>
        <v>9.8851157407407395E-2</v>
      </c>
      <c r="BJ117" s="127">
        <f>IF(ISBLANK(laps_times[[#This Row],[53]]),"DNF",    rounds_cum_time[[#This Row],[52]]+laps_times[[#This Row],[53]])</f>
        <v>0.10088009259259258</v>
      </c>
      <c r="BK117" s="127">
        <f>IF(ISBLANK(laps_times[[#This Row],[54]]),"DNF",    rounds_cum_time[[#This Row],[53]]+laps_times[[#This Row],[54]])</f>
        <v>0.1028898148148148</v>
      </c>
      <c r="BL117" s="127">
        <f>IF(ISBLANK(laps_times[[#This Row],[55]]),"DNF",    rounds_cum_time[[#This Row],[54]]+laps_times[[#This Row],[55]])</f>
        <v>0.10487870370370368</v>
      </c>
      <c r="BM117" s="127">
        <f>IF(ISBLANK(laps_times[[#This Row],[56]]),"DNF",    rounds_cum_time[[#This Row],[55]]+laps_times[[#This Row],[56]])</f>
        <v>0.10707951388888887</v>
      </c>
      <c r="BN117" s="127">
        <f>IF(ISBLANK(laps_times[[#This Row],[57]]),"DNF",    rounds_cum_time[[#This Row],[56]]+laps_times[[#This Row],[57]])</f>
        <v>0.10909722222222221</v>
      </c>
      <c r="BO117" s="127">
        <f>IF(ISBLANK(laps_times[[#This Row],[58]]),"DNF",    rounds_cum_time[[#This Row],[57]]+laps_times[[#This Row],[58]])</f>
        <v>0.11113402777777776</v>
      </c>
      <c r="BP117" s="127">
        <f>IF(ISBLANK(laps_times[[#This Row],[59]]),"DNF",    rounds_cum_time[[#This Row],[58]]+laps_times[[#This Row],[59]])</f>
        <v>0.11316770833333331</v>
      </c>
      <c r="BQ117" s="127">
        <f>IF(ISBLANK(laps_times[[#This Row],[60]]),"DNF",    rounds_cum_time[[#This Row],[59]]+laps_times[[#This Row],[60]])</f>
        <v>0.11545451388888886</v>
      </c>
      <c r="BR117" s="127">
        <f>IF(ISBLANK(laps_times[[#This Row],[61]]),"DNF",    rounds_cum_time[[#This Row],[60]]+laps_times[[#This Row],[61]])</f>
        <v>0.11757268518518516</v>
      </c>
      <c r="BS117" s="127">
        <f>IF(ISBLANK(laps_times[[#This Row],[62]]),"DNF",    rounds_cum_time[[#This Row],[61]]+laps_times[[#This Row],[62]])</f>
        <v>0.1196452546296296</v>
      </c>
      <c r="BT117" s="127">
        <f>IF(ISBLANK(laps_times[[#This Row],[63]]),"DNF",    rounds_cum_time[[#This Row],[62]]+laps_times[[#This Row],[63]])</f>
        <v>0.12173738425925923</v>
      </c>
      <c r="BU117" s="127">
        <f>IF(ISBLANK(laps_times[[#This Row],[64]]),"DNF",    rounds_cum_time[[#This Row],[63]]+laps_times[[#This Row],[64]])</f>
        <v>0.1238145833333333</v>
      </c>
      <c r="BV117" s="127">
        <f>IF(ISBLANK(laps_times[[#This Row],[65]]),"DNF",    rounds_cum_time[[#This Row],[64]]+laps_times[[#This Row],[65]])</f>
        <v>0.12611539351851847</v>
      </c>
      <c r="BW117" s="127">
        <f>IF(ISBLANK(laps_times[[#This Row],[66]]),"DNF",    rounds_cum_time[[#This Row],[65]]+laps_times[[#This Row],[66]])</f>
        <v>0.12824837962962959</v>
      </c>
      <c r="BX117" s="127">
        <f>IF(ISBLANK(laps_times[[#This Row],[67]]),"DNF",    rounds_cum_time[[#This Row],[66]]+laps_times[[#This Row],[67]])</f>
        <v>0.13035567129629627</v>
      </c>
      <c r="BY117" s="127">
        <f>IF(ISBLANK(laps_times[[#This Row],[68]]),"DNF",    rounds_cum_time[[#This Row],[67]]+laps_times[[#This Row],[68]])</f>
        <v>0.13247175925925925</v>
      </c>
      <c r="BZ117" s="127">
        <f>IF(ISBLANK(laps_times[[#This Row],[69]]),"DNF",    rounds_cum_time[[#This Row],[68]]+laps_times[[#This Row],[69]])</f>
        <v>0.13463912037037035</v>
      </c>
      <c r="CA117" s="127">
        <f>IF(ISBLANK(laps_times[[#This Row],[70]]),"DNF",    rounds_cum_time[[#This Row],[69]]+laps_times[[#This Row],[70]])</f>
        <v>0.13709444444444441</v>
      </c>
      <c r="CB117" s="127">
        <f>IF(ISBLANK(laps_times[[#This Row],[71]]),"DNF",    rounds_cum_time[[#This Row],[70]]+laps_times[[#This Row],[71]])</f>
        <v>0.13929907407407405</v>
      </c>
      <c r="CC117" s="127">
        <f>IF(ISBLANK(laps_times[[#This Row],[72]]),"DNF",    rounds_cum_time[[#This Row],[71]]+laps_times[[#This Row],[72]])</f>
        <v>0.14144155092592589</v>
      </c>
      <c r="CD117" s="127">
        <f>IF(ISBLANK(laps_times[[#This Row],[73]]),"DNF",    rounds_cum_time[[#This Row],[72]]+laps_times[[#This Row],[73]])</f>
        <v>0.14381435185185182</v>
      </c>
      <c r="CE117" s="127">
        <f>IF(ISBLANK(laps_times[[#This Row],[74]]),"DNF",    rounds_cum_time[[#This Row],[73]]+laps_times[[#This Row],[74]])</f>
        <v>0.14599861111111107</v>
      </c>
      <c r="CF117" s="127">
        <f>IF(ISBLANK(laps_times[[#This Row],[75]]),"DNF",    rounds_cum_time[[#This Row],[74]]+laps_times[[#This Row],[75]])</f>
        <v>0.148199537037037</v>
      </c>
      <c r="CG117" s="127">
        <f>IF(ISBLANK(laps_times[[#This Row],[76]]),"DNF",    rounds_cum_time[[#This Row],[75]]+laps_times[[#This Row],[76]])</f>
        <v>0.15074259259259257</v>
      </c>
      <c r="CH117" s="127">
        <f>IF(ISBLANK(laps_times[[#This Row],[77]]),"DNF",    rounds_cum_time[[#This Row],[76]]+laps_times[[#This Row],[77]])</f>
        <v>0.15300787037037034</v>
      </c>
      <c r="CI117" s="127">
        <f>IF(ISBLANK(laps_times[[#This Row],[78]]),"DNF",    rounds_cum_time[[#This Row],[77]]+laps_times[[#This Row],[78]])</f>
        <v>0.15522569444444442</v>
      </c>
      <c r="CJ117" s="127">
        <f>IF(ISBLANK(laps_times[[#This Row],[79]]),"DNF",    rounds_cum_time[[#This Row],[78]]+laps_times[[#This Row],[79]])</f>
        <v>0.15749097222222219</v>
      </c>
      <c r="CK117" s="127">
        <f>IF(ISBLANK(laps_times[[#This Row],[80]]),"DNF",    rounds_cum_time[[#This Row],[79]]+laps_times[[#This Row],[80]])</f>
        <v>0.16016562499999998</v>
      </c>
      <c r="CL117" s="127">
        <f>IF(ISBLANK(laps_times[[#This Row],[81]]),"DNF",    rounds_cum_time[[#This Row],[80]]+laps_times[[#This Row],[81]])</f>
        <v>0.16245358796296294</v>
      </c>
      <c r="CM117" s="127">
        <f>IF(ISBLANK(laps_times[[#This Row],[82]]),"DNF",    rounds_cum_time[[#This Row],[81]]+laps_times[[#This Row],[82]])</f>
        <v>0.16477453703703701</v>
      </c>
      <c r="CN117" s="127">
        <f>IF(ISBLANK(laps_times[[#This Row],[83]]),"DNF",    rounds_cum_time[[#This Row],[82]]+laps_times[[#This Row],[83]])</f>
        <v>0.16757071759259257</v>
      </c>
      <c r="CO117" s="127">
        <f>IF(ISBLANK(laps_times[[#This Row],[84]]),"DNF",    rounds_cum_time[[#This Row],[83]]+laps_times[[#This Row],[84]])</f>
        <v>0.16996863425925923</v>
      </c>
      <c r="CP117" s="127">
        <f>IF(ISBLANK(laps_times[[#This Row],[85]]),"DNF",    rounds_cum_time[[#This Row],[84]]+laps_times[[#This Row],[85]])</f>
        <v>0.17287511574074071</v>
      </c>
      <c r="CQ117" s="127">
        <f>IF(ISBLANK(laps_times[[#This Row],[86]]),"DNF",    rounds_cum_time[[#This Row],[85]]+laps_times[[#This Row],[86]])</f>
        <v>0.17534131944444442</v>
      </c>
      <c r="CR117" s="127">
        <f>IF(ISBLANK(laps_times[[#This Row],[87]]),"DNF",    rounds_cum_time[[#This Row],[86]]+laps_times[[#This Row],[87]])</f>
        <v>0.17814282407407406</v>
      </c>
      <c r="CS117" s="127">
        <f>IF(ISBLANK(laps_times[[#This Row],[88]]),"DNF",    rounds_cum_time[[#This Row],[87]]+laps_times[[#This Row],[88]])</f>
        <v>0.18053460648148145</v>
      </c>
      <c r="CT117" s="127">
        <f>IF(ISBLANK(laps_times[[#This Row],[89]]),"DNF",    rounds_cum_time[[#This Row],[88]]+laps_times[[#This Row],[89]])</f>
        <v>0.18314398148148145</v>
      </c>
      <c r="CU117" s="127">
        <f>IF(ISBLANK(laps_times[[#This Row],[90]]),"DNF",    rounds_cum_time[[#This Row],[89]]+laps_times[[#This Row],[90]])</f>
        <v>0.18565162037037033</v>
      </c>
      <c r="CV117" s="127">
        <f>IF(ISBLANK(laps_times[[#This Row],[91]]),"DNF",    rounds_cum_time[[#This Row],[90]]+laps_times[[#This Row],[91]])</f>
        <v>0.18820231481481478</v>
      </c>
      <c r="CW117" s="127">
        <f>IF(ISBLANK(laps_times[[#This Row],[92]]),"DNF",    rounds_cum_time[[#This Row],[91]]+laps_times[[#This Row],[92]])</f>
        <v>0.19086898148148146</v>
      </c>
      <c r="CX117" s="127">
        <f>IF(ISBLANK(laps_times[[#This Row],[93]]),"DNF",    rounds_cum_time[[#This Row],[92]]+laps_times[[#This Row],[93]])</f>
        <v>0.1935546296296296</v>
      </c>
      <c r="CY117" s="127">
        <f>IF(ISBLANK(laps_times[[#This Row],[94]]),"DNF",    rounds_cum_time[[#This Row],[93]]+laps_times[[#This Row],[94]])</f>
        <v>0.19600694444444441</v>
      </c>
      <c r="CZ117" s="127">
        <f>IF(ISBLANK(laps_times[[#This Row],[95]]),"DNF",    rounds_cum_time[[#This Row],[94]]+laps_times[[#This Row],[95]])</f>
        <v>0.19869467592592591</v>
      </c>
      <c r="DA117" s="127">
        <f>IF(ISBLANK(laps_times[[#This Row],[96]]),"DNF",    rounds_cum_time[[#This Row],[95]]+laps_times[[#This Row],[96]])</f>
        <v>0.20114305555555553</v>
      </c>
      <c r="DB117" s="127">
        <f>IF(ISBLANK(laps_times[[#This Row],[97]]),"DNF",    rounds_cum_time[[#This Row],[96]]+laps_times[[#This Row],[97]])</f>
        <v>0.20386099537037033</v>
      </c>
      <c r="DC117" s="127">
        <f>IF(ISBLANK(laps_times[[#This Row],[98]]),"DNF",    rounds_cum_time[[#This Row],[97]]+laps_times[[#This Row],[98]])</f>
        <v>0.20673668981481477</v>
      </c>
      <c r="DD117" s="127">
        <f>IF(ISBLANK(laps_times[[#This Row],[99]]),"DNF",    rounds_cum_time[[#This Row],[98]]+laps_times[[#This Row],[99]])</f>
        <v>0.20923645833333329</v>
      </c>
      <c r="DE117" s="127">
        <f>IF(ISBLANK(laps_times[[#This Row],[100]]),"DNF",    rounds_cum_time[[#This Row],[99]]+laps_times[[#This Row],[100]])</f>
        <v>0.21167546296296291</v>
      </c>
      <c r="DF117" s="127">
        <f>IF(ISBLANK(laps_times[[#This Row],[101]]),"DNF",    rounds_cum_time[[#This Row],[100]]+laps_times[[#This Row],[101]])</f>
        <v>0.21417256944444441</v>
      </c>
      <c r="DG117" s="127">
        <f>IF(ISBLANK(laps_times[[#This Row],[102]]),"DNF",    rounds_cum_time[[#This Row],[101]]+laps_times[[#This Row],[102]])</f>
        <v>0.21668842592592588</v>
      </c>
      <c r="DH117" s="127">
        <f>IF(ISBLANK(laps_times[[#This Row],[103]]),"DNF",    rounds_cum_time[[#This Row],[102]]+laps_times[[#This Row],[103]])</f>
        <v>0.21967071759259255</v>
      </c>
      <c r="DI117" s="128">
        <f>IF(ISBLANK(laps_times[[#This Row],[104]]),"DNF",    rounds_cum_time[[#This Row],[103]]+laps_times[[#This Row],[104]])</f>
        <v>0.22230393518518513</v>
      </c>
      <c r="DJ117" s="128">
        <f>IF(ISBLANK(laps_times[[#This Row],[105]]),"DNF",    rounds_cum_time[[#This Row],[104]]+laps_times[[#This Row],[105]])</f>
        <v>0.22505462962962958</v>
      </c>
    </row>
    <row r="118" spans="2:114" x14ac:dyDescent="0.2">
      <c r="B118" s="124">
        <f>laps_times[[#This Row],[poř]]</f>
        <v>115</v>
      </c>
      <c r="C118" s="125">
        <f>laps_times[[#This Row],[s.č.]]</f>
        <v>29</v>
      </c>
      <c r="D118" s="125" t="str">
        <f>laps_times[[#This Row],[jméno]]</f>
        <v>Fusek Pavel</v>
      </c>
      <c r="E118" s="126">
        <f>laps_times[[#This Row],[roč]]</f>
        <v>1974</v>
      </c>
      <c r="F118" s="126" t="str">
        <f>laps_times[[#This Row],[kat]]</f>
        <v>M40</v>
      </c>
      <c r="G118" s="126">
        <f>laps_times[[#This Row],[poř_kat]]</f>
        <v>44</v>
      </c>
      <c r="H118" s="125" t="str">
        <f>IF(ISBLANK(laps_times[[#This Row],[klub]]),"-",laps_times[[#This Row],[klub]])</f>
        <v>-</v>
      </c>
      <c r="I118" s="138">
        <f>laps_times[[#This Row],[celk. čas]]</f>
        <v>0.22686342592592593</v>
      </c>
      <c r="J118" s="127">
        <f>laps_times[[#This Row],[1]]</f>
        <v>2.6209490740740742E-3</v>
      </c>
      <c r="K118" s="127">
        <f>IF(ISBLANK(laps_times[[#This Row],[2]]),"DNF",    rounds_cum_time[[#This Row],[1]]+laps_times[[#This Row],[2]])</f>
        <v>4.1637731481481482E-3</v>
      </c>
      <c r="L118" s="127">
        <f>IF(ISBLANK(laps_times[[#This Row],[3]]),"DNF",    rounds_cum_time[[#This Row],[2]]+laps_times[[#This Row],[3]])</f>
        <v>5.7245370370370375E-3</v>
      </c>
      <c r="M118" s="127">
        <f>IF(ISBLANK(laps_times[[#This Row],[4]]),"DNF",    rounds_cum_time[[#This Row],[3]]+laps_times[[#This Row],[4]])</f>
        <v>7.3009259259259269E-3</v>
      </c>
      <c r="N118" s="127">
        <f>IF(ISBLANK(laps_times[[#This Row],[5]]),"DNF",    rounds_cum_time[[#This Row],[4]]+laps_times[[#This Row],[5]])</f>
        <v>8.8277777777777781E-3</v>
      </c>
      <c r="O118" s="127">
        <f>IF(ISBLANK(laps_times[[#This Row],[6]]),"DNF",    rounds_cum_time[[#This Row],[5]]+laps_times[[#This Row],[6]])</f>
        <v>1.0336574074074074E-2</v>
      </c>
      <c r="P118" s="127">
        <f>IF(ISBLANK(laps_times[[#This Row],[7]]),"DNF",    rounds_cum_time[[#This Row],[6]]+laps_times[[#This Row],[7]])</f>
        <v>1.1869328703703705E-2</v>
      </c>
      <c r="Q118" s="127">
        <f>IF(ISBLANK(laps_times[[#This Row],[8]]),"DNF",    rounds_cum_time[[#This Row],[7]]+laps_times[[#This Row],[8]])</f>
        <v>1.3670370370370371E-2</v>
      </c>
      <c r="R118" s="127">
        <f>IF(ISBLANK(laps_times[[#This Row],[9]]),"DNF",    rounds_cum_time[[#This Row],[8]]+laps_times[[#This Row],[9]])</f>
        <v>1.517349537037037E-2</v>
      </c>
      <c r="S118" s="127">
        <f>IF(ISBLANK(laps_times[[#This Row],[10]]),"DNF",    rounds_cum_time[[#This Row],[9]]+laps_times[[#This Row],[10]])</f>
        <v>1.6700810185185183E-2</v>
      </c>
      <c r="T118" s="127">
        <f>IF(ISBLANK(laps_times[[#This Row],[11]]),"DNF",    rounds_cum_time[[#This Row],[10]]+laps_times[[#This Row],[11]])</f>
        <v>1.8274074074074071E-2</v>
      </c>
      <c r="U118" s="127">
        <f>IF(ISBLANK(laps_times[[#This Row],[12]]),"DNF",    rounds_cum_time[[#This Row],[11]]+laps_times[[#This Row],[12]])</f>
        <v>1.9692824074074071E-2</v>
      </c>
      <c r="V118" s="127">
        <f>IF(ISBLANK(laps_times[[#This Row],[13]]),"DNF",    rounds_cum_time[[#This Row],[12]]+laps_times[[#This Row],[13]])</f>
        <v>2.1254282407407406E-2</v>
      </c>
      <c r="W118" s="127">
        <f>IF(ISBLANK(laps_times[[#This Row],[14]]),"DNF",    rounds_cum_time[[#This Row],[13]]+laps_times[[#This Row],[14]])</f>
        <v>2.2851041666666665E-2</v>
      </c>
      <c r="X118" s="127">
        <f>IF(ISBLANK(laps_times[[#This Row],[15]]),"DNF",    rounds_cum_time[[#This Row],[14]]+laps_times[[#This Row],[15]])</f>
        <v>2.443009259259259E-2</v>
      </c>
      <c r="Y118" s="127">
        <f>IF(ISBLANK(laps_times[[#This Row],[16]]),"DNF",    rounds_cum_time[[#This Row],[15]]+laps_times[[#This Row],[16]])</f>
        <v>2.5998958333333332E-2</v>
      </c>
      <c r="Z118" s="127">
        <f>IF(ISBLANK(laps_times[[#This Row],[17]]),"DNF",    rounds_cum_time[[#This Row],[16]]+laps_times[[#This Row],[17]])</f>
        <v>2.755173611111111E-2</v>
      </c>
      <c r="AA118" s="127">
        <f>IF(ISBLANK(laps_times[[#This Row],[18]]),"DNF",    rounds_cum_time[[#This Row],[17]]+laps_times[[#This Row],[18]])</f>
        <v>2.9100115740740739E-2</v>
      </c>
      <c r="AB118" s="127">
        <f>IF(ISBLANK(laps_times[[#This Row],[19]]),"DNF",    rounds_cum_time[[#This Row],[18]]+laps_times[[#This Row],[19]])</f>
        <v>3.0721064814814812E-2</v>
      </c>
      <c r="AC118" s="127">
        <f>IF(ISBLANK(laps_times[[#This Row],[20]]),"DNF",    rounds_cum_time[[#This Row],[19]]+laps_times[[#This Row],[20]])</f>
        <v>3.2354861111111105E-2</v>
      </c>
      <c r="AD118" s="127">
        <f>IF(ISBLANK(laps_times[[#This Row],[21]]),"DNF",    rounds_cum_time[[#This Row],[20]]+laps_times[[#This Row],[21]])</f>
        <v>3.3939351851851846E-2</v>
      </c>
      <c r="AE118" s="127">
        <f>IF(ISBLANK(laps_times[[#This Row],[22]]),"DNF",    rounds_cum_time[[#This Row],[21]]+laps_times[[#This Row],[22]])</f>
        <v>3.5524421296296287E-2</v>
      </c>
      <c r="AF118" s="127">
        <f>IF(ISBLANK(laps_times[[#This Row],[23]]),"DNF",    rounds_cum_time[[#This Row],[22]]+laps_times[[#This Row],[23]])</f>
        <v>3.7080324074074064E-2</v>
      </c>
      <c r="AG118" s="127">
        <f>IF(ISBLANK(laps_times[[#This Row],[24]]),"DNF",    rounds_cum_time[[#This Row],[23]]+laps_times[[#This Row],[24]])</f>
        <v>3.8608333333333321E-2</v>
      </c>
      <c r="AH118" s="127">
        <f>IF(ISBLANK(laps_times[[#This Row],[25]]),"DNF",    rounds_cum_time[[#This Row],[24]]+laps_times[[#This Row],[25]])</f>
        <v>4.0160532407407398E-2</v>
      </c>
      <c r="AI118" s="127">
        <f>IF(ISBLANK(laps_times[[#This Row],[26]]),"DNF",    rounds_cum_time[[#This Row],[25]]+laps_times[[#This Row],[26]])</f>
        <v>4.174513888888888E-2</v>
      </c>
      <c r="AJ118" s="127">
        <f>IF(ISBLANK(laps_times[[#This Row],[27]]),"DNF",    rounds_cum_time[[#This Row],[26]]+laps_times[[#This Row],[27]])</f>
        <v>4.3355324074074067E-2</v>
      </c>
      <c r="AK118" s="127">
        <f>IF(ISBLANK(laps_times[[#This Row],[28]]),"DNF",    rounds_cum_time[[#This Row],[27]]+laps_times[[#This Row],[28]])</f>
        <v>4.4934722222222216E-2</v>
      </c>
      <c r="AL118" s="127">
        <f>IF(ISBLANK(laps_times[[#This Row],[29]]),"DNF",    rounds_cum_time[[#This Row],[28]]+laps_times[[#This Row],[29]])</f>
        <v>4.6525462962962956E-2</v>
      </c>
      <c r="AM118" s="127">
        <f>IF(ISBLANK(laps_times[[#This Row],[30]]),"DNF",    rounds_cum_time[[#This Row],[29]]+laps_times[[#This Row],[30]])</f>
        <v>4.8171990740740731E-2</v>
      </c>
      <c r="AN118" s="127">
        <f>IF(ISBLANK(laps_times[[#This Row],[31]]),"DNF",    rounds_cum_time[[#This Row],[30]]+laps_times[[#This Row],[31]])</f>
        <v>4.9942824074074063E-2</v>
      </c>
      <c r="AO118" s="127">
        <f>IF(ISBLANK(laps_times[[#This Row],[32]]),"DNF",    rounds_cum_time[[#This Row],[31]]+laps_times[[#This Row],[32]])</f>
        <v>5.2274999999999988E-2</v>
      </c>
      <c r="AP118" s="127">
        <f>IF(ISBLANK(laps_times[[#This Row],[33]]),"DNF",    rounds_cum_time[[#This Row],[32]]+laps_times[[#This Row],[33]])</f>
        <v>5.397962962962962E-2</v>
      </c>
      <c r="AQ118" s="127">
        <f>IF(ISBLANK(laps_times[[#This Row],[34]]),"DNF",    rounds_cum_time[[#This Row],[33]]+laps_times[[#This Row],[34]])</f>
        <v>5.5732870370370363E-2</v>
      </c>
      <c r="AR118" s="127">
        <f>IF(ISBLANK(laps_times[[#This Row],[35]]),"DNF",    rounds_cum_time[[#This Row],[34]]+laps_times[[#This Row],[35]])</f>
        <v>5.758414351851851E-2</v>
      </c>
      <c r="AS118" s="127">
        <f>IF(ISBLANK(laps_times[[#This Row],[36]]),"DNF",    rounds_cum_time[[#This Row],[35]]+laps_times[[#This Row],[36]])</f>
        <v>5.933587962962962E-2</v>
      </c>
      <c r="AT118" s="127">
        <f>IF(ISBLANK(laps_times[[#This Row],[37]]),"DNF",    rounds_cum_time[[#This Row],[36]]+laps_times[[#This Row],[37]])</f>
        <v>6.1074074074074065E-2</v>
      </c>
      <c r="AU118" s="127">
        <f>IF(ISBLANK(laps_times[[#This Row],[38]]),"DNF",    rounds_cum_time[[#This Row],[37]]+laps_times[[#This Row],[38]])</f>
        <v>6.289942129629629E-2</v>
      </c>
      <c r="AV118" s="127">
        <f>IF(ISBLANK(laps_times[[#This Row],[39]]),"DNF",    rounds_cum_time[[#This Row],[38]]+laps_times[[#This Row],[39]])</f>
        <v>6.482175925925926E-2</v>
      </c>
      <c r="AW118" s="127">
        <f>IF(ISBLANK(laps_times[[#This Row],[40]]),"DNF",    rounds_cum_time[[#This Row],[39]]+laps_times[[#This Row],[40]])</f>
        <v>6.6819097222222221E-2</v>
      </c>
      <c r="AX118" s="127">
        <f>IF(ISBLANK(laps_times[[#This Row],[41]]),"DNF",    rounds_cum_time[[#This Row],[40]]+laps_times[[#This Row],[41]])</f>
        <v>6.9720370370370363E-2</v>
      </c>
      <c r="AY118" s="127">
        <f>IF(ISBLANK(laps_times[[#This Row],[42]]),"DNF",    rounds_cum_time[[#This Row],[41]]+laps_times[[#This Row],[42]])</f>
        <v>7.2233680555555554E-2</v>
      </c>
      <c r="AZ118" s="127">
        <f>IF(ISBLANK(laps_times[[#This Row],[43]]),"DNF",    rounds_cum_time[[#This Row],[42]]+laps_times[[#This Row],[43]])</f>
        <v>7.4199305555555553E-2</v>
      </c>
      <c r="BA118" s="127">
        <f>IF(ISBLANK(laps_times[[#This Row],[44]]),"DNF",    rounds_cum_time[[#This Row],[43]]+laps_times[[#This Row],[44]])</f>
        <v>7.6270254629629622E-2</v>
      </c>
      <c r="BB118" s="127">
        <f>IF(ISBLANK(laps_times[[#This Row],[45]]),"DNF",    rounds_cum_time[[#This Row],[44]]+laps_times[[#This Row],[45]])</f>
        <v>7.8620254629629627E-2</v>
      </c>
      <c r="BC118" s="127">
        <f>IF(ISBLANK(laps_times[[#This Row],[46]]),"DNF",    rounds_cum_time[[#This Row],[45]]+laps_times[[#This Row],[46]])</f>
        <v>8.1000694444444438E-2</v>
      </c>
      <c r="BD118" s="127">
        <f>IF(ISBLANK(laps_times[[#This Row],[47]]),"DNF",    rounds_cum_time[[#This Row],[46]]+laps_times[[#This Row],[47]])</f>
        <v>8.3494560185185182E-2</v>
      </c>
      <c r="BE118" s="127">
        <f>IF(ISBLANK(laps_times[[#This Row],[48]]),"DNF",    rounds_cum_time[[#This Row],[47]]+laps_times[[#This Row],[48]])</f>
        <v>8.5617592592592592E-2</v>
      </c>
      <c r="BF118" s="127">
        <f>IF(ISBLANK(laps_times[[#This Row],[49]]),"DNF",    rounds_cum_time[[#This Row],[48]]+laps_times[[#This Row],[49]])</f>
        <v>8.831678240740741E-2</v>
      </c>
      <c r="BG118" s="127">
        <f>IF(ISBLANK(laps_times[[#This Row],[50]]),"DNF",    rounds_cum_time[[#This Row],[49]]+laps_times[[#This Row],[50]])</f>
        <v>9.0536921296296299E-2</v>
      </c>
      <c r="BH118" s="127">
        <f>IF(ISBLANK(laps_times[[#This Row],[51]]),"DNF",    rounds_cum_time[[#This Row],[50]]+laps_times[[#This Row],[51]])</f>
        <v>9.3945023148148149E-2</v>
      </c>
      <c r="BI118" s="127">
        <f>IF(ISBLANK(laps_times[[#This Row],[52]]),"DNF",    rounds_cum_time[[#This Row],[51]]+laps_times[[#This Row],[52]])</f>
        <v>9.6038888888888896E-2</v>
      </c>
      <c r="BJ118" s="127">
        <f>IF(ISBLANK(laps_times[[#This Row],[53]]),"DNF",    rounds_cum_time[[#This Row],[52]]+laps_times[[#This Row],[53]])</f>
        <v>9.8478009259259272E-2</v>
      </c>
      <c r="BK118" s="127">
        <f>IF(ISBLANK(laps_times[[#This Row],[54]]),"DNF",    rounds_cum_time[[#This Row],[53]]+laps_times[[#This Row],[54]])</f>
        <v>0.10063819444444445</v>
      </c>
      <c r="BL118" s="127">
        <f>IF(ISBLANK(laps_times[[#This Row],[55]]),"DNF",    rounds_cum_time[[#This Row],[54]]+laps_times[[#This Row],[55]])</f>
        <v>0.10347361111111111</v>
      </c>
      <c r="BM118" s="127">
        <f>IF(ISBLANK(laps_times[[#This Row],[56]]),"DNF",    rounds_cum_time[[#This Row],[55]]+laps_times[[#This Row],[56]])</f>
        <v>0.10589594907407407</v>
      </c>
      <c r="BN118" s="127">
        <f>IF(ISBLANK(laps_times[[#This Row],[57]]),"DNF",    rounds_cum_time[[#This Row],[56]]+laps_times[[#This Row],[57]])</f>
        <v>0.10804629629629629</v>
      </c>
      <c r="BO118" s="127">
        <f>IF(ISBLANK(laps_times[[#This Row],[58]]),"DNF",    rounds_cum_time[[#This Row],[57]]+laps_times[[#This Row],[58]])</f>
        <v>0.11036979166666666</v>
      </c>
      <c r="BP118" s="127">
        <f>IF(ISBLANK(laps_times[[#This Row],[59]]),"DNF",    rounds_cum_time[[#This Row],[58]]+laps_times[[#This Row],[59]])</f>
        <v>0.11343888888888888</v>
      </c>
      <c r="BQ118" s="127">
        <f>IF(ISBLANK(laps_times[[#This Row],[60]]),"DNF",    rounds_cum_time[[#This Row],[59]]+laps_times[[#This Row],[60]])</f>
        <v>0.11586018518518518</v>
      </c>
      <c r="BR118" s="127">
        <f>IF(ISBLANK(laps_times[[#This Row],[61]]),"DNF",    rounds_cum_time[[#This Row],[60]]+laps_times[[#This Row],[61]])</f>
        <v>0.11953078703703703</v>
      </c>
      <c r="BS118" s="127">
        <f>IF(ISBLANK(laps_times[[#This Row],[62]]),"DNF",    rounds_cum_time[[#This Row],[61]]+laps_times[[#This Row],[62]])</f>
        <v>0.12159594907407406</v>
      </c>
      <c r="BT118" s="127">
        <f>IF(ISBLANK(laps_times[[#This Row],[63]]),"DNF",    rounds_cum_time[[#This Row],[62]]+laps_times[[#This Row],[63]])</f>
        <v>0.12380324074074073</v>
      </c>
      <c r="BU118" s="127">
        <f>IF(ISBLANK(laps_times[[#This Row],[64]]),"DNF",    rounds_cum_time[[#This Row],[63]]+laps_times[[#This Row],[64]])</f>
        <v>0.12663206018518516</v>
      </c>
      <c r="BV118" s="127">
        <f>IF(ISBLANK(laps_times[[#This Row],[65]]),"DNF",    rounds_cum_time[[#This Row],[64]]+laps_times[[#This Row],[65]])</f>
        <v>0.12894918981481479</v>
      </c>
      <c r="BW118" s="127">
        <f>IF(ISBLANK(laps_times[[#This Row],[66]]),"DNF",    rounds_cum_time[[#This Row],[65]]+laps_times[[#This Row],[66]])</f>
        <v>0.13111689814814811</v>
      </c>
      <c r="BX118" s="127">
        <f>IF(ISBLANK(laps_times[[#This Row],[67]]),"DNF",    rounds_cum_time[[#This Row],[66]]+laps_times[[#This Row],[67]])</f>
        <v>0.13335347222222219</v>
      </c>
      <c r="BY118" s="127">
        <f>IF(ISBLANK(laps_times[[#This Row],[68]]),"DNF",    rounds_cum_time[[#This Row],[67]]+laps_times[[#This Row],[68]])</f>
        <v>0.13566261574074071</v>
      </c>
      <c r="BZ118" s="127">
        <f>IF(ISBLANK(laps_times[[#This Row],[69]]),"DNF",    rounds_cum_time[[#This Row],[68]]+laps_times[[#This Row],[69]])</f>
        <v>0.13816689814814812</v>
      </c>
      <c r="CA118" s="127">
        <f>IF(ISBLANK(laps_times[[#This Row],[70]]),"DNF",    rounds_cum_time[[#This Row],[69]]+laps_times[[#This Row],[70]])</f>
        <v>0.14043738425925922</v>
      </c>
      <c r="CB118" s="127">
        <f>IF(ISBLANK(laps_times[[#This Row],[71]]),"DNF",    rounds_cum_time[[#This Row],[70]]+laps_times[[#This Row],[71]])</f>
        <v>0.14264317129629625</v>
      </c>
      <c r="CC118" s="127">
        <f>IF(ISBLANK(laps_times[[#This Row],[72]]),"DNF",    rounds_cum_time[[#This Row],[71]]+laps_times[[#This Row],[72]])</f>
        <v>0.1458126157407407</v>
      </c>
      <c r="CD118" s="127">
        <f>IF(ISBLANK(laps_times[[#This Row],[73]]),"DNF",    rounds_cum_time[[#This Row],[72]]+laps_times[[#This Row],[73]])</f>
        <v>0.14816435185185181</v>
      </c>
      <c r="CE118" s="127">
        <f>IF(ISBLANK(laps_times[[#This Row],[74]]),"DNF",    rounds_cum_time[[#This Row],[73]]+laps_times[[#This Row],[74]])</f>
        <v>0.15048819444444439</v>
      </c>
      <c r="CF118" s="127">
        <f>IF(ISBLANK(laps_times[[#This Row],[75]]),"DNF",    rounds_cum_time[[#This Row],[74]]+laps_times[[#This Row],[75]])</f>
        <v>0.15272557870370365</v>
      </c>
      <c r="CG118" s="127">
        <f>IF(ISBLANK(laps_times[[#This Row],[76]]),"DNF",    rounds_cum_time[[#This Row],[75]]+laps_times[[#This Row],[76]])</f>
        <v>0.15563923611111105</v>
      </c>
      <c r="CH118" s="127">
        <f>IF(ISBLANK(laps_times[[#This Row],[77]]),"DNF",    rounds_cum_time[[#This Row],[76]]+laps_times[[#This Row],[77]])</f>
        <v>0.15851643518518513</v>
      </c>
      <c r="CI118" s="127">
        <f>IF(ISBLANK(laps_times[[#This Row],[78]]),"DNF",    rounds_cum_time[[#This Row],[77]]+laps_times[[#This Row],[78]])</f>
        <v>0.16222650462962956</v>
      </c>
      <c r="CJ118" s="127">
        <f>IF(ISBLANK(laps_times[[#This Row],[79]]),"DNF",    rounds_cum_time[[#This Row],[78]]+laps_times[[#This Row],[79]])</f>
        <v>0.16449699074074067</v>
      </c>
      <c r="CK118" s="127">
        <f>IF(ISBLANK(laps_times[[#This Row],[80]]),"DNF",    rounds_cum_time[[#This Row],[79]]+laps_times[[#This Row],[80]])</f>
        <v>0.16674039351851844</v>
      </c>
      <c r="CL118" s="127">
        <f>IF(ISBLANK(laps_times[[#This Row],[81]]),"DNF",    rounds_cum_time[[#This Row],[80]]+laps_times[[#This Row],[81]])</f>
        <v>0.16900763888888881</v>
      </c>
      <c r="CM118" s="127">
        <f>IF(ISBLANK(laps_times[[#This Row],[82]]),"DNF",    rounds_cum_time[[#This Row],[81]]+laps_times[[#This Row],[82]])</f>
        <v>0.17407187499999993</v>
      </c>
      <c r="CN118" s="127">
        <f>IF(ISBLANK(laps_times[[#This Row],[83]]),"DNF",    rounds_cum_time[[#This Row],[82]]+laps_times[[#This Row],[83]])</f>
        <v>0.17657511574074067</v>
      </c>
      <c r="CO118" s="127">
        <f>IF(ISBLANK(laps_times[[#This Row],[84]]),"DNF",    rounds_cum_time[[#This Row],[83]]+laps_times[[#This Row],[84]])</f>
        <v>0.1793760416666666</v>
      </c>
      <c r="CP118" s="127">
        <f>IF(ISBLANK(laps_times[[#This Row],[85]]),"DNF",    rounds_cum_time[[#This Row],[84]]+laps_times[[#This Row],[85]])</f>
        <v>0.18176215277777771</v>
      </c>
      <c r="CQ118" s="127">
        <f>IF(ISBLANK(laps_times[[#This Row],[86]]),"DNF",    rounds_cum_time[[#This Row],[85]]+laps_times[[#This Row],[86]])</f>
        <v>0.18479131944444438</v>
      </c>
      <c r="CR118" s="127">
        <f>IF(ISBLANK(laps_times[[#This Row],[87]]),"DNF",    rounds_cum_time[[#This Row],[86]]+laps_times[[#This Row],[87]])</f>
        <v>0.18695833333333328</v>
      </c>
      <c r="CS118" s="127">
        <f>IF(ISBLANK(laps_times[[#This Row],[88]]),"DNF",    rounds_cum_time[[#This Row],[87]]+laps_times[[#This Row],[88]])</f>
        <v>0.18912638888888883</v>
      </c>
      <c r="CT118" s="127">
        <f>IF(ISBLANK(laps_times[[#This Row],[89]]),"DNF",    rounds_cum_time[[#This Row],[88]]+laps_times[[#This Row],[89]])</f>
        <v>0.19131041666666659</v>
      </c>
      <c r="CU118" s="127">
        <f>IF(ISBLANK(laps_times[[#This Row],[90]]),"DNF",    rounds_cum_time[[#This Row],[89]]+laps_times[[#This Row],[90]])</f>
        <v>0.19479108796296288</v>
      </c>
      <c r="CV118" s="127">
        <f>IF(ISBLANK(laps_times[[#This Row],[91]]),"DNF",    rounds_cum_time[[#This Row],[90]]+laps_times[[#This Row],[91]])</f>
        <v>0.19673645833333325</v>
      </c>
      <c r="CW118" s="127">
        <f>IF(ISBLANK(laps_times[[#This Row],[92]]),"DNF",    rounds_cum_time[[#This Row],[91]]+laps_times[[#This Row],[92]])</f>
        <v>0.19853252314814807</v>
      </c>
      <c r="CX118" s="127">
        <f>IF(ISBLANK(laps_times[[#This Row],[93]]),"DNF",    rounds_cum_time[[#This Row],[92]]+laps_times[[#This Row],[93]])</f>
        <v>0.20033831018518511</v>
      </c>
      <c r="CY118" s="127">
        <f>IF(ISBLANK(laps_times[[#This Row],[94]]),"DNF",    rounds_cum_time[[#This Row],[93]]+laps_times[[#This Row],[94]])</f>
        <v>0.20219386574074066</v>
      </c>
      <c r="CZ118" s="127">
        <f>IF(ISBLANK(laps_times[[#This Row],[95]]),"DNF",    rounds_cum_time[[#This Row],[94]]+laps_times[[#This Row],[95]])</f>
        <v>0.20397453703703697</v>
      </c>
      <c r="DA118" s="127">
        <f>IF(ISBLANK(laps_times[[#This Row],[96]]),"DNF",    rounds_cum_time[[#This Row],[95]]+laps_times[[#This Row],[96]])</f>
        <v>0.20622962962962957</v>
      </c>
      <c r="DB118" s="127">
        <f>IF(ISBLANK(laps_times[[#This Row],[97]]),"DNF",    rounds_cum_time[[#This Row],[96]]+laps_times[[#This Row],[97]])</f>
        <v>0.20899560185185179</v>
      </c>
      <c r="DC118" s="127">
        <f>IF(ISBLANK(laps_times[[#This Row],[98]]),"DNF",    rounds_cum_time[[#This Row],[97]]+laps_times[[#This Row],[98]])</f>
        <v>0.21101018518518511</v>
      </c>
      <c r="DD118" s="127">
        <f>IF(ISBLANK(laps_times[[#This Row],[99]]),"DNF",    rounds_cum_time[[#This Row],[98]]+laps_times[[#This Row],[99]])</f>
        <v>0.21307349537037029</v>
      </c>
      <c r="DE118" s="127">
        <f>IF(ISBLANK(laps_times[[#This Row],[100]]),"DNF",    rounds_cum_time[[#This Row],[99]]+laps_times[[#This Row],[100]])</f>
        <v>0.2151621527777777</v>
      </c>
      <c r="DF118" s="127">
        <f>IF(ISBLANK(laps_times[[#This Row],[101]]),"DNF",    rounds_cum_time[[#This Row],[100]]+laps_times[[#This Row],[101]])</f>
        <v>0.21777372685185178</v>
      </c>
      <c r="DG118" s="127">
        <f>IF(ISBLANK(laps_times[[#This Row],[102]]),"DNF",    rounds_cum_time[[#This Row],[101]]+laps_times[[#This Row],[102]])</f>
        <v>0.22017997685185178</v>
      </c>
      <c r="DH118" s="127">
        <f>IF(ISBLANK(laps_times[[#This Row],[103]]),"DNF",    rounds_cum_time[[#This Row],[102]]+laps_times[[#This Row],[103]])</f>
        <v>0.22230439814814809</v>
      </c>
      <c r="DI118" s="128">
        <f>IF(ISBLANK(laps_times[[#This Row],[104]]),"DNF",    rounds_cum_time[[#This Row],[103]]+laps_times[[#This Row],[104]])</f>
        <v>0.22461006944444439</v>
      </c>
      <c r="DJ118" s="128">
        <f>IF(ISBLANK(laps_times[[#This Row],[105]]),"DNF",    rounds_cum_time[[#This Row],[104]]+laps_times[[#This Row],[105]])</f>
        <v>0.22687465277777771</v>
      </c>
    </row>
    <row r="119" spans="2:114" x14ac:dyDescent="0.2">
      <c r="B119" s="124">
        <f>laps_times[[#This Row],[poř]]</f>
        <v>116</v>
      </c>
      <c r="C119" s="125">
        <f>laps_times[[#This Row],[s.č.]]</f>
        <v>56</v>
      </c>
      <c r="D119" s="125" t="str">
        <f>laps_times[[#This Row],[jméno]]</f>
        <v>Kůrka Tomáš</v>
      </c>
      <c r="E119" s="126">
        <f>laps_times[[#This Row],[roč]]</f>
        <v>1986</v>
      </c>
      <c r="F119" s="126" t="str">
        <f>laps_times[[#This Row],[kat]]</f>
        <v>M30</v>
      </c>
      <c r="G119" s="126">
        <f>laps_times[[#This Row],[poř_kat]]</f>
        <v>21</v>
      </c>
      <c r="H119" s="125" t="str">
        <f>IF(ISBLANK(laps_times[[#This Row],[klub]]),"-",laps_times[[#This Row],[klub]])</f>
        <v>-</v>
      </c>
      <c r="I119" s="138">
        <f>laps_times[[#This Row],[celk. čas]]</f>
        <v>0.23144675925925925</v>
      </c>
      <c r="J119" s="127">
        <f>laps_times[[#This Row],[1]]</f>
        <v>2.6778935185185187E-3</v>
      </c>
      <c r="K119" s="127">
        <f>IF(ISBLANK(laps_times[[#This Row],[2]]),"DNF",    rounds_cum_time[[#This Row],[1]]+laps_times[[#This Row],[2]])</f>
        <v>4.3018518518518518E-3</v>
      </c>
      <c r="L119" s="127">
        <f>IF(ISBLANK(laps_times[[#This Row],[3]]),"DNF",    rounds_cum_time[[#This Row],[2]]+laps_times[[#This Row],[3]])</f>
        <v>5.9719907407407413E-3</v>
      </c>
      <c r="M119" s="127">
        <f>IF(ISBLANK(laps_times[[#This Row],[4]]),"DNF",    rounds_cum_time[[#This Row],[3]]+laps_times[[#This Row],[4]])</f>
        <v>7.6479166666666674E-3</v>
      </c>
      <c r="N119" s="127">
        <f>IF(ISBLANK(laps_times[[#This Row],[5]]),"DNF",    rounds_cum_time[[#This Row],[4]]+laps_times[[#This Row],[5]])</f>
        <v>9.2934027777777789E-3</v>
      </c>
      <c r="O119" s="127">
        <f>IF(ISBLANK(laps_times[[#This Row],[6]]),"DNF",    rounds_cum_time[[#This Row],[5]]+laps_times[[#This Row],[6]])</f>
        <v>1.0945370370370373E-2</v>
      </c>
      <c r="P119" s="127">
        <f>IF(ISBLANK(laps_times[[#This Row],[7]]),"DNF",    rounds_cum_time[[#This Row],[6]]+laps_times[[#This Row],[7]])</f>
        <v>1.2599074074074077E-2</v>
      </c>
      <c r="Q119" s="127">
        <f>IF(ISBLANK(laps_times[[#This Row],[8]]),"DNF",    rounds_cum_time[[#This Row],[7]]+laps_times[[#This Row],[8]])</f>
        <v>1.4268634259259262E-2</v>
      </c>
      <c r="R119" s="127">
        <f>IF(ISBLANK(laps_times[[#This Row],[9]]),"DNF",    rounds_cum_time[[#This Row],[8]]+laps_times[[#This Row],[9]])</f>
        <v>1.5905902777777779E-2</v>
      </c>
      <c r="S119" s="127">
        <f>IF(ISBLANK(laps_times[[#This Row],[10]]),"DNF",    rounds_cum_time[[#This Row],[9]]+laps_times[[#This Row],[10]])</f>
        <v>1.7561342592592594E-2</v>
      </c>
      <c r="T119" s="127">
        <f>IF(ISBLANK(laps_times[[#This Row],[11]]),"DNF",    rounds_cum_time[[#This Row],[10]]+laps_times[[#This Row],[11]])</f>
        <v>1.922824074074074E-2</v>
      </c>
      <c r="U119" s="127">
        <f>IF(ISBLANK(laps_times[[#This Row],[12]]),"DNF",    rounds_cum_time[[#This Row],[11]]+laps_times[[#This Row],[12]])</f>
        <v>2.0865624999999999E-2</v>
      </c>
      <c r="V119" s="127">
        <f>IF(ISBLANK(laps_times[[#This Row],[13]]),"DNF",    rounds_cum_time[[#This Row],[12]]+laps_times[[#This Row],[13]])</f>
        <v>2.252025462962963E-2</v>
      </c>
      <c r="W119" s="127">
        <f>IF(ISBLANK(laps_times[[#This Row],[14]]),"DNF",    rounds_cum_time[[#This Row],[13]]+laps_times[[#This Row],[14]])</f>
        <v>2.4179398148148148E-2</v>
      </c>
      <c r="X119" s="127">
        <f>IF(ISBLANK(laps_times[[#This Row],[15]]),"DNF",    rounds_cum_time[[#This Row],[14]]+laps_times[[#This Row],[15]])</f>
        <v>2.596122685185185E-2</v>
      </c>
      <c r="Y119" s="127">
        <f>IF(ISBLANK(laps_times[[#This Row],[16]]),"DNF",    rounds_cum_time[[#This Row],[15]]+laps_times[[#This Row],[16]])</f>
        <v>2.7595717592592592E-2</v>
      </c>
      <c r="Z119" s="127">
        <f>IF(ISBLANK(laps_times[[#This Row],[17]]),"DNF",    rounds_cum_time[[#This Row],[16]]+laps_times[[#This Row],[17]])</f>
        <v>2.9235648148148146E-2</v>
      </c>
      <c r="AA119" s="127">
        <f>IF(ISBLANK(laps_times[[#This Row],[18]]),"DNF",    rounds_cum_time[[#This Row],[17]]+laps_times[[#This Row],[18]])</f>
        <v>3.0857870370370369E-2</v>
      </c>
      <c r="AB119" s="127">
        <f>IF(ISBLANK(laps_times[[#This Row],[19]]),"DNF",    rounds_cum_time[[#This Row],[18]]+laps_times[[#This Row],[19]])</f>
        <v>3.2498495370370369E-2</v>
      </c>
      <c r="AC119" s="127">
        <f>IF(ISBLANK(laps_times[[#This Row],[20]]),"DNF",    rounds_cum_time[[#This Row],[19]]+laps_times[[#This Row],[20]])</f>
        <v>3.4159143518518516E-2</v>
      </c>
      <c r="AD119" s="127">
        <f>IF(ISBLANK(laps_times[[#This Row],[21]]),"DNF",    rounds_cum_time[[#This Row],[20]]+laps_times[[#This Row],[21]])</f>
        <v>3.5773379629629627E-2</v>
      </c>
      <c r="AE119" s="127">
        <f>IF(ISBLANK(laps_times[[#This Row],[22]]),"DNF",    rounds_cum_time[[#This Row],[21]]+laps_times[[#This Row],[22]])</f>
        <v>3.7384027777777773E-2</v>
      </c>
      <c r="AF119" s="127">
        <f>IF(ISBLANK(laps_times[[#This Row],[23]]),"DNF",    rounds_cum_time[[#This Row],[22]]+laps_times[[#This Row],[23]])</f>
        <v>3.9013425925925924E-2</v>
      </c>
      <c r="AG119" s="127">
        <f>IF(ISBLANK(laps_times[[#This Row],[24]]),"DNF",    rounds_cum_time[[#This Row],[23]]+laps_times[[#This Row],[24]])</f>
        <v>4.0677546296296295E-2</v>
      </c>
      <c r="AH119" s="127">
        <f>IF(ISBLANK(laps_times[[#This Row],[25]]),"DNF",    rounds_cum_time[[#This Row],[24]]+laps_times[[#This Row],[25]])</f>
        <v>4.2333680555555551E-2</v>
      </c>
      <c r="AI119" s="127">
        <f>IF(ISBLANK(laps_times[[#This Row],[26]]),"DNF",    rounds_cum_time[[#This Row],[25]]+laps_times[[#This Row],[26]])</f>
        <v>4.4076273148148146E-2</v>
      </c>
      <c r="AJ119" s="127">
        <f>IF(ISBLANK(laps_times[[#This Row],[27]]),"DNF",    rounds_cum_time[[#This Row],[26]]+laps_times[[#This Row],[27]])</f>
        <v>4.5738657407407401E-2</v>
      </c>
      <c r="AK119" s="127">
        <f>IF(ISBLANK(laps_times[[#This Row],[28]]),"DNF",    rounds_cum_time[[#This Row],[27]]+laps_times[[#This Row],[28]])</f>
        <v>4.7384837962962958E-2</v>
      </c>
      <c r="AL119" s="127">
        <f>IF(ISBLANK(laps_times[[#This Row],[29]]),"DNF",    rounds_cum_time[[#This Row],[28]]+laps_times[[#This Row],[29]])</f>
        <v>4.9009259259259252E-2</v>
      </c>
      <c r="AM119" s="127">
        <f>IF(ISBLANK(laps_times[[#This Row],[30]]),"DNF",    rounds_cum_time[[#This Row],[29]]+laps_times[[#This Row],[30]])</f>
        <v>5.0628356481481472E-2</v>
      </c>
      <c r="AN119" s="127">
        <f>IF(ISBLANK(laps_times[[#This Row],[31]]),"DNF",    rounds_cum_time[[#This Row],[30]]+laps_times[[#This Row],[31]])</f>
        <v>5.2513078703703697E-2</v>
      </c>
      <c r="AO119" s="127">
        <f>IF(ISBLANK(laps_times[[#This Row],[32]]),"DNF",    rounds_cum_time[[#This Row],[31]]+laps_times[[#This Row],[32]])</f>
        <v>5.4188773148148142E-2</v>
      </c>
      <c r="AP119" s="127">
        <f>IF(ISBLANK(laps_times[[#This Row],[33]]),"DNF",    rounds_cum_time[[#This Row],[32]]+laps_times[[#This Row],[33]])</f>
        <v>5.5875694444444436E-2</v>
      </c>
      <c r="AQ119" s="127">
        <f>IF(ISBLANK(laps_times[[#This Row],[34]]),"DNF",    rounds_cum_time[[#This Row],[33]]+laps_times[[#This Row],[34]])</f>
        <v>5.7592476851851843E-2</v>
      </c>
      <c r="AR119" s="127">
        <f>IF(ISBLANK(laps_times[[#This Row],[35]]),"DNF",    rounds_cum_time[[#This Row],[34]]+laps_times[[#This Row],[35]])</f>
        <v>5.934398148148147E-2</v>
      </c>
      <c r="AS119" s="127">
        <f>IF(ISBLANK(laps_times[[#This Row],[36]]),"DNF",    rounds_cum_time[[#This Row],[35]]+laps_times[[#This Row],[36]])</f>
        <v>6.1341782407407397E-2</v>
      </c>
      <c r="AT119" s="127">
        <f>IF(ISBLANK(laps_times[[#This Row],[37]]),"DNF",    rounds_cum_time[[#This Row],[36]]+laps_times[[#This Row],[37]])</f>
        <v>6.3060995370370354E-2</v>
      </c>
      <c r="AU119" s="127">
        <f>IF(ISBLANK(laps_times[[#This Row],[38]]),"DNF",    rounds_cum_time[[#This Row],[37]]+laps_times[[#This Row],[38]])</f>
        <v>6.4809953703703682E-2</v>
      </c>
      <c r="AV119" s="127">
        <f>IF(ISBLANK(laps_times[[#This Row],[39]]),"DNF",    rounds_cum_time[[#This Row],[38]]+laps_times[[#This Row],[39]])</f>
        <v>6.6539699074074046E-2</v>
      </c>
      <c r="AW119" s="127">
        <f>IF(ISBLANK(laps_times[[#This Row],[40]]),"DNF",    rounds_cum_time[[#This Row],[39]]+laps_times[[#This Row],[40]])</f>
        <v>6.829097222222219E-2</v>
      </c>
      <c r="AX119" s="127">
        <f>IF(ISBLANK(laps_times[[#This Row],[41]]),"DNF",    rounds_cum_time[[#This Row],[40]]+laps_times[[#This Row],[41]])</f>
        <v>7.0036689814814784E-2</v>
      </c>
      <c r="AY119" s="127">
        <f>IF(ISBLANK(laps_times[[#This Row],[42]]),"DNF",    rounds_cum_time[[#This Row],[41]]+laps_times[[#This Row],[42]])</f>
        <v>7.2028124999999971E-2</v>
      </c>
      <c r="AZ119" s="127">
        <f>IF(ISBLANK(laps_times[[#This Row],[43]]),"DNF",    rounds_cum_time[[#This Row],[42]]+laps_times[[#This Row],[43]])</f>
        <v>7.3798495370370337E-2</v>
      </c>
      <c r="BA119" s="127">
        <f>IF(ISBLANK(laps_times[[#This Row],[44]]),"DNF",    rounds_cum_time[[#This Row],[43]]+laps_times[[#This Row],[44]])</f>
        <v>7.5544791666666639E-2</v>
      </c>
      <c r="BB119" s="127">
        <f>IF(ISBLANK(laps_times[[#This Row],[45]]),"DNF",    rounds_cum_time[[#This Row],[44]]+laps_times[[#This Row],[45]])</f>
        <v>7.7278935185185152E-2</v>
      </c>
      <c r="BC119" s="127">
        <f>IF(ISBLANK(laps_times[[#This Row],[46]]),"DNF",    rounds_cum_time[[#This Row],[45]]+laps_times[[#This Row],[46]])</f>
        <v>7.9271180555555529E-2</v>
      </c>
      <c r="BD119" s="127">
        <f>IF(ISBLANK(laps_times[[#This Row],[47]]),"DNF",    rounds_cum_time[[#This Row],[46]]+laps_times[[#This Row],[47]])</f>
        <v>8.106423611111109E-2</v>
      </c>
      <c r="BE119" s="127">
        <f>IF(ISBLANK(laps_times[[#This Row],[48]]),"DNF",    rounds_cum_time[[#This Row],[47]]+laps_times[[#This Row],[48]])</f>
        <v>8.2873726851851834E-2</v>
      </c>
      <c r="BF119" s="127">
        <f>IF(ISBLANK(laps_times[[#This Row],[49]]),"DNF",    rounds_cum_time[[#This Row],[48]]+laps_times[[#This Row],[49]])</f>
        <v>8.4724884259259239E-2</v>
      </c>
      <c r="BG119" s="127">
        <f>IF(ISBLANK(laps_times[[#This Row],[50]]),"DNF",    rounds_cum_time[[#This Row],[49]]+laps_times[[#This Row],[50]])</f>
        <v>8.6516435185185162E-2</v>
      </c>
      <c r="BH119" s="127">
        <f>IF(ISBLANK(laps_times[[#This Row],[51]]),"DNF",    rounds_cum_time[[#This Row],[50]]+laps_times[[#This Row],[51]])</f>
        <v>8.8527662037037019E-2</v>
      </c>
      <c r="BI119" s="127">
        <f>IF(ISBLANK(laps_times[[#This Row],[52]]),"DNF",    rounds_cum_time[[#This Row],[51]]+laps_times[[#This Row],[52]])</f>
        <v>9.0390393518518505E-2</v>
      </c>
      <c r="BJ119" s="127">
        <f>IF(ISBLANK(laps_times[[#This Row],[53]]),"DNF",    rounds_cum_time[[#This Row],[52]]+laps_times[[#This Row],[53]])</f>
        <v>9.2165393518518504E-2</v>
      </c>
      <c r="BK119" s="127">
        <f>IF(ISBLANK(laps_times[[#This Row],[54]]),"DNF",    rounds_cum_time[[#This Row],[53]]+laps_times[[#This Row],[54]])</f>
        <v>9.4670023148148139E-2</v>
      </c>
      <c r="BL119" s="127">
        <f>IF(ISBLANK(laps_times[[#This Row],[55]]),"DNF",    rounds_cum_time[[#This Row],[54]]+laps_times[[#This Row],[55]])</f>
        <v>9.6514699074074062E-2</v>
      </c>
      <c r="BM119" s="127">
        <f>IF(ISBLANK(laps_times[[#This Row],[56]]),"DNF",    rounds_cum_time[[#This Row],[55]]+laps_times[[#This Row],[56]])</f>
        <v>9.8377083333333323E-2</v>
      </c>
      <c r="BN119" s="127">
        <f>IF(ISBLANK(laps_times[[#This Row],[57]]),"DNF",    rounds_cum_time[[#This Row],[56]]+laps_times[[#This Row],[57]])</f>
        <v>0.10020671296296295</v>
      </c>
      <c r="BO119" s="127">
        <f>IF(ISBLANK(laps_times[[#This Row],[58]]),"DNF",    rounds_cum_time[[#This Row],[57]]+laps_times[[#This Row],[58]])</f>
        <v>0.10247164351851851</v>
      </c>
      <c r="BP119" s="127">
        <f>IF(ISBLANK(laps_times[[#This Row],[59]]),"DNF",    rounds_cum_time[[#This Row],[58]]+laps_times[[#This Row],[59]])</f>
        <v>0.1045417824074074</v>
      </c>
      <c r="BQ119" s="127">
        <f>IF(ISBLANK(laps_times[[#This Row],[60]]),"DNF",    rounds_cum_time[[#This Row],[59]]+laps_times[[#This Row],[60]])</f>
        <v>0.10639710648148147</v>
      </c>
      <c r="BR119" s="127">
        <f>IF(ISBLANK(laps_times[[#This Row],[61]]),"DNF",    rounds_cum_time[[#This Row],[60]]+laps_times[[#This Row],[61]])</f>
        <v>0.10898645833333333</v>
      </c>
      <c r="BS119" s="127">
        <f>IF(ISBLANK(laps_times[[#This Row],[62]]),"DNF",    rounds_cum_time[[#This Row],[61]]+laps_times[[#This Row],[62]])</f>
        <v>0.11357708333333333</v>
      </c>
      <c r="BT119" s="127">
        <f>IF(ISBLANK(laps_times[[#This Row],[63]]),"DNF",    rounds_cum_time[[#This Row],[62]]+laps_times[[#This Row],[63]])</f>
        <v>0.11558136574074074</v>
      </c>
      <c r="BU119" s="127">
        <f>IF(ISBLANK(laps_times[[#This Row],[64]]),"DNF",    rounds_cum_time[[#This Row],[63]]+laps_times[[#This Row],[64]])</f>
        <v>0.11818912037037037</v>
      </c>
      <c r="BV119" s="127">
        <f>IF(ISBLANK(laps_times[[#This Row],[65]]),"DNF",    rounds_cum_time[[#This Row],[64]]+laps_times[[#This Row],[65]])</f>
        <v>0.13914837962962961</v>
      </c>
      <c r="BW119" s="127">
        <f>IF(ISBLANK(laps_times[[#This Row],[66]]),"DNF",    rounds_cum_time[[#This Row],[65]]+laps_times[[#This Row],[66]])</f>
        <v>0.14118414351851849</v>
      </c>
      <c r="BX119" s="127">
        <f>IF(ISBLANK(laps_times[[#This Row],[67]]),"DNF",    rounds_cum_time[[#This Row],[66]]+laps_times[[#This Row],[67]])</f>
        <v>0.14329247685185181</v>
      </c>
      <c r="BY119" s="127">
        <f>IF(ISBLANK(laps_times[[#This Row],[68]]),"DNF",    rounds_cum_time[[#This Row],[67]]+laps_times[[#This Row],[68]])</f>
        <v>0.1459114583333333</v>
      </c>
      <c r="BZ119" s="127">
        <f>IF(ISBLANK(laps_times[[#This Row],[69]]),"DNF",    rounds_cum_time[[#This Row],[68]]+laps_times[[#This Row],[69]])</f>
        <v>0.14804351851851849</v>
      </c>
      <c r="CA119" s="127">
        <f>IF(ISBLANK(laps_times[[#This Row],[70]]),"DNF",    rounds_cum_time[[#This Row],[69]]+laps_times[[#This Row],[70]])</f>
        <v>0.15017384259259256</v>
      </c>
      <c r="CB119" s="127">
        <f>IF(ISBLANK(laps_times[[#This Row],[71]]),"DNF",    rounds_cum_time[[#This Row],[70]]+laps_times[[#This Row],[71]])</f>
        <v>0.15273854166666664</v>
      </c>
      <c r="CC119" s="127">
        <f>IF(ISBLANK(laps_times[[#This Row],[72]]),"DNF",    rounds_cum_time[[#This Row],[71]]+laps_times[[#This Row],[72]])</f>
        <v>0.15694166666666665</v>
      </c>
      <c r="CD119" s="127">
        <f>IF(ISBLANK(laps_times[[#This Row],[73]]),"DNF",    rounds_cum_time[[#This Row],[72]]+laps_times[[#This Row],[73]])</f>
        <v>0.16018402777777777</v>
      </c>
      <c r="CE119" s="127">
        <f>IF(ISBLANK(laps_times[[#This Row],[74]]),"DNF",    rounds_cum_time[[#This Row],[73]]+laps_times[[#This Row],[74]])</f>
        <v>0.16753877314814813</v>
      </c>
      <c r="CF119" s="127">
        <f>IF(ISBLANK(laps_times[[#This Row],[75]]),"DNF",    rounds_cum_time[[#This Row],[74]]+laps_times[[#This Row],[75]])</f>
        <v>0.16998784722222221</v>
      </c>
      <c r="CG119" s="127">
        <f>IF(ISBLANK(laps_times[[#This Row],[76]]),"DNF",    rounds_cum_time[[#This Row],[75]]+laps_times[[#This Row],[76]])</f>
        <v>0.17244340277777775</v>
      </c>
      <c r="CH119" s="127">
        <f>IF(ISBLANK(laps_times[[#This Row],[77]]),"DNF",    rounds_cum_time[[#This Row],[76]]+laps_times[[#This Row],[77]])</f>
        <v>0.1748335648148148</v>
      </c>
      <c r="CI119" s="127">
        <f>IF(ISBLANK(laps_times[[#This Row],[78]]),"DNF",    rounds_cum_time[[#This Row],[77]]+laps_times[[#This Row],[78]])</f>
        <v>0.17731921296296294</v>
      </c>
      <c r="CJ119" s="127">
        <f>IF(ISBLANK(laps_times[[#This Row],[79]]),"DNF",    rounds_cum_time[[#This Row],[78]]+laps_times[[#This Row],[79]])</f>
        <v>0.17937800925925923</v>
      </c>
      <c r="CK119" s="127">
        <f>IF(ISBLANK(laps_times[[#This Row],[80]]),"DNF",    rounds_cum_time[[#This Row],[79]]+laps_times[[#This Row],[80]])</f>
        <v>0.18176180555555552</v>
      </c>
      <c r="CL119" s="127">
        <f>IF(ISBLANK(laps_times[[#This Row],[81]]),"DNF",    rounds_cum_time[[#This Row],[80]]+laps_times[[#This Row],[81]])</f>
        <v>0.18406215277777774</v>
      </c>
      <c r="CM119" s="127">
        <f>IF(ISBLANK(laps_times[[#This Row],[82]]),"DNF",    rounds_cum_time[[#This Row],[81]]+laps_times[[#This Row],[82]])</f>
        <v>0.18585486111111107</v>
      </c>
      <c r="CN119" s="127">
        <f>IF(ISBLANK(laps_times[[#This Row],[83]]),"DNF",    rounds_cum_time[[#This Row],[82]]+laps_times[[#This Row],[83]])</f>
        <v>0.18763773148148144</v>
      </c>
      <c r="CO119" s="127">
        <f>IF(ISBLANK(laps_times[[#This Row],[84]]),"DNF",    rounds_cum_time[[#This Row],[83]]+laps_times[[#This Row],[84]])</f>
        <v>0.18939143518518514</v>
      </c>
      <c r="CP119" s="127">
        <f>IF(ISBLANK(laps_times[[#This Row],[85]]),"DNF",    rounds_cum_time[[#This Row],[84]]+laps_times[[#This Row],[85]])</f>
        <v>0.19114780092592587</v>
      </c>
      <c r="CQ119" s="127">
        <f>IF(ISBLANK(laps_times[[#This Row],[86]]),"DNF",    rounds_cum_time[[#This Row],[85]]+laps_times[[#This Row],[86]])</f>
        <v>0.19313449074074068</v>
      </c>
      <c r="CR119" s="127">
        <f>IF(ISBLANK(laps_times[[#This Row],[87]]),"DNF",    rounds_cum_time[[#This Row],[86]]+laps_times[[#This Row],[87]])</f>
        <v>0.19490439814814808</v>
      </c>
      <c r="CS119" s="127">
        <f>IF(ISBLANK(laps_times[[#This Row],[88]]),"DNF",    rounds_cum_time[[#This Row],[87]]+laps_times[[#This Row],[88]])</f>
        <v>0.19673831018518512</v>
      </c>
      <c r="CT119" s="127">
        <f>IF(ISBLANK(laps_times[[#This Row],[89]]),"DNF",    rounds_cum_time[[#This Row],[88]]+laps_times[[#This Row],[89]])</f>
        <v>0.19854328703703697</v>
      </c>
      <c r="CU119" s="127">
        <f>IF(ISBLANK(laps_times[[#This Row],[90]]),"DNF",    rounds_cum_time[[#This Row],[89]]+laps_times[[#This Row],[90]])</f>
        <v>0.20136400462962956</v>
      </c>
      <c r="CV119" s="127">
        <f>IF(ISBLANK(laps_times[[#This Row],[91]]),"DNF",    rounds_cum_time[[#This Row],[90]]+laps_times[[#This Row],[91]])</f>
        <v>0.20370266203703696</v>
      </c>
      <c r="CW119" s="127">
        <f>IF(ISBLANK(laps_times[[#This Row],[92]]),"DNF",    rounds_cum_time[[#This Row],[91]]+laps_times[[#This Row],[92]])</f>
        <v>0.20554004629629621</v>
      </c>
      <c r="CX119" s="127">
        <f>IF(ISBLANK(laps_times[[#This Row],[93]]),"DNF",    rounds_cum_time[[#This Row],[92]]+laps_times[[#This Row],[93]])</f>
        <v>0.20775416666666657</v>
      </c>
      <c r="CY119" s="127">
        <f>IF(ISBLANK(laps_times[[#This Row],[94]]),"DNF",    rounds_cum_time[[#This Row],[93]]+laps_times[[#This Row],[94]])</f>
        <v>0.20960150462962954</v>
      </c>
      <c r="CZ119" s="127">
        <f>IF(ISBLANK(laps_times[[#This Row],[95]]),"DNF",    rounds_cum_time[[#This Row],[94]]+laps_times[[#This Row],[95]])</f>
        <v>0.21165092592592583</v>
      </c>
      <c r="DA119" s="127">
        <f>IF(ISBLANK(laps_times[[#This Row],[96]]),"DNF",    rounds_cum_time[[#This Row],[95]]+laps_times[[#This Row],[96]])</f>
        <v>0.21381273148148139</v>
      </c>
      <c r="DB119" s="127">
        <f>IF(ISBLANK(laps_times[[#This Row],[97]]),"DNF",    rounds_cum_time[[#This Row],[96]]+laps_times[[#This Row],[97]])</f>
        <v>0.21559756944444436</v>
      </c>
      <c r="DC119" s="127">
        <f>IF(ISBLANK(laps_times[[#This Row],[98]]),"DNF",    rounds_cum_time[[#This Row],[97]]+laps_times[[#This Row],[98]])</f>
        <v>0.21777395833333324</v>
      </c>
      <c r="DD119" s="127">
        <f>IF(ISBLANK(laps_times[[#This Row],[99]]),"DNF",    rounds_cum_time[[#This Row],[98]]+laps_times[[#This Row],[99]])</f>
        <v>0.21971284722222212</v>
      </c>
      <c r="DE119" s="127">
        <f>IF(ISBLANK(laps_times[[#This Row],[100]]),"DNF",    rounds_cum_time[[#This Row],[99]]+laps_times[[#This Row],[100]])</f>
        <v>0.2215943287037036</v>
      </c>
      <c r="DF119" s="127">
        <f>IF(ISBLANK(laps_times[[#This Row],[101]]),"DNF",    rounds_cum_time[[#This Row],[100]]+laps_times[[#This Row],[101]])</f>
        <v>0.22407951388888878</v>
      </c>
      <c r="DG119" s="127">
        <f>IF(ISBLANK(laps_times[[#This Row],[102]]),"DNF",    rounds_cum_time[[#This Row],[101]]+laps_times[[#This Row],[102]])</f>
        <v>0.22609930555555544</v>
      </c>
      <c r="DH119" s="127">
        <f>IF(ISBLANK(laps_times[[#This Row],[103]]),"DNF",    rounds_cum_time[[#This Row],[102]]+laps_times[[#This Row],[103]])</f>
        <v>0.22790729166666654</v>
      </c>
      <c r="DI119" s="128">
        <f>IF(ISBLANK(laps_times[[#This Row],[104]]),"DNF",    rounds_cum_time[[#This Row],[103]]+laps_times[[#This Row],[104]])</f>
        <v>0.22998356481481469</v>
      </c>
      <c r="DJ119" s="128">
        <f>IF(ISBLANK(laps_times[[#This Row],[105]]),"DNF",    rounds_cum_time[[#This Row],[104]]+laps_times[[#This Row],[105]])</f>
        <v>0.23145011574074062</v>
      </c>
    </row>
    <row r="120" spans="2:114" x14ac:dyDescent="0.2">
      <c r="B120" s="124">
        <f>laps_times[[#This Row],[poř]]</f>
        <v>117</v>
      </c>
      <c r="C120" s="125">
        <f>laps_times[[#This Row],[s.č.]]</f>
        <v>131</v>
      </c>
      <c r="D120" s="125" t="str">
        <f>laps_times[[#This Row],[jméno]]</f>
        <v>Kopecký Zdeněk</v>
      </c>
      <c r="E120" s="126">
        <f>laps_times[[#This Row],[roč]]</f>
        <v>1937</v>
      </c>
      <c r="F120" s="126" t="str">
        <f>laps_times[[#This Row],[kat]]</f>
        <v>M70</v>
      </c>
      <c r="G120" s="126">
        <f>laps_times[[#This Row],[poř_kat]]</f>
        <v>2</v>
      </c>
      <c r="H120" s="125" t="str">
        <f>IF(ISBLANK(laps_times[[#This Row],[klub]]),"-",laps_times[[#This Row],[klub]])</f>
        <v>Budvar</v>
      </c>
      <c r="I120" s="138">
        <f>laps_times[[#This Row],[celk. čas]]</f>
        <v>0.24280092592592592</v>
      </c>
      <c r="J120" s="127">
        <f>laps_times[[#This Row],[1]]</f>
        <v>2.8042824074074068E-3</v>
      </c>
      <c r="K120" s="127">
        <f>IF(ISBLANK(laps_times[[#This Row],[2]]),"DNF",    rounds_cum_time[[#This Row],[1]]+laps_times[[#This Row],[2]])</f>
        <v>4.5841435185185178E-3</v>
      </c>
      <c r="L120" s="127">
        <f>IF(ISBLANK(laps_times[[#This Row],[3]]),"DNF",    rounds_cum_time[[#This Row],[2]]+laps_times[[#This Row],[3]])</f>
        <v>6.4284722222222217E-3</v>
      </c>
      <c r="M120" s="127">
        <f>IF(ISBLANK(laps_times[[#This Row],[4]]),"DNF",    rounds_cum_time[[#This Row],[3]]+laps_times[[#This Row],[4]])</f>
        <v>8.2547453703703706E-3</v>
      </c>
      <c r="N120" s="127">
        <f>IF(ISBLANK(laps_times[[#This Row],[5]]),"DNF",    rounds_cum_time[[#This Row],[4]]+laps_times[[#This Row],[5]])</f>
        <v>1.0072800925925926E-2</v>
      </c>
      <c r="O120" s="127">
        <f>IF(ISBLANK(laps_times[[#This Row],[6]]),"DNF",    rounds_cum_time[[#This Row],[5]]+laps_times[[#This Row],[6]])</f>
        <v>1.1884722222222222E-2</v>
      </c>
      <c r="P120" s="127">
        <f>IF(ISBLANK(laps_times[[#This Row],[7]]),"DNF",    rounds_cum_time[[#This Row],[6]]+laps_times[[#This Row],[7]])</f>
        <v>1.3683101851851851E-2</v>
      </c>
      <c r="Q120" s="127">
        <f>IF(ISBLANK(laps_times[[#This Row],[8]]),"DNF",    rounds_cum_time[[#This Row],[7]]+laps_times[[#This Row],[8]])</f>
        <v>1.546747685185185E-2</v>
      </c>
      <c r="R120" s="127">
        <f>IF(ISBLANK(laps_times[[#This Row],[9]]),"DNF",    rounds_cum_time[[#This Row],[8]]+laps_times[[#This Row],[9]])</f>
        <v>1.7254166666666664E-2</v>
      </c>
      <c r="S120" s="127">
        <f>IF(ISBLANK(laps_times[[#This Row],[10]]),"DNF",    rounds_cum_time[[#This Row],[9]]+laps_times[[#This Row],[10]])</f>
        <v>1.9061689814814813E-2</v>
      </c>
      <c r="T120" s="127">
        <f>IF(ISBLANK(laps_times[[#This Row],[11]]),"DNF",    rounds_cum_time[[#This Row],[10]]+laps_times[[#This Row],[11]])</f>
        <v>2.0861805555555554E-2</v>
      </c>
      <c r="U120" s="127">
        <f>IF(ISBLANK(laps_times[[#This Row],[12]]),"DNF",    rounds_cum_time[[#This Row],[11]]+laps_times[[#This Row],[12]])</f>
        <v>2.2670023148148147E-2</v>
      </c>
      <c r="V120" s="127">
        <f>IF(ISBLANK(laps_times[[#This Row],[13]]),"DNF",    rounds_cum_time[[#This Row],[12]]+laps_times[[#This Row],[13]])</f>
        <v>2.4471643518518518E-2</v>
      </c>
      <c r="W120" s="127">
        <f>IF(ISBLANK(laps_times[[#This Row],[14]]),"DNF",    rounds_cum_time[[#This Row],[13]]+laps_times[[#This Row],[14]])</f>
        <v>2.6258796296296294E-2</v>
      </c>
      <c r="X120" s="127">
        <f>IF(ISBLANK(laps_times[[#This Row],[15]]),"DNF",    rounds_cum_time[[#This Row],[14]]+laps_times[[#This Row],[15]])</f>
        <v>2.8066782407407405E-2</v>
      </c>
      <c r="Y120" s="127">
        <f>IF(ISBLANK(laps_times[[#This Row],[16]]),"DNF",    rounds_cum_time[[#This Row],[15]]+laps_times[[#This Row],[16]])</f>
        <v>2.9893865740740738E-2</v>
      </c>
      <c r="Z120" s="127">
        <f>IF(ISBLANK(laps_times[[#This Row],[17]]),"DNF",    rounds_cum_time[[#This Row],[16]]+laps_times[[#This Row],[17]])</f>
        <v>3.1778819444444439E-2</v>
      </c>
      <c r="AA120" s="127">
        <f>IF(ISBLANK(laps_times[[#This Row],[18]]),"DNF",    rounds_cum_time[[#This Row],[17]]+laps_times[[#This Row],[18]])</f>
        <v>3.3595370370370366E-2</v>
      </c>
      <c r="AB120" s="127">
        <f>IF(ISBLANK(laps_times[[#This Row],[19]]),"DNF",    rounds_cum_time[[#This Row],[18]]+laps_times[[#This Row],[19]])</f>
        <v>3.5438541666666663E-2</v>
      </c>
      <c r="AC120" s="127">
        <f>IF(ISBLANK(laps_times[[#This Row],[20]]),"DNF",    rounds_cum_time[[#This Row],[19]]+laps_times[[#This Row],[20]])</f>
        <v>3.7260648148148147E-2</v>
      </c>
      <c r="AD120" s="127">
        <f>IF(ISBLANK(laps_times[[#This Row],[21]]),"DNF",    rounds_cum_time[[#This Row],[20]]+laps_times[[#This Row],[21]])</f>
        <v>3.9077662037037039E-2</v>
      </c>
      <c r="AE120" s="127">
        <f>IF(ISBLANK(laps_times[[#This Row],[22]]),"DNF",    rounds_cum_time[[#This Row],[21]]+laps_times[[#This Row],[22]])</f>
        <v>4.0894097222222224E-2</v>
      </c>
      <c r="AF120" s="127">
        <f>IF(ISBLANK(laps_times[[#This Row],[23]]),"DNF",    rounds_cum_time[[#This Row],[22]]+laps_times[[#This Row],[23]])</f>
        <v>4.272824074074074E-2</v>
      </c>
      <c r="AG120" s="127">
        <f>IF(ISBLANK(laps_times[[#This Row],[24]]),"DNF",    rounds_cum_time[[#This Row],[23]]+laps_times[[#This Row],[24]])</f>
        <v>4.4571759259259255E-2</v>
      </c>
      <c r="AH120" s="127">
        <f>IF(ISBLANK(laps_times[[#This Row],[25]]),"DNF",    rounds_cum_time[[#This Row],[24]]+laps_times[[#This Row],[25]])</f>
        <v>4.6430324074074068E-2</v>
      </c>
      <c r="AI120" s="127">
        <f>IF(ISBLANK(laps_times[[#This Row],[26]]),"DNF",    rounds_cum_time[[#This Row],[25]]+laps_times[[#This Row],[26]])</f>
        <v>4.8260532407407401E-2</v>
      </c>
      <c r="AJ120" s="127">
        <f>IF(ISBLANK(laps_times[[#This Row],[27]]),"DNF",    rounds_cum_time[[#This Row],[26]]+laps_times[[#This Row],[27]])</f>
        <v>5.0102199074074066E-2</v>
      </c>
      <c r="AK120" s="127">
        <f>IF(ISBLANK(laps_times[[#This Row],[28]]),"DNF",    rounds_cum_time[[#This Row],[27]]+laps_times[[#This Row],[28]])</f>
        <v>5.1959374999999995E-2</v>
      </c>
      <c r="AL120" s="127">
        <f>IF(ISBLANK(laps_times[[#This Row],[29]]),"DNF",    rounds_cum_time[[#This Row],[28]]+laps_times[[#This Row],[29]])</f>
        <v>5.3881018518518516E-2</v>
      </c>
      <c r="AM120" s="127">
        <f>IF(ISBLANK(laps_times[[#This Row],[30]]),"DNF",    rounds_cum_time[[#This Row],[29]]+laps_times[[#This Row],[30]])</f>
        <v>5.5778009259259256E-2</v>
      </c>
      <c r="AN120" s="127">
        <f>IF(ISBLANK(laps_times[[#This Row],[31]]),"DNF",    rounds_cum_time[[#This Row],[30]]+laps_times[[#This Row],[31]])</f>
        <v>5.766759259259259E-2</v>
      </c>
      <c r="AO120" s="127">
        <f>IF(ISBLANK(laps_times[[#This Row],[32]]),"DNF",    rounds_cum_time[[#This Row],[31]]+laps_times[[#This Row],[32]])</f>
        <v>5.9559722222222222E-2</v>
      </c>
      <c r="AP120" s="127">
        <f>IF(ISBLANK(laps_times[[#This Row],[33]]),"DNF",    rounds_cum_time[[#This Row],[32]]+laps_times[[#This Row],[33]])</f>
        <v>6.1475115740740743E-2</v>
      </c>
      <c r="AQ120" s="127">
        <f>IF(ISBLANK(laps_times[[#This Row],[34]]),"DNF",    rounds_cum_time[[#This Row],[33]]+laps_times[[#This Row],[34]])</f>
        <v>6.3520138888888897E-2</v>
      </c>
      <c r="AR120" s="127">
        <f>IF(ISBLANK(laps_times[[#This Row],[35]]),"DNF",    rounds_cum_time[[#This Row],[34]]+laps_times[[#This Row],[35]])</f>
        <v>6.5426041666666671E-2</v>
      </c>
      <c r="AS120" s="127">
        <f>IF(ISBLANK(laps_times[[#This Row],[36]]),"DNF",    rounds_cum_time[[#This Row],[35]]+laps_times[[#This Row],[36]])</f>
        <v>6.7375115740740746E-2</v>
      </c>
      <c r="AT120" s="127">
        <f>IF(ISBLANK(laps_times[[#This Row],[37]]),"DNF",    rounds_cum_time[[#This Row],[36]]+laps_times[[#This Row],[37]])</f>
        <v>6.930150462962964E-2</v>
      </c>
      <c r="AU120" s="127">
        <f>IF(ISBLANK(laps_times[[#This Row],[38]]),"DNF",    rounds_cum_time[[#This Row],[37]]+laps_times[[#This Row],[38]])</f>
        <v>7.1242476851851866E-2</v>
      </c>
      <c r="AV120" s="127">
        <f>IF(ISBLANK(laps_times[[#This Row],[39]]),"DNF",    rounds_cum_time[[#This Row],[38]]+laps_times[[#This Row],[39]])</f>
        <v>7.3230324074074093E-2</v>
      </c>
      <c r="AW120" s="127">
        <f>IF(ISBLANK(laps_times[[#This Row],[40]]),"DNF",    rounds_cum_time[[#This Row],[39]]+laps_times[[#This Row],[40]])</f>
        <v>7.5203125000000023E-2</v>
      </c>
      <c r="AX120" s="127">
        <f>IF(ISBLANK(laps_times[[#This Row],[41]]),"DNF",    rounds_cum_time[[#This Row],[40]]+laps_times[[#This Row],[41]])</f>
        <v>7.722534722222224E-2</v>
      </c>
      <c r="AY120" s="127">
        <f>IF(ISBLANK(laps_times[[#This Row],[42]]),"DNF",    rounds_cum_time[[#This Row],[41]]+laps_times[[#This Row],[42]])</f>
        <v>7.9198958333333347E-2</v>
      </c>
      <c r="AZ120" s="127">
        <f>IF(ISBLANK(laps_times[[#This Row],[43]]),"DNF",    rounds_cum_time[[#This Row],[42]]+laps_times[[#This Row],[43]])</f>
        <v>8.1161689814814822E-2</v>
      </c>
      <c r="BA120" s="127">
        <f>IF(ISBLANK(laps_times[[#This Row],[44]]),"DNF",    rounds_cum_time[[#This Row],[43]]+laps_times[[#This Row],[44]])</f>
        <v>8.3168055555555565E-2</v>
      </c>
      <c r="BB120" s="127">
        <f>IF(ISBLANK(laps_times[[#This Row],[45]]),"DNF",    rounds_cum_time[[#This Row],[44]]+laps_times[[#This Row],[45]])</f>
        <v>8.5281134259259261E-2</v>
      </c>
      <c r="BC120" s="127">
        <f>IF(ISBLANK(laps_times[[#This Row],[46]]),"DNF",    rounds_cum_time[[#This Row],[45]]+laps_times[[#This Row],[46]])</f>
        <v>8.7433101851851852E-2</v>
      </c>
      <c r="BD120" s="127">
        <f>IF(ISBLANK(laps_times[[#This Row],[47]]),"DNF",    rounds_cum_time[[#This Row],[46]]+laps_times[[#This Row],[47]])</f>
        <v>8.9668171296296298E-2</v>
      </c>
      <c r="BE120" s="127">
        <f>IF(ISBLANK(laps_times[[#This Row],[48]]),"DNF",    rounds_cum_time[[#This Row],[47]]+laps_times[[#This Row],[48]])</f>
        <v>9.1865625000000006E-2</v>
      </c>
      <c r="BF120" s="127">
        <f>IF(ISBLANK(laps_times[[#This Row],[49]]),"DNF",    rounds_cum_time[[#This Row],[48]]+laps_times[[#This Row],[49]])</f>
        <v>9.4106597222222227E-2</v>
      </c>
      <c r="BG120" s="127">
        <f>IF(ISBLANK(laps_times[[#This Row],[50]]),"DNF",    rounds_cum_time[[#This Row],[49]]+laps_times[[#This Row],[50]])</f>
        <v>9.6384722222222233E-2</v>
      </c>
      <c r="BH120" s="127">
        <f>IF(ISBLANK(laps_times[[#This Row],[51]]),"DNF",    rounds_cum_time[[#This Row],[50]]+laps_times[[#This Row],[51]])</f>
        <v>9.8610532407407414E-2</v>
      </c>
      <c r="BI120" s="127">
        <f>IF(ISBLANK(laps_times[[#This Row],[52]]),"DNF",    rounds_cum_time[[#This Row],[51]]+laps_times[[#This Row],[52]])</f>
        <v>0.10086250000000001</v>
      </c>
      <c r="BJ120" s="127">
        <f>IF(ISBLANK(laps_times[[#This Row],[53]]),"DNF",    rounds_cum_time[[#This Row],[52]]+laps_times[[#This Row],[53]])</f>
        <v>0.10312453703703704</v>
      </c>
      <c r="BK120" s="127">
        <f>IF(ISBLANK(laps_times[[#This Row],[54]]),"DNF",    rounds_cum_time[[#This Row],[53]]+laps_times[[#This Row],[54]])</f>
        <v>0.10549270833333334</v>
      </c>
      <c r="BL120" s="127">
        <f>IF(ISBLANK(laps_times[[#This Row],[55]]),"DNF",    rounds_cum_time[[#This Row],[54]]+laps_times[[#This Row],[55]])</f>
        <v>0.10787905092592592</v>
      </c>
      <c r="BM120" s="127">
        <f>IF(ISBLANK(laps_times[[#This Row],[56]]),"DNF",    rounds_cum_time[[#This Row],[55]]+laps_times[[#This Row],[56]])</f>
        <v>0.11025914351851851</v>
      </c>
      <c r="BN120" s="127">
        <f>IF(ISBLANK(laps_times[[#This Row],[57]]),"DNF",    rounds_cum_time[[#This Row],[56]]+laps_times[[#This Row],[57]])</f>
        <v>0.11291851851851852</v>
      </c>
      <c r="BO120" s="127">
        <f>IF(ISBLANK(laps_times[[#This Row],[58]]),"DNF",    rounds_cum_time[[#This Row],[57]]+laps_times[[#This Row],[58]])</f>
        <v>0.11537418981481481</v>
      </c>
      <c r="BP120" s="127">
        <f>IF(ISBLANK(laps_times[[#This Row],[59]]),"DNF",    rounds_cum_time[[#This Row],[58]]+laps_times[[#This Row],[59]])</f>
        <v>0.11791030092592593</v>
      </c>
      <c r="BQ120" s="127">
        <f>IF(ISBLANK(laps_times[[#This Row],[60]]),"DNF",    rounds_cum_time[[#This Row],[59]]+laps_times[[#This Row],[60]])</f>
        <v>0.1204212962962963</v>
      </c>
      <c r="BR120" s="127">
        <f>IF(ISBLANK(laps_times[[#This Row],[61]]),"DNF",    rounds_cum_time[[#This Row],[60]]+laps_times[[#This Row],[61]])</f>
        <v>0.12303414351851853</v>
      </c>
      <c r="BS120" s="127">
        <f>IF(ISBLANK(laps_times[[#This Row],[62]]),"DNF",    rounds_cum_time[[#This Row],[61]]+laps_times[[#This Row],[62]])</f>
        <v>0.12554803240740742</v>
      </c>
      <c r="BT120" s="127">
        <f>IF(ISBLANK(laps_times[[#This Row],[63]]),"DNF",    rounds_cum_time[[#This Row],[62]]+laps_times[[#This Row],[63]])</f>
        <v>0.12806886574074075</v>
      </c>
      <c r="BU120" s="127">
        <f>IF(ISBLANK(laps_times[[#This Row],[64]]),"DNF",    rounds_cum_time[[#This Row],[63]]+laps_times[[#This Row],[64]])</f>
        <v>0.13066041666666667</v>
      </c>
      <c r="BV120" s="127">
        <f>IF(ISBLANK(laps_times[[#This Row],[65]]),"DNF",    rounds_cum_time[[#This Row],[64]]+laps_times[[#This Row],[65]])</f>
        <v>0.13326643518518519</v>
      </c>
      <c r="BW120" s="127">
        <f>IF(ISBLANK(laps_times[[#This Row],[66]]),"DNF",    rounds_cum_time[[#This Row],[65]]+laps_times[[#This Row],[66]])</f>
        <v>0.13585844907407407</v>
      </c>
      <c r="BX120" s="127">
        <f>IF(ISBLANK(laps_times[[#This Row],[67]]),"DNF",    rounds_cum_time[[#This Row],[66]]+laps_times[[#This Row],[67]])</f>
        <v>0.13843900462962963</v>
      </c>
      <c r="BY120" s="127">
        <f>IF(ISBLANK(laps_times[[#This Row],[68]]),"DNF",    rounds_cum_time[[#This Row],[67]]+laps_times[[#This Row],[68]])</f>
        <v>0.14104837962962963</v>
      </c>
      <c r="BZ120" s="127">
        <f>IF(ISBLANK(laps_times[[#This Row],[69]]),"DNF",    rounds_cum_time[[#This Row],[68]]+laps_times[[#This Row],[69]])</f>
        <v>0.14396944444444446</v>
      </c>
      <c r="CA120" s="127">
        <f>IF(ISBLANK(laps_times[[#This Row],[70]]),"DNF",    rounds_cum_time[[#This Row],[69]]+laps_times[[#This Row],[70]])</f>
        <v>0.14674467592592594</v>
      </c>
      <c r="CB120" s="127">
        <f>IF(ISBLANK(laps_times[[#This Row],[71]]),"DNF",    rounds_cum_time[[#This Row],[70]]+laps_times[[#This Row],[71]])</f>
        <v>0.14945370370370373</v>
      </c>
      <c r="CC120" s="127">
        <f>IF(ISBLANK(laps_times[[#This Row],[72]]),"DNF",    rounds_cum_time[[#This Row],[71]]+laps_times[[#This Row],[72]])</f>
        <v>0.15217754629629632</v>
      </c>
      <c r="CD120" s="127">
        <f>IF(ISBLANK(laps_times[[#This Row],[73]]),"DNF",    rounds_cum_time[[#This Row],[72]]+laps_times[[#This Row],[73]])</f>
        <v>0.15492106481481482</v>
      </c>
      <c r="CE120" s="127">
        <f>IF(ISBLANK(laps_times[[#This Row],[74]]),"DNF",    rounds_cum_time[[#This Row],[73]]+laps_times[[#This Row],[74]])</f>
        <v>0.15767916666666668</v>
      </c>
      <c r="CF120" s="127">
        <f>IF(ISBLANK(laps_times[[#This Row],[75]]),"DNF",    rounds_cum_time[[#This Row],[74]]+laps_times[[#This Row],[75]])</f>
        <v>0.1603644675925926</v>
      </c>
      <c r="CG120" s="127">
        <f>IF(ISBLANK(laps_times[[#This Row],[76]]),"DNF",    rounds_cum_time[[#This Row],[75]]+laps_times[[#This Row],[76]])</f>
        <v>0.16309027777777779</v>
      </c>
      <c r="CH120" s="127">
        <f>IF(ISBLANK(laps_times[[#This Row],[77]]),"DNF",    rounds_cum_time[[#This Row],[76]]+laps_times[[#This Row],[77]])</f>
        <v>0.16597129629629631</v>
      </c>
      <c r="CI120" s="127">
        <f>IF(ISBLANK(laps_times[[#This Row],[78]]),"DNF",    rounds_cum_time[[#This Row],[77]]+laps_times[[#This Row],[78]])</f>
        <v>0.16870694444444445</v>
      </c>
      <c r="CJ120" s="127">
        <f>IF(ISBLANK(laps_times[[#This Row],[79]]),"DNF",    rounds_cum_time[[#This Row],[78]]+laps_times[[#This Row],[79]])</f>
        <v>0.17146689814814817</v>
      </c>
      <c r="CK120" s="127">
        <f>IF(ISBLANK(laps_times[[#This Row],[80]]),"DNF",    rounds_cum_time[[#This Row],[79]]+laps_times[[#This Row],[80]])</f>
        <v>0.17421516203703705</v>
      </c>
      <c r="CL120" s="127">
        <f>IF(ISBLANK(laps_times[[#This Row],[81]]),"DNF",    rounds_cum_time[[#This Row],[80]]+laps_times[[#This Row],[81]])</f>
        <v>0.17709155092592593</v>
      </c>
      <c r="CM120" s="127">
        <f>IF(ISBLANK(laps_times[[#This Row],[82]]),"DNF",    rounds_cum_time[[#This Row],[81]]+laps_times[[#This Row],[82]])</f>
        <v>0.17977534722222224</v>
      </c>
      <c r="CN120" s="127">
        <f>IF(ISBLANK(laps_times[[#This Row],[83]]),"DNF",    rounds_cum_time[[#This Row],[82]]+laps_times[[#This Row],[83]])</f>
        <v>0.18250439814814817</v>
      </c>
      <c r="CO120" s="127">
        <f>IF(ISBLANK(laps_times[[#This Row],[84]]),"DNF",    rounds_cum_time[[#This Row],[83]]+laps_times[[#This Row],[84]])</f>
        <v>0.18529155092592595</v>
      </c>
      <c r="CP120" s="127">
        <f>IF(ISBLANK(laps_times[[#This Row],[85]]),"DNF",    rounds_cum_time[[#This Row],[84]]+laps_times[[#This Row],[85]])</f>
        <v>0.18798576388888891</v>
      </c>
      <c r="CQ120" s="127">
        <f>IF(ISBLANK(laps_times[[#This Row],[86]]),"DNF",    rounds_cum_time[[#This Row],[85]]+laps_times[[#This Row],[86]])</f>
        <v>0.19074224537037038</v>
      </c>
      <c r="CR120" s="127">
        <f>IF(ISBLANK(laps_times[[#This Row],[87]]),"DNF",    rounds_cum_time[[#This Row],[86]]+laps_times[[#This Row],[87]])</f>
        <v>0.19349386574074076</v>
      </c>
      <c r="CS120" s="127">
        <f>IF(ISBLANK(laps_times[[#This Row],[88]]),"DNF",    rounds_cum_time[[#This Row],[87]]+laps_times[[#This Row],[88]])</f>
        <v>0.19620810185185186</v>
      </c>
      <c r="CT120" s="127">
        <f>IF(ISBLANK(laps_times[[#This Row],[89]]),"DNF",    rounds_cum_time[[#This Row],[88]]+laps_times[[#This Row],[89]])</f>
        <v>0.19894583333333335</v>
      </c>
      <c r="CU120" s="127">
        <f>IF(ISBLANK(laps_times[[#This Row],[90]]),"DNF",    rounds_cum_time[[#This Row],[89]]+laps_times[[#This Row],[90]])</f>
        <v>0.20175543981481484</v>
      </c>
      <c r="CV120" s="127">
        <f>IF(ISBLANK(laps_times[[#This Row],[91]]),"DNF",    rounds_cum_time[[#This Row],[90]]+laps_times[[#This Row],[91]])</f>
        <v>0.20452453703703705</v>
      </c>
      <c r="CW120" s="127">
        <f>IF(ISBLANK(laps_times[[#This Row],[92]]),"DNF",    rounds_cum_time[[#This Row],[91]]+laps_times[[#This Row],[92]])</f>
        <v>0.20731886574074074</v>
      </c>
      <c r="CX120" s="127">
        <f>IF(ISBLANK(laps_times[[#This Row],[93]]),"DNF",    rounds_cum_time[[#This Row],[92]]+laps_times[[#This Row],[93]])</f>
        <v>0.21012314814814814</v>
      </c>
      <c r="CY120" s="127">
        <f>IF(ISBLANK(laps_times[[#This Row],[94]]),"DNF",    rounds_cum_time[[#This Row],[93]]+laps_times[[#This Row],[94]])</f>
        <v>0.21291215277777778</v>
      </c>
      <c r="CZ120" s="127">
        <f>IF(ISBLANK(laps_times[[#This Row],[95]]),"DNF",    rounds_cum_time[[#This Row],[94]]+laps_times[[#This Row],[95]])</f>
        <v>0.21569467592592592</v>
      </c>
      <c r="DA120" s="127">
        <f>IF(ISBLANK(laps_times[[#This Row],[96]]),"DNF",    rounds_cum_time[[#This Row],[95]]+laps_times[[#This Row],[96]])</f>
        <v>0.21847314814814814</v>
      </c>
      <c r="DB120" s="127">
        <f>IF(ISBLANK(laps_times[[#This Row],[97]]),"DNF",    rounds_cum_time[[#This Row],[96]]+laps_times[[#This Row],[97]])</f>
        <v>0.2212591435185185</v>
      </c>
      <c r="DC120" s="127">
        <f>IF(ISBLANK(laps_times[[#This Row],[98]]),"DNF",    rounds_cum_time[[#This Row],[97]]+laps_times[[#This Row],[98]])</f>
        <v>0.22406874999999998</v>
      </c>
      <c r="DD120" s="127">
        <f>IF(ISBLANK(laps_times[[#This Row],[99]]),"DNF",    rounds_cum_time[[#This Row],[98]]+laps_times[[#This Row],[99]])</f>
        <v>0.22687013888888888</v>
      </c>
      <c r="DE120" s="127">
        <f>IF(ISBLANK(laps_times[[#This Row],[100]]),"DNF",    rounds_cum_time[[#This Row],[99]]+laps_times[[#This Row],[100]])</f>
        <v>0.22961909722222221</v>
      </c>
      <c r="DF120" s="127">
        <f>IF(ISBLANK(laps_times[[#This Row],[101]]),"DNF",    rounds_cum_time[[#This Row],[100]]+laps_times[[#This Row],[101]])</f>
        <v>0.2323991898148148</v>
      </c>
      <c r="DG120" s="127">
        <f>IF(ISBLANK(laps_times[[#This Row],[102]]),"DNF",    rounds_cum_time[[#This Row],[101]]+laps_times[[#This Row],[102]])</f>
        <v>0.23510439814814812</v>
      </c>
      <c r="DH120" s="127">
        <f>IF(ISBLANK(laps_times[[#This Row],[103]]),"DNF",    rounds_cum_time[[#This Row],[102]]+laps_times[[#This Row],[103]])</f>
        <v>0.23780497685185184</v>
      </c>
      <c r="DI120" s="128">
        <f>IF(ISBLANK(laps_times[[#This Row],[104]]),"DNF",    rounds_cum_time[[#This Row],[103]]+laps_times[[#This Row],[104]])</f>
        <v>0.24042708333333332</v>
      </c>
      <c r="DJ120" s="128">
        <f>IF(ISBLANK(laps_times[[#This Row],[105]]),"DNF",    rounds_cum_time[[#This Row],[104]]+laps_times[[#This Row],[105]])</f>
        <v>0.24280821759259258</v>
      </c>
    </row>
    <row r="121" spans="2:114" x14ac:dyDescent="0.2">
      <c r="B121" s="124" t="str">
        <f>laps_times[[#This Row],[poř]]</f>
        <v>DNF</v>
      </c>
      <c r="C121" s="125">
        <f>laps_times[[#This Row],[s.č.]]</f>
        <v>48</v>
      </c>
      <c r="D121" s="125" t="str">
        <f>laps_times[[#This Row],[jméno]]</f>
        <v>Klimeš Petr</v>
      </c>
      <c r="E121" s="126">
        <f>laps_times[[#This Row],[roč]]</f>
        <v>1980</v>
      </c>
      <c r="F121" s="126" t="str">
        <f>laps_times[[#This Row],[kat]]</f>
        <v>M30</v>
      </c>
      <c r="G121" s="126" t="str">
        <f>laps_times[[#This Row],[poř_kat]]</f>
        <v>DNF</v>
      </c>
      <c r="H121" s="125" t="str">
        <f>IF(ISBLANK(laps_times[[#This Row],[klub]]),"-",laps_times[[#This Row],[klub]])</f>
        <v>RUN TEAM Borovany</v>
      </c>
      <c r="I121" s="138">
        <f>laps_times[[#This Row],[celk. čas]]</f>
        <v>0.12707175925925926</v>
      </c>
      <c r="J121" s="133">
        <f>laps_times[[#This Row],[1]]</f>
        <v>1.7648148148148148E-3</v>
      </c>
      <c r="K121" s="127">
        <f>IF(ISBLANK(laps_times[[#This Row],[2]]),"DNF",    rounds_cum_time[[#This Row],[1]]+laps_times[[#This Row],[2]])</f>
        <v>2.9050925925925924E-3</v>
      </c>
      <c r="L121" s="133">
        <f>IF(ISBLANK(laps_times[[#This Row],[3]]),"DNF",    rounds_cum_time[[#This Row],[2]]+laps_times[[#This Row],[3]])</f>
        <v>4.0560185185185178E-3</v>
      </c>
      <c r="M121" s="133">
        <f>IF(ISBLANK(laps_times[[#This Row],[4]]),"DNF",    rounds_cum_time[[#This Row],[3]]+laps_times[[#This Row],[4]])</f>
        <v>5.1965277777777773E-3</v>
      </c>
      <c r="N121" s="133">
        <f>IF(ISBLANK(laps_times[[#This Row],[5]]),"DNF",    rounds_cum_time[[#This Row],[4]]+laps_times[[#This Row],[5]])</f>
        <v>6.3350694444444435E-3</v>
      </c>
      <c r="O121" s="133">
        <f>IF(ISBLANK(laps_times[[#This Row],[6]]),"DNF",    rounds_cum_time[[#This Row],[5]]+laps_times[[#This Row],[6]])</f>
        <v>7.4898148148148137E-3</v>
      </c>
      <c r="P121" s="133">
        <f>IF(ISBLANK(laps_times[[#This Row],[7]]),"DNF",    rounds_cum_time[[#This Row],[6]]+laps_times[[#This Row],[7]])</f>
        <v>8.6285879629629612E-3</v>
      </c>
      <c r="Q121" s="133">
        <f>IF(ISBLANK(laps_times[[#This Row],[8]]),"DNF",    rounds_cum_time[[#This Row],[7]]+laps_times[[#This Row],[8]])</f>
        <v>9.7665509259259251E-3</v>
      </c>
      <c r="R121" s="133">
        <f>IF(ISBLANK(laps_times[[#This Row],[9]]),"DNF",    rounds_cum_time[[#This Row],[8]]+laps_times[[#This Row],[9]])</f>
        <v>1.090960648148148E-2</v>
      </c>
      <c r="S121" s="133">
        <f>IF(ISBLANK(laps_times[[#This Row],[10]]),"DNF",    rounds_cum_time[[#This Row],[9]]+laps_times[[#This Row],[10]])</f>
        <v>1.204699074074074E-2</v>
      </c>
      <c r="T121" s="133">
        <f>IF(ISBLANK(laps_times[[#This Row],[11]]),"DNF",    rounds_cum_time[[#This Row],[10]]+laps_times[[#This Row],[11]])</f>
        <v>1.3209837962962961E-2</v>
      </c>
      <c r="U121" s="133">
        <f>IF(ISBLANK(laps_times[[#This Row],[12]]),"DNF",    rounds_cum_time[[#This Row],[11]]+laps_times[[#This Row],[12]])</f>
        <v>1.4351157407407406E-2</v>
      </c>
      <c r="V121" s="133">
        <f>IF(ISBLANK(laps_times[[#This Row],[13]]),"DNF",    rounds_cum_time[[#This Row],[12]]+laps_times[[#This Row],[13]])</f>
        <v>1.5490277777777776E-2</v>
      </c>
      <c r="W121" s="133">
        <f>IF(ISBLANK(laps_times[[#This Row],[14]]),"DNF",    rounds_cum_time[[#This Row],[13]]+laps_times[[#This Row],[14]])</f>
        <v>1.6630324074074072E-2</v>
      </c>
      <c r="X121" s="133">
        <f>IF(ISBLANK(laps_times[[#This Row],[15]]),"DNF",    rounds_cum_time[[#This Row],[14]]+laps_times[[#This Row],[15]])</f>
        <v>1.7768749999999996E-2</v>
      </c>
      <c r="Y121" s="133">
        <f>IF(ISBLANK(laps_times[[#This Row],[16]]),"DNF",    rounds_cum_time[[#This Row],[15]]+laps_times[[#This Row],[16]])</f>
        <v>1.8977777777777774E-2</v>
      </c>
      <c r="Z121" s="133">
        <f>IF(ISBLANK(laps_times[[#This Row],[17]]),"DNF",    rounds_cum_time[[#This Row],[16]]+laps_times[[#This Row],[17]])</f>
        <v>2.0092824074074069E-2</v>
      </c>
      <c r="AA121" s="133">
        <f>IF(ISBLANK(laps_times[[#This Row],[18]]),"DNF",    rounds_cum_time[[#This Row],[17]]+laps_times[[#This Row],[18]])</f>
        <v>2.1246527777777774E-2</v>
      </c>
      <c r="AB121" s="133">
        <f>IF(ISBLANK(laps_times[[#This Row],[19]]),"DNF",    rounds_cum_time[[#This Row],[18]]+laps_times[[#This Row],[19]])</f>
        <v>2.2419907407407402E-2</v>
      </c>
      <c r="AC121" s="133">
        <f>IF(ISBLANK(laps_times[[#This Row],[20]]),"DNF",    rounds_cum_time[[#This Row],[19]]+laps_times[[#This Row],[20]])</f>
        <v>2.3584722222222219E-2</v>
      </c>
      <c r="AD121" s="133">
        <f>IF(ISBLANK(laps_times[[#This Row],[21]]),"DNF",    rounds_cum_time[[#This Row],[20]]+laps_times[[#This Row],[21]])</f>
        <v>2.480034722222222E-2</v>
      </c>
      <c r="AE121" s="133">
        <f>IF(ISBLANK(laps_times[[#This Row],[22]]),"DNF",    rounds_cum_time[[#This Row],[21]]+laps_times[[#This Row],[22]])</f>
        <v>2.5930671296296295E-2</v>
      </c>
      <c r="AF121" s="133">
        <f>IF(ISBLANK(laps_times[[#This Row],[23]]),"DNF",    rounds_cum_time[[#This Row],[22]]+laps_times[[#This Row],[23]])</f>
        <v>2.7085069444444443E-2</v>
      </c>
      <c r="AG121" s="133">
        <f>IF(ISBLANK(laps_times[[#This Row],[24]]),"DNF",    rounds_cum_time[[#This Row],[23]]+laps_times[[#This Row],[24]])</f>
        <v>2.8252777777777776E-2</v>
      </c>
      <c r="AH121" s="133">
        <f>IF(ISBLANK(laps_times[[#This Row],[25]]),"DNF",    rounds_cum_time[[#This Row],[24]]+laps_times[[#This Row],[25]])</f>
        <v>2.9398611111111108E-2</v>
      </c>
      <c r="AI121" s="133">
        <f>IF(ISBLANK(laps_times[[#This Row],[26]]),"DNF",    rounds_cum_time[[#This Row],[25]]+laps_times[[#This Row],[26]])</f>
        <v>3.0561458333333329E-2</v>
      </c>
      <c r="AJ121" s="133">
        <f>IF(ISBLANK(laps_times[[#This Row],[27]]),"DNF",    rounds_cum_time[[#This Row],[26]]+laps_times[[#This Row],[27]])</f>
        <v>3.1722222222222221E-2</v>
      </c>
      <c r="AK121" s="133">
        <f>IF(ISBLANK(laps_times[[#This Row],[28]]),"DNF",    rounds_cum_time[[#This Row],[27]]+laps_times[[#This Row],[28]])</f>
        <v>3.2869560185185186E-2</v>
      </c>
      <c r="AL121" s="133">
        <f>IF(ISBLANK(laps_times[[#This Row],[29]]),"DNF",    rounds_cum_time[[#This Row],[28]]+laps_times[[#This Row],[29]])</f>
        <v>3.4097337962962965E-2</v>
      </c>
      <c r="AM121" s="133">
        <f>IF(ISBLANK(laps_times[[#This Row],[30]]),"DNF",    rounds_cum_time[[#This Row],[29]]+laps_times[[#This Row],[30]])</f>
        <v>3.5262847222222227E-2</v>
      </c>
      <c r="AN121" s="133">
        <f>IF(ISBLANK(laps_times[[#This Row],[31]]),"DNF",    rounds_cum_time[[#This Row],[30]]+laps_times[[#This Row],[31]])</f>
        <v>3.6395023148148152E-2</v>
      </c>
      <c r="AO121" s="133">
        <f>IF(ISBLANK(laps_times[[#This Row],[32]]),"DNF",    rounds_cum_time[[#This Row],[31]]+laps_times[[#This Row],[32]])</f>
        <v>3.753819444444445E-2</v>
      </c>
      <c r="AP121" s="133">
        <f>IF(ISBLANK(laps_times[[#This Row],[33]]),"DNF",    rounds_cum_time[[#This Row],[32]]+laps_times[[#This Row],[33]])</f>
        <v>3.8708217592592596E-2</v>
      </c>
      <c r="AQ121" s="133">
        <f>IF(ISBLANK(laps_times[[#This Row],[34]]),"DNF",    rounds_cum_time[[#This Row],[33]]+laps_times[[#This Row],[34]])</f>
        <v>3.9878125E-2</v>
      </c>
      <c r="AR121" s="133">
        <f>IF(ISBLANK(laps_times[[#This Row],[35]]),"DNF",    rounds_cum_time[[#This Row],[34]]+laps_times[[#This Row],[35]])</f>
        <v>4.1031134259259257E-2</v>
      </c>
      <c r="AS121" s="133">
        <f>IF(ISBLANK(laps_times[[#This Row],[36]]),"DNF",    rounds_cum_time[[#This Row],[35]]+laps_times[[#This Row],[36]])</f>
        <v>4.2236689814814814E-2</v>
      </c>
      <c r="AT121" s="133">
        <f>IF(ISBLANK(laps_times[[#This Row],[37]]),"DNF",    rounds_cum_time[[#This Row],[36]]+laps_times[[#This Row],[37]])</f>
        <v>4.3397222222222219E-2</v>
      </c>
      <c r="AU121" s="133">
        <f>IF(ISBLANK(laps_times[[#This Row],[38]]),"DNF",    rounds_cum_time[[#This Row],[37]]+laps_times[[#This Row],[38]])</f>
        <v>4.463067129629629E-2</v>
      </c>
      <c r="AV121" s="133">
        <f>IF(ISBLANK(laps_times[[#This Row],[39]]),"DNF",    rounds_cum_time[[#This Row],[38]]+laps_times[[#This Row],[39]])</f>
        <v>4.5769675925925922E-2</v>
      </c>
      <c r="AW121" s="133">
        <f>IF(ISBLANK(laps_times[[#This Row],[40]]),"DNF",    rounds_cum_time[[#This Row],[39]]+laps_times[[#This Row],[40]])</f>
        <v>4.693229166666666E-2</v>
      </c>
      <c r="AX121" s="133">
        <f>IF(ISBLANK(laps_times[[#This Row],[41]]),"DNF",    rounds_cum_time[[#This Row],[40]]+laps_times[[#This Row],[41]])</f>
        <v>4.8088425925925916E-2</v>
      </c>
      <c r="AY121" s="133">
        <f>IF(ISBLANK(laps_times[[#This Row],[42]]),"DNF",    rounds_cum_time[[#This Row],[41]]+laps_times[[#This Row],[42]])</f>
        <v>4.9304745370370363E-2</v>
      </c>
      <c r="AZ121" s="133">
        <f>IF(ISBLANK(laps_times[[#This Row],[43]]),"DNF",    rounds_cum_time[[#This Row],[42]]+laps_times[[#This Row],[43]])</f>
        <v>5.0460648148148143E-2</v>
      </c>
      <c r="BA121" s="133">
        <f>IF(ISBLANK(laps_times[[#This Row],[44]]),"DNF",    rounds_cum_time[[#This Row],[43]]+laps_times[[#This Row],[44]])</f>
        <v>5.1635300925925921E-2</v>
      </c>
      <c r="BB121" s="133">
        <f>IF(ISBLANK(laps_times[[#This Row],[45]]),"DNF",    rounds_cum_time[[#This Row],[44]]+laps_times[[#This Row],[45]])</f>
        <v>5.2828587962962956E-2</v>
      </c>
      <c r="BC121" s="133">
        <f>IF(ISBLANK(laps_times[[#This Row],[46]]),"DNF",    rounds_cum_time[[#This Row],[45]]+laps_times[[#This Row],[46]])</f>
        <v>5.4120138888888884E-2</v>
      </c>
      <c r="BD121" s="133">
        <f>IF(ISBLANK(laps_times[[#This Row],[47]]),"DNF",    rounds_cum_time[[#This Row],[46]]+laps_times[[#This Row],[47]])</f>
        <v>5.5331944444444441E-2</v>
      </c>
      <c r="BE121" s="133">
        <f>IF(ISBLANK(laps_times[[#This Row],[48]]),"DNF",    rounds_cum_time[[#This Row],[47]]+laps_times[[#This Row],[48]])</f>
        <v>5.6574884259259259E-2</v>
      </c>
      <c r="BF121" s="133">
        <f>IF(ISBLANK(laps_times[[#This Row],[49]]),"DNF",    rounds_cum_time[[#This Row],[48]]+laps_times[[#This Row],[49]])</f>
        <v>5.793148148148148E-2</v>
      </c>
      <c r="BG121" s="133">
        <f>IF(ISBLANK(laps_times[[#This Row],[50]]),"DNF",    rounds_cum_time[[#This Row],[49]]+laps_times[[#This Row],[50]])</f>
        <v>5.912523148148148E-2</v>
      </c>
      <c r="BH121" s="133">
        <f>IF(ISBLANK(laps_times[[#This Row],[51]]),"DNF",    rounds_cum_time[[#This Row],[50]]+laps_times[[#This Row],[51]])</f>
        <v>6.0326388888888888E-2</v>
      </c>
      <c r="BI121" s="133">
        <f>IF(ISBLANK(laps_times[[#This Row],[52]]),"DNF",    rounds_cum_time[[#This Row],[51]]+laps_times[[#This Row],[52]])</f>
        <v>6.1588773148148146E-2</v>
      </c>
      <c r="BJ121" s="133">
        <f>IF(ISBLANK(laps_times[[#This Row],[53]]),"DNF",    rounds_cum_time[[#This Row],[52]]+laps_times[[#This Row],[53]])</f>
        <v>6.2785763888888887E-2</v>
      </c>
      <c r="BK121" s="133">
        <f>IF(ISBLANK(laps_times[[#This Row],[54]]),"DNF",    rounds_cum_time[[#This Row],[53]]+laps_times[[#This Row],[54]])</f>
        <v>6.3972453703703705E-2</v>
      </c>
      <c r="BL121" s="133">
        <f>IF(ISBLANK(laps_times[[#This Row],[55]]),"DNF",    rounds_cum_time[[#This Row],[54]]+laps_times[[#This Row],[55]])</f>
        <v>6.5159837962962958E-2</v>
      </c>
      <c r="BM121" s="133">
        <f>IF(ISBLANK(laps_times[[#This Row],[56]]),"DNF",    rounds_cum_time[[#This Row],[55]]+laps_times[[#This Row],[56]])</f>
        <v>6.6350115740740734E-2</v>
      </c>
      <c r="BN121" s="133">
        <f>IF(ISBLANK(laps_times[[#This Row],[57]]),"DNF",    rounds_cum_time[[#This Row],[56]]+laps_times[[#This Row],[57]])</f>
        <v>6.7534374999999994E-2</v>
      </c>
      <c r="BO121" s="133">
        <f>IF(ISBLANK(laps_times[[#This Row],[58]]),"DNF",    rounds_cum_time[[#This Row],[57]]+laps_times[[#This Row],[58]])</f>
        <v>6.8811458333333325E-2</v>
      </c>
      <c r="BP121" s="133">
        <f>IF(ISBLANK(laps_times[[#This Row],[59]]),"DNF",    rounds_cum_time[[#This Row],[58]]+laps_times[[#This Row],[59]])</f>
        <v>7.0042592592592587E-2</v>
      </c>
      <c r="BQ121" s="133">
        <f>IF(ISBLANK(laps_times[[#This Row],[60]]),"DNF",    rounds_cum_time[[#This Row],[59]]+laps_times[[#This Row],[60]])</f>
        <v>7.1315624999999994E-2</v>
      </c>
      <c r="BR121" s="133">
        <f>IF(ISBLANK(laps_times[[#This Row],[61]]),"DNF",    rounds_cum_time[[#This Row],[60]]+laps_times[[#This Row],[61]])</f>
        <v>7.2527083333333325E-2</v>
      </c>
      <c r="BS121" s="133">
        <f>IF(ISBLANK(laps_times[[#This Row],[62]]),"DNF",    rounds_cum_time[[#This Row],[61]]+laps_times[[#This Row],[62]])</f>
        <v>7.3759027777777764E-2</v>
      </c>
      <c r="BT121" s="133">
        <f>IF(ISBLANK(laps_times[[#This Row],[63]]),"DNF",    rounds_cum_time[[#This Row],[62]]+laps_times[[#This Row],[63]])</f>
        <v>7.5095138888888871E-2</v>
      </c>
      <c r="BU121" s="133">
        <f>IF(ISBLANK(laps_times[[#This Row],[64]]),"DNF",    rounds_cum_time[[#This Row],[63]]+laps_times[[#This Row],[64]])</f>
        <v>7.6430671296296285E-2</v>
      </c>
      <c r="BV121" s="133">
        <f>IF(ISBLANK(laps_times[[#This Row],[65]]),"DNF",    rounds_cum_time[[#This Row],[64]]+laps_times[[#This Row],[65]])</f>
        <v>7.7670717592592586E-2</v>
      </c>
      <c r="BW121" s="133">
        <f>IF(ISBLANK(laps_times[[#This Row],[66]]),"DNF",    rounds_cum_time[[#This Row],[65]]+laps_times[[#This Row],[66]])</f>
        <v>7.8929745370370369E-2</v>
      </c>
      <c r="BX121" s="133">
        <f>IF(ISBLANK(laps_times[[#This Row],[67]]),"DNF",    rounds_cum_time[[#This Row],[66]]+laps_times[[#This Row],[67]])</f>
        <v>8.0183564814814812E-2</v>
      </c>
      <c r="BY121" s="133">
        <f>IF(ISBLANK(laps_times[[#This Row],[68]]),"DNF",    rounds_cum_time[[#This Row],[67]]+laps_times[[#This Row],[68]])</f>
        <v>8.146041666666666E-2</v>
      </c>
      <c r="BZ121" s="133">
        <f>IF(ISBLANK(laps_times[[#This Row],[69]]),"DNF",    rounds_cum_time[[#This Row],[68]]+laps_times[[#This Row],[69]])</f>
        <v>8.271921296296296E-2</v>
      </c>
      <c r="CA121" s="133">
        <f>IF(ISBLANK(laps_times[[#This Row],[70]]),"DNF",    rounds_cum_time[[#This Row],[69]]+laps_times[[#This Row],[70]])</f>
        <v>8.3990277777777775E-2</v>
      </c>
      <c r="CB121" s="133">
        <f>IF(ISBLANK(laps_times[[#This Row],[71]]),"DNF",    rounds_cum_time[[#This Row],[70]]+laps_times[[#This Row],[71]])</f>
        <v>8.527916666666667E-2</v>
      </c>
      <c r="CC121" s="133">
        <f>IF(ISBLANK(laps_times[[#This Row],[72]]),"DNF",    rounds_cum_time[[#This Row],[71]]+laps_times[[#This Row],[72]])</f>
        <v>8.7000925925925926E-2</v>
      </c>
      <c r="CD121" s="133">
        <f>IF(ISBLANK(laps_times[[#This Row],[73]]),"DNF",    rounds_cum_time[[#This Row],[72]]+laps_times[[#This Row],[73]])</f>
        <v>8.8321990740740736E-2</v>
      </c>
      <c r="CE121" s="133">
        <f>IF(ISBLANK(laps_times[[#This Row],[74]]),"DNF",    rounds_cum_time[[#This Row],[73]]+laps_times[[#This Row],[74]])</f>
        <v>8.9608564814814815E-2</v>
      </c>
      <c r="CF121" s="133">
        <f>IF(ISBLANK(laps_times[[#This Row],[75]]),"DNF",    rounds_cum_time[[#This Row],[74]]+laps_times[[#This Row],[75]])</f>
        <v>9.094004629629629E-2</v>
      </c>
      <c r="CG121" s="133">
        <f>IF(ISBLANK(laps_times[[#This Row],[76]]),"DNF",    rounds_cum_time[[#This Row],[75]]+laps_times[[#This Row],[76]])</f>
        <v>9.227453703703703E-2</v>
      </c>
      <c r="CH121" s="133">
        <f>IF(ISBLANK(laps_times[[#This Row],[77]]),"DNF",    rounds_cum_time[[#This Row],[76]]+laps_times[[#This Row],[77]])</f>
        <v>9.3622337962962959E-2</v>
      </c>
      <c r="CI121" s="133">
        <f>IF(ISBLANK(laps_times[[#This Row],[78]]),"DNF",    rounds_cum_time[[#This Row],[77]]+laps_times[[#This Row],[78]])</f>
        <v>9.5122569444444444E-2</v>
      </c>
      <c r="CJ121" s="133">
        <f>IF(ISBLANK(laps_times[[#This Row],[79]]),"DNF",    rounds_cum_time[[#This Row],[78]]+laps_times[[#This Row],[79]])</f>
        <v>9.6486226851851847E-2</v>
      </c>
      <c r="CK121" s="133">
        <f>IF(ISBLANK(laps_times[[#This Row],[80]]),"DNF",    rounds_cum_time[[#This Row],[79]]+laps_times[[#This Row],[80]])</f>
        <v>9.7847685185185176E-2</v>
      </c>
      <c r="CL121" s="133">
        <f>IF(ISBLANK(laps_times[[#This Row],[81]]),"DNF",    rounds_cum_time[[#This Row],[80]]+laps_times[[#This Row],[81]])</f>
        <v>9.9390856481481479E-2</v>
      </c>
      <c r="CM121" s="133">
        <f>IF(ISBLANK(laps_times[[#This Row],[82]]),"DNF",    rounds_cum_time[[#This Row],[81]]+laps_times[[#This Row],[82]])</f>
        <v>0.10083402777777778</v>
      </c>
      <c r="CN121" s="133" t="str">
        <f>IF(ISBLANK(laps_times[[#This Row],[83]]),"DNF",    rounds_cum_time[[#This Row],[82]]+laps_times[[#This Row],[83]])</f>
        <v>DNF</v>
      </c>
      <c r="CO121" s="133" t="str">
        <f>IF(ISBLANK(laps_times[[#This Row],[84]]),"DNF",    rounds_cum_time[[#This Row],[83]]+laps_times[[#This Row],[84]])</f>
        <v>DNF</v>
      </c>
      <c r="CP121" s="133" t="str">
        <f>IF(ISBLANK(laps_times[[#This Row],[85]]),"DNF",    rounds_cum_time[[#This Row],[84]]+laps_times[[#This Row],[85]])</f>
        <v>DNF</v>
      </c>
      <c r="CQ121" s="133" t="str">
        <f>IF(ISBLANK(laps_times[[#This Row],[86]]),"DNF",    rounds_cum_time[[#This Row],[85]]+laps_times[[#This Row],[86]])</f>
        <v>DNF</v>
      </c>
      <c r="CR121" s="133" t="str">
        <f>IF(ISBLANK(laps_times[[#This Row],[87]]),"DNF",    rounds_cum_time[[#This Row],[86]]+laps_times[[#This Row],[87]])</f>
        <v>DNF</v>
      </c>
      <c r="CS121" s="133" t="str">
        <f>IF(ISBLANK(laps_times[[#This Row],[88]]),"DNF",    rounds_cum_time[[#This Row],[87]]+laps_times[[#This Row],[88]])</f>
        <v>DNF</v>
      </c>
      <c r="CT121" s="133" t="str">
        <f>IF(ISBLANK(laps_times[[#This Row],[89]]),"DNF",    rounds_cum_time[[#This Row],[88]]+laps_times[[#This Row],[89]])</f>
        <v>DNF</v>
      </c>
      <c r="CU121" s="133" t="str">
        <f>IF(ISBLANK(laps_times[[#This Row],[90]]),"DNF",    rounds_cum_time[[#This Row],[89]]+laps_times[[#This Row],[90]])</f>
        <v>DNF</v>
      </c>
      <c r="CV121" s="133" t="str">
        <f>IF(ISBLANK(laps_times[[#This Row],[91]]),"DNF",    rounds_cum_time[[#This Row],[90]]+laps_times[[#This Row],[91]])</f>
        <v>DNF</v>
      </c>
      <c r="CW121" s="133" t="str">
        <f>IF(ISBLANK(laps_times[[#This Row],[92]]),"DNF",    rounds_cum_time[[#This Row],[91]]+laps_times[[#This Row],[92]])</f>
        <v>DNF</v>
      </c>
      <c r="CX121" s="133" t="str">
        <f>IF(ISBLANK(laps_times[[#This Row],[93]]),"DNF",    rounds_cum_time[[#This Row],[92]]+laps_times[[#This Row],[93]])</f>
        <v>DNF</v>
      </c>
      <c r="CY121" s="133" t="str">
        <f>IF(ISBLANK(laps_times[[#This Row],[94]]),"DNF",    rounds_cum_time[[#This Row],[93]]+laps_times[[#This Row],[94]])</f>
        <v>DNF</v>
      </c>
      <c r="CZ121" s="133" t="str">
        <f>IF(ISBLANK(laps_times[[#This Row],[95]]),"DNF",    rounds_cum_time[[#This Row],[94]]+laps_times[[#This Row],[95]])</f>
        <v>DNF</v>
      </c>
      <c r="DA121" s="133" t="str">
        <f>IF(ISBLANK(laps_times[[#This Row],[96]]),"DNF",    rounds_cum_time[[#This Row],[95]]+laps_times[[#This Row],[96]])</f>
        <v>DNF</v>
      </c>
      <c r="DB121" s="133" t="str">
        <f>IF(ISBLANK(laps_times[[#This Row],[97]]),"DNF",    rounds_cum_time[[#This Row],[96]]+laps_times[[#This Row],[97]])</f>
        <v>DNF</v>
      </c>
      <c r="DC121" s="133" t="str">
        <f>IF(ISBLANK(laps_times[[#This Row],[98]]),"DNF",    rounds_cum_time[[#This Row],[97]]+laps_times[[#This Row],[98]])</f>
        <v>DNF</v>
      </c>
      <c r="DD121" s="133" t="str">
        <f>IF(ISBLANK(laps_times[[#This Row],[99]]),"DNF",    rounds_cum_time[[#This Row],[98]]+laps_times[[#This Row],[99]])</f>
        <v>DNF</v>
      </c>
      <c r="DE121" s="133" t="str">
        <f>IF(ISBLANK(laps_times[[#This Row],[100]]),"DNF",    rounds_cum_time[[#This Row],[99]]+laps_times[[#This Row],[100]])</f>
        <v>DNF</v>
      </c>
      <c r="DF121" s="133" t="str">
        <f>IF(ISBLANK(laps_times[[#This Row],[101]]),"DNF",    rounds_cum_time[[#This Row],[100]]+laps_times[[#This Row],[101]])</f>
        <v>DNF</v>
      </c>
      <c r="DG121" s="133" t="str">
        <f>IF(ISBLANK(laps_times[[#This Row],[102]]),"DNF",    rounds_cum_time[[#This Row],[101]]+laps_times[[#This Row],[102]])</f>
        <v>DNF</v>
      </c>
      <c r="DH121" s="133" t="str">
        <f>IF(ISBLANK(laps_times[[#This Row],[103]]),"DNF",    rounds_cum_time[[#This Row],[102]]+laps_times[[#This Row],[103]])</f>
        <v>DNF</v>
      </c>
      <c r="DI121" s="134" t="str">
        <f>IF(ISBLANK(laps_times[[#This Row],[104]]),"DNF",    rounds_cum_time[[#This Row],[103]]+laps_times[[#This Row],[104]])</f>
        <v>DNF</v>
      </c>
      <c r="DJ121" s="134" t="str">
        <f>IF(ISBLANK(laps_times[[#This Row],[105]]),"DNF",    rounds_cum_time[[#This Row],[104]]+laps_times[[#This Row],[105]])</f>
        <v>DNF</v>
      </c>
    </row>
    <row r="122" spans="2:114" x14ac:dyDescent="0.2">
      <c r="B122" s="124" t="str">
        <f>laps_times[[#This Row],[poř]]</f>
        <v>DNF</v>
      </c>
      <c r="C122" s="125">
        <f>laps_times[[#This Row],[s.č.]]</f>
        <v>96</v>
      </c>
      <c r="D122" s="125" t="str">
        <f>laps_times[[#This Row],[jméno]]</f>
        <v>Smrž Jakub</v>
      </c>
      <c r="E122" s="126">
        <f>laps_times[[#This Row],[roč]]</f>
        <v>1983</v>
      </c>
      <c r="F122" s="126" t="str">
        <f>laps_times[[#This Row],[kat]]</f>
        <v>M30</v>
      </c>
      <c r="G122" s="126" t="str">
        <f>laps_times[[#This Row],[poř_kat]]</f>
        <v>DNF</v>
      </c>
      <c r="H122" s="125" t="str">
        <f>IF(ISBLANK(laps_times[[#This Row],[klub]]),"-",laps_times[[#This Row],[klub]])</f>
        <v>Běžímpro.cz Centrum BAZA...</v>
      </c>
      <c r="I122" s="138">
        <f>laps_times[[#This Row],[celk. čas]]</f>
        <v>0.10612268518518519</v>
      </c>
      <c r="J122" s="133">
        <f>laps_times[[#This Row],[1]]</f>
        <v>2.3456018518518518E-3</v>
      </c>
      <c r="K122" s="127">
        <f>IF(ISBLANK(laps_times[[#This Row],[2]]),"DNF",    rounds_cum_time[[#This Row],[1]]+laps_times[[#This Row],[2]])</f>
        <v>3.8156249999999996E-3</v>
      </c>
      <c r="L122" s="133">
        <f>IF(ISBLANK(laps_times[[#This Row],[3]]),"DNF",    rounds_cum_time[[#This Row],[2]]+laps_times[[#This Row],[3]])</f>
        <v>5.3113425925925923E-3</v>
      </c>
      <c r="M122" s="133">
        <f>IF(ISBLANK(laps_times[[#This Row],[4]]),"DNF",    rounds_cum_time[[#This Row],[3]]+laps_times[[#This Row],[4]])</f>
        <v>6.7869212962962961E-3</v>
      </c>
      <c r="N122" s="133">
        <f>IF(ISBLANK(laps_times[[#This Row],[5]]),"DNF",    rounds_cum_time[[#This Row],[4]]+laps_times[[#This Row],[5]])</f>
        <v>8.262731481481482E-3</v>
      </c>
      <c r="O122" s="133">
        <f>IF(ISBLANK(laps_times[[#This Row],[6]]),"DNF",    rounds_cum_time[[#This Row],[5]]+laps_times[[#This Row],[6]])</f>
        <v>9.761111111111111E-3</v>
      </c>
      <c r="P122" s="133">
        <f>IF(ISBLANK(laps_times[[#This Row],[7]]),"DNF",    rounds_cum_time[[#This Row],[6]]+laps_times[[#This Row],[7]])</f>
        <v>1.1257523148148148E-2</v>
      </c>
      <c r="Q122" s="133">
        <f>IF(ISBLANK(laps_times[[#This Row],[8]]),"DNF",    rounds_cum_time[[#This Row],[7]]+laps_times[[#This Row],[8]])</f>
        <v>1.2737500000000001E-2</v>
      </c>
      <c r="R122" s="133">
        <f>IF(ISBLANK(laps_times[[#This Row],[9]]),"DNF",    rounds_cum_time[[#This Row],[8]]+laps_times[[#This Row],[9]])</f>
        <v>1.4239120370370371E-2</v>
      </c>
      <c r="S122" s="133">
        <f>IF(ISBLANK(laps_times[[#This Row],[10]]),"DNF",    rounds_cum_time[[#This Row],[9]]+laps_times[[#This Row],[10]])</f>
        <v>1.5745949074074075E-2</v>
      </c>
      <c r="T122" s="133">
        <f>IF(ISBLANK(laps_times[[#This Row],[11]]),"DNF",    rounds_cum_time[[#This Row],[10]]+laps_times[[#This Row],[11]])</f>
        <v>1.7237500000000003E-2</v>
      </c>
      <c r="U122" s="133">
        <f>IF(ISBLANK(laps_times[[#This Row],[12]]),"DNF",    rounds_cum_time[[#This Row],[11]]+laps_times[[#This Row],[12]])</f>
        <v>1.8749189814814819E-2</v>
      </c>
      <c r="V122" s="133">
        <f>IF(ISBLANK(laps_times[[#This Row],[13]]),"DNF",    rounds_cum_time[[#This Row],[12]]+laps_times[[#This Row],[13]])</f>
        <v>2.0228819444444449E-2</v>
      </c>
      <c r="W122" s="133">
        <f>IF(ISBLANK(laps_times[[#This Row],[14]]),"DNF",    rounds_cum_time[[#This Row],[13]]+laps_times[[#This Row],[14]])</f>
        <v>2.1723032407407413E-2</v>
      </c>
      <c r="X122" s="133">
        <f>IF(ISBLANK(laps_times[[#This Row],[15]]),"DNF",    rounds_cum_time[[#This Row],[14]]+laps_times[[#This Row],[15]])</f>
        <v>2.3295254629629635E-2</v>
      </c>
      <c r="Y122" s="133">
        <f>IF(ISBLANK(laps_times[[#This Row],[16]]),"DNF",    rounds_cum_time[[#This Row],[15]]+laps_times[[#This Row],[16]])</f>
        <v>2.478981481481482E-2</v>
      </c>
      <c r="Z122" s="133">
        <f>IF(ISBLANK(laps_times[[#This Row],[17]]),"DNF",    rounds_cum_time[[#This Row],[16]]+laps_times[[#This Row],[17]])</f>
        <v>2.6287615740740747E-2</v>
      </c>
      <c r="AA122" s="133">
        <f>IF(ISBLANK(laps_times[[#This Row],[18]]),"DNF",    rounds_cum_time[[#This Row],[17]]+laps_times[[#This Row],[18]])</f>
        <v>2.7790740740740748E-2</v>
      </c>
      <c r="AB122" s="133">
        <f>IF(ISBLANK(laps_times[[#This Row],[19]]),"DNF",    rounds_cum_time[[#This Row],[18]]+laps_times[[#This Row],[19]])</f>
        <v>2.9281944444444451E-2</v>
      </c>
      <c r="AC122" s="133">
        <f>IF(ISBLANK(laps_times[[#This Row],[20]]),"DNF",    rounds_cum_time[[#This Row],[19]]+laps_times[[#This Row],[20]])</f>
        <v>3.0772916666666674E-2</v>
      </c>
      <c r="AD122" s="133">
        <f>IF(ISBLANK(laps_times[[#This Row],[21]]),"DNF",    rounds_cum_time[[#This Row],[20]]+laps_times[[#This Row],[21]])</f>
        <v>3.2256250000000007E-2</v>
      </c>
      <c r="AE122" s="133">
        <f>IF(ISBLANK(laps_times[[#This Row],[22]]),"DNF",    rounds_cum_time[[#This Row],[21]]+laps_times[[#This Row],[22]])</f>
        <v>3.371331018518519E-2</v>
      </c>
      <c r="AF122" s="133">
        <f>IF(ISBLANK(laps_times[[#This Row],[23]]),"DNF",    rounds_cum_time[[#This Row],[22]]+laps_times[[#This Row],[23]])</f>
        <v>3.5206134259259267E-2</v>
      </c>
      <c r="AG122" s="133">
        <f>IF(ISBLANK(laps_times[[#This Row],[24]]),"DNF",    rounds_cum_time[[#This Row],[23]]+laps_times[[#This Row],[24]])</f>
        <v>3.6709375000000009E-2</v>
      </c>
      <c r="AH122" s="133">
        <f>IF(ISBLANK(laps_times[[#This Row],[25]]),"DNF",    rounds_cum_time[[#This Row],[24]]+laps_times[[#This Row],[25]])</f>
        <v>3.8205555555555562E-2</v>
      </c>
      <c r="AI122" s="133">
        <f>IF(ISBLANK(laps_times[[#This Row],[26]]),"DNF",    rounds_cum_time[[#This Row],[25]]+laps_times[[#This Row],[26]])</f>
        <v>3.9733912037037043E-2</v>
      </c>
      <c r="AJ122" s="133">
        <f>IF(ISBLANK(laps_times[[#This Row],[27]]),"DNF",    rounds_cum_time[[#This Row],[26]]+laps_times[[#This Row],[27]])</f>
        <v>4.1209375000000006E-2</v>
      </c>
      <c r="AK122" s="133">
        <f>IF(ISBLANK(laps_times[[#This Row],[28]]),"DNF",    rounds_cum_time[[#This Row],[27]]+laps_times[[#This Row],[28]])</f>
        <v>4.2678009259259263E-2</v>
      </c>
      <c r="AL122" s="133">
        <f>IF(ISBLANK(laps_times[[#This Row],[29]]),"DNF",    rounds_cum_time[[#This Row],[28]]+laps_times[[#This Row],[29]])</f>
        <v>4.4193518518518521E-2</v>
      </c>
      <c r="AM122" s="133">
        <f>IF(ISBLANK(laps_times[[#This Row],[30]]),"DNF",    rounds_cum_time[[#This Row],[29]]+laps_times[[#This Row],[30]])</f>
        <v>4.5703125000000004E-2</v>
      </c>
      <c r="AN122" s="133">
        <f>IF(ISBLANK(laps_times[[#This Row],[31]]),"DNF",    rounds_cum_time[[#This Row],[30]]+laps_times[[#This Row],[31]])</f>
        <v>4.7210532407407413E-2</v>
      </c>
      <c r="AO122" s="133">
        <f>IF(ISBLANK(laps_times[[#This Row],[32]]),"DNF",    rounds_cum_time[[#This Row],[31]]+laps_times[[#This Row],[32]])</f>
        <v>4.8715393518518522E-2</v>
      </c>
      <c r="AP122" s="133">
        <f>IF(ISBLANK(laps_times[[#This Row],[33]]),"DNF",    rounds_cum_time[[#This Row],[32]]+laps_times[[#This Row],[33]])</f>
        <v>5.0207175925925933E-2</v>
      </c>
      <c r="AQ122" s="133">
        <f>IF(ISBLANK(laps_times[[#This Row],[34]]),"DNF",    rounds_cum_time[[#This Row],[33]]+laps_times[[#This Row],[34]])</f>
        <v>5.1704398148148152E-2</v>
      </c>
      <c r="AR122" s="133">
        <f>IF(ISBLANK(laps_times[[#This Row],[35]]),"DNF",    rounds_cum_time[[#This Row],[34]]+laps_times[[#This Row],[35]])</f>
        <v>5.3276388888888894E-2</v>
      </c>
      <c r="AS122" s="133">
        <f>IF(ISBLANK(laps_times[[#This Row],[36]]),"DNF",    rounds_cum_time[[#This Row],[35]]+laps_times[[#This Row],[36]])</f>
        <v>5.4779976851851854E-2</v>
      </c>
      <c r="AT122" s="133">
        <f>IF(ISBLANK(laps_times[[#This Row],[37]]),"DNF",    rounds_cum_time[[#This Row],[36]]+laps_times[[#This Row],[37]])</f>
        <v>5.6342708333333338E-2</v>
      </c>
      <c r="AU122" s="133">
        <f>IF(ISBLANK(laps_times[[#This Row],[38]]),"DNF",    rounds_cum_time[[#This Row],[37]]+laps_times[[#This Row],[38]])</f>
        <v>5.7921064814814821E-2</v>
      </c>
      <c r="AV122" s="133">
        <f>IF(ISBLANK(laps_times[[#This Row],[39]]),"DNF",    rounds_cum_time[[#This Row],[38]]+laps_times[[#This Row],[39]])</f>
        <v>5.9474537037037041E-2</v>
      </c>
      <c r="AW122" s="133">
        <f>IF(ISBLANK(laps_times[[#This Row],[40]]),"DNF",    rounds_cum_time[[#This Row],[39]]+laps_times[[#This Row],[40]])</f>
        <v>6.1150231481481486E-2</v>
      </c>
      <c r="AX122" s="133">
        <f>IF(ISBLANK(laps_times[[#This Row],[41]]),"DNF",    rounds_cum_time[[#This Row],[40]]+laps_times[[#This Row],[41]])</f>
        <v>6.272847222222222E-2</v>
      </c>
      <c r="AY122" s="133">
        <f>IF(ISBLANK(laps_times[[#This Row],[42]]),"DNF",    rounds_cum_time[[#This Row],[41]]+laps_times[[#This Row],[42]])</f>
        <v>6.4300115740740738E-2</v>
      </c>
      <c r="AZ122" s="133">
        <f>IF(ISBLANK(laps_times[[#This Row],[43]]),"DNF",    rounds_cum_time[[#This Row],[42]]+laps_times[[#This Row],[43]])</f>
        <v>6.5881250000000002E-2</v>
      </c>
      <c r="BA122" s="133">
        <f>IF(ISBLANK(laps_times[[#This Row],[44]]),"DNF",    rounds_cum_time[[#This Row],[43]]+laps_times[[#This Row],[44]])</f>
        <v>6.7459143518518519E-2</v>
      </c>
      <c r="BB122" s="133">
        <f>IF(ISBLANK(laps_times[[#This Row],[45]]),"DNF",    rounds_cum_time[[#This Row],[44]]+laps_times[[#This Row],[45]])</f>
        <v>6.9052893518518524E-2</v>
      </c>
      <c r="BC122" s="133">
        <f>IF(ISBLANK(laps_times[[#This Row],[46]]),"DNF",    rounds_cum_time[[#This Row],[45]]+laps_times[[#This Row],[46]])</f>
        <v>7.069375E-2</v>
      </c>
      <c r="BD122" s="133">
        <f>IF(ISBLANK(laps_times[[#This Row],[47]]),"DNF",    rounds_cum_time[[#This Row],[46]]+laps_times[[#This Row],[47]])</f>
        <v>7.2341898148148148E-2</v>
      </c>
      <c r="BE122" s="133">
        <f>IF(ISBLANK(laps_times[[#This Row],[48]]),"DNF",    rounds_cum_time[[#This Row],[47]]+laps_times[[#This Row],[48]])</f>
        <v>7.4167939814814815E-2</v>
      </c>
      <c r="BF122" s="133">
        <f>IF(ISBLANK(laps_times[[#This Row],[49]]),"DNF",    rounds_cum_time[[#This Row],[48]]+laps_times[[#This Row],[49]])</f>
        <v>7.584733796296296E-2</v>
      </c>
      <c r="BG122" s="133">
        <f>IF(ISBLANK(laps_times[[#This Row],[50]]),"DNF",    rounds_cum_time[[#This Row],[49]]+laps_times[[#This Row],[50]])</f>
        <v>7.749560185185185E-2</v>
      </c>
      <c r="BH122" s="133">
        <f>IF(ISBLANK(laps_times[[#This Row],[51]]),"DNF",    rounds_cum_time[[#This Row],[50]]+laps_times[[#This Row],[51]])</f>
        <v>7.9275578703703706E-2</v>
      </c>
      <c r="BI122" s="133">
        <f>IF(ISBLANK(laps_times[[#This Row],[52]]),"DNF",    rounds_cum_time[[#This Row],[51]]+laps_times[[#This Row],[52]])</f>
        <v>8.094675925925926E-2</v>
      </c>
      <c r="BJ122" s="133">
        <f>IF(ISBLANK(laps_times[[#This Row],[53]]),"DNF",    rounds_cum_time[[#This Row],[52]]+laps_times[[#This Row],[53]])</f>
        <v>8.2542824074074081E-2</v>
      </c>
      <c r="BK122" s="133">
        <f>IF(ISBLANK(laps_times[[#This Row],[54]]),"DNF",    rounds_cum_time[[#This Row],[53]]+laps_times[[#This Row],[54]])</f>
        <v>8.4210300925925935E-2</v>
      </c>
      <c r="BL122" s="133">
        <f>IF(ISBLANK(laps_times[[#This Row],[55]]),"DNF",    rounds_cum_time[[#This Row],[54]]+laps_times[[#This Row],[55]])</f>
        <v>8.573657407407409E-2</v>
      </c>
      <c r="BM122" s="133">
        <f>IF(ISBLANK(laps_times[[#This Row],[56]]),"DNF",    rounds_cum_time[[#This Row],[55]]+laps_times[[#This Row],[56]])</f>
        <v>8.7326620370370381E-2</v>
      </c>
      <c r="BN122" s="133">
        <f>IF(ISBLANK(laps_times[[#This Row],[57]]),"DNF",    rounds_cum_time[[#This Row],[56]]+laps_times[[#This Row],[57]])</f>
        <v>8.8907175925925938E-2</v>
      </c>
      <c r="BO122" s="133">
        <f>IF(ISBLANK(laps_times[[#This Row],[58]]),"DNF",    rounds_cum_time[[#This Row],[57]]+laps_times[[#This Row],[58]])</f>
        <v>9.0609490740740747E-2</v>
      </c>
      <c r="BP122" s="133">
        <f>IF(ISBLANK(laps_times[[#This Row],[59]]),"DNF",    rounds_cum_time[[#This Row],[58]]+laps_times[[#This Row],[59]])</f>
        <v>9.2182523148148149E-2</v>
      </c>
      <c r="BQ122" s="133">
        <f>IF(ISBLANK(laps_times[[#This Row],[60]]),"DNF",    rounds_cum_time[[#This Row],[59]]+laps_times[[#This Row],[60]])</f>
        <v>9.3804050925925933E-2</v>
      </c>
      <c r="BR122" s="133">
        <f>IF(ISBLANK(laps_times[[#This Row],[61]]),"DNF",    rounds_cum_time[[#This Row],[60]]+laps_times[[#This Row],[61]])</f>
        <v>9.5576967592592599E-2</v>
      </c>
      <c r="BS122" s="133">
        <f>IF(ISBLANK(laps_times[[#This Row],[62]]),"DNF",    rounds_cum_time[[#This Row],[61]]+laps_times[[#This Row],[62]])</f>
        <v>9.7336458333333334E-2</v>
      </c>
      <c r="BT122" s="133">
        <f>IF(ISBLANK(laps_times[[#This Row],[63]]),"DNF",    rounds_cum_time[[#This Row],[62]]+laps_times[[#This Row],[63]])</f>
        <v>9.8963773148148151E-2</v>
      </c>
      <c r="BU122" s="133">
        <f>IF(ISBLANK(laps_times[[#This Row],[64]]),"DNF",    rounds_cum_time[[#This Row],[63]]+laps_times[[#This Row],[64]])</f>
        <v>0.10086377314814815</v>
      </c>
      <c r="BV122" s="133">
        <f>IF(ISBLANK(laps_times[[#This Row],[65]]),"DNF",    rounds_cum_time[[#This Row],[64]]+laps_times[[#This Row],[65]])</f>
        <v>0.10248599537037037</v>
      </c>
      <c r="BW122" s="133">
        <f>IF(ISBLANK(laps_times[[#This Row],[66]]),"DNF",    rounds_cum_time[[#This Row],[65]]+laps_times[[#This Row],[66]])</f>
        <v>0.10435439814814815</v>
      </c>
      <c r="BX122" s="133">
        <f>IF(ISBLANK(laps_times[[#This Row],[67]]),"DNF",    rounds_cum_time[[#This Row],[66]]+laps_times[[#This Row],[67]])</f>
        <v>0.10612673611111111</v>
      </c>
      <c r="BY122" s="133" t="str">
        <f>IF(ISBLANK(laps_times[[#This Row],[68]]),"DNF",    rounds_cum_time[[#This Row],[67]]+laps_times[[#This Row],[68]])</f>
        <v>DNF</v>
      </c>
      <c r="BZ122" s="133" t="str">
        <f>IF(ISBLANK(laps_times[[#This Row],[69]]),"DNF",    rounds_cum_time[[#This Row],[68]]+laps_times[[#This Row],[69]])</f>
        <v>DNF</v>
      </c>
      <c r="CA122" s="133" t="str">
        <f>IF(ISBLANK(laps_times[[#This Row],[70]]),"DNF",    rounds_cum_time[[#This Row],[69]]+laps_times[[#This Row],[70]])</f>
        <v>DNF</v>
      </c>
      <c r="CB122" s="133" t="str">
        <f>IF(ISBLANK(laps_times[[#This Row],[71]]),"DNF",    rounds_cum_time[[#This Row],[70]]+laps_times[[#This Row],[71]])</f>
        <v>DNF</v>
      </c>
      <c r="CC122" s="133" t="str">
        <f>IF(ISBLANK(laps_times[[#This Row],[72]]),"DNF",    rounds_cum_time[[#This Row],[71]]+laps_times[[#This Row],[72]])</f>
        <v>DNF</v>
      </c>
      <c r="CD122" s="133" t="str">
        <f>IF(ISBLANK(laps_times[[#This Row],[73]]),"DNF",    rounds_cum_time[[#This Row],[72]]+laps_times[[#This Row],[73]])</f>
        <v>DNF</v>
      </c>
      <c r="CE122" s="133" t="str">
        <f>IF(ISBLANK(laps_times[[#This Row],[74]]),"DNF",    rounds_cum_time[[#This Row],[73]]+laps_times[[#This Row],[74]])</f>
        <v>DNF</v>
      </c>
      <c r="CF122" s="133" t="str">
        <f>IF(ISBLANK(laps_times[[#This Row],[75]]),"DNF",    rounds_cum_time[[#This Row],[74]]+laps_times[[#This Row],[75]])</f>
        <v>DNF</v>
      </c>
      <c r="CG122" s="133" t="str">
        <f>IF(ISBLANK(laps_times[[#This Row],[76]]),"DNF",    rounds_cum_time[[#This Row],[75]]+laps_times[[#This Row],[76]])</f>
        <v>DNF</v>
      </c>
      <c r="CH122" s="133" t="str">
        <f>IF(ISBLANK(laps_times[[#This Row],[77]]),"DNF",    rounds_cum_time[[#This Row],[76]]+laps_times[[#This Row],[77]])</f>
        <v>DNF</v>
      </c>
      <c r="CI122" s="133" t="str">
        <f>IF(ISBLANK(laps_times[[#This Row],[78]]),"DNF",    rounds_cum_time[[#This Row],[77]]+laps_times[[#This Row],[78]])</f>
        <v>DNF</v>
      </c>
      <c r="CJ122" s="133" t="str">
        <f>IF(ISBLANK(laps_times[[#This Row],[79]]),"DNF",    rounds_cum_time[[#This Row],[78]]+laps_times[[#This Row],[79]])</f>
        <v>DNF</v>
      </c>
      <c r="CK122" s="133" t="str">
        <f>IF(ISBLANK(laps_times[[#This Row],[80]]),"DNF",    rounds_cum_time[[#This Row],[79]]+laps_times[[#This Row],[80]])</f>
        <v>DNF</v>
      </c>
      <c r="CL122" s="133" t="str">
        <f>IF(ISBLANK(laps_times[[#This Row],[81]]),"DNF",    rounds_cum_time[[#This Row],[80]]+laps_times[[#This Row],[81]])</f>
        <v>DNF</v>
      </c>
      <c r="CM122" s="133" t="str">
        <f>IF(ISBLANK(laps_times[[#This Row],[82]]),"DNF",    rounds_cum_time[[#This Row],[81]]+laps_times[[#This Row],[82]])</f>
        <v>DNF</v>
      </c>
      <c r="CN122" s="133" t="str">
        <f>IF(ISBLANK(laps_times[[#This Row],[83]]),"DNF",    rounds_cum_time[[#This Row],[82]]+laps_times[[#This Row],[83]])</f>
        <v>DNF</v>
      </c>
      <c r="CO122" s="133" t="str">
        <f>IF(ISBLANK(laps_times[[#This Row],[84]]),"DNF",    rounds_cum_time[[#This Row],[83]]+laps_times[[#This Row],[84]])</f>
        <v>DNF</v>
      </c>
      <c r="CP122" s="133" t="str">
        <f>IF(ISBLANK(laps_times[[#This Row],[85]]),"DNF",    rounds_cum_time[[#This Row],[84]]+laps_times[[#This Row],[85]])</f>
        <v>DNF</v>
      </c>
      <c r="CQ122" s="133" t="str">
        <f>IF(ISBLANK(laps_times[[#This Row],[86]]),"DNF",    rounds_cum_time[[#This Row],[85]]+laps_times[[#This Row],[86]])</f>
        <v>DNF</v>
      </c>
      <c r="CR122" s="133" t="str">
        <f>IF(ISBLANK(laps_times[[#This Row],[87]]),"DNF",    rounds_cum_time[[#This Row],[86]]+laps_times[[#This Row],[87]])</f>
        <v>DNF</v>
      </c>
      <c r="CS122" s="133" t="str">
        <f>IF(ISBLANK(laps_times[[#This Row],[88]]),"DNF",    rounds_cum_time[[#This Row],[87]]+laps_times[[#This Row],[88]])</f>
        <v>DNF</v>
      </c>
      <c r="CT122" s="133" t="str">
        <f>IF(ISBLANK(laps_times[[#This Row],[89]]),"DNF",    rounds_cum_time[[#This Row],[88]]+laps_times[[#This Row],[89]])</f>
        <v>DNF</v>
      </c>
      <c r="CU122" s="133" t="str">
        <f>IF(ISBLANK(laps_times[[#This Row],[90]]),"DNF",    rounds_cum_time[[#This Row],[89]]+laps_times[[#This Row],[90]])</f>
        <v>DNF</v>
      </c>
      <c r="CV122" s="133" t="str">
        <f>IF(ISBLANK(laps_times[[#This Row],[91]]),"DNF",    rounds_cum_time[[#This Row],[90]]+laps_times[[#This Row],[91]])</f>
        <v>DNF</v>
      </c>
      <c r="CW122" s="133" t="str">
        <f>IF(ISBLANK(laps_times[[#This Row],[92]]),"DNF",    rounds_cum_time[[#This Row],[91]]+laps_times[[#This Row],[92]])</f>
        <v>DNF</v>
      </c>
      <c r="CX122" s="133" t="str">
        <f>IF(ISBLANK(laps_times[[#This Row],[93]]),"DNF",    rounds_cum_time[[#This Row],[92]]+laps_times[[#This Row],[93]])</f>
        <v>DNF</v>
      </c>
      <c r="CY122" s="133" t="str">
        <f>IF(ISBLANK(laps_times[[#This Row],[94]]),"DNF",    rounds_cum_time[[#This Row],[93]]+laps_times[[#This Row],[94]])</f>
        <v>DNF</v>
      </c>
      <c r="CZ122" s="133" t="str">
        <f>IF(ISBLANK(laps_times[[#This Row],[95]]),"DNF",    rounds_cum_time[[#This Row],[94]]+laps_times[[#This Row],[95]])</f>
        <v>DNF</v>
      </c>
      <c r="DA122" s="133" t="str">
        <f>IF(ISBLANK(laps_times[[#This Row],[96]]),"DNF",    rounds_cum_time[[#This Row],[95]]+laps_times[[#This Row],[96]])</f>
        <v>DNF</v>
      </c>
      <c r="DB122" s="133" t="str">
        <f>IF(ISBLANK(laps_times[[#This Row],[97]]),"DNF",    rounds_cum_time[[#This Row],[96]]+laps_times[[#This Row],[97]])</f>
        <v>DNF</v>
      </c>
      <c r="DC122" s="133" t="str">
        <f>IF(ISBLANK(laps_times[[#This Row],[98]]),"DNF",    rounds_cum_time[[#This Row],[97]]+laps_times[[#This Row],[98]])</f>
        <v>DNF</v>
      </c>
      <c r="DD122" s="133" t="str">
        <f>IF(ISBLANK(laps_times[[#This Row],[99]]),"DNF",    rounds_cum_time[[#This Row],[98]]+laps_times[[#This Row],[99]])</f>
        <v>DNF</v>
      </c>
      <c r="DE122" s="133" t="str">
        <f>IF(ISBLANK(laps_times[[#This Row],[100]]),"DNF",    rounds_cum_time[[#This Row],[99]]+laps_times[[#This Row],[100]])</f>
        <v>DNF</v>
      </c>
      <c r="DF122" s="133" t="str">
        <f>IF(ISBLANK(laps_times[[#This Row],[101]]),"DNF",    rounds_cum_time[[#This Row],[100]]+laps_times[[#This Row],[101]])</f>
        <v>DNF</v>
      </c>
      <c r="DG122" s="133" t="str">
        <f>IF(ISBLANK(laps_times[[#This Row],[102]]),"DNF",    rounds_cum_time[[#This Row],[101]]+laps_times[[#This Row],[102]])</f>
        <v>DNF</v>
      </c>
      <c r="DH122" s="133" t="str">
        <f>IF(ISBLANK(laps_times[[#This Row],[103]]),"DNF",    rounds_cum_time[[#This Row],[102]]+laps_times[[#This Row],[103]])</f>
        <v>DNF</v>
      </c>
      <c r="DI122" s="134" t="str">
        <f>IF(ISBLANK(laps_times[[#This Row],[104]]),"DNF",    rounds_cum_time[[#This Row],[103]]+laps_times[[#This Row],[104]])</f>
        <v>DNF</v>
      </c>
      <c r="DJ122" s="134" t="str">
        <f>IF(ISBLANK(laps_times[[#This Row],[105]]),"DNF",    rounds_cum_time[[#This Row],[104]]+laps_times[[#This Row],[105]])</f>
        <v>DNF</v>
      </c>
    </row>
    <row r="123" spans="2:114" x14ac:dyDescent="0.2">
      <c r="B123" s="124" t="str">
        <f>laps_times[[#This Row],[poř]]</f>
        <v>DNF</v>
      </c>
      <c r="C123" s="125">
        <f>laps_times[[#This Row],[s.č.]]</f>
        <v>132</v>
      </c>
      <c r="D123" s="125" t="str">
        <f>laps_times[[#This Row],[jméno]]</f>
        <v>Smrž Matěj</v>
      </c>
      <c r="E123" s="126">
        <f>laps_times[[#This Row],[roč]]</f>
        <v>1984</v>
      </c>
      <c r="F123" s="126" t="str">
        <f>laps_times[[#This Row],[kat]]</f>
        <v>M30</v>
      </c>
      <c r="G123" s="126" t="str">
        <f>laps_times[[#This Row],[poř_kat]]</f>
        <v>DNF</v>
      </c>
      <c r="H123" s="125" t="str">
        <f>IF(ISBLANK(laps_times[[#This Row],[klub]]),"-",laps_times[[#This Row],[klub]])</f>
        <v>BěžímPro.cz</v>
      </c>
      <c r="I123" s="138">
        <f>laps_times[[#This Row],[celk. čas]]</f>
        <v>9.4722222222222222E-2</v>
      </c>
      <c r="J123" s="133">
        <f>laps_times[[#This Row],[1]]</f>
        <v>2.3475694444444442E-3</v>
      </c>
      <c r="K123" s="127">
        <f>IF(ISBLANK(laps_times[[#This Row],[2]]),"DNF",    rounds_cum_time[[#This Row],[1]]+laps_times[[#This Row],[2]])</f>
        <v>3.8160879629629625E-3</v>
      </c>
      <c r="L123" s="133">
        <f>IF(ISBLANK(laps_times[[#This Row],[3]]),"DNF",    rounds_cum_time[[#This Row],[2]]+laps_times[[#This Row],[3]])</f>
        <v>5.3118055555555557E-3</v>
      </c>
      <c r="M123" s="133">
        <f>IF(ISBLANK(laps_times[[#This Row],[4]]),"DNF",    rounds_cum_time[[#This Row],[3]]+laps_times[[#This Row],[4]])</f>
        <v>6.7873842592592595E-3</v>
      </c>
      <c r="N123" s="133">
        <f>IF(ISBLANK(laps_times[[#This Row],[5]]),"DNF",    rounds_cum_time[[#This Row],[4]]+laps_times[[#This Row],[5]])</f>
        <v>8.2706018518518519E-3</v>
      </c>
      <c r="O123" s="133">
        <f>IF(ISBLANK(laps_times[[#This Row],[6]]),"DNF",    rounds_cum_time[[#This Row],[5]]+laps_times[[#This Row],[6]])</f>
        <v>9.7646990740740749E-3</v>
      </c>
      <c r="P123" s="133">
        <f>IF(ISBLANK(laps_times[[#This Row],[7]]),"DNF",    rounds_cum_time[[#This Row],[6]]+laps_times[[#This Row],[7]])</f>
        <v>1.1261689814814816E-2</v>
      </c>
      <c r="Q123" s="133">
        <f>IF(ISBLANK(laps_times[[#This Row],[8]]),"DNF",    rounds_cum_time[[#This Row],[7]]+laps_times[[#This Row],[8]])</f>
        <v>1.274050925925926E-2</v>
      </c>
      <c r="R123" s="133">
        <f>IF(ISBLANK(laps_times[[#This Row],[9]]),"DNF",    rounds_cum_time[[#This Row],[8]]+laps_times[[#This Row],[9]])</f>
        <v>1.4241898148148149E-2</v>
      </c>
      <c r="S123" s="133">
        <f>IF(ISBLANK(laps_times[[#This Row],[10]]),"DNF",    rounds_cum_time[[#This Row],[9]]+laps_times[[#This Row],[10]])</f>
        <v>1.5749652777777779E-2</v>
      </c>
      <c r="T123" s="133">
        <f>IF(ISBLANK(laps_times[[#This Row],[11]]),"DNF",    rounds_cum_time[[#This Row],[10]]+laps_times[[#This Row],[11]])</f>
        <v>1.7258796296296296E-2</v>
      </c>
      <c r="U123" s="133">
        <f>IF(ISBLANK(laps_times[[#This Row],[12]]),"DNF",    rounds_cum_time[[#This Row],[11]]+laps_times[[#This Row],[12]])</f>
        <v>1.8750925925925928E-2</v>
      </c>
      <c r="V123" s="133">
        <f>IF(ISBLANK(laps_times[[#This Row],[13]]),"DNF",    rounds_cum_time[[#This Row],[12]]+laps_times[[#This Row],[13]])</f>
        <v>2.0229629629629632E-2</v>
      </c>
      <c r="W123" s="133">
        <f>IF(ISBLANK(laps_times[[#This Row],[14]]),"DNF",    rounds_cum_time[[#This Row],[13]]+laps_times[[#This Row],[14]])</f>
        <v>2.1723726851851855E-2</v>
      </c>
      <c r="X123" s="133">
        <f>IF(ISBLANK(laps_times[[#This Row],[15]]),"DNF",    rounds_cum_time[[#This Row],[14]]+laps_times[[#This Row],[15]])</f>
        <v>2.3297337962962968E-2</v>
      </c>
      <c r="Y123" s="133">
        <f>IF(ISBLANK(laps_times[[#This Row],[16]]),"DNF",    rounds_cum_time[[#This Row],[15]]+laps_times[[#This Row],[16]])</f>
        <v>2.4791550925925932E-2</v>
      </c>
      <c r="Z123" s="133">
        <f>IF(ISBLANK(laps_times[[#This Row],[17]]),"DNF",    rounds_cum_time[[#This Row],[16]]+laps_times[[#This Row],[17]])</f>
        <v>2.6290972222222229E-2</v>
      </c>
      <c r="AA123" s="133">
        <f>IF(ISBLANK(laps_times[[#This Row],[18]]),"DNF",    rounds_cum_time[[#This Row],[17]]+laps_times[[#This Row],[18]])</f>
        <v>2.7793402777777785E-2</v>
      </c>
      <c r="AB123" s="133">
        <f>IF(ISBLANK(laps_times[[#This Row],[19]]),"DNF",    rounds_cum_time[[#This Row],[18]]+laps_times[[#This Row],[19]])</f>
        <v>2.9282060185185192E-2</v>
      </c>
      <c r="AC123" s="133">
        <f>IF(ISBLANK(laps_times[[#This Row],[20]]),"DNF",    rounds_cum_time[[#This Row],[19]]+laps_times[[#This Row],[20]])</f>
        <v>3.0779629629629636E-2</v>
      </c>
      <c r="AD123" s="133">
        <f>IF(ISBLANK(laps_times[[#This Row],[21]]),"DNF",    rounds_cum_time[[#This Row],[20]]+laps_times[[#This Row],[21]])</f>
        <v>3.2266666666666673E-2</v>
      </c>
      <c r="AE123" s="133">
        <f>IF(ISBLANK(laps_times[[#This Row],[22]]),"DNF",    rounds_cum_time[[#This Row],[21]]+laps_times[[#This Row],[22]])</f>
        <v>3.3723148148148155E-2</v>
      </c>
      <c r="AF123" s="133">
        <f>IF(ISBLANK(laps_times[[#This Row],[23]]),"DNF",    rounds_cum_time[[#This Row],[22]]+laps_times[[#This Row],[23]])</f>
        <v>3.5201620370370376E-2</v>
      </c>
      <c r="AG123" s="133">
        <f>IF(ISBLANK(laps_times[[#This Row],[24]]),"DNF",    rounds_cum_time[[#This Row],[23]]+laps_times[[#This Row],[24]])</f>
        <v>3.6705092592592602E-2</v>
      </c>
      <c r="AH123" s="133">
        <f>IF(ISBLANK(laps_times[[#This Row],[25]]),"DNF",    rounds_cum_time[[#This Row],[24]]+laps_times[[#This Row],[25]])</f>
        <v>3.8201157407407413E-2</v>
      </c>
      <c r="AI123" s="133">
        <f>IF(ISBLANK(laps_times[[#This Row],[26]]),"DNF",    rounds_cum_time[[#This Row],[25]]+laps_times[[#This Row],[26]])</f>
        <v>3.9740393518518526E-2</v>
      </c>
      <c r="AJ123" s="133">
        <f>IF(ISBLANK(laps_times[[#This Row],[27]]),"DNF",    rounds_cum_time[[#This Row],[26]]+laps_times[[#This Row],[27]])</f>
        <v>4.1215509259259264E-2</v>
      </c>
      <c r="AK123" s="133">
        <f>IF(ISBLANK(laps_times[[#This Row],[28]]),"DNF",    rounds_cum_time[[#This Row],[27]]+laps_times[[#This Row],[28]])</f>
        <v>4.268726851851852E-2</v>
      </c>
      <c r="AL123" s="133">
        <f>IF(ISBLANK(laps_times[[#This Row],[29]]),"DNF",    rounds_cum_time[[#This Row],[28]]+laps_times[[#This Row],[29]])</f>
        <v>4.419085648148148E-2</v>
      </c>
      <c r="AM123" s="133">
        <f>IF(ISBLANK(laps_times[[#This Row],[30]]),"DNF",    rounds_cum_time[[#This Row],[29]]+laps_times[[#This Row],[30]])</f>
        <v>4.5699305555555556E-2</v>
      </c>
      <c r="AN123" s="133">
        <f>IF(ISBLANK(laps_times[[#This Row],[31]]),"DNF",    rounds_cum_time[[#This Row],[30]]+laps_times[[#This Row],[31]])</f>
        <v>4.7207291666666665E-2</v>
      </c>
      <c r="AO123" s="133">
        <f>IF(ISBLANK(laps_times[[#This Row],[32]]),"DNF",    rounds_cum_time[[#This Row],[31]]+laps_times[[#This Row],[32]])</f>
        <v>4.8722453703703705E-2</v>
      </c>
      <c r="AP123" s="133">
        <f>IF(ISBLANK(laps_times[[#This Row],[33]]),"DNF",    rounds_cum_time[[#This Row],[32]]+laps_times[[#This Row],[33]])</f>
        <v>5.0212384259259259E-2</v>
      </c>
      <c r="AQ123" s="133">
        <f>IF(ISBLANK(laps_times[[#This Row],[34]]),"DNF",    rounds_cum_time[[#This Row],[33]]+laps_times[[#This Row],[34]])</f>
        <v>5.1713888888888886E-2</v>
      </c>
      <c r="AR123" s="133">
        <f>IF(ISBLANK(laps_times[[#This Row],[35]]),"DNF",    rounds_cum_time[[#This Row],[34]]+laps_times[[#This Row],[35]])</f>
        <v>5.3273495370370363E-2</v>
      </c>
      <c r="AS123" s="133">
        <f>IF(ISBLANK(laps_times[[#This Row],[36]]),"DNF",    rounds_cum_time[[#This Row],[35]]+laps_times[[#This Row],[36]])</f>
        <v>5.4779166666666657E-2</v>
      </c>
      <c r="AT123" s="133">
        <f>IF(ISBLANK(laps_times[[#This Row],[37]]),"DNF",    rounds_cum_time[[#This Row],[36]]+laps_times[[#This Row],[37]])</f>
        <v>5.6341550925925916E-2</v>
      </c>
      <c r="AU123" s="133">
        <f>IF(ISBLANK(laps_times[[#This Row],[38]]),"DNF",    rounds_cum_time[[#This Row],[37]]+laps_times[[#This Row],[38]])</f>
        <v>5.7929513888888881E-2</v>
      </c>
      <c r="AV123" s="133">
        <f>IF(ISBLANK(laps_times[[#This Row],[39]]),"DNF",    rounds_cum_time[[#This Row],[38]]+laps_times[[#This Row],[39]])</f>
        <v>5.9481597222222217E-2</v>
      </c>
      <c r="AW123" s="133">
        <f>IF(ISBLANK(laps_times[[#This Row],[40]]),"DNF",    rounds_cum_time[[#This Row],[39]]+laps_times[[#This Row],[40]])</f>
        <v>6.1145717592592588E-2</v>
      </c>
      <c r="AX123" s="133">
        <f>IF(ISBLANK(laps_times[[#This Row],[41]]),"DNF",    rounds_cum_time[[#This Row],[40]]+laps_times[[#This Row],[41]])</f>
        <v>6.2727430555555547E-2</v>
      </c>
      <c r="AY123" s="133">
        <f>IF(ISBLANK(laps_times[[#This Row],[42]]),"DNF",    rounds_cum_time[[#This Row],[41]]+laps_times[[#This Row],[42]])</f>
        <v>6.4296527777777765E-2</v>
      </c>
      <c r="AZ123" s="133">
        <f>IF(ISBLANK(laps_times[[#This Row],[43]]),"DNF",    rounds_cum_time[[#This Row],[42]]+laps_times[[#This Row],[43]])</f>
        <v>6.5890740740740722E-2</v>
      </c>
      <c r="BA123" s="133">
        <f>IF(ISBLANK(laps_times[[#This Row],[44]]),"DNF",    rounds_cum_time[[#This Row],[43]]+laps_times[[#This Row],[44]])</f>
        <v>6.7467013888888872E-2</v>
      </c>
      <c r="BB123" s="133">
        <f>IF(ISBLANK(laps_times[[#This Row],[45]]),"DNF",    rounds_cum_time[[#This Row],[44]]+laps_times[[#This Row],[45]])</f>
        <v>6.9061805555555536E-2</v>
      </c>
      <c r="BC123" s="133">
        <f>IF(ISBLANK(laps_times[[#This Row],[46]]),"DNF",    rounds_cum_time[[#This Row],[45]]+laps_times[[#This Row],[46]])</f>
        <v>7.0690046296296272E-2</v>
      </c>
      <c r="BD123" s="133">
        <f>IF(ISBLANK(laps_times[[#This Row],[47]]),"DNF",    rounds_cum_time[[#This Row],[46]]+laps_times[[#This Row],[47]])</f>
        <v>7.2339699074074046E-2</v>
      </c>
      <c r="BE123" s="133">
        <f>IF(ISBLANK(laps_times[[#This Row],[48]]),"DNF",    rounds_cum_time[[#This Row],[47]]+laps_times[[#This Row],[48]])</f>
        <v>7.4170138888888862E-2</v>
      </c>
      <c r="BF123" s="133">
        <f>IF(ISBLANK(laps_times[[#This Row],[49]]),"DNF",    rounds_cum_time[[#This Row],[48]]+laps_times[[#This Row],[49]])</f>
        <v>7.5857638888888856E-2</v>
      </c>
      <c r="BG123" s="133">
        <f>IF(ISBLANK(laps_times[[#This Row],[50]]),"DNF",    rounds_cum_time[[#This Row],[49]]+laps_times[[#This Row],[50]])</f>
        <v>7.7522337962962928E-2</v>
      </c>
      <c r="BH123" s="133">
        <f>IF(ISBLANK(laps_times[[#This Row],[51]]),"DNF",    rounds_cum_time[[#This Row],[50]]+laps_times[[#This Row],[51]])</f>
        <v>7.927233796296293E-2</v>
      </c>
      <c r="BI123" s="133">
        <f>IF(ISBLANK(laps_times[[#This Row],[52]]),"DNF",    rounds_cum_time[[#This Row],[51]]+laps_times[[#This Row],[52]])</f>
        <v>8.0971180555555522E-2</v>
      </c>
      <c r="BJ123" s="133">
        <f>IF(ISBLANK(laps_times[[#This Row],[53]]),"DNF",    rounds_cum_time[[#This Row],[52]]+laps_times[[#This Row],[53]])</f>
        <v>8.277210648148145E-2</v>
      </c>
      <c r="BK123" s="133">
        <f>IF(ISBLANK(laps_times[[#This Row],[54]]),"DNF",    rounds_cum_time[[#This Row],[53]]+laps_times[[#This Row],[54]])</f>
        <v>8.4440856481481447E-2</v>
      </c>
      <c r="BL123" s="133">
        <f>IF(ISBLANK(laps_times[[#This Row],[55]]),"DNF",    rounds_cum_time[[#This Row],[54]]+laps_times[[#This Row],[55]])</f>
        <v>8.6193865740740699E-2</v>
      </c>
      <c r="BM123" s="133">
        <f>IF(ISBLANK(laps_times[[#This Row],[56]]),"DNF",    rounds_cum_time[[#This Row],[55]]+laps_times[[#This Row],[56]])</f>
        <v>8.7893518518518482E-2</v>
      </c>
      <c r="BN123" s="133">
        <f>IF(ISBLANK(laps_times[[#This Row],[57]]),"DNF",    rounds_cum_time[[#This Row],[56]]+laps_times[[#This Row],[57]])</f>
        <v>8.9610069444444412E-2</v>
      </c>
      <c r="BO123" s="133">
        <f>IF(ISBLANK(laps_times[[#This Row],[58]]),"DNF",    rounds_cum_time[[#This Row],[57]]+laps_times[[#This Row],[58]])</f>
        <v>9.1255902777777745E-2</v>
      </c>
      <c r="BP123" s="133">
        <f>IF(ISBLANK(laps_times[[#This Row],[59]]),"DNF",    rounds_cum_time[[#This Row],[58]]+laps_times[[#This Row],[59]])</f>
        <v>9.2973263888888852E-2</v>
      </c>
      <c r="BQ123" s="133">
        <f>IF(ISBLANK(laps_times[[#This Row],[60]]),"DNF",    rounds_cum_time[[#This Row],[59]]+laps_times[[#This Row],[60]])</f>
        <v>9.4722337962962921E-2</v>
      </c>
      <c r="BR123" s="133" t="str">
        <f>IF(ISBLANK(laps_times[[#This Row],[61]]),"DNF",    rounds_cum_time[[#This Row],[60]]+laps_times[[#This Row],[61]])</f>
        <v>DNF</v>
      </c>
      <c r="BS123" s="133" t="str">
        <f>IF(ISBLANK(laps_times[[#This Row],[62]]),"DNF",    rounds_cum_time[[#This Row],[61]]+laps_times[[#This Row],[62]])</f>
        <v>DNF</v>
      </c>
      <c r="BT123" s="133" t="str">
        <f>IF(ISBLANK(laps_times[[#This Row],[63]]),"DNF",    rounds_cum_time[[#This Row],[62]]+laps_times[[#This Row],[63]])</f>
        <v>DNF</v>
      </c>
      <c r="BU123" s="133" t="str">
        <f>IF(ISBLANK(laps_times[[#This Row],[64]]),"DNF",    rounds_cum_time[[#This Row],[63]]+laps_times[[#This Row],[64]])</f>
        <v>DNF</v>
      </c>
      <c r="BV123" s="133" t="str">
        <f>IF(ISBLANK(laps_times[[#This Row],[65]]),"DNF",    rounds_cum_time[[#This Row],[64]]+laps_times[[#This Row],[65]])</f>
        <v>DNF</v>
      </c>
      <c r="BW123" s="133" t="str">
        <f>IF(ISBLANK(laps_times[[#This Row],[66]]),"DNF",    rounds_cum_time[[#This Row],[65]]+laps_times[[#This Row],[66]])</f>
        <v>DNF</v>
      </c>
      <c r="BX123" s="133" t="str">
        <f>IF(ISBLANK(laps_times[[#This Row],[67]]),"DNF",    rounds_cum_time[[#This Row],[66]]+laps_times[[#This Row],[67]])</f>
        <v>DNF</v>
      </c>
      <c r="BY123" s="133" t="str">
        <f>IF(ISBLANK(laps_times[[#This Row],[68]]),"DNF",    rounds_cum_time[[#This Row],[67]]+laps_times[[#This Row],[68]])</f>
        <v>DNF</v>
      </c>
      <c r="BZ123" s="133" t="str">
        <f>IF(ISBLANK(laps_times[[#This Row],[69]]),"DNF",    rounds_cum_time[[#This Row],[68]]+laps_times[[#This Row],[69]])</f>
        <v>DNF</v>
      </c>
      <c r="CA123" s="133" t="str">
        <f>IF(ISBLANK(laps_times[[#This Row],[70]]),"DNF",    rounds_cum_time[[#This Row],[69]]+laps_times[[#This Row],[70]])</f>
        <v>DNF</v>
      </c>
      <c r="CB123" s="133" t="str">
        <f>IF(ISBLANK(laps_times[[#This Row],[71]]),"DNF",    rounds_cum_time[[#This Row],[70]]+laps_times[[#This Row],[71]])</f>
        <v>DNF</v>
      </c>
      <c r="CC123" s="133" t="str">
        <f>IF(ISBLANK(laps_times[[#This Row],[72]]),"DNF",    rounds_cum_time[[#This Row],[71]]+laps_times[[#This Row],[72]])</f>
        <v>DNF</v>
      </c>
      <c r="CD123" s="133" t="str">
        <f>IF(ISBLANK(laps_times[[#This Row],[73]]),"DNF",    rounds_cum_time[[#This Row],[72]]+laps_times[[#This Row],[73]])</f>
        <v>DNF</v>
      </c>
      <c r="CE123" s="133" t="str">
        <f>IF(ISBLANK(laps_times[[#This Row],[74]]),"DNF",    rounds_cum_time[[#This Row],[73]]+laps_times[[#This Row],[74]])</f>
        <v>DNF</v>
      </c>
      <c r="CF123" s="133" t="str">
        <f>IF(ISBLANK(laps_times[[#This Row],[75]]),"DNF",    rounds_cum_time[[#This Row],[74]]+laps_times[[#This Row],[75]])</f>
        <v>DNF</v>
      </c>
      <c r="CG123" s="133" t="str">
        <f>IF(ISBLANK(laps_times[[#This Row],[76]]),"DNF",    rounds_cum_time[[#This Row],[75]]+laps_times[[#This Row],[76]])</f>
        <v>DNF</v>
      </c>
      <c r="CH123" s="133" t="str">
        <f>IF(ISBLANK(laps_times[[#This Row],[77]]),"DNF",    rounds_cum_time[[#This Row],[76]]+laps_times[[#This Row],[77]])</f>
        <v>DNF</v>
      </c>
      <c r="CI123" s="133" t="str">
        <f>IF(ISBLANK(laps_times[[#This Row],[78]]),"DNF",    rounds_cum_time[[#This Row],[77]]+laps_times[[#This Row],[78]])</f>
        <v>DNF</v>
      </c>
      <c r="CJ123" s="133" t="str">
        <f>IF(ISBLANK(laps_times[[#This Row],[79]]),"DNF",    rounds_cum_time[[#This Row],[78]]+laps_times[[#This Row],[79]])</f>
        <v>DNF</v>
      </c>
      <c r="CK123" s="133" t="str">
        <f>IF(ISBLANK(laps_times[[#This Row],[80]]),"DNF",    rounds_cum_time[[#This Row],[79]]+laps_times[[#This Row],[80]])</f>
        <v>DNF</v>
      </c>
      <c r="CL123" s="133" t="str">
        <f>IF(ISBLANK(laps_times[[#This Row],[81]]),"DNF",    rounds_cum_time[[#This Row],[80]]+laps_times[[#This Row],[81]])</f>
        <v>DNF</v>
      </c>
      <c r="CM123" s="133" t="str">
        <f>IF(ISBLANK(laps_times[[#This Row],[82]]),"DNF",    rounds_cum_time[[#This Row],[81]]+laps_times[[#This Row],[82]])</f>
        <v>DNF</v>
      </c>
      <c r="CN123" s="133" t="str">
        <f>IF(ISBLANK(laps_times[[#This Row],[83]]),"DNF",    rounds_cum_time[[#This Row],[82]]+laps_times[[#This Row],[83]])</f>
        <v>DNF</v>
      </c>
      <c r="CO123" s="133" t="str">
        <f>IF(ISBLANK(laps_times[[#This Row],[84]]),"DNF",    rounds_cum_time[[#This Row],[83]]+laps_times[[#This Row],[84]])</f>
        <v>DNF</v>
      </c>
      <c r="CP123" s="133" t="str">
        <f>IF(ISBLANK(laps_times[[#This Row],[85]]),"DNF",    rounds_cum_time[[#This Row],[84]]+laps_times[[#This Row],[85]])</f>
        <v>DNF</v>
      </c>
      <c r="CQ123" s="133" t="str">
        <f>IF(ISBLANK(laps_times[[#This Row],[86]]),"DNF",    rounds_cum_time[[#This Row],[85]]+laps_times[[#This Row],[86]])</f>
        <v>DNF</v>
      </c>
      <c r="CR123" s="133" t="str">
        <f>IF(ISBLANK(laps_times[[#This Row],[87]]),"DNF",    rounds_cum_time[[#This Row],[86]]+laps_times[[#This Row],[87]])</f>
        <v>DNF</v>
      </c>
      <c r="CS123" s="133" t="str">
        <f>IF(ISBLANK(laps_times[[#This Row],[88]]),"DNF",    rounds_cum_time[[#This Row],[87]]+laps_times[[#This Row],[88]])</f>
        <v>DNF</v>
      </c>
      <c r="CT123" s="133" t="str">
        <f>IF(ISBLANK(laps_times[[#This Row],[89]]),"DNF",    rounds_cum_time[[#This Row],[88]]+laps_times[[#This Row],[89]])</f>
        <v>DNF</v>
      </c>
      <c r="CU123" s="133" t="str">
        <f>IF(ISBLANK(laps_times[[#This Row],[90]]),"DNF",    rounds_cum_time[[#This Row],[89]]+laps_times[[#This Row],[90]])</f>
        <v>DNF</v>
      </c>
      <c r="CV123" s="133" t="str">
        <f>IF(ISBLANK(laps_times[[#This Row],[91]]),"DNF",    rounds_cum_time[[#This Row],[90]]+laps_times[[#This Row],[91]])</f>
        <v>DNF</v>
      </c>
      <c r="CW123" s="133" t="str">
        <f>IF(ISBLANK(laps_times[[#This Row],[92]]),"DNF",    rounds_cum_time[[#This Row],[91]]+laps_times[[#This Row],[92]])</f>
        <v>DNF</v>
      </c>
      <c r="CX123" s="133" t="str">
        <f>IF(ISBLANK(laps_times[[#This Row],[93]]),"DNF",    rounds_cum_time[[#This Row],[92]]+laps_times[[#This Row],[93]])</f>
        <v>DNF</v>
      </c>
      <c r="CY123" s="133" t="str">
        <f>IF(ISBLANK(laps_times[[#This Row],[94]]),"DNF",    rounds_cum_time[[#This Row],[93]]+laps_times[[#This Row],[94]])</f>
        <v>DNF</v>
      </c>
      <c r="CZ123" s="133" t="str">
        <f>IF(ISBLANK(laps_times[[#This Row],[95]]),"DNF",    rounds_cum_time[[#This Row],[94]]+laps_times[[#This Row],[95]])</f>
        <v>DNF</v>
      </c>
      <c r="DA123" s="133" t="str">
        <f>IF(ISBLANK(laps_times[[#This Row],[96]]),"DNF",    rounds_cum_time[[#This Row],[95]]+laps_times[[#This Row],[96]])</f>
        <v>DNF</v>
      </c>
      <c r="DB123" s="133" t="str">
        <f>IF(ISBLANK(laps_times[[#This Row],[97]]),"DNF",    rounds_cum_time[[#This Row],[96]]+laps_times[[#This Row],[97]])</f>
        <v>DNF</v>
      </c>
      <c r="DC123" s="133" t="str">
        <f>IF(ISBLANK(laps_times[[#This Row],[98]]),"DNF",    rounds_cum_time[[#This Row],[97]]+laps_times[[#This Row],[98]])</f>
        <v>DNF</v>
      </c>
      <c r="DD123" s="133" t="str">
        <f>IF(ISBLANK(laps_times[[#This Row],[99]]),"DNF",    rounds_cum_time[[#This Row],[98]]+laps_times[[#This Row],[99]])</f>
        <v>DNF</v>
      </c>
      <c r="DE123" s="133" t="str">
        <f>IF(ISBLANK(laps_times[[#This Row],[100]]),"DNF",    rounds_cum_time[[#This Row],[99]]+laps_times[[#This Row],[100]])</f>
        <v>DNF</v>
      </c>
      <c r="DF123" s="133" t="str">
        <f>IF(ISBLANK(laps_times[[#This Row],[101]]),"DNF",    rounds_cum_time[[#This Row],[100]]+laps_times[[#This Row],[101]])</f>
        <v>DNF</v>
      </c>
      <c r="DG123" s="133" t="str">
        <f>IF(ISBLANK(laps_times[[#This Row],[102]]),"DNF",    rounds_cum_time[[#This Row],[101]]+laps_times[[#This Row],[102]])</f>
        <v>DNF</v>
      </c>
      <c r="DH123" s="133" t="str">
        <f>IF(ISBLANK(laps_times[[#This Row],[103]]),"DNF",    rounds_cum_time[[#This Row],[102]]+laps_times[[#This Row],[103]])</f>
        <v>DNF</v>
      </c>
      <c r="DI123" s="134" t="str">
        <f>IF(ISBLANK(laps_times[[#This Row],[104]]),"DNF",    rounds_cum_time[[#This Row],[103]]+laps_times[[#This Row],[104]])</f>
        <v>DNF</v>
      </c>
      <c r="DJ123" s="134" t="str">
        <f>IF(ISBLANK(laps_times[[#This Row],[105]]),"DNF",    rounds_cum_time[[#This Row],[104]]+laps_times[[#This Row],[105]])</f>
        <v>DNF</v>
      </c>
    </row>
    <row r="124" spans="2:114" x14ac:dyDescent="0.2">
      <c r="B124" s="124" t="str">
        <f>laps_times[[#This Row],[poř]]</f>
        <v>DNF</v>
      </c>
      <c r="C124" s="125">
        <f>laps_times[[#This Row],[s.č.]]</f>
        <v>77</v>
      </c>
      <c r="D124" s="125" t="str">
        <f>laps_times[[#This Row],[jméno]]</f>
        <v>Podmelova Vilma</v>
      </c>
      <c r="E124" s="126">
        <f>laps_times[[#This Row],[roč]]</f>
        <v>1962</v>
      </c>
      <c r="F124" s="126" t="str">
        <f>laps_times[[#This Row],[kat]]</f>
        <v>Z2</v>
      </c>
      <c r="G124" s="126" t="str">
        <f>laps_times[[#This Row],[poř_kat]]</f>
        <v>DNF</v>
      </c>
      <c r="H124" s="125" t="str">
        <f>IF(ISBLANK(laps_times[[#This Row],[klub]]),"-",laps_times[[#This Row],[klub]])</f>
        <v>AC Moravska Slavie</v>
      </c>
      <c r="I124" s="138">
        <f>laps_times[[#This Row],[celk. čas]]</f>
        <v>9.5949074074074089E-2</v>
      </c>
      <c r="J124" s="133">
        <f>laps_times[[#This Row],[1]]</f>
        <v>2.3900462962962959E-3</v>
      </c>
      <c r="K124" s="127">
        <f>IF(ISBLANK(laps_times[[#This Row],[2]]),"DNF",    rounds_cum_time[[#This Row],[1]]+laps_times[[#This Row],[2]])</f>
        <v>3.905208333333333E-3</v>
      </c>
      <c r="L124" s="133">
        <f>IF(ISBLANK(laps_times[[#This Row],[3]]),"DNF",    rounds_cum_time[[#This Row],[2]]+laps_times[[#This Row],[3]])</f>
        <v>5.5246527777777776E-3</v>
      </c>
      <c r="M124" s="133">
        <f>IF(ISBLANK(laps_times[[#This Row],[4]]),"DNF",    rounds_cum_time[[#This Row],[3]]+laps_times[[#This Row],[4]])</f>
        <v>7.0967592592592593E-3</v>
      </c>
      <c r="N124" s="133">
        <f>IF(ISBLANK(laps_times[[#This Row],[5]]),"DNF",    rounds_cum_time[[#This Row],[4]]+laps_times[[#This Row],[5]])</f>
        <v>8.6383101851851846E-3</v>
      </c>
      <c r="O124" s="133">
        <f>IF(ISBLANK(laps_times[[#This Row],[6]]),"DNF",    rounds_cum_time[[#This Row],[5]]+laps_times[[#This Row],[6]])</f>
        <v>1.0185532407407407E-2</v>
      </c>
      <c r="P124" s="133">
        <f>IF(ISBLANK(laps_times[[#This Row],[7]]),"DNF",    rounds_cum_time[[#This Row],[6]]+laps_times[[#This Row],[7]])</f>
        <v>1.175173611111111E-2</v>
      </c>
      <c r="Q124" s="133">
        <f>IF(ISBLANK(laps_times[[#This Row],[8]]),"DNF",    rounds_cum_time[[#This Row],[7]]+laps_times[[#This Row],[8]])</f>
        <v>1.3435185185185185E-2</v>
      </c>
      <c r="R124" s="133">
        <f>IF(ISBLANK(laps_times[[#This Row],[9]]),"DNF",    rounds_cum_time[[#This Row],[8]]+laps_times[[#This Row],[9]])</f>
        <v>1.5016898148148149E-2</v>
      </c>
      <c r="S124" s="133">
        <f>IF(ISBLANK(laps_times[[#This Row],[10]]),"DNF",    rounds_cum_time[[#This Row],[9]]+laps_times[[#This Row],[10]])</f>
        <v>1.6652893518518518E-2</v>
      </c>
      <c r="T124" s="133">
        <f>IF(ISBLANK(laps_times[[#This Row],[11]]),"DNF",    rounds_cum_time[[#This Row],[10]]+laps_times[[#This Row],[11]])</f>
        <v>1.8237962962962963E-2</v>
      </c>
      <c r="U124" s="133">
        <f>IF(ISBLANK(laps_times[[#This Row],[12]]),"DNF",    rounds_cum_time[[#This Row],[11]]+laps_times[[#This Row],[12]])</f>
        <v>1.994085648148148E-2</v>
      </c>
      <c r="V124" s="133">
        <f>IF(ISBLANK(laps_times[[#This Row],[13]]),"DNF",    rounds_cum_time[[#This Row],[12]]+laps_times[[#This Row],[13]])</f>
        <v>2.1565740740740739E-2</v>
      </c>
      <c r="W124" s="133">
        <f>IF(ISBLANK(laps_times[[#This Row],[14]]),"DNF",    rounds_cum_time[[#This Row],[13]]+laps_times[[#This Row],[14]])</f>
        <v>2.331724537037037E-2</v>
      </c>
      <c r="X124" s="133">
        <f>IF(ISBLANK(laps_times[[#This Row],[15]]),"DNF",    rounds_cum_time[[#This Row],[14]]+laps_times[[#This Row],[15]])</f>
        <v>2.5019791666666666E-2</v>
      </c>
      <c r="Y124" s="133">
        <f>IF(ISBLANK(laps_times[[#This Row],[16]]),"DNF",    rounds_cum_time[[#This Row],[15]]+laps_times[[#This Row],[16]])</f>
        <v>2.6712268518518517E-2</v>
      </c>
      <c r="Z124" s="133">
        <f>IF(ISBLANK(laps_times[[#This Row],[17]]),"DNF",    rounds_cum_time[[#This Row],[16]]+laps_times[[#This Row],[17]])</f>
        <v>2.8351504629629629E-2</v>
      </c>
      <c r="AA124" s="133">
        <f>IF(ISBLANK(laps_times[[#This Row],[18]]),"DNF",    rounds_cum_time[[#This Row],[17]]+laps_times[[#This Row],[18]])</f>
        <v>3.0071527777777777E-2</v>
      </c>
      <c r="AB124" s="133">
        <f>IF(ISBLANK(laps_times[[#This Row],[19]]),"DNF",    rounds_cum_time[[#This Row],[18]]+laps_times[[#This Row],[19]])</f>
        <v>3.1923611111111111E-2</v>
      </c>
      <c r="AC124" s="133">
        <f>IF(ISBLANK(laps_times[[#This Row],[20]]),"DNF",    rounds_cum_time[[#This Row],[19]]+laps_times[[#This Row],[20]])</f>
        <v>3.361273148148148E-2</v>
      </c>
      <c r="AD124" s="133">
        <f>IF(ISBLANK(laps_times[[#This Row],[21]]),"DNF",    rounds_cum_time[[#This Row],[20]]+laps_times[[#This Row],[21]])</f>
        <v>3.5495023148148147E-2</v>
      </c>
      <c r="AE124" s="133">
        <f>IF(ISBLANK(laps_times[[#This Row],[22]]),"DNF",    rounds_cum_time[[#This Row],[21]]+laps_times[[#This Row],[22]])</f>
        <v>3.7222685185185185E-2</v>
      </c>
      <c r="AF124" s="133">
        <f>IF(ISBLANK(laps_times[[#This Row],[23]]),"DNF",    rounds_cum_time[[#This Row],[22]]+laps_times[[#This Row],[23]])</f>
        <v>3.8988078703703702E-2</v>
      </c>
      <c r="AG124" s="133">
        <f>IF(ISBLANK(laps_times[[#This Row],[24]]),"DNF",    rounds_cum_time[[#This Row],[23]]+laps_times[[#This Row],[24]])</f>
        <v>4.0693171296296293E-2</v>
      </c>
      <c r="AH124" s="133">
        <f>IF(ISBLANK(laps_times[[#This Row],[25]]),"DNF",    rounds_cum_time[[#This Row],[24]]+laps_times[[#This Row],[25]])</f>
        <v>4.2460069444444443E-2</v>
      </c>
      <c r="AI124" s="133">
        <f>IF(ISBLANK(laps_times[[#This Row],[26]]),"DNF",    rounds_cum_time[[#This Row],[25]]+laps_times[[#This Row],[26]])</f>
        <v>4.421863425925926E-2</v>
      </c>
      <c r="AJ124" s="133">
        <f>IF(ISBLANK(laps_times[[#This Row],[27]]),"DNF",    rounds_cum_time[[#This Row],[26]]+laps_times[[#This Row],[27]])</f>
        <v>4.605752314814815E-2</v>
      </c>
      <c r="AK124" s="133">
        <f>IF(ISBLANK(laps_times[[#This Row],[28]]),"DNF",    rounds_cum_time[[#This Row],[27]]+laps_times[[#This Row],[28]])</f>
        <v>4.8030324074074073E-2</v>
      </c>
      <c r="AL124" s="133">
        <f>IF(ISBLANK(laps_times[[#This Row],[29]]),"DNF",    rounds_cum_time[[#This Row],[28]]+laps_times[[#This Row],[29]])</f>
        <v>5.0036111111111108E-2</v>
      </c>
      <c r="AM124" s="133">
        <f>IF(ISBLANK(laps_times[[#This Row],[30]]),"DNF",    rounds_cum_time[[#This Row],[29]]+laps_times[[#This Row],[30]])</f>
        <v>5.1851967592592592E-2</v>
      </c>
      <c r="AN124" s="133">
        <f>IF(ISBLANK(laps_times[[#This Row],[31]]),"DNF",    rounds_cum_time[[#This Row],[30]]+laps_times[[#This Row],[31]])</f>
        <v>5.3630324074074073E-2</v>
      </c>
      <c r="AO124" s="133">
        <f>IF(ISBLANK(laps_times[[#This Row],[32]]),"DNF",    rounds_cum_time[[#This Row],[31]]+laps_times[[#This Row],[32]])</f>
        <v>5.5503819444444442E-2</v>
      </c>
      <c r="AP124" s="133">
        <f>IF(ISBLANK(laps_times[[#This Row],[33]]),"DNF",    rounds_cum_time[[#This Row],[32]]+laps_times[[#This Row],[33]])</f>
        <v>5.7329513888888885E-2</v>
      </c>
      <c r="AQ124" s="133">
        <f>IF(ISBLANK(laps_times[[#This Row],[34]]),"DNF",    rounds_cum_time[[#This Row],[33]]+laps_times[[#This Row],[34]])</f>
        <v>5.9131365740740738E-2</v>
      </c>
      <c r="AR124" s="133">
        <f>IF(ISBLANK(laps_times[[#This Row],[35]]),"DNF",    rounds_cum_time[[#This Row],[34]]+laps_times[[#This Row],[35]])</f>
        <v>6.0960069444444438E-2</v>
      </c>
      <c r="AS124" s="133">
        <f>IF(ISBLANK(laps_times[[#This Row],[36]]),"DNF",    rounds_cum_time[[#This Row],[35]]+laps_times[[#This Row],[36]])</f>
        <v>6.290462962962963E-2</v>
      </c>
      <c r="AT124" s="133">
        <f>IF(ISBLANK(laps_times[[#This Row],[37]]),"DNF",    rounds_cum_time[[#This Row],[36]]+laps_times[[#This Row],[37]])</f>
        <v>6.4682638888888894E-2</v>
      </c>
      <c r="AU124" s="133">
        <f>IF(ISBLANK(laps_times[[#This Row],[38]]),"DNF",    rounds_cum_time[[#This Row],[37]]+laps_times[[#This Row],[38]])</f>
        <v>6.6501157407407419E-2</v>
      </c>
      <c r="AV124" s="133">
        <f>IF(ISBLANK(laps_times[[#This Row],[39]]),"DNF",    rounds_cum_time[[#This Row],[38]]+laps_times[[#This Row],[39]])</f>
        <v>6.8514004629629643E-2</v>
      </c>
      <c r="AW124" s="133">
        <f>IF(ISBLANK(laps_times[[#This Row],[40]]),"DNF",    rounds_cum_time[[#This Row],[39]]+laps_times[[#This Row],[40]])</f>
        <v>7.028587962962965E-2</v>
      </c>
      <c r="AX124" s="133">
        <f>IF(ISBLANK(laps_times[[#This Row],[41]]),"DNF",    rounds_cum_time[[#This Row],[40]]+laps_times[[#This Row],[41]])</f>
        <v>7.2125115740740764E-2</v>
      </c>
      <c r="AY124" s="133">
        <f>IF(ISBLANK(laps_times[[#This Row],[42]]),"DNF",    rounds_cum_time[[#This Row],[41]]+laps_times[[#This Row],[42]])</f>
        <v>7.4159722222222252E-2</v>
      </c>
      <c r="AZ124" s="133">
        <f>IF(ISBLANK(laps_times[[#This Row],[43]]),"DNF",    rounds_cum_time[[#This Row],[42]]+laps_times[[#This Row],[43]])</f>
        <v>7.6172916666666701E-2</v>
      </c>
      <c r="BA124" s="133">
        <f>IF(ISBLANK(laps_times[[#This Row],[44]]),"DNF",    rounds_cum_time[[#This Row],[43]]+laps_times[[#This Row],[44]])</f>
        <v>7.8086689814814855E-2</v>
      </c>
      <c r="BB124" s="133">
        <f>IF(ISBLANK(laps_times[[#This Row],[45]]),"DNF",    rounds_cum_time[[#This Row],[44]]+laps_times[[#This Row],[45]])</f>
        <v>8.0227314814814848E-2</v>
      </c>
      <c r="BC124" s="133">
        <f>IF(ISBLANK(laps_times[[#This Row],[46]]),"DNF",    rounds_cum_time[[#This Row],[45]]+laps_times[[#This Row],[46]])</f>
        <v>8.2176967592592631E-2</v>
      </c>
      <c r="BD124" s="133">
        <f>IF(ISBLANK(laps_times[[#This Row],[47]]),"DNF",    rounds_cum_time[[#This Row],[46]]+laps_times[[#This Row],[47]])</f>
        <v>8.4046875000000035E-2</v>
      </c>
      <c r="BE124" s="133">
        <f>IF(ISBLANK(laps_times[[#This Row],[48]]),"DNF",    rounds_cum_time[[#This Row],[47]]+laps_times[[#This Row],[48]])</f>
        <v>8.5994560185185226E-2</v>
      </c>
      <c r="BF124" s="133">
        <f>IF(ISBLANK(laps_times[[#This Row],[49]]),"DNF",    rounds_cum_time[[#This Row],[48]]+laps_times[[#This Row],[49]])</f>
        <v>8.8132986111111158E-2</v>
      </c>
      <c r="BG124" s="133" t="str">
        <f>IF(ISBLANK(laps_times[[#This Row],[50]]),"DNF",    rounds_cum_time[[#This Row],[49]]+laps_times[[#This Row],[50]])</f>
        <v>DNF</v>
      </c>
      <c r="BH124" s="133" t="str">
        <f>IF(ISBLANK(laps_times[[#This Row],[51]]),"DNF",    rounds_cum_time[[#This Row],[50]]+laps_times[[#This Row],[51]])</f>
        <v>DNF</v>
      </c>
      <c r="BI124" s="133" t="str">
        <f>IF(ISBLANK(laps_times[[#This Row],[52]]),"DNF",    rounds_cum_time[[#This Row],[51]]+laps_times[[#This Row],[52]])</f>
        <v>DNF</v>
      </c>
      <c r="BJ124" s="133" t="str">
        <f>IF(ISBLANK(laps_times[[#This Row],[53]]),"DNF",    rounds_cum_time[[#This Row],[52]]+laps_times[[#This Row],[53]])</f>
        <v>DNF</v>
      </c>
      <c r="BK124" s="133" t="str">
        <f>IF(ISBLANK(laps_times[[#This Row],[54]]),"DNF",    rounds_cum_time[[#This Row],[53]]+laps_times[[#This Row],[54]])</f>
        <v>DNF</v>
      </c>
      <c r="BL124" s="133" t="str">
        <f>IF(ISBLANK(laps_times[[#This Row],[55]]),"DNF",    rounds_cum_time[[#This Row],[54]]+laps_times[[#This Row],[55]])</f>
        <v>DNF</v>
      </c>
      <c r="BM124" s="133" t="str">
        <f>IF(ISBLANK(laps_times[[#This Row],[56]]),"DNF",    rounds_cum_time[[#This Row],[55]]+laps_times[[#This Row],[56]])</f>
        <v>DNF</v>
      </c>
      <c r="BN124" s="133" t="str">
        <f>IF(ISBLANK(laps_times[[#This Row],[57]]),"DNF",    rounds_cum_time[[#This Row],[56]]+laps_times[[#This Row],[57]])</f>
        <v>DNF</v>
      </c>
      <c r="BO124" s="133" t="str">
        <f>IF(ISBLANK(laps_times[[#This Row],[58]]),"DNF",    rounds_cum_time[[#This Row],[57]]+laps_times[[#This Row],[58]])</f>
        <v>DNF</v>
      </c>
      <c r="BP124" s="133" t="str">
        <f>IF(ISBLANK(laps_times[[#This Row],[59]]),"DNF",    rounds_cum_time[[#This Row],[58]]+laps_times[[#This Row],[59]])</f>
        <v>DNF</v>
      </c>
      <c r="BQ124" s="133" t="str">
        <f>IF(ISBLANK(laps_times[[#This Row],[60]]),"DNF",    rounds_cum_time[[#This Row],[59]]+laps_times[[#This Row],[60]])</f>
        <v>DNF</v>
      </c>
      <c r="BR124" s="133" t="str">
        <f>IF(ISBLANK(laps_times[[#This Row],[61]]),"DNF",    rounds_cum_time[[#This Row],[60]]+laps_times[[#This Row],[61]])</f>
        <v>DNF</v>
      </c>
      <c r="BS124" s="133" t="str">
        <f>IF(ISBLANK(laps_times[[#This Row],[62]]),"DNF",    rounds_cum_time[[#This Row],[61]]+laps_times[[#This Row],[62]])</f>
        <v>DNF</v>
      </c>
      <c r="BT124" s="133" t="str">
        <f>IF(ISBLANK(laps_times[[#This Row],[63]]),"DNF",    rounds_cum_time[[#This Row],[62]]+laps_times[[#This Row],[63]])</f>
        <v>DNF</v>
      </c>
      <c r="BU124" s="133" t="str">
        <f>IF(ISBLANK(laps_times[[#This Row],[64]]),"DNF",    rounds_cum_time[[#This Row],[63]]+laps_times[[#This Row],[64]])</f>
        <v>DNF</v>
      </c>
      <c r="BV124" s="133" t="str">
        <f>IF(ISBLANK(laps_times[[#This Row],[65]]),"DNF",    rounds_cum_time[[#This Row],[64]]+laps_times[[#This Row],[65]])</f>
        <v>DNF</v>
      </c>
      <c r="BW124" s="133" t="str">
        <f>IF(ISBLANK(laps_times[[#This Row],[66]]),"DNF",    rounds_cum_time[[#This Row],[65]]+laps_times[[#This Row],[66]])</f>
        <v>DNF</v>
      </c>
      <c r="BX124" s="133" t="str">
        <f>IF(ISBLANK(laps_times[[#This Row],[67]]),"DNF",    rounds_cum_time[[#This Row],[66]]+laps_times[[#This Row],[67]])</f>
        <v>DNF</v>
      </c>
      <c r="BY124" s="133" t="str">
        <f>IF(ISBLANK(laps_times[[#This Row],[68]]),"DNF",    rounds_cum_time[[#This Row],[67]]+laps_times[[#This Row],[68]])</f>
        <v>DNF</v>
      </c>
      <c r="BZ124" s="133" t="str">
        <f>IF(ISBLANK(laps_times[[#This Row],[69]]),"DNF",    rounds_cum_time[[#This Row],[68]]+laps_times[[#This Row],[69]])</f>
        <v>DNF</v>
      </c>
      <c r="CA124" s="133" t="str">
        <f>IF(ISBLANK(laps_times[[#This Row],[70]]),"DNF",    rounds_cum_time[[#This Row],[69]]+laps_times[[#This Row],[70]])</f>
        <v>DNF</v>
      </c>
      <c r="CB124" s="133" t="str">
        <f>IF(ISBLANK(laps_times[[#This Row],[71]]),"DNF",    rounds_cum_time[[#This Row],[70]]+laps_times[[#This Row],[71]])</f>
        <v>DNF</v>
      </c>
      <c r="CC124" s="133" t="str">
        <f>IF(ISBLANK(laps_times[[#This Row],[72]]),"DNF",    rounds_cum_time[[#This Row],[71]]+laps_times[[#This Row],[72]])</f>
        <v>DNF</v>
      </c>
      <c r="CD124" s="133" t="str">
        <f>IF(ISBLANK(laps_times[[#This Row],[73]]),"DNF",    rounds_cum_time[[#This Row],[72]]+laps_times[[#This Row],[73]])</f>
        <v>DNF</v>
      </c>
      <c r="CE124" s="133" t="str">
        <f>IF(ISBLANK(laps_times[[#This Row],[74]]),"DNF",    rounds_cum_time[[#This Row],[73]]+laps_times[[#This Row],[74]])</f>
        <v>DNF</v>
      </c>
      <c r="CF124" s="133" t="str">
        <f>IF(ISBLANK(laps_times[[#This Row],[75]]),"DNF",    rounds_cum_time[[#This Row],[74]]+laps_times[[#This Row],[75]])</f>
        <v>DNF</v>
      </c>
      <c r="CG124" s="133" t="str">
        <f>IF(ISBLANK(laps_times[[#This Row],[76]]),"DNF",    rounds_cum_time[[#This Row],[75]]+laps_times[[#This Row],[76]])</f>
        <v>DNF</v>
      </c>
      <c r="CH124" s="133" t="str">
        <f>IF(ISBLANK(laps_times[[#This Row],[77]]),"DNF",    rounds_cum_time[[#This Row],[76]]+laps_times[[#This Row],[77]])</f>
        <v>DNF</v>
      </c>
      <c r="CI124" s="133" t="str">
        <f>IF(ISBLANK(laps_times[[#This Row],[78]]),"DNF",    rounds_cum_time[[#This Row],[77]]+laps_times[[#This Row],[78]])</f>
        <v>DNF</v>
      </c>
      <c r="CJ124" s="133" t="str">
        <f>IF(ISBLANK(laps_times[[#This Row],[79]]),"DNF",    rounds_cum_time[[#This Row],[78]]+laps_times[[#This Row],[79]])</f>
        <v>DNF</v>
      </c>
      <c r="CK124" s="133" t="str">
        <f>IF(ISBLANK(laps_times[[#This Row],[80]]),"DNF",    rounds_cum_time[[#This Row],[79]]+laps_times[[#This Row],[80]])</f>
        <v>DNF</v>
      </c>
      <c r="CL124" s="133" t="str">
        <f>IF(ISBLANK(laps_times[[#This Row],[81]]),"DNF",    rounds_cum_time[[#This Row],[80]]+laps_times[[#This Row],[81]])</f>
        <v>DNF</v>
      </c>
      <c r="CM124" s="133" t="str">
        <f>IF(ISBLANK(laps_times[[#This Row],[82]]),"DNF",    rounds_cum_time[[#This Row],[81]]+laps_times[[#This Row],[82]])</f>
        <v>DNF</v>
      </c>
      <c r="CN124" s="133" t="str">
        <f>IF(ISBLANK(laps_times[[#This Row],[83]]),"DNF",    rounds_cum_time[[#This Row],[82]]+laps_times[[#This Row],[83]])</f>
        <v>DNF</v>
      </c>
      <c r="CO124" s="133" t="str">
        <f>IF(ISBLANK(laps_times[[#This Row],[84]]),"DNF",    rounds_cum_time[[#This Row],[83]]+laps_times[[#This Row],[84]])</f>
        <v>DNF</v>
      </c>
      <c r="CP124" s="133" t="str">
        <f>IF(ISBLANK(laps_times[[#This Row],[85]]),"DNF",    rounds_cum_time[[#This Row],[84]]+laps_times[[#This Row],[85]])</f>
        <v>DNF</v>
      </c>
      <c r="CQ124" s="133" t="str">
        <f>IF(ISBLANK(laps_times[[#This Row],[86]]),"DNF",    rounds_cum_time[[#This Row],[85]]+laps_times[[#This Row],[86]])</f>
        <v>DNF</v>
      </c>
      <c r="CR124" s="133" t="str">
        <f>IF(ISBLANK(laps_times[[#This Row],[87]]),"DNF",    rounds_cum_time[[#This Row],[86]]+laps_times[[#This Row],[87]])</f>
        <v>DNF</v>
      </c>
      <c r="CS124" s="133" t="str">
        <f>IF(ISBLANK(laps_times[[#This Row],[88]]),"DNF",    rounds_cum_time[[#This Row],[87]]+laps_times[[#This Row],[88]])</f>
        <v>DNF</v>
      </c>
      <c r="CT124" s="133" t="str">
        <f>IF(ISBLANK(laps_times[[#This Row],[89]]),"DNF",    rounds_cum_time[[#This Row],[88]]+laps_times[[#This Row],[89]])</f>
        <v>DNF</v>
      </c>
      <c r="CU124" s="133" t="str">
        <f>IF(ISBLANK(laps_times[[#This Row],[90]]),"DNF",    rounds_cum_time[[#This Row],[89]]+laps_times[[#This Row],[90]])</f>
        <v>DNF</v>
      </c>
      <c r="CV124" s="133" t="str">
        <f>IF(ISBLANK(laps_times[[#This Row],[91]]),"DNF",    rounds_cum_time[[#This Row],[90]]+laps_times[[#This Row],[91]])</f>
        <v>DNF</v>
      </c>
      <c r="CW124" s="133" t="str">
        <f>IF(ISBLANK(laps_times[[#This Row],[92]]),"DNF",    rounds_cum_time[[#This Row],[91]]+laps_times[[#This Row],[92]])</f>
        <v>DNF</v>
      </c>
      <c r="CX124" s="133" t="str">
        <f>IF(ISBLANK(laps_times[[#This Row],[93]]),"DNF",    rounds_cum_time[[#This Row],[92]]+laps_times[[#This Row],[93]])</f>
        <v>DNF</v>
      </c>
      <c r="CY124" s="133" t="str">
        <f>IF(ISBLANK(laps_times[[#This Row],[94]]),"DNF",    rounds_cum_time[[#This Row],[93]]+laps_times[[#This Row],[94]])</f>
        <v>DNF</v>
      </c>
      <c r="CZ124" s="133" t="str">
        <f>IF(ISBLANK(laps_times[[#This Row],[95]]),"DNF",    rounds_cum_time[[#This Row],[94]]+laps_times[[#This Row],[95]])</f>
        <v>DNF</v>
      </c>
      <c r="DA124" s="133" t="str">
        <f>IF(ISBLANK(laps_times[[#This Row],[96]]),"DNF",    rounds_cum_time[[#This Row],[95]]+laps_times[[#This Row],[96]])</f>
        <v>DNF</v>
      </c>
      <c r="DB124" s="133" t="str">
        <f>IF(ISBLANK(laps_times[[#This Row],[97]]),"DNF",    rounds_cum_time[[#This Row],[96]]+laps_times[[#This Row],[97]])</f>
        <v>DNF</v>
      </c>
      <c r="DC124" s="133" t="str">
        <f>IF(ISBLANK(laps_times[[#This Row],[98]]),"DNF",    rounds_cum_time[[#This Row],[97]]+laps_times[[#This Row],[98]])</f>
        <v>DNF</v>
      </c>
      <c r="DD124" s="133" t="str">
        <f>IF(ISBLANK(laps_times[[#This Row],[99]]),"DNF",    rounds_cum_time[[#This Row],[98]]+laps_times[[#This Row],[99]])</f>
        <v>DNF</v>
      </c>
      <c r="DE124" s="133" t="str">
        <f>IF(ISBLANK(laps_times[[#This Row],[100]]),"DNF",    rounds_cum_time[[#This Row],[99]]+laps_times[[#This Row],[100]])</f>
        <v>DNF</v>
      </c>
      <c r="DF124" s="133" t="str">
        <f>IF(ISBLANK(laps_times[[#This Row],[101]]),"DNF",    rounds_cum_time[[#This Row],[100]]+laps_times[[#This Row],[101]])</f>
        <v>DNF</v>
      </c>
      <c r="DG124" s="133" t="str">
        <f>IF(ISBLANK(laps_times[[#This Row],[102]]),"DNF",    rounds_cum_time[[#This Row],[101]]+laps_times[[#This Row],[102]])</f>
        <v>DNF</v>
      </c>
      <c r="DH124" s="133" t="str">
        <f>IF(ISBLANK(laps_times[[#This Row],[103]]),"DNF",    rounds_cum_time[[#This Row],[102]]+laps_times[[#This Row],[103]])</f>
        <v>DNF</v>
      </c>
      <c r="DI124" s="134" t="str">
        <f>IF(ISBLANK(laps_times[[#This Row],[104]]),"DNF",    rounds_cum_time[[#This Row],[103]]+laps_times[[#This Row],[104]])</f>
        <v>DNF</v>
      </c>
      <c r="DJ124" s="134" t="str">
        <f>IF(ISBLANK(laps_times[[#This Row],[105]]),"DNF",    rounds_cum_time[[#This Row],[104]]+laps_times[[#This Row],[105]])</f>
        <v>DNF</v>
      </c>
    </row>
    <row r="125" spans="2:114" x14ac:dyDescent="0.2">
      <c r="B125" s="124" t="str">
        <f>laps_times[[#This Row],[poř]]</f>
        <v>DNF</v>
      </c>
      <c r="C125" s="125">
        <f>laps_times[[#This Row],[s.č.]]</f>
        <v>104</v>
      </c>
      <c r="D125" s="125" t="str">
        <f>laps_times[[#This Row],[jméno]]</f>
        <v>Študlar Jiří</v>
      </c>
      <c r="E125" s="126">
        <f>laps_times[[#This Row],[roč]]</f>
        <v>1976</v>
      </c>
      <c r="F125" s="126" t="str">
        <f>laps_times[[#This Row],[kat]]</f>
        <v>M40</v>
      </c>
      <c r="G125" s="126" t="str">
        <f>laps_times[[#This Row],[poř_kat]]</f>
        <v>DNF</v>
      </c>
      <c r="H125" s="125" t="str">
        <f>IF(ISBLANK(laps_times[[#This Row],[klub]]),"-",laps_times[[#This Row],[klub]])</f>
        <v>Cyklo Velešín</v>
      </c>
      <c r="I125" s="138">
        <f>laps_times[[#This Row],[celk. čas]]</f>
        <v>6.8935185185185183E-2</v>
      </c>
      <c r="J125" s="133">
        <f>laps_times[[#This Row],[1]]</f>
        <v>1.8973379629629629E-3</v>
      </c>
      <c r="K125" s="127">
        <f>IF(ISBLANK(laps_times[[#This Row],[2]]),"DNF",    rounds_cum_time[[#This Row],[1]]+laps_times[[#This Row],[2]])</f>
        <v>3.1583333333333333E-3</v>
      </c>
      <c r="L125" s="133">
        <f>IF(ISBLANK(laps_times[[#This Row],[3]]),"DNF",    rounds_cum_time[[#This Row],[2]]+laps_times[[#This Row],[3]])</f>
        <v>4.4542824074074068E-3</v>
      </c>
      <c r="M125" s="133">
        <f>IF(ISBLANK(laps_times[[#This Row],[4]]),"DNF",    rounds_cum_time[[#This Row],[3]]+laps_times[[#This Row],[4]])</f>
        <v>5.7269675925925917E-3</v>
      </c>
      <c r="N125" s="133">
        <f>IF(ISBLANK(laps_times[[#This Row],[5]]),"DNF",    rounds_cum_time[[#This Row],[4]]+laps_times[[#This Row],[5]])</f>
        <v>7.0288194444444434E-3</v>
      </c>
      <c r="O125" s="133">
        <f>IF(ISBLANK(laps_times[[#This Row],[6]]),"DNF",    rounds_cum_time[[#This Row],[5]]+laps_times[[#This Row],[6]])</f>
        <v>8.3214120370370369E-3</v>
      </c>
      <c r="P125" s="133">
        <f>IF(ISBLANK(laps_times[[#This Row],[7]]),"DNF",    rounds_cum_time[[#This Row],[6]]+laps_times[[#This Row],[7]])</f>
        <v>9.6182870370370363E-3</v>
      </c>
      <c r="Q125" s="133">
        <f>IF(ISBLANK(laps_times[[#This Row],[8]]),"DNF",    rounds_cum_time[[#This Row],[7]]+laps_times[[#This Row],[8]])</f>
        <v>1.0902893518518518E-2</v>
      </c>
      <c r="R125" s="133">
        <f>IF(ISBLANK(laps_times[[#This Row],[9]]),"DNF",    rounds_cum_time[[#This Row],[8]]+laps_times[[#This Row],[9]])</f>
        <v>1.2175810185185185E-2</v>
      </c>
      <c r="S125" s="133">
        <f>IF(ISBLANK(laps_times[[#This Row],[10]]),"DNF",    rounds_cum_time[[#This Row],[9]]+laps_times[[#This Row],[10]])</f>
        <v>1.3471527777777778E-2</v>
      </c>
      <c r="T125" s="133">
        <f>IF(ISBLANK(laps_times[[#This Row],[11]]),"DNF",    rounds_cum_time[[#This Row],[10]]+laps_times[[#This Row],[11]])</f>
        <v>1.482789351851852E-2</v>
      </c>
      <c r="U125" s="133">
        <f>IF(ISBLANK(laps_times[[#This Row],[12]]),"DNF",    rounds_cum_time[[#This Row],[11]]+laps_times[[#This Row],[12]])</f>
        <v>1.6095254629629629E-2</v>
      </c>
      <c r="V125" s="133">
        <f>IF(ISBLANK(laps_times[[#This Row],[13]]),"DNF",    rounds_cum_time[[#This Row],[12]]+laps_times[[#This Row],[13]])</f>
        <v>1.7384027777777776E-2</v>
      </c>
      <c r="W125" s="133">
        <f>IF(ISBLANK(laps_times[[#This Row],[14]]),"DNF",    rounds_cum_time[[#This Row],[13]]+laps_times[[#This Row],[14]])</f>
        <v>1.8656134259259258E-2</v>
      </c>
      <c r="X125" s="133">
        <f>IF(ISBLANK(laps_times[[#This Row],[15]]),"DNF",    rounds_cum_time[[#This Row],[14]]+laps_times[[#This Row],[15]])</f>
        <v>1.995162037037037E-2</v>
      </c>
      <c r="Y125" s="133">
        <f>IF(ISBLANK(laps_times[[#This Row],[16]]),"DNF",    rounds_cum_time[[#This Row],[15]]+laps_times[[#This Row],[16]])</f>
        <v>2.1241550925925924E-2</v>
      </c>
      <c r="Z125" s="133">
        <f>IF(ISBLANK(laps_times[[#This Row],[17]]),"DNF",    rounds_cum_time[[#This Row],[16]]+laps_times[[#This Row],[17]])</f>
        <v>2.2543749999999998E-2</v>
      </c>
      <c r="AA125" s="133">
        <f>IF(ISBLANK(laps_times[[#This Row],[18]]),"DNF",    rounds_cum_time[[#This Row],[17]]+laps_times[[#This Row],[18]])</f>
        <v>2.3869560185185185E-2</v>
      </c>
      <c r="AB125" s="133">
        <f>IF(ISBLANK(laps_times[[#This Row],[19]]),"DNF",    rounds_cum_time[[#This Row],[18]]+laps_times[[#This Row],[19]])</f>
        <v>2.5187499999999998E-2</v>
      </c>
      <c r="AC125" s="133">
        <f>IF(ISBLANK(laps_times[[#This Row],[20]]),"DNF",    rounds_cum_time[[#This Row],[19]]+laps_times[[#This Row],[20]])</f>
        <v>2.650821759259259E-2</v>
      </c>
      <c r="AD125" s="133">
        <f>IF(ISBLANK(laps_times[[#This Row],[21]]),"DNF",    rounds_cum_time[[#This Row],[20]]+laps_times[[#This Row],[21]])</f>
        <v>2.8002430555555555E-2</v>
      </c>
      <c r="AE125" s="133">
        <f>IF(ISBLANK(laps_times[[#This Row],[22]]),"DNF",    rounds_cum_time[[#This Row],[21]]+laps_times[[#This Row],[22]])</f>
        <v>2.9308101851851853E-2</v>
      </c>
      <c r="AF125" s="133">
        <f>IF(ISBLANK(laps_times[[#This Row],[23]]),"DNF",    rounds_cum_time[[#This Row],[22]]+laps_times[[#This Row],[23]])</f>
        <v>3.0608912037037039E-2</v>
      </c>
      <c r="AG125" s="133">
        <f>IF(ISBLANK(laps_times[[#This Row],[24]]),"DNF",    rounds_cum_time[[#This Row],[23]]+laps_times[[#This Row],[24]])</f>
        <v>3.1914699074074078E-2</v>
      </c>
      <c r="AH125" s="133">
        <f>IF(ISBLANK(laps_times[[#This Row],[25]]),"DNF",    rounds_cum_time[[#This Row],[24]]+laps_times[[#This Row],[25]])</f>
        <v>3.3245833333333336E-2</v>
      </c>
      <c r="AI125" s="133">
        <f>IF(ISBLANK(laps_times[[#This Row],[26]]),"DNF",    rounds_cum_time[[#This Row],[25]]+laps_times[[#This Row],[26]])</f>
        <v>3.4590046296296299E-2</v>
      </c>
      <c r="AJ125" s="133">
        <f>IF(ISBLANK(laps_times[[#This Row],[27]]),"DNF",    rounds_cum_time[[#This Row],[26]]+laps_times[[#This Row],[27]])</f>
        <v>3.5931828703703705E-2</v>
      </c>
      <c r="AK125" s="133">
        <f>IF(ISBLANK(laps_times[[#This Row],[28]]),"DNF",    rounds_cum_time[[#This Row],[27]]+laps_times[[#This Row],[28]])</f>
        <v>3.7288657407407409E-2</v>
      </c>
      <c r="AL125" s="133">
        <f>IF(ISBLANK(laps_times[[#This Row],[29]]),"DNF",    rounds_cum_time[[#This Row],[28]]+laps_times[[#This Row],[29]])</f>
        <v>3.8635185185185189E-2</v>
      </c>
      <c r="AM125" s="133">
        <f>IF(ISBLANK(laps_times[[#This Row],[30]]),"DNF",    rounds_cum_time[[#This Row],[29]]+laps_times[[#This Row],[30]])</f>
        <v>3.996655092592593E-2</v>
      </c>
      <c r="AN125" s="133">
        <f>IF(ISBLANK(laps_times[[#This Row],[31]]),"DNF",    rounds_cum_time[[#This Row],[30]]+laps_times[[#This Row],[31]])</f>
        <v>4.1401851851851856E-2</v>
      </c>
      <c r="AO125" s="133">
        <f>IF(ISBLANK(laps_times[[#This Row],[32]]),"DNF",    rounds_cum_time[[#This Row],[31]]+laps_times[[#This Row],[32]])</f>
        <v>4.2746296296296303E-2</v>
      </c>
      <c r="AP125" s="133">
        <f>IF(ISBLANK(laps_times[[#This Row],[33]]),"DNF",    rounds_cum_time[[#This Row],[32]]+laps_times[[#This Row],[33]])</f>
        <v>4.4112268518518523E-2</v>
      </c>
      <c r="AQ125" s="133">
        <f>IF(ISBLANK(laps_times[[#This Row],[34]]),"DNF",    rounds_cum_time[[#This Row],[33]]+laps_times[[#This Row],[34]])</f>
        <v>4.5448495370370372E-2</v>
      </c>
      <c r="AR125" s="133">
        <f>IF(ISBLANK(laps_times[[#This Row],[35]]),"DNF",    rounds_cum_time[[#This Row],[34]]+laps_times[[#This Row],[35]])</f>
        <v>4.6789699074074077E-2</v>
      </c>
      <c r="AS125" s="133">
        <f>IF(ISBLANK(laps_times[[#This Row],[36]]),"DNF",    rounds_cum_time[[#This Row],[35]]+laps_times[[#This Row],[36]])</f>
        <v>4.8126736111111117E-2</v>
      </c>
      <c r="AT125" s="133">
        <f>IF(ISBLANK(laps_times[[#This Row],[37]]),"DNF",    rounds_cum_time[[#This Row],[36]]+laps_times[[#This Row],[37]])</f>
        <v>4.9479166666666671E-2</v>
      </c>
      <c r="AU125" s="133">
        <f>IF(ISBLANK(laps_times[[#This Row],[38]]),"DNF",    rounds_cum_time[[#This Row],[37]]+laps_times[[#This Row],[38]])</f>
        <v>5.0850578703703707E-2</v>
      </c>
      <c r="AV125" s="133">
        <f>IF(ISBLANK(laps_times[[#This Row],[39]]),"DNF",    rounds_cum_time[[#This Row],[38]]+laps_times[[#This Row],[39]])</f>
        <v>5.2241898148148148E-2</v>
      </c>
      <c r="AW125" s="133">
        <f>IF(ISBLANK(laps_times[[#This Row],[40]]),"DNF",    rounds_cum_time[[#This Row],[39]]+laps_times[[#This Row],[40]])</f>
        <v>5.3632060185185182E-2</v>
      </c>
      <c r="AX125" s="133">
        <f>IF(ISBLANK(laps_times[[#This Row],[41]]),"DNF",    rounds_cum_time[[#This Row],[40]]+laps_times[[#This Row],[41]])</f>
        <v>5.5328124999999999E-2</v>
      </c>
      <c r="AY125" s="133">
        <f>IF(ISBLANK(laps_times[[#This Row],[42]]),"DNF",    rounds_cum_time[[#This Row],[41]]+laps_times[[#This Row],[42]])</f>
        <v>5.6726736111111106E-2</v>
      </c>
      <c r="AZ125" s="133">
        <f>IF(ISBLANK(laps_times[[#This Row],[43]]),"DNF",    rounds_cum_time[[#This Row],[42]]+laps_times[[#This Row],[43]])</f>
        <v>5.8132986111111104E-2</v>
      </c>
      <c r="BA125" s="133">
        <f>IF(ISBLANK(laps_times[[#This Row],[44]]),"DNF",    rounds_cum_time[[#This Row],[43]]+laps_times[[#This Row],[44]])</f>
        <v>5.9557754629629624E-2</v>
      </c>
      <c r="BB125" s="133">
        <f>IF(ISBLANK(laps_times[[#This Row],[45]]),"DNF",    rounds_cum_time[[#This Row],[44]]+laps_times[[#This Row],[45]])</f>
        <v>6.0948958333333331E-2</v>
      </c>
      <c r="BC125" s="133">
        <f>IF(ISBLANK(laps_times[[#This Row],[46]]),"DNF",    rounds_cum_time[[#This Row],[45]]+laps_times[[#This Row],[46]])</f>
        <v>6.2364930555555552E-2</v>
      </c>
      <c r="BD125" s="133">
        <f>IF(ISBLANK(laps_times[[#This Row],[47]]),"DNF",    rounds_cum_time[[#This Row],[46]]+laps_times[[#This Row],[47]])</f>
        <v>6.3812499999999994E-2</v>
      </c>
      <c r="BE125" s="133" t="str">
        <f>IF(ISBLANK(laps_times[[#This Row],[48]]),"DNF",    rounds_cum_time[[#This Row],[47]]+laps_times[[#This Row],[48]])</f>
        <v>DNF</v>
      </c>
      <c r="BF125" s="133" t="str">
        <f>IF(ISBLANK(laps_times[[#This Row],[49]]),"DNF",    rounds_cum_time[[#This Row],[48]]+laps_times[[#This Row],[49]])</f>
        <v>DNF</v>
      </c>
      <c r="BG125" s="133" t="str">
        <f>IF(ISBLANK(laps_times[[#This Row],[50]]),"DNF",    rounds_cum_time[[#This Row],[49]]+laps_times[[#This Row],[50]])</f>
        <v>DNF</v>
      </c>
      <c r="BH125" s="133" t="str">
        <f>IF(ISBLANK(laps_times[[#This Row],[51]]),"DNF",    rounds_cum_time[[#This Row],[50]]+laps_times[[#This Row],[51]])</f>
        <v>DNF</v>
      </c>
      <c r="BI125" s="133" t="str">
        <f>IF(ISBLANK(laps_times[[#This Row],[52]]),"DNF",    rounds_cum_time[[#This Row],[51]]+laps_times[[#This Row],[52]])</f>
        <v>DNF</v>
      </c>
      <c r="BJ125" s="133" t="str">
        <f>IF(ISBLANK(laps_times[[#This Row],[53]]),"DNF",    rounds_cum_time[[#This Row],[52]]+laps_times[[#This Row],[53]])</f>
        <v>DNF</v>
      </c>
      <c r="BK125" s="133" t="str">
        <f>IF(ISBLANK(laps_times[[#This Row],[54]]),"DNF",    rounds_cum_time[[#This Row],[53]]+laps_times[[#This Row],[54]])</f>
        <v>DNF</v>
      </c>
      <c r="BL125" s="133" t="str">
        <f>IF(ISBLANK(laps_times[[#This Row],[55]]),"DNF",    rounds_cum_time[[#This Row],[54]]+laps_times[[#This Row],[55]])</f>
        <v>DNF</v>
      </c>
      <c r="BM125" s="133" t="str">
        <f>IF(ISBLANK(laps_times[[#This Row],[56]]),"DNF",    rounds_cum_time[[#This Row],[55]]+laps_times[[#This Row],[56]])</f>
        <v>DNF</v>
      </c>
      <c r="BN125" s="133" t="str">
        <f>IF(ISBLANK(laps_times[[#This Row],[57]]),"DNF",    rounds_cum_time[[#This Row],[56]]+laps_times[[#This Row],[57]])</f>
        <v>DNF</v>
      </c>
      <c r="BO125" s="133" t="str">
        <f>IF(ISBLANK(laps_times[[#This Row],[58]]),"DNF",    rounds_cum_time[[#This Row],[57]]+laps_times[[#This Row],[58]])</f>
        <v>DNF</v>
      </c>
      <c r="BP125" s="133" t="str">
        <f>IF(ISBLANK(laps_times[[#This Row],[59]]),"DNF",    rounds_cum_time[[#This Row],[58]]+laps_times[[#This Row],[59]])</f>
        <v>DNF</v>
      </c>
      <c r="BQ125" s="133" t="str">
        <f>IF(ISBLANK(laps_times[[#This Row],[60]]),"DNF",    rounds_cum_time[[#This Row],[59]]+laps_times[[#This Row],[60]])</f>
        <v>DNF</v>
      </c>
      <c r="BR125" s="133" t="str">
        <f>IF(ISBLANK(laps_times[[#This Row],[61]]),"DNF",    rounds_cum_time[[#This Row],[60]]+laps_times[[#This Row],[61]])</f>
        <v>DNF</v>
      </c>
      <c r="BS125" s="133" t="str">
        <f>IF(ISBLANK(laps_times[[#This Row],[62]]),"DNF",    rounds_cum_time[[#This Row],[61]]+laps_times[[#This Row],[62]])</f>
        <v>DNF</v>
      </c>
      <c r="BT125" s="133" t="str">
        <f>IF(ISBLANK(laps_times[[#This Row],[63]]),"DNF",    rounds_cum_time[[#This Row],[62]]+laps_times[[#This Row],[63]])</f>
        <v>DNF</v>
      </c>
      <c r="BU125" s="133" t="str">
        <f>IF(ISBLANK(laps_times[[#This Row],[64]]),"DNF",    rounds_cum_time[[#This Row],[63]]+laps_times[[#This Row],[64]])</f>
        <v>DNF</v>
      </c>
      <c r="BV125" s="133" t="str">
        <f>IF(ISBLANK(laps_times[[#This Row],[65]]),"DNF",    rounds_cum_time[[#This Row],[64]]+laps_times[[#This Row],[65]])</f>
        <v>DNF</v>
      </c>
      <c r="BW125" s="133" t="str">
        <f>IF(ISBLANK(laps_times[[#This Row],[66]]),"DNF",    rounds_cum_time[[#This Row],[65]]+laps_times[[#This Row],[66]])</f>
        <v>DNF</v>
      </c>
      <c r="BX125" s="133" t="str">
        <f>IF(ISBLANK(laps_times[[#This Row],[67]]),"DNF",    rounds_cum_time[[#This Row],[66]]+laps_times[[#This Row],[67]])</f>
        <v>DNF</v>
      </c>
      <c r="BY125" s="133" t="str">
        <f>IF(ISBLANK(laps_times[[#This Row],[68]]),"DNF",    rounds_cum_time[[#This Row],[67]]+laps_times[[#This Row],[68]])</f>
        <v>DNF</v>
      </c>
      <c r="BZ125" s="133" t="str">
        <f>IF(ISBLANK(laps_times[[#This Row],[69]]),"DNF",    rounds_cum_time[[#This Row],[68]]+laps_times[[#This Row],[69]])</f>
        <v>DNF</v>
      </c>
      <c r="CA125" s="133" t="str">
        <f>IF(ISBLANK(laps_times[[#This Row],[70]]),"DNF",    rounds_cum_time[[#This Row],[69]]+laps_times[[#This Row],[70]])</f>
        <v>DNF</v>
      </c>
      <c r="CB125" s="133" t="str">
        <f>IF(ISBLANK(laps_times[[#This Row],[71]]),"DNF",    rounds_cum_time[[#This Row],[70]]+laps_times[[#This Row],[71]])</f>
        <v>DNF</v>
      </c>
      <c r="CC125" s="133" t="str">
        <f>IF(ISBLANK(laps_times[[#This Row],[72]]),"DNF",    rounds_cum_time[[#This Row],[71]]+laps_times[[#This Row],[72]])</f>
        <v>DNF</v>
      </c>
      <c r="CD125" s="133" t="str">
        <f>IF(ISBLANK(laps_times[[#This Row],[73]]),"DNF",    rounds_cum_time[[#This Row],[72]]+laps_times[[#This Row],[73]])</f>
        <v>DNF</v>
      </c>
      <c r="CE125" s="133" t="str">
        <f>IF(ISBLANK(laps_times[[#This Row],[74]]),"DNF",    rounds_cum_time[[#This Row],[73]]+laps_times[[#This Row],[74]])</f>
        <v>DNF</v>
      </c>
      <c r="CF125" s="133" t="str">
        <f>IF(ISBLANK(laps_times[[#This Row],[75]]),"DNF",    rounds_cum_time[[#This Row],[74]]+laps_times[[#This Row],[75]])</f>
        <v>DNF</v>
      </c>
      <c r="CG125" s="133" t="str">
        <f>IF(ISBLANK(laps_times[[#This Row],[76]]),"DNF",    rounds_cum_time[[#This Row],[75]]+laps_times[[#This Row],[76]])</f>
        <v>DNF</v>
      </c>
      <c r="CH125" s="133" t="str">
        <f>IF(ISBLANK(laps_times[[#This Row],[77]]),"DNF",    rounds_cum_time[[#This Row],[76]]+laps_times[[#This Row],[77]])</f>
        <v>DNF</v>
      </c>
      <c r="CI125" s="133" t="str">
        <f>IF(ISBLANK(laps_times[[#This Row],[78]]),"DNF",    rounds_cum_time[[#This Row],[77]]+laps_times[[#This Row],[78]])</f>
        <v>DNF</v>
      </c>
      <c r="CJ125" s="133" t="str">
        <f>IF(ISBLANK(laps_times[[#This Row],[79]]),"DNF",    rounds_cum_time[[#This Row],[78]]+laps_times[[#This Row],[79]])</f>
        <v>DNF</v>
      </c>
      <c r="CK125" s="133" t="str">
        <f>IF(ISBLANK(laps_times[[#This Row],[80]]),"DNF",    rounds_cum_time[[#This Row],[79]]+laps_times[[#This Row],[80]])</f>
        <v>DNF</v>
      </c>
      <c r="CL125" s="133" t="str">
        <f>IF(ISBLANK(laps_times[[#This Row],[81]]),"DNF",    rounds_cum_time[[#This Row],[80]]+laps_times[[#This Row],[81]])</f>
        <v>DNF</v>
      </c>
      <c r="CM125" s="133" t="str">
        <f>IF(ISBLANK(laps_times[[#This Row],[82]]),"DNF",    rounds_cum_time[[#This Row],[81]]+laps_times[[#This Row],[82]])</f>
        <v>DNF</v>
      </c>
      <c r="CN125" s="133" t="str">
        <f>IF(ISBLANK(laps_times[[#This Row],[83]]),"DNF",    rounds_cum_time[[#This Row],[82]]+laps_times[[#This Row],[83]])</f>
        <v>DNF</v>
      </c>
      <c r="CO125" s="133" t="str">
        <f>IF(ISBLANK(laps_times[[#This Row],[84]]),"DNF",    rounds_cum_time[[#This Row],[83]]+laps_times[[#This Row],[84]])</f>
        <v>DNF</v>
      </c>
      <c r="CP125" s="133" t="str">
        <f>IF(ISBLANK(laps_times[[#This Row],[85]]),"DNF",    rounds_cum_time[[#This Row],[84]]+laps_times[[#This Row],[85]])</f>
        <v>DNF</v>
      </c>
      <c r="CQ125" s="133" t="str">
        <f>IF(ISBLANK(laps_times[[#This Row],[86]]),"DNF",    rounds_cum_time[[#This Row],[85]]+laps_times[[#This Row],[86]])</f>
        <v>DNF</v>
      </c>
      <c r="CR125" s="133" t="str">
        <f>IF(ISBLANK(laps_times[[#This Row],[87]]),"DNF",    rounds_cum_time[[#This Row],[86]]+laps_times[[#This Row],[87]])</f>
        <v>DNF</v>
      </c>
      <c r="CS125" s="133" t="str">
        <f>IF(ISBLANK(laps_times[[#This Row],[88]]),"DNF",    rounds_cum_time[[#This Row],[87]]+laps_times[[#This Row],[88]])</f>
        <v>DNF</v>
      </c>
      <c r="CT125" s="133" t="str">
        <f>IF(ISBLANK(laps_times[[#This Row],[89]]),"DNF",    rounds_cum_time[[#This Row],[88]]+laps_times[[#This Row],[89]])</f>
        <v>DNF</v>
      </c>
      <c r="CU125" s="133" t="str">
        <f>IF(ISBLANK(laps_times[[#This Row],[90]]),"DNF",    rounds_cum_time[[#This Row],[89]]+laps_times[[#This Row],[90]])</f>
        <v>DNF</v>
      </c>
      <c r="CV125" s="133" t="str">
        <f>IF(ISBLANK(laps_times[[#This Row],[91]]),"DNF",    rounds_cum_time[[#This Row],[90]]+laps_times[[#This Row],[91]])</f>
        <v>DNF</v>
      </c>
      <c r="CW125" s="133" t="str">
        <f>IF(ISBLANK(laps_times[[#This Row],[92]]),"DNF",    rounds_cum_time[[#This Row],[91]]+laps_times[[#This Row],[92]])</f>
        <v>DNF</v>
      </c>
      <c r="CX125" s="133" t="str">
        <f>IF(ISBLANK(laps_times[[#This Row],[93]]),"DNF",    rounds_cum_time[[#This Row],[92]]+laps_times[[#This Row],[93]])</f>
        <v>DNF</v>
      </c>
      <c r="CY125" s="133" t="str">
        <f>IF(ISBLANK(laps_times[[#This Row],[94]]),"DNF",    rounds_cum_time[[#This Row],[93]]+laps_times[[#This Row],[94]])</f>
        <v>DNF</v>
      </c>
      <c r="CZ125" s="133" t="str">
        <f>IF(ISBLANK(laps_times[[#This Row],[95]]),"DNF",    rounds_cum_time[[#This Row],[94]]+laps_times[[#This Row],[95]])</f>
        <v>DNF</v>
      </c>
      <c r="DA125" s="133" t="str">
        <f>IF(ISBLANK(laps_times[[#This Row],[96]]),"DNF",    rounds_cum_time[[#This Row],[95]]+laps_times[[#This Row],[96]])</f>
        <v>DNF</v>
      </c>
      <c r="DB125" s="133" t="str">
        <f>IF(ISBLANK(laps_times[[#This Row],[97]]),"DNF",    rounds_cum_time[[#This Row],[96]]+laps_times[[#This Row],[97]])</f>
        <v>DNF</v>
      </c>
      <c r="DC125" s="133" t="str">
        <f>IF(ISBLANK(laps_times[[#This Row],[98]]),"DNF",    rounds_cum_time[[#This Row],[97]]+laps_times[[#This Row],[98]])</f>
        <v>DNF</v>
      </c>
      <c r="DD125" s="133" t="str">
        <f>IF(ISBLANK(laps_times[[#This Row],[99]]),"DNF",    rounds_cum_time[[#This Row],[98]]+laps_times[[#This Row],[99]])</f>
        <v>DNF</v>
      </c>
      <c r="DE125" s="133" t="str">
        <f>IF(ISBLANK(laps_times[[#This Row],[100]]),"DNF",    rounds_cum_time[[#This Row],[99]]+laps_times[[#This Row],[100]])</f>
        <v>DNF</v>
      </c>
      <c r="DF125" s="133" t="str">
        <f>IF(ISBLANK(laps_times[[#This Row],[101]]),"DNF",    rounds_cum_time[[#This Row],[100]]+laps_times[[#This Row],[101]])</f>
        <v>DNF</v>
      </c>
      <c r="DG125" s="133" t="str">
        <f>IF(ISBLANK(laps_times[[#This Row],[102]]),"DNF",    rounds_cum_time[[#This Row],[101]]+laps_times[[#This Row],[102]])</f>
        <v>DNF</v>
      </c>
      <c r="DH125" s="133" t="str">
        <f>IF(ISBLANK(laps_times[[#This Row],[103]]),"DNF",    rounds_cum_time[[#This Row],[102]]+laps_times[[#This Row],[103]])</f>
        <v>DNF</v>
      </c>
      <c r="DI125" s="134" t="str">
        <f>IF(ISBLANK(laps_times[[#This Row],[104]]),"DNF",    rounds_cum_time[[#This Row],[103]]+laps_times[[#This Row],[104]])</f>
        <v>DNF</v>
      </c>
      <c r="DJ125" s="134" t="str">
        <f>IF(ISBLANK(laps_times[[#This Row],[105]]),"DNF",    rounds_cum_time[[#This Row],[104]]+laps_times[[#This Row],[105]])</f>
        <v>DNF</v>
      </c>
    </row>
    <row r="126" spans="2:114" x14ac:dyDescent="0.2">
      <c r="B126" s="124" t="str">
        <f>laps_times[[#This Row],[poř]]</f>
        <v>DNF</v>
      </c>
      <c r="C126" s="125">
        <f>laps_times[[#This Row],[s.č.]]</f>
        <v>138</v>
      </c>
      <c r="D126" s="125" t="str">
        <f>laps_times[[#This Row],[jméno]]</f>
        <v>Pilík Stanislav</v>
      </c>
      <c r="E126" s="126">
        <f>laps_times[[#This Row],[roč]]</f>
        <v>1950</v>
      </c>
      <c r="F126" s="126" t="str">
        <f>laps_times[[#This Row],[kat]]</f>
        <v>M60</v>
      </c>
      <c r="G126" s="126" t="str">
        <f>laps_times[[#This Row],[poř_kat]]</f>
        <v>DNF</v>
      </c>
      <c r="H126" s="125" t="str">
        <f>IF(ISBLANK(laps_times[[#This Row],[klub]]),"-",laps_times[[#This Row],[klub]])</f>
        <v>-</v>
      </c>
      <c r="I126" s="138">
        <f>laps_times[[#This Row],[celk. čas]]</f>
        <v>4.670138888888889E-2</v>
      </c>
      <c r="J126" s="133">
        <f>laps_times[[#This Row],[1]]</f>
        <v>2.2401620370370375E-3</v>
      </c>
      <c r="K126" s="127">
        <f>IF(ISBLANK(laps_times[[#This Row],[2]]),"DNF",    rounds_cum_time[[#This Row],[1]]+laps_times[[#This Row],[2]])</f>
        <v>3.690856481481482E-3</v>
      </c>
      <c r="L126" s="133">
        <f>IF(ISBLANK(laps_times[[#This Row],[3]]),"DNF",    rounds_cum_time[[#This Row],[2]]+laps_times[[#This Row],[3]])</f>
        <v>5.1201388888888894E-3</v>
      </c>
      <c r="M126" s="133">
        <f>IF(ISBLANK(laps_times[[#This Row],[4]]),"DNF",    rounds_cum_time[[#This Row],[3]]+laps_times[[#This Row],[4]])</f>
        <v>6.5038194444444449E-3</v>
      </c>
      <c r="N126" s="133">
        <f>IF(ISBLANK(laps_times[[#This Row],[5]]),"DNF",    rounds_cum_time[[#This Row],[4]]+laps_times[[#This Row],[5]])</f>
        <v>7.9246527777777787E-3</v>
      </c>
      <c r="O126" s="133">
        <f>IF(ISBLANK(laps_times[[#This Row],[6]]),"DNF",    rounds_cum_time[[#This Row],[5]]+laps_times[[#This Row],[6]])</f>
        <v>9.3378472222222231E-3</v>
      </c>
      <c r="P126" s="133">
        <f>IF(ISBLANK(laps_times[[#This Row],[7]]),"DNF",    rounds_cum_time[[#This Row],[6]]+laps_times[[#This Row],[7]])</f>
        <v>1.0762962962962964E-2</v>
      </c>
      <c r="Q126" s="133">
        <f>IF(ISBLANK(laps_times[[#This Row],[8]]),"DNF",    rounds_cum_time[[#This Row],[7]]+laps_times[[#This Row],[8]])</f>
        <v>1.2187847222222223E-2</v>
      </c>
      <c r="R126" s="133">
        <f>IF(ISBLANK(laps_times[[#This Row],[9]]),"DNF",    rounds_cum_time[[#This Row],[8]]+laps_times[[#This Row],[9]])</f>
        <v>1.3603819444444446E-2</v>
      </c>
      <c r="S126" s="133">
        <f>IF(ISBLANK(laps_times[[#This Row],[10]]),"DNF",    rounds_cum_time[[#This Row],[9]]+laps_times[[#This Row],[10]])</f>
        <v>1.5053125000000002E-2</v>
      </c>
      <c r="T126" s="133">
        <f>IF(ISBLANK(laps_times[[#This Row],[11]]),"DNF",    rounds_cum_time[[#This Row],[10]]+laps_times[[#This Row],[11]])</f>
        <v>1.6507870370370374E-2</v>
      </c>
      <c r="U126" s="133">
        <f>IF(ISBLANK(laps_times[[#This Row],[12]]),"DNF",    rounds_cum_time[[#This Row],[11]]+laps_times[[#This Row],[12]])</f>
        <v>1.7969328703703706E-2</v>
      </c>
      <c r="V126" s="133">
        <f>IF(ISBLANK(laps_times[[#This Row],[13]]),"DNF",    rounds_cum_time[[#This Row],[12]]+laps_times[[#This Row],[13]])</f>
        <v>1.9432291666666671E-2</v>
      </c>
      <c r="W126" s="133">
        <f>IF(ISBLANK(laps_times[[#This Row],[14]]),"DNF",    rounds_cum_time[[#This Row],[13]]+laps_times[[#This Row],[14]])</f>
        <v>2.0896875000000002E-2</v>
      </c>
      <c r="X126" s="133">
        <f>IF(ISBLANK(laps_times[[#This Row],[15]]),"DNF",    rounds_cum_time[[#This Row],[14]]+laps_times[[#This Row],[15]])</f>
        <v>2.237951388888889E-2</v>
      </c>
      <c r="Y126" s="133">
        <f>IF(ISBLANK(laps_times[[#This Row],[16]]),"DNF",    rounds_cum_time[[#This Row],[15]]+laps_times[[#This Row],[16]])</f>
        <v>2.3870949074074076E-2</v>
      </c>
      <c r="Z126" s="133">
        <f>IF(ISBLANK(laps_times[[#This Row],[17]]),"DNF",    rounds_cum_time[[#This Row],[16]]+laps_times[[#This Row],[17]])</f>
        <v>2.534652777777778E-2</v>
      </c>
      <c r="AA126" s="133">
        <f>IF(ISBLANK(laps_times[[#This Row],[18]]),"DNF",    rounds_cum_time[[#This Row],[17]]+laps_times[[#This Row],[18]])</f>
        <v>2.6803703703703705E-2</v>
      </c>
      <c r="AB126" s="133">
        <f>IF(ISBLANK(laps_times[[#This Row],[19]]),"DNF",    rounds_cum_time[[#This Row],[18]]+laps_times[[#This Row],[19]])</f>
        <v>2.8256712962962963E-2</v>
      </c>
      <c r="AC126" s="133">
        <f>IF(ISBLANK(laps_times[[#This Row],[20]]),"DNF",    rounds_cum_time[[#This Row],[19]]+laps_times[[#This Row],[20]])</f>
        <v>2.9736111111111109E-2</v>
      </c>
      <c r="AD126" s="133">
        <f>IF(ISBLANK(laps_times[[#This Row],[21]]),"DNF",    rounds_cum_time[[#This Row],[20]]+laps_times[[#This Row],[21]])</f>
        <v>3.1201736111111107E-2</v>
      </c>
      <c r="AE126" s="133">
        <f>IF(ISBLANK(laps_times[[#This Row],[22]]),"DNF",    rounds_cum_time[[#This Row],[21]]+laps_times[[#This Row],[22]])</f>
        <v>3.2666203703703697E-2</v>
      </c>
      <c r="AF126" s="133">
        <f>IF(ISBLANK(laps_times[[#This Row],[23]]),"DNF",    rounds_cum_time[[#This Row],[22]]+laps_times[[#This Row],[23]])</f>
        <v>3.4125462962962955E-2</v>
      </c>
      <c r="AG126" s="133">
        <f>IF(ISBLANK(laps_times[[#This Row],[24]]),"DNF",    rounds_cum_time[[#This Row],[23]]+laps_times[[#This Row],[24]])</f>
        <v>3.5517245370370362E-2</v>
      </c>
      <c r="AH126" s="133">
        <f>IF(ISBLANK(laps_times[[#This Row],[25]]),"DNF",    rounds_cum_time[[#This Row],[24]]+laps_times[[#This Row],[25]])</f>
        <v>3.6937268518518508E-2</v>
      </c>
      <c r="AI126" s="133">
        <f>IF(ISBLANK(laps_times[[#This Row],[26]]),"DNF",    rounds_cum_time[[#This Row],[25]]+laps_times[[#This Row],[26]])</f>
        <v>3.8360995370370361E-2</v>
      </c>
      <c r="AJ126" s="133">
        <f>IF(ISBLANK(laps_times[[#This Row],[27]]),"DNF",    rounds_cum_time[[#This Row],[26]]+laps_times[[#This Row],[27]])</f>
        <v>3.9830902777777767E-2</v>
      </c>
      <c r="AK126" s="133">
        <f>IF(ISBLANK(laps_times[[#This Row],[28]]),"DNF",    rounds_cum_time[[#This Row],[27]]+laps_times[[#This Row],[28]])</f>
        <v>4.1289583333333324E-2</v>
      </c>
      <c r="AL126" s="133">
        <f>IF(ISBLANK(laps_times[[#This Row],[29]]),"DNF",    rounds_cum_time[[#This Row],[28]]+laps_times[[#This Row],[29]])</f>
        <v>4.2754398148148139E-2</v>
      </c>
      <c r="AM126" s="133">
        <f>IF(ISBLANK(laps_times[[#This Row],[30]]),"DNF",    rounds_cum_time[[#This Row],[29]]+laps_times[[#This Row],[30]])</f>
        <v>4.4315393518518507E-2</v>
      </c>
      <c r="AN126" s="133">
        <f>IF(ISBLANK(laps_times[[#This Row],[31]]),"DNF",    rounds_cum_time[[#This Row],[30]]+laps_times[[#This Row],[31]])</f>
        <v>4.6705208333333324E-2</v>
      </c>
      <c r="AO126" s="133" t="str">
        <f>IF(ISBLANK(laps_times[[#This Row],[32]]),"DNF",    rounds_cum_time[[#This Row],[31]]+laps_times[[#This Row],[32]])</f>
        <v>DNF</v>
      </c>
      <c r="AP126" s="133" t="str">
        <f>IF(ISBLANK(laps_times[[#This Row],[33]]),"DNF",    rounds_cum_time[[#This Row],[32]]+laps_times[[#This Row],[33]])</f>
        <v>DNF</v>
      </c>
      <c r="AQ126" s="133" t="str">
        <f>IF(ISBLANK(laps_times[[#This Row],[34]]),"DNF",    rounds_cum_time[[#This Row],[33]]+laps_times[[#This Row],[34]])</f>
        <v>DNF</v>
      </c>
      <c r="AR126" s="133" t="str">
        <f>IF(ISBLANK(laps_times[[#This Row],[35]]),"DNF",    rounds_cum_time[[#This Row],[34]]+laps_times[[#This Row],[35]])</f>
        <v>DNF</v>
      </c>
      <c r="AS126" s="133" t="str">
        <f>IF(ISBLANK(laps_times[[#This Row],[36]]),"DNF",    rounds_cum_time[[#This Row],[35]]+laps_times[[#This Row],[36]])</f>
        <v>DNF</v>
      </c>
      <c r="AT126" s="133" t="str">
        <f>IF(ISBLANK(laps_times[[#This Row],[37]]),"DNF",    rounds_cum_time[[#This Row],[36]]+laps_times[[#This Row],[37]])</f>
        <v>DNF</v>
      </c>
      <c r="AU126" s="133" t="str">
        <f>IF(ISBLANK(laps_times[[#This Row],[38]]),"DNF",    rounds_cum_time[[#This Row],[37]]+laps_times[[#This Row],[38]])</f>
        <v>DNF</v>
      </c>
      <c r="AV126" s="133" t="str">
        <f>IF(ISBLANK(laps_times[[#This Row],[39]]),"DNF",    rounds_cum_time[[#This Row],[38]]+laps_times[[#This Row],[39]])</f>
        <v>DNF</v>
      </c>
      <c r="AW126" s="133" t="str">
        <f>IF(ISBLANK(laps_times[[#This Row],[40]]),"DNF",    rounds_cum_time[[#This Row],[39]]+laps_times[[#This Row],[40]])</f>
        <v>DNF</v>
      </c>
      <c r="AX126" s="133" t="str">
        <f>IF(ISBLANK(laps_times[[#This Row],[41]]),"DNF",    rounds_cum_time[[#This Row],[40]]+laps_times[[#This Row],[41]])</f>
        <v>DNF</v>
      </c>
      <c r="AY126" s="133" t="str">
        <f>IF(ISBLANK(laps_times[[#This Row],[42]]),"DNF",    rounds_cum_time[[#This Row],[41]]+laps_times[[#This Row],[42]])</f>
        <v>DNF</v>
      </c>
      <c r="AZ126" s="133" t="str">
        <f>IF(ISBLANK(laps_times[[#This Row],[43]]),"DNF",    rounds_cum_time[[#This Row],[42]]+laps_times[[#This Row],[43]])</f>
        <v>DNF</v>
      </c>
      <c r="BA126" s="133" t="str">
        <f>IF(ISBLANK(laps_times[[#This Row],[44]]),"DNF",    rounds_cum_time[[#This Row],[43]]+laps_times[[#This Row],[44]])</f>
        <v>DNF</v>
      </c>
      <c r="BB126" s="133" t="str">
        <f>IF(ISBLANK(laps_times[[#This Row],[45]]),"DNF",    rounds_cum_time[[#This Row],[44]]+laps_times[[#This Row],[45]])</f>
        <v>DNF</v>
      </c>
      <c r="BC126" s="133" t="str">
        <f>IF(ISBLANK(laps_times[[#This Row],[46]]),"DNF",    rounds_cum_time[[#This Row],[45]]+laps_times[[#This Row],[46]])</f>
        <v>DNF</v>
      </c>
      <c r="BD126" s="133" t="str">
        <f>IF(ISBLANK(laps_times[[#This Row],[47]]),"DNF",    rounds_cum_time[[#This Row],[46]]+laps_times[[#This Row],[47]])</f>
        <v>DNF</v>
      </c>
      <c r="BE126" s="133" t="str">
        <f>IF(ISBLANK(laps_times[[#This Row],[48]]),"DNF",    rounds_cum_time[[#This Row],[47]]+laps_times[[#This Row],[48]])</f>
        <v>DNF</v>
      </c>
      <c r="BF126" s="133" t="str">
        <f>IF(ISBLANK(laps_times[[#This Row],[49]]),"DNF",    rounds_cum_time[[#This Row],[48]]+laps_times[[#This Row],[49]])</f>
        <v>DNF</v>
      </c>
      <c r="BG126" s="133" t="str">
        <f>IF(ISBLANK(laps_times[[#This Row],[50]]),"DNF",    rounds_cum_time[[#This Row],[49]]+laps_times[[#This Row],[50]])</f>
        <v>DNF</v>
      </c>
      <c r="BH126" s="133" t="str">
        <f>IF(ISBLANK(laps_times[[#This Row],[51]]),"DNF",    rounds_cum_time[[#This Row],[50]]+laps_times[[#This Row],[51]])</f>
        <v>DNF</v>
      </c>
      <c r="BI126" s="133" t="str">
        <f>IF(ISBLANK(laps_times[[#This Row],[52]]),"DNF",    rounds_cum_time[[#This Row],[51]]+laps_times[[#This Row],[52]])</f>
        <v>DNF</v>
      </c>
      <c r="BJ126" s="133" t="str">
        <f>IF(ISBLANK(laps_times[[#This Row],[53]]),"DNF",    rounds_cum_time[[#This Row],[52]]+laps_times[[#This Row],[53]])</f>
        <v>DNF</v>
      </c>
      <c r="BK126" s="133" t="str">
        <f>IF(ISBLANK(laps_times[[#This Row],[54]]),"DNF",    rounds_cum_time[[#This Row],[53]]+laps_times[[#This Row],[54]])</f>
        <v>DNF</v>
      </c>
      <c r="BL126" s="133" t="str">
        <f>IF(ISBLANK(laps_times[[#This Row],[55]]),"DNF",    rounds_cum_time[[#This Row],[54]]+laps_times[[#This Row],[55]])</f>
        <v>DNF</v>
      </c>
      <c r="BM126" s="133" t="str">
        <f>IF(ISBLANK(laps_times[[#This Row],[56]]),"DNF",    rounds_cum_time[[#This Row],[55]]+laps_times[[#This Row],[56]])</f>
        <v>DNF</v>
      </c>
      <c r="BN126" s="133" t="str">
        <f>IF(ISBLANK(laps_times[[#This Row],[57]]),"DNF",    rounds_cum_time[[#This Row],[56]]+laps_times[[#This Row],[57]])</f>
        <v>DNF</v>
      </c>
      <c r="BO126" s="133" t="str">
        <f>IF(ISBLANK(laps_times[[#This Row],[58]]),"DNF",    rounds_cum_time[[#This Row],[57]]+laps_times[[#This Row],[58]])</f>
        <v>DNF</v>
      </c>
      <c r="BP126" s="133" t="str">
        <f>IF(ISBLANK(laps_times[[#This Row],[59]]),"DNF",    rounds_cum_time[[#This Row],[58]]+laps_times[[#This Row],[59]])</f>
        <v>DNF</v>
      </c>
      <c r="BQ126" s="133" t="str">
        <f>IF(ISBLANK(laps_times[[#This Row],[60]]),"DNF",    rounds_cum_time[[#This Row],[59]]+laps_times[[#This Row],[60]])</f>
        <v>DNF</v>
      </c>
      <c r="BR126" s="133" t="str">
        <f>IF(ISBLANK(laps_times[[#This Row],[61]]),"DNF",    rounds_cum_time[[#This Row],[60]]+laps_times[[#This Row],[61]])</f>
        <v>DNF</v>
      </c>
      <c r="BS126" s="133" t="str">
        <f>IF(ISBLANK(laps_times[[#This Row],[62]]),"DNF",    rounds_cum_time[[#This Row],[61]]+laps_times[[#This Row],[62]])</f>
        <v>DNF</v>
      </c>
      <c r="BT126" s="133" t="str">
        <f>IF(ISBLANK(laps_times[[#This Row],[63]]),"DNF",    rounds_cum_time[[#This Row],[62]]+laps_times[[#This Row],[63]])</f>
        <v>DNF</v>
      </c>
      <c r="BU126" s="133" t="str">
        <f>IF(ISBLANK(laps_times[[#This Row],[64]]),"DNF",    rounds_cum_time[[#This Row],[63]]+laps_times[[#This Row],[64]])</f>
        <v>DNF</v>
      </c>
      <c r="BV126" s="133" t="str">
        <f>IF(ISBLANK(laps_times[[#This Row],[65]]),"DNF",    rounds_cum_time[[#This Row],[64]]+laps_times[[#This Row],[65]])</f>
        <v>DNF</v>
      </c>
      <c r="BW126" s="133" t="str">
        <f>IF(ISBLANK(laps_times[[#This Row],[66]]),"DNF",    rounds_cum_time[[#This Row],[65]]+laps_times[[#This Row],[66]])</f>
        <v>DNF</v>
      </c>
      <c r="BX126" s="133" t="str">
        <f>IF(ISBLANK(laps_times[[#This Row],[67]]),"DNF",    rounds_cum_time[[#This Row],[66]]+laps_times[[#This Row],[67]])</f>
        <v>DNF</v>
      </c>
      <c r="BY126" s="133" t="str">
        <f>IF(ISBLANK(laps_times[[#This Row],[68]]),"DNF",    rounds_cum_time[[#This Row],[67]]+laps_times[[#This Row],[68]])</f>
        <v>DNF</v>
      </c>
      <c r="BZ126" s="133" t="str">
        <f>IF(ISBLANK(laps_times[[#This Row],[69]]),"DNF",    rounds_cum_time[[#This Row],[68]]+laps_times[[#This Row],[69]])</f>
        <v>DNF</v>
      </c>
      <c r="CA126" s="133" t="str">
        <f>IF(ISBLANK(laps_times[[#This Row],[70]]),"DNF",    rounds_cum_time[[#This Row],[69]]+laps_times[[#This Row],[70]])</f>
        <v>DNF</v>
      </c>
      <c r="CB126" s="133" t="str">
        <f>IF(ISBLANK(laps_times[[#This Row],[71]]),"DNF",    rounds_cum_time[[#This Row],[70]]+laps_times[[#This Row],[71]])</f>
        <v>DNF</v>
      </c>
      <c r="CC126" s="133" t="str">
        <f>IF(ISBLANK(laps_times[[#This Row],[72]]),"DNF",    rounds_cum_time[[#This Row],[71]]+laps_times[[#This Row],[72]])</f>
        <v>DNF</v>
      </c>
      <c r="CD126" s="133" t="str">
        <f>IF(ISBLANK(laps_times[[#This Row],[73]]),"DNF",    rounds_cum_time[[#This Row],[72]]+laps_times[[#This Row],[73]])</f>
        <v>DNF</v>
      </c>
      <c r="CE126" s="133" t="str">
        <f>IF(ISBLANK(laps_times[[#This Row],[74]]),"DNF",    rounds_cum_time[[#This Row],[73]]+laps_times[[#This Row],[74]])</f>
        <v>DNF</v>
      </c>
      <c r="CF126" s="133" t="str">
        <f>IF(ISBLANK(laps_times[[#This Row],[75]]),"DNF",    rounds_cum_time[[#This Row],[74]]+laps_times[[#This Row],[75]])</f>
        <v>DNF</v>
      </c>
      <c r="CG126" s="133" t="str">
        <f>IF(ISBLANK(laps_times[[#This Row],[76]]),"DNF",    rounds_cum_time[[#This Row],[75]]+laps_times[[#This Row],[76]])</f>
        <v>DNF</v>
      </c>
      <c r="CH126" s="133" t="str">
        <f>IF(ISBLANK(laps_times[[#This Row],[77]]),"DNF",    rounds_cum_time[[#This Row],[76]]+laps_times[[#This Row],[77]])</f>
        <v>DNF</v>
      </c>
      <c r="CI126" s="133" t="str">
        <f>IF(ISBLANK(laps_times[[#This Row],[78]]),"DNF",    rounds_cum_time[[#This Row],[77]]+laps_times[[#This Row],[78]])</f>
        <v>DNF</v>
      </c>
      <c r="CJ126" s="133" t="str">
        <f>IF(ISBLANK(laps_times[[#This Row],[79]]),"DNF",    rounds_cum_time[[#This Row],[78]]+laps_times[[#This Row],[79]])</f>
        <v>DNF</v>
      </c>
      <c r="CK126" s="133" t="str">
        <f>IF(ISBLANK(laps_times[[#This Row],[80]]),"DNF",    rounds_cum_time[[#This Row],[79]]+laps_times[[#This Row],[80]])</f>
        <v>DNF</v>
      </c>
      <c r="CL126" s="133" t="str">
        <f>IF(ISBLANK(laps_times[[#This Row],[81]]),"DNF",    rounds_cum_time[[#This Row],[80]]+laps_times[[#This Row],[81]])</f>
        <v>DNF</v>
      </c>
      <c r="CM126" s="133" t="str">
        <f>IF(ISBLANK(laps_times[[#This Row],[82]]),"DNF",    rounds_cum_time[[#This Row],[81]]+laps_times[[#This Row],[82]])</f>
        <v>DNF</v>
      </c>
      <c r="CN126" s="133" t="str">
        <f>IF(ISBLANK(laps_times[[#This Row],[83]]),"DNF",    rounds_cum_time[[#This Row],[82]]+laps_times[[#This Row],[83]])</f>
        <v>DNF</v>
      </c>
      <c r="CO126" s="133" t="str">
        <f>IF(ISBLANK(laps_times[[#This Row],[84]]),"DNF",    rounds_cum_time[[#This Row],[83]]+laps_times[[#This Row],[84]])</f>
        <v>DNF</v>
      </c>
      <c r="CP126" s="133" t="str">
        <f>IF(ISBLANK(laps_times[[#This Row],[85]]),"DNF",    rounds_cum_time[[#This Row],[84]]+laps_times[[#This Row],[85]])</f>
        <v>DNF</v>
      </c>
      <c r="CQ126" s="133" t="str">
        <f>IF(ISBLANK(laps_times[[#This Row],[86]]),"DNF",    rounds_cum_time[[#This Row],[85]]+laps_times[[#This Row],[86]])</f>
        <v>DNF</v>
      </c>
      <c r="CR126" s="133" t="str">
        <f>IF(ISBLANK(laps_times[[#This Row],[87]]),"DNF",    rounds_cum_time[[#This Row],[86]]+laps_times[[#This Row],[87]])</f>
        <v>DNF</v>
      </c>
      <c r="CS126" s="133" t="str">
        <f>IF(ISBLANK(laps_times[[#This Row],[88]]),"DNF",    rounds_cum_time[[#This Row],[87]]+laps_times[[#This Row],[88]])</f>
        <v>DNF</v>
      </c>
      <c r="CT126" s="133" t="str">
        <f>IF(ISBLANK(laps_times[[#This Row],[89]]),"DNF",    rounds_cum_time[[#This Row],[88]]+laps_times[[#This Row],[89]])</f>
        <v>DNF</v>
      </c>
      <c r="CU126" s="133" t="str">
        <f>IF(ISBLANK(laps_times[[#This Row],[90]]),"DNF",    rounds_cum_time[[#This Row],[89]]+laps_times[[#This Row],[90]])</f>
        <v>DNF</v>
      </c>
      <c r="CV126" s="133" t="str">
        <f>IF(ISBLANK(laps_times[[#This Row],[91]]),"DNF",    rounds_cum_time[[#This Row],[90]]+laps_times[[#This Row],[91]])</f>
        <v>DNF</v>
      </c>
      <c r="CW126" s="133" t="str">
        <f>IF(ISBLANK(laps_times[[#This Row],[92]]),"DNF",    rounds_cum_time[[#This Row],[91]]+laps_times[[#This Row],[92]])</f>
        <v>DNF</v>
      </c>
      <c r="CX126" s="133" t="str">
        <f>IF(ISBLANK(laps_times[[#This Row],[93]]),"DNF",    rounds_cum_time[[#This Row],[92]]+laps_times[[#This Row],[93]])</f>
        <v>DNF</v>
      </c>
      <c r="CY126" s="133" t="str">
        <f>IF(ISBLANK(laps_times[[#This Row],[94]]),"DNF",    rounds_cum_time[[#This Row],[93]]+laps_times[[#This Row],[94]])</f>
        <v>DNF</v>
      </c>
      <c r="CZ126" s="133" t="str">
        <f>IF(ISBLANK(laps_times[[#This Row],[95]]),"DNF",    rounds_cum_time[[#This Row],[94]]+laps_times[[#This Row],[95]])</f>
        <v>DNF</v>
      </c>
      <c r="DA126" s="133" t="str">
        <f>IF(ISBLANK(laps_times[[#This Row],[96]]),"DNF",    rounds_cum_time[[#This Row],[95]]+laps_times[[#This Row],[96]])</f>
        <v>DNF</v>
      </c>
      <c r="DB126" s="133" t="str">
        <f>IF(ISBLANK(laps_times[[#This Row],[97]]),"DNF",    rounds_cum_time[[#This Row],[96]]+laps_times[[#This Row],[97]])</f>
        <v>DNF</v>
      </c>
      <c r="DC126" s="133" t="str">
        <f>IF(ISBLANK(laps_times[[#This Row],[98]]),"DNF",    rounds_cum_time[[#This Row],[97]]+laps_times[[#This Row],[98]])</f>
        <v>DNF</v>
      </c>
      <c r="DD126" s="133" t="str">
        <f>IF(ISBLANK(laps_times[[#This Row],[99]]),"DNF",    rounds_cum_time[[#This Row],[98]]+laps_times[[#This Row],[99]])</f>
        <v>DNF</v>
      </c>
      <c r="DE126" s="133" t="str">
        <f>IF(ISBLANK(laps_times[[#This Row],[100]]),"DNF",    rounds_cum_time[[#This Row],[99]]+laps_times[[#This Row],[100]])</f>
        <v>DNF</v>
      </c>
      <c r="DF126" s="133" t="str">
        <f>IF(ISBLANK(laps_times[[#This Row],[101]]),"DNF",    rounds_cum_time[[#This Row],[100]]+laps_times[[#This Row],[101]])</f>
        <v>DNF</v>
      </c>
      <c r="DG126" s="133" t="str">
        <f>IF(ISBLANK(laps_times[[#This Row],[102]]),"DNF",    rounds_cum_time[[#This Row],[101]]+laps_times[[#This Row],[102]])</f>
        <v>DNF</v>
      </c>
      <c r="DH126" s="133" t="str">
        <f>IF(ISBLANK(laps_times[[#This Row],[103]]),"DNF",    rounds_cum_time[[#This Row],[102]]+laps_times[[#This Row],[103]])</f>
        <v>DNF</v>
      </c>
      <c r="DI126" s="134" t="str">
        <f>IF(ISBLANK(laps_times[[#This Row],[104]]),"DNF",    rounds_cum_time[[#This Row],[103]]+laps_times[[#This Row],[104]])</f>
        <v>DNF</v>
      </c>
      <c r="DJ126" s="134" t="str">
        <f>IF(ISBLANK(laps_times[[#This Row],[105]]),"DNF",    rounds_cum_time[[#This Row],[104]]+laps_times[[#This Row],[105]])</f>
        <v>DNF</v>
      </c>
    </row>
    <row r="127" spans="2:114" x14ac:dyDescent="0.2"/>
    <row r="128" spans="2:114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</sheetData>
  <sheetProtection password="C7B2" sheet="1" objects="1" scenarios="1"/>
  <hyperlinks>
    <hyperlink ref="H1" location="index!A1" display="zpět na OBSAH"/>
  </hyperlinks>
  <pageMargins left="0" right="0" top="0" bottom="0" header="0" footer="0"/>
  <pageSetup paperSize="9" scale="44" fitToWidth="2" orientation="landscape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K139"/>
  <sheetViews>
    <sheetView showGridLines="0" showRowColHeaders="0" workbookViewId="0">
      <pane xSplit="9" ySplit="3" topLeftCell="J4" activePane="bottomRight" state="frozen"/>
      <selection activeCell="A2" sqref="A2"/>
      <selection pane="topRight" activeCell="A2" sqref="A2"/>
      <selection pane="bottomLeft" activeCell="A2" sqref="A2"/>
      <selection pane="bottomRight" activeCell="B3" sqref="B3"/>
    </sheetView>
  </sheetViews>
  <sheetFormatPr defaultColWidth="0" defaultRowHeight="11.25" zeroHeight="1" x14ac:dyDescent="0.2"/>
  <cols>
    <col min="1" max="1" width="1.7109375" style="1" customWidth="1"/>
    <col min="2" max="2" width="3.42578125" style="1" customWidth="1"/>
    <col min="3" max="3" width="3.5703125" style="1" bestFit="1" customWidth="1"/>
    <col min="4" max="4" width="16.42578125" style="1" bestFit="1" customWidth="1"/>
    <col min="5" max="5" width="4.42578125" style="1" bestFit="1" customWidth="1"/>
    <col min="6" max="6" width="3.28515625" style="1" bestFit="1" customWidth="1"/>
    <col min="7" max="7" width="6" style="1" bestFit="1" customWidth="1"/>
    <col min="8" max="8" width="21" style="1" bestFit="1" customWidth="1"/>
    <col min="9" max="9" width="6.140625" style="3" bestFit="1" customWidth="1"/>
    <col min="10" max="12" width="3.5703125" style="1" bestFit="1" customWidth="1"/>
    <col min="13" max="53" width="3.5703125" style="1" customWidth="1"/>
    <col min="54" max="78" width="3.5703125" style="1" bestFit="1" customWidth="1"/>
    <col min="79" max="112" width="3.7109375" style="1" bestFit="1" customWidth="1"/>
    <col min="113" max="113" width="3.7109375" style="1" customWidth="1"/>
    <col min="114" max="114" width="4" style="1" bestFit="1" customWidth="1"/>
    <col min="115" max="115" width="2.7109375" style="1" customWidth="1"/>
    <col min="116" max="16384" width="9.140625" style="1" hidden="1"/>
  </cols>
  <sheetData>
    <row r="1" spans="2:114" ht="15.75" x14ac:dyDescent="0.25">
      <c r="B1" s="123" t="s">
        <v>99</v>
      </c>
      <c r="H1" s="12" t="s">
        <v>137</v>
      </c>
    </row>
    <row r="2" spans="2:114" x14ac:dyDescent="0.2">
      <c r="B2" s="1" t="str">
        <f>intermediates!B2</f>
        <v>T1 MARATON České Budějovice</v>
      </c>
    </row>
    <row r="3" spans="2:114" s="7" customFormat="1" x14ac:dyDescent="0.2">
      <c r="B3" s="9" t="s">
        <v>31</v>
      </c>
      <c r="C3" s="14" t="s">
        <v>26</v>
      </c>
      <c r="D3" s="5" t="s">
        <v>27</v>
      </c>
      <c r="E3" s="5" t="s">
        <v>95</v>
      </c>
      <c r="F3" s="5" t="s">
        <v>28</v>
      </c>
      <c r="G3" s="5" t="s">
        <v>29</v>
      </c>
      <c r="H3" s="5" t="s">
        <v>30</v>
      </c>
      <c r="I3" s="6" t="s">
        <v>25</v>
      </c>
      <c r="J3" s="8" t="s">
        <v>32</v>
      </c>
      <c r="K3" s="8" t="s">
        <v>33</v>
      </c>
      <c r="L3" s="8" t="s">
        <v>34</v>
      </c>
      <c r="M3" s="8" t="s">
        <v>35</v>
      </c>
      <c r="N3" s="8" t="s">
        <v>36</v>
      </c>
      <c r="O3" s="8" t="s">
        <v>37</v>
      </c>
      <c r="P3" s="8" t="s">
        <v>38</v>
      </c>
      <c r="Q3" s="8" t="s">
        <v>39</v>
      </c>
      <c r="R3" s="8" t="s">
        <v>40</v>
      </c>
      <c r="S3" s="8" t="s">
        <v>41</v>
      </c>
      <c r="T3" s="8" t="s">
        <v>42</v>
      </c>
      <c r="U3" s="8" t="s">
        <v>43</v>
      </c>
      <c r="V3" s="8" t="s">
        <v>44</v>
      </c>
      <c r="W3" s="8" t="s">
        <v>45</v>
      </c>
      <c r="X3" s="8" t="s">
        <v>46</v>
      </c>
      <c r="Y3" s="8" t="s">
        <v>47</v>
      </c>
      <c r="Z3" s="8" t="s">
        <v>48</v>
      </c>
      <c r="AA3" s="8" t="s">
        <v>49</v>
      </c>
      <c r="AB3" s="8" t="s">
        <v>50</v>
      </c>
      <c r="AC3" s="8" t="s">
        <v>51</v>
      </c>
      <c r="AD3" s="8" t="s">
        <v>52</v>
      </c>
      <c r="AE3" s="8" t="s">
        <v>53</v>
      </c>
      <c r="AF3" s="8" t="s">
        <v>54</v>
      </c>
      <c r="AG3" s="8" t="s">
        <v>55</v>
      </c>
      <c r="AH3" s="8" t="s">
        <v>56</v>
      </c>
      <c r="AI3" s="8" t="s">
        <v>57</v>
      </c>
      <c r="AJ3" s="8" t="s">
        <v>58</v>
      </c>
      <c r="AK3" s="8" t="s">
        <v>59</v>
      </c>
      <c r="AL3" s="8" t="s">
        <v>60</v>
      </c>
      <c r="AM3" s="8" t="s">
        <v>61</v>
      </c>
      <c r="AN3" s="8" t="s">
        <v>62</v>
      </c>
      <c r="AO3" s="8" t="s">
        <v>63</v>
      </c>
      <c r="AP3" s="8" t="s">
        <v>64</v>
      </c>
      <c r="AQ3" s="8" t="s">
        <v>65</v>
      </c>
      <c r="AR3" s="8" t="s">
        <v>66</v>
      </c>
      <c r="AS3" s="8" t="s">
        <v>67</v>
      </c>
      <c r="AT3" s="8" t="s">
        <v>68</v>
      </c>
      <c r="AU3" s="8" t="s">
        <v>69</v>
      </c>
      <c r="AV3" s="8" t="s">
        <v>70</v>
      </c>
      <c r="AW3" s="8" t="s">
        <v>71</v>
      </c>
      <c r="AX3" s="8" t="s">
        <v>72</v>
      </c>
      <c r="AY3" s="8" t="s">
        <v>73</v>
      </c>
      <c r="AZ3" s="8" t="s">
        <v>74</v>
      </c>
      <c r="BA3" s="8" t="s">
        <v>75</v>
      </c>
      <c r="BB3" s="8" t="s">
        <v>76</v>
      </c>
      <c r="BC3" s="8" t="s">
        <v>77</v>
      </c>
      <c r="BD3" s="8" t="s">
        <v>78</v>
      </c>
      <c r="BE3" s="8" t="s">
        <v>79</v>
      </c>
      <c r="BF3" s="8" t="s">
        <v>80</v>
      </c>
      <c r="BG3" s="8" t="s">
        <v>81</v>
      </c>
      <c r="BH3" s="8" t="s">
        <v>82</v>
      </c>
      <c r="BI3" s="8" t="s">
        <v>83</v>
      </c>
      <c r="BJ3" s="8" t="s">
        <v>84</v>
      </c>
      <c r="BK3" s="8" t="s">
        <v>85</v>
      </c>
      <c r="BL3" s="8" t="s">
        <v>86</v>
      </c>
      <c r="BM3" s="8" t="s">
        <v>87</v>
      </c>
      <c r="BN3" s="8" t="s">
        <v>88</v>
      </c>
      <c r="BO3" s="8" t="s">
        <v>89</v>
      </c>
      <c r="BP3" s="8" t="s">
        <v>90</v>
      </c>
      <c r="BQ3" s="8" t="s">
        <v>91</v>
      </c>
      <c r="BR3" s="8" t="s">
        <v>92</v>
      </c>
      <c r="BS3" s="8" t="s">
        <v>93</v>
      </c>
      <c r="BT3" s="8" t="s">
        <v>94</v>
      </c>
      <c r="BU3" s="8" t="s">
        <v>175</v>
      </c>
      <c r="BV3" s="8" t="s">
        <v>249</v>
      </c>
      <c r="BW3" s="8" t="s">
        <v>250</v>
      </c>
      <c r="BX3" s="8" t="s">
        <v>251</v>
      </c>
      <c r="BY3" s="8" t="s">
        <v>252</v>
      </c>
      <c r="BZ3" s="8" t="s">
        <v>253</v>
      </c>
      <c r="CA3" s="8" t="s">
        <v>254</v>
      </c>
      <c r="CB3" s="8" t="s">
        <v>255</v>
      </c>
      <c r="CC3" s="8" t="s">
        <v>256</v>
      </c>
      <c r="CD3" s="8" t="s">
        <v>257</v>
      </c>
      <c r="CE3" s="8" t="s">
        <v>258</v>
      </c>
      <c r="CF3" s="8" t="s">
        <v>259</v>
      </c>
      <c r="CG3" s="8" t="s">
        <v>260</v>
      </c>
      <c r="CH3" s="8" t="s">
        <v>261</v>
      </c>
      <c r="CI3" s="8" t="s">
        <v>262</v>
      </c>
      <c r="CJ3" s="8" t="s">
        <v>263</v>
      </c>
      <c r="CK3" s="8" t="s">
        <v>264</v>
      </c>
      <c r="CL3" s="8" t="s">
        <v>265</v>
      </c>
      <c r="CM3" s="8" t="s">
        <v>266</v>
      </c>
      <c r="CN3" s="8" t="s">
        <v>267</v>
      </c>
      <c r="CO3" s="8" t="s">
        <v>268</v>
      </c>
      <c r="CP3" s="8" t="s">
        <v>269</v>
      </c>
      <c r="CQ3" s="8" t="s">
        <v>270</v>
      </c>
      <c r="CR3" s="8" t="s">
        <v>271</v>
      </c>
      <c r="CS3" s="8" t="s">
        <v>272</v>
      </c>
      <c r="CT3" s="8" t="s">
        <v>273</v>
      </c>
      <c r="CU3" s="8" t="s">
        <v>274</v>
      </c>
      <c r="CV3" s="8" t="s">
        <v>275</v>
      </c>
      <c r="CW3" s="8" t="s">
        <v>276</v>
      </c>
      <c r="CX3" s="8" t="s">
        <v>277</v>
      </c>
      <c r="CY3" s="8" t="s">
        <v>278</v>
      </c>
      <c r="CZ3" s="8" t="s">
        <v>279</v>
      </c>
      <c r="DA3" s="8" t="s">
        <v>280</v>
      </c>
      <c r="DB3" s="8" t="s">
        <v>281</v>
      </c>
      <c r="DC3" s="8" t="s">
        <v>282</v>
      </c>
      <c r="DD3" s="8" t="s">
        <v>283</v>
      </c>
      <c r="DE3" s="8" t="s">
        <v>284</v>
      </c>
      <c r="DF3" s="8" t="s">
        <v>285</v>
      </c>
      <c r="DG3" s="8" t="s">
        <v>286</v>
      </c>
      <c r="DH3" s="8" t="s">
        <v>287</v>
      </c>
      <c r="DI3" s="8" t="s">
        <v>288</v>
      </c>
      <c r="DJ3" s="8" t="s">
        <v>289</v>
      </c>
    </row>
    <row r="4" spans="2:114" x14ac:dyDescent="0.2">
      <c r="B4" s="124">
        <f>laps_times[[#This Row],[poř]]</f>
        <v>1</v>
      </c>
      <c r="C4" s="129">
        <f>laps_times[[#This Row],[s.č.]]</f>
        <v>1</v>
      </c>
      <c r="D4" s="125" t="str">
        <f>laps_times[[#This Row],[jméno]]</f>
        <v>Brunner Radek</v>
      </c>
      <c r="E4" s="126">
        <f>laps_times[[#This Row],[roč]]</f>
        <v>1974</v>
      </c>
      <c r="F4" s="126" t="str">
        <f>laps_times[[#This Row],[kat]]</f>
        <v>M40</v>
      </c>
      <c r="G4" s="126">
        <f>laps_times[[#This Row],[poř_kat]]</f>
        <v>1</v>
      </c>
      <c r="H4" s="125" t="str">
        <f>IF(ISBLANK(laps_times[[#This Row],[klub]]),"-",laps_times[[#This Row],[klub]])</f>
        <v>SK Babice</v>
      </c>
      <c r="I4" s="138">
        <f>laps_times[[#This Row],[celk. čas]]</f>
        <v>0.11082175925925926</v>
      </c>
      <c r="J4" s="130" t="str">
        <f>IF(ISBLANK(laps_times[[#This Row],[1]]),"DNF",CONCATENATE(RANK(rounds_cum_time[[#This Row],[1]],rounds_cum_time[1],1),"."))</f>
        <v>3.</v>
      </c>
      <c r="K4" s="130" t="str">
        <f>IF(ISBLANK(laps_times[[#This Row],[2]]),"DNF",CONCATENATE(RANK(rounds_cum_time[[#This Row],[2]],rounds_cum_time[2],1),"."))</f>
        <v>4.</v>
      </c>
      <c r="L4" s="130" t="str">
        <f>IF(ISBLANK(laps_times[[#This Row],[3]]),"DNF",CONCATENATE(RANK(rounds_cum_time[[#This Row],[3]],rounds_cum_time[3],1),"."))</f>
        <v>4.</v>
      </c>
      <c r="M4" s="130" t="str">
        <f>IF(ISBLANK(laps_times[[#This Row],[4]]),"DNF",CONCATENATE(RANK(rounds_cum_time[[#This Row],[4]],rounds_cum_time[4],1),"."))</f>
        <v>4.</v>
      </c>
      <c r="N4" s="130" t="str">
        <f>IF(ISBLANK(laps_times[[#This Row],[5]]),"DNF",CONCATENATE(RANK(rounds_cum_time[[#This Row],[5]],rounds_cum_time[5],1),"."))</f>
        <v>2.</v>
      </c>
      <c r="O4" s="130" t="str">
        <f>IF(ISBLANK(laps_times[[#This Row],[6]]),"DNF",CONCATENATE(RANK(rounds_cum_time[[#This Row],[6]],rounds_cum_time[6],1),"."))</f>
        <v>3.</v>
      </c>
      <c r="P4" s="130" t="str">
        <f>IF(ISBLANK(laps_times[[#This Row],[7]]),"DNF",CONCATENATE(RANK(rounds_cum_time[[#This Row],[7]],rounds_cum_time[7],1),"."))</f>
        <v>1.</v>
      </c>
      <c r="Q4" s="130" t="str">
        <f>IF(ISBLANK(laps_times[[#This Row],[8]]),"DNF",CONCATENATE(RANK(rounds_cum_time[[#This Row],[8]],rounds_cum_time[8],1),"."))</f>
        <v>3.</v>
      </c>
      <c r="R4" s="130" t="str">
        <f>IF(ISBLANK(laps_times[[#This Row],[9]]),"DNF",CONCATENATE(RANK(rounds_cum_time[[#This Row],[9]],rounds_cum_time[9],1),"."))</f>
        <v>1.</v>
      </c>
      <c r="S4" s="130" t="str">
        <f>IF(ISBLANK(laps_times[[#This Row],[10]]),"DNF",CONCATENATE(RANK(rounds_cum_time[[#This Row],[10]],rounds_cum_time[10],1),"."))</f>
        <v>1.</v>
      </c>
      <c r="T4" s="130" t="str">
        <f>IF(ISBLANK(laps_times[[#This Row],[11]]),"DNF",CONCATENATE(RANK(rounds_cum_time[[#This Row],[11]],rounds_cum_time[11],1),"."))</f>
        <v>1.</v>
      </c>
      <c r="U4" s="130" t="str">
        <f>IF(ISBLANK(laps_times[[#This Row],[12]]),"DNF",CONCATENATE(RANK(rounds_cum_time[[#This Row],[12]],rounds_cum_time[12],1),"."))</f>
        <v>1.</v>
      </c>
      <c r="V4" s="130" t="str">
        <f>IF(ISBLANK(laps_times[[#This Row],[13]]),"DNF",CONCATENATE(RANK(rounds_cum_time[[#This Row],[13]],rounds_cum_time[13],1),"."))</f>
        <v>1.</v>
      </c>
      <c r="W4" s="130" t="str">
        <f>IF(ISBLANK(laps_times[[#This Row],[14]]),"DNF",CONCATENATE(RANK(rounds_cum_time[[#This Row],[14]],rounds_cum_time[14],1),"."))</f>
        <v>1.</v>
      </c>
      <c r="X4" s="130" t="str">
        <f>IF(ISBLANK(laps_times[[#This Row],[15]]),"DNF",CONCATENATE(RANK(rounds_cum_time[[#This Row],[15]],rounds_cum_time[15],1),"."))</f>
        <v>1.</v>
      </c>
      <c r="Y4" s="130" t="str">
        <f>IF(ISBLANK(laps_times[[#This Row],[16]]),"DNF",CONCATENATE(RANK(rounds_cum_time[[#This Row],[16]],rounds_cum_time[16],1),"."))</f>
        <v>1.</v>
      </c>
      <c r="Z4" s="130" t="str">
        <f>IF(ISBLANK(laps_times[[#This Row],[17]]),"DNF",CONCATENATE(RANK(rounds_cum_time[[#This Row],[17]],rounds_cum_time[17],1),"."))</f>
        <v>1.</v>
      </c>
      <c r="AA4" s="130" t="str">
        <f>IF(ISBLANK(laps_times[[#This Row],[18]]),"DNF",CONCATENATE(RANK(rounds_cum_time[[#This Row],[18]],rounds_cum_time[18],1),"."))</f>
        <v>1.</v>
      </c>
      <c r="AB4" s="130" t="str">
        <f>IF(ISBLANK(laps_times[[#This Row],[19]]),"DNF",CONCATENATE(RANK(rounds_cum_time[[#This Row],[19]],rounds_cum_time[19],1),"."))</f>
        <v>1.</v>
      </c>
      <c r="AC4" s="130" t="str">
        <f>IF(ISBLANK(laps_times[[#This Row],[20]]),"DNF",CONCATENATE(RANK(rounds_cum_time[[#This Row],[20]],rounds_cum_time[20],1),"."))</f>
        <v>1.</v>
      </c>
      <c r="AD4" s="130" t="str">
        <f>IF(ISBLANK(laps_times[[#This Row],[21]]),"DNF",CONCATENATE(RANK(rounds_cum_time[[#This Row],[21]],rounds_cum_time[21],1),"."))</f>
        <v>1.</v>
      </c>
      <c r="AE4" s="130" t="str">
        <f>IF(ISBLANK(laps_times[[#This Row],[22]]),"DNF",CONCATENATE(RANK(rounds_cum_time[[#This Row],[22]],rounds_cum_time[22],1),"."))</f>
        <v>1.</v>
      </c>
      <c r="AF4" s="130" t="str">
        <f>IF(ISBLANK(laps_times[[#This Row],[23]]),"DNF",CONCATENATE(RANK(rounds_cum_time[[#This Row],[23]],rounds_cum_time[23],1),"."))</f>
        <v>1.</v>
      </c>
      <c r="AG4" s="130" t="str">
        <f>IF(ISBLANK(laps_times[[#This Row],[24]]),"DNF",CONCATENATE(RANK(rounds_cum_time[[#This Row],[24]],rounds_cum_time[24],1),"."))</f>
        <v>1.</v>
      </c>
      <c r="AH4" s="130" t="str">
        <f>IF(ISBLANK(laps_times[[#This Row],[25]]),"DNF",CONCATENATE(RANK(rounds_cum_time[[#This Row],[25]],rounds_cum_time[25],1),"."))</f>
        <v>1.</v>
      </c>
      <c r="AI4" s="130" t="str">
        <f>IF(ISBLANK(laps_times[[#This Row],[26]]),"DNF",CONCATENATE(RANK(rounds_cum_time[[#This Row],[26]],rounds_cum_time[26],1),"."))</f>
        <v>1.</v>
      </c>
      <c r="AJ4" s="130" t="str">
        <f>IF(ISBLANK(laps_times[[#This Row],[27]]),"DNF",CONCATENATE(RANK(rounds_cum_time[[#This Row],[27]],rounds_cum_time[27],1),"."))</f>
        <v>1.</v>
      </c>
      <c r="AK4" s="130" t="str">
        <f>IF(ISBLANK(laps_times[[#This Row],[28]]),"DNF",CONCATENATE(RANK(rounds_cum_time[[#This Row],[28]],rounds_cum_time[28],1),"."))</f>
        <v>1.</v>
      </c>
      <c r="AL4" s="130" t="str">
        <f>IF(ISBLANK(laps_times[[#This Row],[29]]),"DNF",CONCATENATE(RANK(rounds_cum_time[[#This Row],[29]],rounds_cum_time[29],1),"."))</f>
        <v>1.</v>
      </c>
      <c r="AM4" s="130" t="str">
        <f>IF(ISBLANK(laps_times[[#This Row],[30]]),"DNF",CONCATENATE(RANK(rounds_cum_time[[#This Row],[30]],rounds_cum_time[30],1),"."))</f>
        <v>1.</v>
      </c>
      <c r="AN4" s="130" t="str">
        <f>IF(ISBLANK(laps_times[[#This Row],[31]]),"DNF",CONCATENATE(RANK(rounds_cum_time[[#This Row],[31]],rounds_cum_time[31],1),"."))</f>
        <v>1.</v>
      </c>
      <c r="AO4" s="130" t="str">
        <f>IF(ISBLANK(laps_times[[#This Row],[32]]),"DNF",CONCATENATE(RANK(rounds_cum_time[[#This Row],[32]],rounds_cum_time[32],1),"."))</f>
        <v>1.</v>
      </c>
      <c r="AP4" s="130" t="str">
        <f>IF(ISBLANK(laps_times[[#This Row],[33]]),"DNF",CONCATENATE(RANK(rounds_cum_time[[#This Row],[33]],rounds_cum_time[33],1),"."))</f>
        <v>1.</v>
      </c>
      <c r="AQ4" s="130" t="str">
        <f>IF(ISBLANK(laps_times[[#This Row],[34]]),"DNF",CONCATENATE(RANK(rounds_cum_time[[#This Row],[34]],rounds_cum_time[34],1),"."))</f>
        <v>1.</v>
      </c>
      <c r="AR4" s="130" t="str">
        <f>IF(ISBLANK(laps_times[[#This Row],[35]]),"DNF",CONCATENATE(RANK(rounds_cum_time[[#This Row],[35]],rounds_cum_time[35],1),"."))</f>
        <v>1.</v>
      </c>
      <c r="AS4" s="130" t="str">
        <f>IF(ISBLANK(laps_times[[#This Row],[36]]),"DNF",CONCATENATE(RANK(rounds_cum_time[[#This Row],[36]],rounds_cum_time[36],1),"."))</f>
        <v>1.</v>
      </c>
      <c r="AT4" s="130" t="str">
        <f>IF(ISBLANK(laps_times[[#This Row],[37]]),"DNF",CONCATENATE(RANK(rounds_cum_time[[#This Row],[37]],rounds_cum_time[37],1),"."))</f>
        <v>1.</v>
      </c>
      <c r="AU4" s="130" t="str">
        <f>IF(ISBLANK(laps_times[[#This Row],[38]]),"DNF",CONCATENATE(RANK(rounds_cum_time[[#This Row],[38]],rounds_cum_time[38],1),"."))</f>
        <v>1.</v>
      </c>
      <c r="AV4" s="130" t="str">
        <f>IF(ISBLANK(laps_times[[#This Row],[39]]),"DNF",CONCATENATE(RANK(rounds_cum_time[[#This Row],[39]],rounds_cum_time[39],1),"."))</f>
        <v>1.</v>
      </c>
      <c r="AW4" s="130" t="str">
        <f>IF(ISBLANK(laps_times[[#This Row],[40]]),"DNF",CONCATENATE(RANK(rounds_cum_time[[#This Row],[40]],rounds_cum_time[40],1),"."))</f>
        <v>1.</v>
      </c>
      <c r="AX4" s="130" t="str">
        <f>IF(ISBLANK(laps_times[[#This Row],[41]]),"DNF",CONCATENATE(RANK(rounds_cum_time[[#This Row],[41]],rounds_cum_time[41],1),"."))</f>
        <v>1.</v>
      </c>
      <c r="AY4" s="130" t="str">
        <f>IF(ISBLANK(laps_times[[#This Row],[42]]),"DNF",CONCATENATE(RANK(rounds_cum_time[[#This Row],[42]],rounds_cum_time[42],1),"."))</f>
        <v>1.</v>
      </c>
      <c r="AZ4" s="130" t="str">
        <f>IF(ISBLANK(laps_times[[#This Row],[43]]),"DNF",CONCATENATE(RANK(rounds_cum_time[[#This Row],[43]],rounds_cum_time[43],1),"."))</f>
        <v>1.</v>
      </c>
      <c r="BA4" s="130" t="str">
        <f>IF(ISBLANK(laps_times[[#This Row],[44]]),"DNF",CONCATENATE(RANK(rounds_cum_time[[#This Row],[44]],rounds_cum_time[44],1),"."))</f>
        <v>1.</v>
      </c>
      <c r="BB4" s="130" t="str">
        <f>IF(ISBLANK(laps_times[[#This Row],[45]]),"DNF",CONCATENATE(RANK(rounds_cum_time[[#This Row],[45]],rounds_cum_time[45],1),"."))</f>
        <v>1.</v>
      </c>
      <c r="BC4" s="130" t="str">
        <f>IF(ISBLANK(laps_times[[#This Row],[46]]),"DNF",CONCATENATE(RANK(rounds_cum_time[[#This Row],[46]],rounds_cum_time[46],1),"."))</f>
        <v>1.</v>
      </c>
      <c r="BD4" s="130" t="str">
        <f>IF(ISBLANK(laps_times[[#This Row],[47]]),"DNF",CONCATENATE(RANK(rounds_cum_time[[#This Row],[47]],rounds_cum_time[47],1),"."))</f>
        <v>1.</v>
      </c>
      <c r="BE4" s="130" t="str">
        <f>IF(ISBLANK(laps_times[[#This Row],[48]]),"DNF",CONCATENATE(RANK(rounds_cum_time[[#This Row],[48]],rounds_cum_time[48],1),"."))</f>
        <v>1.</v>
      </c>
      <c r="BF4" s="130" t="str">
        <f>IF(ISBLANK(laps_times[[#This Row],[49]]),"DNF",CONCATENATE(RANK(rounds_cum_time[[#This Row],[49]],rounds_cum_time[49],1),"."))</f>
        <v>1.</v>
      </c>
      <c r="BG4" s="130" t="str">
        <f>IF(ISBLANK(laps_times[[#This Row],[50]]),"DNF",CONCATENATE(RANK(rounds_cum_time[[#This Row],[50]],rounds_cum_time[50],1),"."))</f>
        <v>1.</v>
      </c>
      <c r="BH4" s="130" t="str">
        <f>IF(ISBLANK(laps_times[[#This Row],[51]]),"DNF",CONCATENATE(RANK(rounds_cum_time[[#This Row],[51]],rounds_cum_time[51],1),"."))</f>
        <v>1.</v>
      </c>
      <c r="BI4" s="130" t="str">
        <f>IF(ISBLANK(laps_times[[#This Row],[52]]),"DNF",CONCATENATE(RANK(rounds_cum_time[[#This Row],[52]],rounds_cum_time[52],1),"."))</f>
        <v>1.</v>
      </c>
      <c r="BJ4" s="130" t="str">
        <f>IF(ISBLANK(laps_times[[#This Row],[53]]),"DNF",CONCATENATE(RANK(rounds_cum_time[[#This Row],[53]],rounds_cum_time[53],1),"."))</f>
        <v>1.</v>
      </c>
      <c r="BK4" s="130" t="str">
        <f>IF(ISBLANK(laps_times[[#This Row],[54]]),"DNF",CONCATENATE(RANK(rounds_cum_time[[#This Row],[54]],rounds_cum_time[54],1),"."))</f>
        <v>1.</v>
      </c>
      <c r="BL4" s="130" t="str">
        <f>IF(ISBLANK(laps_times[[#This Row],[55]]),"DNF",CONCATENATE(RANK(rounds_cum_time[[#This Row],[55]],rounds_cum_time[55],1),"."))</f>
        <v>1.</v>
      </c>
      <c r="BM4" s="130" t="str">
        <f>IF(ISBLANK(laps_times[[#This Row],[56]]),"DNF",CONCATENATE(RANK(rounds_cum_time[[#This Row],[56]],rounds_cum_time[56],1),"."))</f>
        <v>1.</v>
      </c>
      <c r="BN4" s="130" t="str">
        <f>IF(ISBLANK(laps_times[[#This Row],[57]]),"DNF",CONCATENATE(RANK(rounds_cum_time[[#This Row],[57]],rounds_cum_time[57],1),"."))</f>
        <v>1.</v>
      </c>
      <c r="BO4" s="130" t="str">
        <f>IF(ISBLANK(laps_times[[#This Row],[58]]),"DNF",CONCATENATE(RANK(rounds_cum_time[[#This Row],[58]],rounds_cum_time[58],1),"."))</f>
        <v>1.</v>
      </c>
      <c r="BP4" s="130" t="str">
        <f>IF(ISBLANK(laps_times[[#This Row],[59]]),"DNF",CONCATENATE(RANK(rounds_cum_time[[#This Row],[59]],rounds_cum_time[59],1),"."))</f>
        <v>1.</v>
      </c>
      <c r="BQ4" s="130" t="str">
        <f>IF(ISBLANK(laps_times[[#This Row],[60]]),"DNF",CONCATENATE(RANK(rounds_cum_time[[#This Row],[60]],rounds_cum_time[60],1),"."))</f>
        <v>1.</v>
      </c>
      <c r="BR4" s="130" t="str">
        <f>IF(ISBLANK(laps_times[[#This Row],[61]]),"DNF",CONCATENATE(RANK(rounds_cum_time[[#This Row],[61]],rounds_cum_time[61],1),"."))</f>
        <v>1.</v>
      </c>
      <c r="BS4" s="130" t="str">
        <f>IF(ISBLANK(laps_times[[#This Row],[62]]),"DNF",CONCATENATE(RANK(rounds_cum_time[[#This Row],[62]],rounds_cum_time[62],1),"."))</f>
        <v>1.</v>
      </c>
      <c r="BT4" s="130" t="str">
        <f>IF(ISBLANK(laps_times[[#This Row],[63]]),"DNF",CONCATENATE(RANK(rounds_cum_time[[#This Row],[63]],rounds_cum_time[63],1),"."))</f>
        <v>1.</v>
      </c>
      <c r="BU4" s="130" t="str">
        <f>IF(ISBLANK(laps_times[[#This Row],[64]]),"DNF",CONCATENATE(RANK(rounds_cum_time[[#This Row],[64]],rounds_cum_time[64],1),"."))</f>
        <v>1.</v>
      </c>
      <c r="BV4" s="130" t="str">
        <f>IF(ISBLANK(laps_times[[#This Row],[65]]),"DNF",CONCATENATE(RANK(rounds_cum_time[[#This Row],[65]],rounds_cum_time[65],1),"."))</f>
        <v>1.</v>
      </c>
      <c r="BW4" s="130" t="str">
        <f>IF(ISBLANK(laps_times[[#This Row],[66]]),"DNF",CONCATENATE(RANK(rounds_cum_time[[#This Row],[66]],rounds_cum_time[66],1),"."))</f>
        <v>1.</v>
      </c>
      <c r="BX4" s="130" t="str">
        <f>IF(ISBLANK(laps_times[[#This Row],[67]]),"DNF",CONCATENATE(RANK(rounds_cum_time[[#This Row],[67]],rounds_cum_time[67],1),"."))</f>
        <v>1.</v>
      </c>
      <c r="BY4" s="130" t="str">
        <f>IF(ISBLANK(laps_times[[#This Row],[68]]),"DNF",CONCATENATE(RANK(rounds_cum_time[[#This Row],[68]],rounds_cum_time[68],1),"."))</f>
        <v>1.</v>
      </c>
      <c r="BZ4" s="130" t="str">
        <f>IF(ISBLANK(laps_times[[#This Row],[69]]),"DNF",CONCATENATE(RANK(rounds_cum_time[[#This Row],[69]],rounds_cum_time[69],1),"."))</f>
        <v>1.</v>
      </c>
      <c r="CA4" s="130" t="str">
        <f>IF(ISBLANK(laps_times[[#This Row],[70]]),"DNF",CONCATENATE(RANK(rounds_cum_time[[#This Row],[70]],rounds_cum_time[70],1),"."))</f>
        <v>1.</v>
      </c>
      <c r="CB4" s="130" t="str">
        <f>IF(ISBLANK(laps_times[[#This Row],[71]]),"DNF",CONCATENATE(RANK(rounds_cum_time[[#This Row],[71]],rounds_cum_time[71],1),"."))</f>
        <v>1.</v>
      </c>
      <c r="CC4" s="130" t="str">
        <f>IF(ISBLANK(laps_times[[#This Row],[72]]),"DNF",CONCATENATE(RANK(rounds_cum_time[[#This Row],[72]],rounds_cum_time[72],1),"."))</f>
        <v>1.</v>
      </c>
      <c r="CD4" s="130" t="str">
        <f>IF(ISBLANK(laps_times[[#This Row],[73]]),"DNF",CONCATENATE(RANK(rounds_cum_time[[#This Row],[73]],rounds_cum_time[73],1),"."))</f>
        <v>1.</v>
      </c>
      <c r="CE4" s="130" t="str">
        <f>IF(ISBLANK(laps_times[[#This Row],[74]]),"DNF",CONCATENATE(RANK(rounds_cum_time[[#This Row],[74]],rounds_cum_time[74],1),"."))</f>
        <v>1.</v>
      </c>
      <c r="CF4" s="130" t="str">
        <f>IF(ISBLANK(laps_times[[#This Row],[75]]),"DNF",CONCATENATE(RANK(rounds_cum_time[[#This Row],[75]],rounds_cum_time[75],1),"."))</f>
        <v>1.</v>
      </c>
      <c r="CG4" s="130" t="str">
        <f>IF(ISBLANK(laps_times[[#This Row],[76]]),"DNF",CONCATENATE(RANK(rounds_cum_time[[#This Row],[76]],rounds_cum_time[76],1),"."))</f>
        <v>1.</v>
      </c>
      <c r="CH4" s="130" t="str">
        <f>IF(ISBLANK(laps_times[[#This Row],[77]]),"DNF",CONCATENATE(RANK(rounds_cum_time[[#This Row],[77]],rounds_cum_time[77],1),"."))</f>
        <v>1.</v>
      </c>
      <c r="CI4" s="130" t="str">
        <f>IF(ISBLANK(laps_times[[#This Row],[78]]),"DNF",CONCATENATE(RANK(rounds_cum_time[[#This Row],[78]],rounds_cum_time[78],1),"."))</f>
        <v>1.</v>
      </c>
      <c r="CJ4" s="130" t="str">
        <f>IF(ISBLANK(laps_times[[#This Row],[79]]),"DNF",CONCATENATE(RANK(rounds_cum_time[[#This Row],[79]],rounds_cum_time[79],1),"."))</f>
        <v>1.</v>
      </c>
      <c r="CK4" s="130" t="str">
        <f>IF(ISBLANK(laps_times[[#This Row],[80]]),"DNF",CONCATENATE(RANK(rounds_cum_time[[#This Row],[80]],rounds_cum_time[80],1),"."))</f>
        <v>1.</v>
      </c>
      <c r="CL4" s="130" t="str">
        <f>IF(ISBLANK(laps_times[[#This Row],[81]]),"DNF",CONCATENATE(RANK(rounds_cum_time[[#This Row],[81]],rounds_cum_time[81],1),"."))</f>
        <v>1.</v>
      </c>
      <c r="CM4" s="130" t="str">
        <f>IF(ISBLANK(laps_times[[#This Row],[82]]),"DNF",CONCATENATE(RANK(rounds_cum_time[[#This Row],[82]],rounds_cum_time[82],1),"."))</f>
        <v>1.</v>
      </c>
      <c r="CN4" s="130" t="str">
        <f>IF(ISBLANK(laps_times[[#This Row],[83]]),"DNF",CONCATENATE(RANK(rounds_cum_time[[#This Row],[83]],rounds_cum_time[83],1),"."))</f>
        <v>1.</v>
      </c>
      <c r="CO4" s="130" t="str">
        <f>IF(ISBLANK(laps_times[[#This Row],[84]]),"DNF",CONCATENATE(RANK(rounds_cum_time[[#This Row],[84]],rounds_cum_time[84],1),"."))</f>
        <v>1.</v>
      </c>
      <c r="CP4" s="130" t="str">
        <f>IF(ISBLANK(laps_times[[#This Row],[85]]),"DNF",CONCATENATE(RANK(rounds_cum_time[[#This Row],[85]],rounds_cum_time[85],1),"."))</f>
        <v>1.</v>
      </c>
      <c r="CQ4" s="130" t="str">
        <f>IF(ISBLANK(laps_times[[#This Row],[86]]),"DNF",CONCATENATE(RANK(rounds_cum_time[[#This Row],[86]],rounds_cum_time[86],1),"."))</f>
        <v>1.</v>
      </c>
      <c r="CR4" s="130" t="str">
        <f>IF(ISBLANK(laps_times[[#This Row],[87]]),"DNF",CONCATENATE(RANK(rounds_cum_time[[#This Row],[87]],rounds_cum_time[87],1),"."))</f>
        <v>1.</v>
      </c>
      <c r="CS4" s="130" t="str">
        <f>IF(ISBLANK(laps_times[[#This Row],[88]]),"DNF",CONCATENATE(RANK(rounds_cum_time[[#This Row],[88]],rounds_cum_time[88],1),"."))</f>
        <v>1.</v>
      </c>
      <c r="CT4" s="130" t="str">
        <f>IF(ISBLANK(laps_times[[#This Row],[89]]),"DNF",CONCATENATE(RANK(rounds_cum_time[[#This Row],[89]],rounds_cum_time[89],1),"."))</f>
        <v>1.</v>
      </c>
      <c r="CU4" s="130" t="str">
        <f>IF(ISBLANK(laps_times[[#This Row],[90]]),"DNF",CONCATENATE(RANK(rounds_cum_time[[#This Row],[90]],rounds_cum_time[90],1),"."))</f>
        <v>1.</v>
      </c>
      <c r="CV4" s="130" t="str">
        <f>IF(ISBLANK(laps_times[[#This Row],[91]]),"DNF",CONCATENATE(RANK(rounds_cum_time[[#This Row],[91]],rounds_cum_time[91],1),"."))</f>
        <v>1.</v>
      </c>
      <c r="CW4" s="130" t="str">
        <f>IF(ISBLANK(laps_times[[#This Row],[92]]),"DNF",CONCATENATE(RANK(rounds_cum_time[[#This Row],[92]],rounds_cum_time[92],1),"."))</f>
        <v>1.</v>
      </c>
      <c r="CX4" s="130" t="str">
        <f>IF(ISBLANK(laps_times[[#This Row],[93]]),"DNF",CONCATENATE(RANK(rounds_cum_time[[#This Row],[93]],rounds_cum_time[93],1),"."))</f>
        <v>1.</v>
      </c>
      <c r="CY4" s="130" t="str">
        <f>IF(ISBLANK(laps_times[[#This Row],[94]]),"DNF",CONCATENATE(RANK(rounds_cum_time[[#This Row],[94]],rounds_cum_time[94],1),"."))</f>
        <v>1.</v>
      </c>
      <c r="CZ4" s="130" t="str">
        <f>IF(ISBLANK(laps_times[[#This Row],[95]]),"DNF",CONCATENATE(RANK(rounds_cum_time[[#This Row],[95]],rounds_cum_time[95],1),"."))</f>
        <v>1.</v>
      </c>
      <c r="DA4" s="130" t="str">
        <f>IF(ISBLANK(laps_times[[#This Row],[96]]),"DNF",CONCATENATE(RANK(rounds_cum_time[[#This Row],[96]],rounds_cum_time[96],1),"."))</f>
        <v>1.</v>
      </c>
      <c r="DB4" s="130" t="str">
        <f>IF(ISBLANK(laps_times[[#This Row],[97]]),"DNF",CONCATENATE(RANK(rounds_cum_time[[#This Row],[97]],rounds_cum_time[97],1),"."))</f>
        <v>1.</v>
      </c>
      <c r="DC4" s="130" t="str">
        <f>IF(ISBLANK(laps_times[[#This Row],[98]]),"DNF",CONCATENATE(RANK(rounds_cum_time[[#This Row],[98]],rounds_cum_time[98],1),"."))</f>
        <v>1.</v>
      </c>
      <c r="DD4" s="130" t="str">
        <f>IF(ISBLANK(laps_times[[#This Row],[99]]),"DNF",CONCATENATE(RANK(rounds_cum_time[[#This Row],[99]],rounds_cum_time[99],1),"."))</f>
        <v>1.</v>
      </c>
      <c r="DE4" s="130" t="str">
        <f>IF(ISBLANK(laps_times[[#This Row],[100]]),"DNF",CONCATENATE(RANK(rounds_cum_time[[#This Row],[100]],rounds_cum_time[100],1),"."))</f>
        <v>1.</v>
      </c>
      <c r="DF4" s="130" t="str">
        <f>IF(ISBLANK(laps_times[[#This Row],[101]]),"DNF",CONCATENATE(RANK(rounds_cum_time[[#This Row],[101]],rounds_cum_time[101],1),"."))</f>
        <v>1.</v>
      </c>
      <c r="DG4" s="130" t="str">
        <f>IF(ISBLANK(laps_times[[#This Row],[102]]),"DNF",CONCATENATE(RANK(rounds_cum_time[[#This Row],[102]],rounds_cum_time[102],1),"."))</f>
        <v>1.</v>
      </c>
      <c r="DH4" s="130" t="str">
        <f>IF(ISBLANK(laps_times[[#This Row],[103]]),"DNF",CONCATENATE(RANK(rounds_cum_time[[#This Row],[103]],rounds_cum_time[103],1),"."))</f>
        <v>1.</v>
      </c>
      <c r="DI4" s="130" t="str">
        <f>IF(ISBLANK(laps_times[[#This Row],[104]]),"DNF",CONCATENATE(RANK(rounds_cum_time[[#This Row],[104]],rounds_cum_time[104],1),"."))</f>
        <v>1.</v>
      </c>
      <c r="DJ4" s="130" t="str">
        <f>IF(ISBLANK(laps_times[[#This Row],[105]]),"DNF",CONCATENATE(RANK(rounds_cum_time[[#This Row],[105]],rounds_cum_time[105],1),"."))</f>
        <v>1.</v>
      </c>
    </row>
    <row r="5" spans="2:114" x14ac:dyDescent="0.2">
      <c r="B5" s="124">
        <f>laps_times[[#This Row],[poř]]</f>
        <v>2</v>
      </c>
      <c r="C5" s="129">
        <f>laps_times[[#This Row],[s.č.]]</f>
        <v>28</v>
      </c>
      <c r="D5" s="125" t="str">
        <f>laps_times[[#This Row],[jméno]]</f>
        <v>Ďuk Jan</v>
      </c>
      <c r="E5" s="126">
        <f>laps_times[[#This Row],[roč]]</f>
        <v>1981</v>
      </c>
      <c r="F5" s="126" t="str">
        <f>laps_times[[#This Row],[kat]]</f>
        <v>M30</v>
      </c>
      <c r="G5" s="126">
        <f>laps_times[[#This Row],[poř_kat]]</f>
        <v>1</v>
      </c>
      <c r="H5" s="125" t="str">
        <f>IF(ISBLANK(laps_times[[#This Row],[klub]]),"-",laps_times[[#This Row],[klub]])</f>
        <v>-</v>
      </c>
      <c r="I5" s="138">
        <f>laps_times[[#This Row],[celk. čas]]</f>
        <v>0.11648148148148148</v>
      </c>
      <c r="J5" s="130" t="str">
        <f>IF(ISBLANK(laps_times[[#This Row],[1]]),"DNF",CONCATENATE(RANK(rounds_cum_time[[#This Row],[1]],rounds_cum_time[1],1),"."))</f>
        <v>4.</v>
      </c>
      <c r="K5" s="130" t="str">
        <f>IF(ISBLANK(laps_times[[#This Row],[2]]),"DNF",CONCATENATE(RANK(rounds_cum_time[[#This Row],[2]],rounds_cum_time[2],1),"."))</f>
        <v>3.</v>
      </c>
      <c r="L5" s="130" t="str">
        <f>IF(ISBLANK(laps_times[[#This Row],[3]]),"DNF",CONCATENATE(RANK(rounds_cum_time[[#This Row],[3]],rounds_cum_time[3],1),"."))</f>
        <v>3.</v>
      </c>
      <c r="M5" s="130" t="str">
        <f>IF(ISBLANK(laps_times[[#This Row],[4]]),"DNF",CONCATENATE(RANK(rounds_cum_time[[#This Row],[4]],rounds_cum_time[4],1),"."))</f>
        <v>2.</v>
      </c>
      <c r="N5" s="130" t="str">
        <f>IF(ISBLANK(laps_times[[#This Row],[5]]),"DNF",CONCATENATE(RANK(rounds_cum_time[[#This Row],[5]],rounds_cum_time[5],1),"."))</f>
        <v>4.</v>
      </c>
      <c r="O5" s="130" t="str">
        <f>IF(ISBLANK(laps_times[[#This Row],[6]]),"DNF",CONCATENATE(RANK(rounds_cum_time[[#This Row],[6]],rounds_cum_time[6],1),"."))</f>
        <v>2.</v>
      </c>
      <c r="P5" s="130" t="str">
        <f>IF(ISBLANK(laps_times[[#This Row],[7]]),"DNF",CONCATENATE(RANK(rounds_cum_time[[#This Row],[7]],rounds_cum_time[7],1),"."))</f>
        <v>3.</v>
      </c>
      <c r="Q5" s="130" t="str">
        <f>IF(ISBLANK(laps_times[[#This Row],[8]]),"DNF",CONCATENATE(RANK(rounds_cum_time[[#This Row],[8]],rounds_cum_time[8],1),"."))</f>
        <v>2.</v>
      </c>
      <c r="R5" s="130" t="str">
        <f>IF(ISBLANK(laps_times[[#This Row],[9]]),"DNF",CONCATENATE(RANK(rounds_cum_time[[#This Row],[9]],rounds_cum_time[9],1),"."))</f>
        <v>2.</v>
      </c>
      <c r="S5" s="130" t="str">
        <f>IF(ISBLANK(laps_times[[#This Row],[10]]),"DNF",CONCATENATE(RANK(rounds_cum_time[[#This Row],[10]],rounds_cum_time[10],1),"."))</f>
        <v>2.</v>
      </c>
      <c r="T5" s="130" t="str">
        <f>IF(ISBLANK(laps_times[[#This Row],[11]]),"DNF",CONCATENATE(RANK(rounds_cum_time[[#This Row],[11]],rounds_cum_time[11],1),"."))</f>
        <v>2.</v>
      </c>
      <c r="U5" s="130" t="str">
        <f>IF(ISBLANK(laps_times[[#This Row],[12]]),"DNF",CONCATENATE(RANK(rounds_cum_time[[#This Row],[12]],rounds_cum_time[12],1),"."))</f>
        <v>2.</v>
      </c>
      <c r="V5" s="130" t="str">
        <f>IF(ISBLANK(laps_times[[#This Row],[13]]),"DNF",CONCATENATE(RANK(rounds_cum_time[[#This Row],[13]],rounds_cum_time[13],1),"."))</f>
        <v>2.</v>
      </c>
      <c r="W5" s="130" t="str">
        <f>IF(ISBLANK(laps_times[[#This Row],[14]]),"DNF",CONCATENATE(RANK(rounds_cum_time[[#This Row],[14]],rounds_cum_time[14],1),"."))</f>
        <v>2.</v>
      </c>
      <c r="X5" s="130" t="str">
        <f>IF(ISBLANK(laps_times[[#This Row],[15]]),"DNF",CONCATENATE(RANK(rounds_cum_time[[#This Row],[15]],rounds_cum_time[15],1),"."))</f>
        <v>2.</v>
      </c>
      <c r="Y5" s="130" t="str">
        <f>IF(ISBLANK(laps_times[[#This Row],[16]]),"DNF",CONCATENATE(RANK(rounds_cum_time[[#This Row],[16]],rounds_cum_time[16],1),"."))</f>
        <v>2.</v>
      </c>
      <c r="Z5" s="130" t="str">
        <f>IF(ISBLANK(laps_times[[#This Row],[17]]),"DNF",CONCATENATE(RANK(rounds_cum_time[[#This Row],[17]],rounds_cum_time[17],1),"."))</f>
        <v>2.</v>
      </c>
      <c r="AA5" s="130" t="str">
        <f>IF(ISBLANK(laps_times[[#This Row],[18]]),"DNF",CONCATENATE(RANK(rounds_cum_time[[#This Row],[18]],rounds_cum_time[18],1),"."))</f>
        <v>2.</v>
      </c>
      <c r="AB5" s="130" t="str">
        <f>IF(ISBLANK(laps_times[[#This Row],[19]]),"DNF",CONCATENATE(RANK(rounds_cum_time[[#This Row],[19]],rounds_cum_time[19],1),"."))</f>
        <v>2.</v>
      </c>
      <c r="AC5" s="130" t="str">
        <f>IF(ISBLANK(laps_times[[#This Row],[20]]),"DNF",CONCATENATE(RANK(rounds_cum_time[[#This Row],[20]],rounds_cum_time[20],1),"."))</f>
        <v>2.</v>
      </c>
      <c r="AD5" s="130" t="str">
        <f>IF(ISBLANK(laps_times[[#This Row],[21]]),"DNF",CONCATENATE(RANK(rounds_cum_time[[#This Row],[21]],rounds_cum_time[21],1),"."))</f>
        <v>2.</v>
      </c>
      <c r="AE5" s="130" t="str">
        <f>IF(ISBLANK(laps_times[[#This Row],[22]]),"DNF",CONCATENATE(RANK(rounds_cum_time[[#This Row],[22]],rounds_cum_time[22],1),"."))</f>
        <v>2.</v>
      </c>
      <c r="AF5" s="130" t="str">
        <f>IF(ISBLANK(laps_times[[#This Row],[23]]),"DNF",CONCATENATE(RANK(rounds_cum_time[[#This Row],[23]],rounds_cum_time[23],1),"."))</f>
        <v>2.</v>
      </c>
      <c r="AG5" s="130" t="str">
        <f>IF(ISBLANK(laps_times[[#This Row],[24]]),"DNF",CONCATENATE(RANK(rounds_cum_time[[#This Row],[24]],rounds_cum_time[24],1),"."))</f>
        <v>2.</v>
      </c>
      <c r="AH5" s="130" t="str">
        <f>IF(ISBLANK(laps_times[[#This Row],[25]]),"DNF",CONCATENATE(RANK(rounds_cum_time[[#This Row],[25]],rounds_cum_time[25],1),"."))</f>
        <v>2.</v>
      </c>
      <c r="AI5" s="130" t="str">
        <f>IF(ISBLANK(laps_times[[#This Row],[26]]),"DNF",CONCATENATE(RANK(rounds_cum_time[[#This Row],[26]],rounds_cum_time[26],1),"."))</f>
        <v>2.</v>
      </c>
      <c r="AJ5" s="130" t="str">
        <f>IF(ISBLANK(laps_times[[#This Row],[27]]),"DNF",CONCATENATE(RANK(rounds_cum_time[[#This Row],[27]],rounds_cum_time[27],1),"."))</f>
        <v>2.</v>
      </c>
      <c r="AK5" s="130" t="str">
        <f>IF(ISBLANK(laps_times[[#This Row],[28]]),"DNF",CONCATENATE(RANK(rounds_cum_time[[#This Row],[28]],rounds_cum_time[28],1),"."))</f>
        <v>2.</v>
      </c>
      <c r="AL5" s="130" t="str">
        <f>IF(ISBLANK(laps_times[[#This Row],[29]]),"DNF",CONCATENATE(RANK(rounds_cum_time[[#This Row],[29]],rounds_cum_time[29],1),"."))</f>
        <v>2.</v>
      </c>
      <c r="AM5" s="130" t="str">
        <f>IF(ISBLANK(laps_times[[#This Row],[30]]),"DNF",CONCATENATE(RANK(rounds_cum_time[[#This Row],[30]],rounds_cum_time[30],1),"."))</f>
        <v>2.</v>
      </c>
      <c r="AN5" s="130" t="str">
        <f>IF(ISBLANK(laps_times[[#This Row],[31]]),"DNF",CONCATENATE(RANK(rounds_cum_time[[#This Row],[31]],rounds_cum_time[31],1),"."))</f>
        <v>2.</v>
      </c>
      <c r="AO5" s="130" t="str">
        <f>IF(ISBLANK(laps_times[[#This Row],[32]]),"DNF",CONCATENATE(RANK(rounds_cum_time[[#This Row],[32]],rounds_cum_time[32],1),"."))</f>
        <v>2.</v>
      </c>
      <c r="AP5" s="130" t="str">
        <f>IF(ISBLANK(laps_times[[#This Row],[33]]),"DNF",CONCATENATE(RANK(rounds_cum_time[[#This Row],[33]],rounds_cum_time[33],1),"."))</f>
        <v>2.</v>
      </c>
      <c r="AQ5" s="130" t="str">
        <f>IF(ISBLANK(laps_times[[#This Row],[34]]),"DNF",CONCATENATE(RANK(rounds_cum_time[[#This Row],[34]],rounds_cum_time[34],1),"."))</f>
        <v>2.</v>
      </c>
      <c r="AR5" s="130" t="str">
        <f>IF(ISBLANK(laps_times[[#This Row],[35]]),"DNF",CONCATENATE(RANK(rounds_cum_time[[#This Row],[35]],rounds_cum_time[35],1),"."))</f>
        <v>2.</v>
      </c>
      <c r="AS5" s="130" t="str">
        <f>IF(ISBLANK(laps_times[[#This Row],[36]]),"DNF",CONCATENATE(RANK(rounds_cum_time[[#This Row],[36]],rounds_cum_time[36],1),"."))</f>
        <v>2.</v>
      </c>
      <c r="AT5" s="130" t="str">
        <f>IF(ISBLANK(laps_times[[#This Row],[37]]),"DNF",CONCATENATE(RANK(rounds_cum_time[[#This Row],[37]],rounds_cum_time[37],1),"."))</f>
        <v>2.</v>
      </c>
      <c r="AU5" s="130" t="str">
        <f>IF(ISBLANK(laps_times[[#This Row],[38]]),"DNF",CONCATENATE(RANK(rounds_cum_time[[#This Row],[38]],rounds_cum_time[38],1),"."))</f>
        <v>2.</v>
      </c>
      <c r="AV5" s="130" t="str">
        <f>IF(ISBLANK(laps_times[[#This Row],[39]]),"DNF",CONCATENATE(RANK(rounds_cum_time[[#This Row],[39]],rounds_cum_time[39],1),"."))</f>
        <v>2.</v>
      </c>
      <c r="AW5" s="130" t="str">
        <f>IF(ISBLANK(laps_times[[#This Row],[40]]),"DNF",CONCATENATE(RANK(rounds_cum_time[[#This Row],[40]],rounds_cum_time[40],1),"."))</f>
        <v>2.</v>
      </c>
      <c r="AX5" s="130" t="str">
        <f>IF(ISBLANK(laps_times[[#This Row],[41]]),"DNF",CONCATENATE(RANK(rounds_cum_time[[#This Row],[41]],rounds_cum_time[41],1),"."))</f>
        <v>2.</v>
      </c>
      <c r="AY5" s="130" t="str">
        <f>IF(ISBLANK(laps_times[[#This Row],[42]]),"DNF",CONCATENATE(RANK(rounds_cum_time[[#This Row],[42]],rounds_cum_time[42],1),"."))</f>
        <v>2.</v>
      </c>
      <c r="AZ5" s="130" t="str">
        <f>IF(ISBLANK(laps_times[[#This Row],[43]]),"DNF",CONCATENATE(RANK(rounds_cum_time[[#This Row],[43]],rounds_cum_time[43],1),"."))</f>
        <v>2.</v>
      </c>
      <c r="BA5" s="130" t="str">
        <f>IF(ISBLANK(laps_times[[#This Row],[44]]),"DNF",CONCATENATE(RANK(rounds_cum_time[[#This Row],[44]],rounds_cum_time[44],1),"."))</f>
        <v>2.</v>
      </c>
      <c r="BB5" s="130" t="str">
        <f>IF(ISBLANK(laps_times[[#This Row],[45]]),"DNF",CONCATENATE(RANK(rounds_cum_time[[#This Row],[45]],rounds_cum_time[45],1),"."))</f>
        <v>2.</v>
      </c>
      <c r="BC5" s="130" t="str">
        <f>IF(ISBLANK(laps_times[[#This Row],[46]]),"DNF",CONCATENATE(RANK(rounds_cum_time[[#This Row],[46]],rounds_cum_time[46],1),"."))</f>
        <v>2.</v>
      </c>
      <c r="BD5" s="130" t="str">
        <f>IF(ISBLANK(laps_times[[#This Row],[47]]),"DNF",CONCATENATE(RANK(rounds_cum_time[[#This Row],[47]],rounds_cum_time[47],1),"."))</f>
        <v>2.</v>
      </c>
      <c r="BE5" s="130" t="str">
        <f>IF(ISBLANK(laps_times[[#This Row],[48]]),"DNF",CONCATENATE(RANK(rounds_cum_time[[#This Row],[48]],rounds_cum_time[48],1),"."))</f>
        <v>2.</v>
      </c>
      <c r="BF5" s="130" t="str">
        <f>IF(ISBLANK(laps_times[[#This Row],[49]]),"DNF",CONCATENATE(RANK(rounds_cum_time[[#This Row],[49]],rounds_cum_time[49],1),"."))</f>
        <v>2.</v>
      </c>
      <c r="BG5" s="130" t="str">
        <f>IF(ISBLANK(laps_times[[#This Row],[50]]),"DNF",CONCATENATE(RANK(rounds_cum_time[[#This Row],[50]],rounds_cum_time[50],1),"."))</f>
        <v>2.</v>
      </c>
      <c r="BH5" s="130" t="str">
        <f>IF(ISBLANK(laps_times[[#This Row],[51]]),"DNF",CONCATENATE(RANK(rounds_cum_time[[#This Row],[51]],rounds_cum_time[51],1),"."))</f>
        <v>2.</v>
      </c>
      <c r="BI5" s="130" t="str">
        <f>IF(ISBLANK(laps_times[[#This Row],[52]]),"DNF",CONCATENATE(RANK(rounds_cum_time[[#This Row],[52]],rounds_cum_time[52],1),"."))</f>
        <v>2.</v>
      </c>
      <c r="BJ5" s="130" t="str">
        <f>IF(ISBLANK(laps_times[[#This Row],[53]]),"DNF",CONCATENATE(RANK(rounds_cum_time[[#This Row],[53]],rounds_cum_time[53],1),"."))</f>
        <v>2.</v>
      </c>
      <c r="BK5" s="130" t="str">
        <f>IF(ISBLANK(laps_times[[#This Row],[54]]),"DNF",CONCATENATE(RANK(rounds_cum_time[[#This Row],[54]],rounds_cum_time[54],1),"."))</f>
        <v>2.</v>
      </c>
      <c r="BL5" s="130" t="str">
        <f>IF(ISBLANK(laps_times[[#This Row],[55]]),"DNF",CONCATENATE(RANK(rounds_cum_time[[#This Row],[55]],rounds_cum_time[55],1),"."))</f>
        <v>2.</v>
      </c>
      <c r="BM5" s="130" t="str">
        <f>IF(ISBLANK(laps_times[[#This Row],[56]]),"DNF",CONCATENATE(RANK(rounds_cum_time[[#This Row],[56]],rounds_cum_time[56],1),"."))</f>
        <v>2.</v>
      </c>
      <c r="BN5" s="130" t="str">
        <f>IF(ISBLANK(laps_times[[#This Row],[57]]),"DNF",CONCATENATE(RANK(rounds_cum_time[[#This Row],[57]],rounds_cum_time[57],1),"."))</f>
        <v>2.</v>
      </c>
      <c r="BO5" s="130" t="str">
        <f>IF(ISBLANK(laps_times[[#This Row],[58]]),"DNF",CONCATENATE(RANK(rounds_cum_time[[#This Row],[58]],rounds_cum_time[58],1),"."))</f>
        <v>2.</v>
      </c>
      <c r="BP5" s="130" t="str">
        <f>IF(ISBLANK(laps_times[[#This Row],[59]]),"DNF",CONCATENATE(RANK(rounds_cum_time[[#This Row],[59]],rounds_cum_time[59],1),"."))</f>
        <v>2.</v>
      </c>
      <c r="BQ5" s="130" t="str">
        <f>IF(ISBLANK(laps_times[[#This Row],[60]]),"DNF",CONCATENATE(RANK(rounds_cum_time[[#This Row],[60]],rounds_cum_time[60],1),"."))</f>
        <v>2.</v>
      </c>
      <c r="BR5" s="130" t="str">
        <f>IF(ISBLANK(laps_times[[#This Row],[61]]),"DNF",CONCATENATE(RANK(rounds_cum_time[[#This Row],[61]],rounds_cum_time[61],1),"."))</f>
        <v>2.</v>
      </c>
      <c r="BS5" s="130" t="str">
        <f>IF(ISBLANK(laps_times[[#This Row],[62]]),"DNF",CONCATENATE(RANK(rounds_cum_time[[#This Row],[62]],rounds_cum_time[62],1),"."))</f>
        <v>2.</v>
      </c>
      <c r="BT5" s="130" t="str">
        <f>IF(ISBLANK(laps_times[[#This Row],[63]]),"DNF",CONCATENATE(RANK(rounds_cum_time[[#This Row],[63]],rounds_cum_time[63],1),"."))</f>
        <v>3.</v>
      </c>
      <c r="BU5" s="130" t="str">
        <f>IF(ISBLANK(laps_times[[#This Row],[64]]),"DNF",CONCATENATE(RANK(rounds_cum_time[[#This Row],[64]],rounds_cum_time[64],1),"."))</f>
        <v>3.</v>
      </c>
      <c r="BV5" s="130" t="str">
        <f>IF(ISBLANK(laps_times[[#This Row],[65]]),"DNF",CONCATENATE(RANK(rounds_cum_time[[#This Row],[65]],rounds_cum_time[65],1),"."))</f>
        <v>3.</v>
      </c>
      <c r="BW5" s="130" t="str">
        <f>IF(ISBLANK(laps_times[[#This Row],[66]]),"DNF",CONCATENATE(RANK(rounds_cum_time[[#This Row],[66]],rounds_cum_time[66],1),"."))</f>
        <v>3.</v>
      </c>
      <c r="BX5" s="130" t="str">
        <f>IF(ISBLANK(laps_times[[#This Row],[67]]),"DNF",CONCATENATE(RANK(rounds_cum_time[[#This Row],[67]],rounds_cum_time[67],1),"."))</f>
        <v>3.</v>
      </c>
      <c r="BY5" s="130" t="str">
        <f>IF(ISBLANK(laps_times[[#This Row],[68]]),"DNF",CONCATENATE(RANK(rounds_cum_time[[#This Row],[68]],rounds_cum_time[68],1),"."))</f>
        <v>3.</v>
      </c>
      <c r="BZ5" s="130" t="str">
        <f>IF(ISBLANK(laps_times[[#This Row],[69]]),"DNF",CONCATENATE(RANK(rounds_cum_time[[#This Row],[69]],rounds_cum_time[69],1),"."))</f>
        <v>3.</v>
      </c>
      <c r="CA5" s="130" t="str">
        <f>IF(ISBLANK(laps_times[[#This Row],[70]]),"DNF",CONCATENATE(RANK(rounds_cum_time[[#This Row],[70]],rounds_cum_time[70],1),"."))</f>
        <v>3.</v>
      </c>
      <c r="CB5" s="130" t="str">
        <f>IF(ISBLANK(laps_times[[#This Row],[71]]),"DNF",CONCATENATE(RANK(rounds_cum_time[[#This Row],[71]],rounds_cum_time[71],1),"."))</f>
        <v>3.</v>
      </c>
      <c r="CC5" s="130" t="str">
        <f>IF(ISBLANK(laps_times[[#This Row],[72]]),"DNF",CONCATENATE(RANK(rounds_cum_time[[#This Row],[72]],rounds_cum_time[72],1),"."))</f>
        <v>3.</v>
      </c>
      <c r="CD5" s="130" t="str">
        <f>IF(ISBLANK(laps_times[[#This Row],[73]]),"DNF",CONCATENATE(RANK(rounds_cum_time[[#This Row],[73]],rounds_cum_time[73],1),"."))</f>
        <v>3.</v>
      </c>
      <c r="CE5" s="130" t="str">
        <f>IF(ISBLANK(laps_times[[#This Row],[74]]),"DNF",CONCATENATE(RANK(rounds_cum_time[[#This Row],[74]],rounds_cum_time[74],1),"."))</f>
        <v>3.</v>
      </c>
      <c r="CF5" s="130" t="str">
        <f>IF(ISBLANK(laps_times[[#This Row],[75]]),"DNF",CONCATENATE(RANK(rounds_cum_time[[#This Row],[75]],rounds_cum_time[75],1),"."))</f>
        <v>3.</v>
      </c>
      <c r="CG5" s="130" t="str">
        <f>IF(ISBLANK(laps_times[[#This Row],[76]]),"DNF",CONCATENATE(RANK(rounds_cum_time[[#This Row],[76]],rounds_cum_time[76],1),"."))</f>
        <v>3.</v>
      </c>
      <c r="CH5" s="130" t="str">
        <f>IF(ISBLANK(laps_times[[#This Row],[77]]),"DNF",CONCATENATE(RANK(rounds_cum_time[[#This Row],[77]],rounds_cum_time[77],1),"."))</f>
        <v>3.</v>
      </c>
      <c r="CI5" s="130" t="str">
        <f>IF(ISBLANK(laps_times[[#This Row],[78]]),"DNF",CONCATENATE(RANK(rounds_cum_time[[#This Row],[78]],rounds_cum_time[78],1),"."))</f>
        <v>3.</v>
      </c>
      <c r="CJ5" s="130" t="str">
        <f>IF(ISBLANK(laps_times[[#This Row],[79]]),"DNF",CONCATENATE(RANK(rounds_cum_time[[#This Row],[79]],rounds_cum_time[79],1),"."))</f>
        <v>3.</v>
      </c>
      <c r="CK5" s="130" t="str">
        <f>IF(ISBLANK(laps_times[[#This Row],[80]]),"DNF",CONCATENATE(RANK(rounds_cum_time[[#This Row],[80]],rounds_cum_time[80],1),"."))</f>
        <v>3.</v>
      </c>
      <c r="CL5" s="130" t="str">
        <f>IF(ISBLANK(laps_times[[#This Row],[81]]),"DNF",CONCATENATE(RANK(rounds_cum_time[[#This Row],[81]],rounds_cum_time[81],1),"."))</f>
        <v>3.</v>
      </c>
      <c r="CM5" s="130" t="str">
        <f>IF(ISBLANK(laps_times[[#This Row],[82]]),"DNF",CONCATENATE(RANK(rounds_cum_time[[#This Row],[82]],rounds_cum_time[82],1),"."))</f>
        <v>3.</v>
      </c>
      <c r="CN5" s="130" t="str">
        <f>IF(ISBLANK(laps_times[[#This Row],[83]]),"DNF",CONCATENATE(RANK(rounds_cum_time[[#This Row],[83]],rounds_cum_time[83],1),"."))</f>
        <v>3.</v>
      </c>
      <c r="CO5" s="130" t="str">
        <f>IF(ISBLANK(laps_times[[#This Row],[84]]),"DNF",CONCATENATE(RANK(rounds_cum_time[[#This Row],[84]],rounds_cum_time[84],1),"."))</f>
        <v>3.</v>
      </c>
      <c r="CP5" s="130" t="str">
        <f>IF(ISBLANK(laps_times[[#This Row],[85]]),"DNF",CONCATENATE(RANK(rounds_cum_time[[#This Row],[85]],rounds_cum_time[85],1),"."))</f>
        <v>3.</v>
      </c>
      <c r="CQ5" s="130" t="str">
        <f>IF(ISBLANK(laps_times[[#This Row],[86]]),"DNF",CONCATENATE(RANK(rounds_cum_time[[#This Row],[86]],rounds_cum_time[86],1),"."))</f>
        <v>3.</v>
      </c>
      <c r="CR5" s="130" t="str">
        <f>IF(ISBLANK(laps_times[[#This Row],[87]]),"DNF",CONCATENATE(RANK(rounds_cum_time[[#This Row],[87]],rounds_cum_time[87],1),"."))</f>
        <v>3.</v>
      </c>
      <c r="CS5" s="130" t="str">
        <f>IF(ISBLANK(laps_times[[#This Row],[88]]),"DNF",CONCATENATE(RANK(rounds_cum_time[[#This Row],[88]],rounds_cum_time[88],1),"."))</f>
        <v>3.</v>
      </c>
      <c r="CT5" s="130" t="str">
        <f>IF(ISBLANK(laps_times[[#This Row],[89]]),"DNF",CONCATENATE(RANK(rounds_cum_time[[#This Row],[89]],rounds_cum_time[89],1),"."))</f>
        <v>3.</v>
      </c>
      <c r="CU5" s="130" t="str">
        <f>IF(ISBLANK(laps_times[[#This Row],[90]]),"DNF",CONCATENATE(RANK(rounds_cum_time[[#This Row],[90]],rounds_cum_time[90],1),"."))</f>
        <v>3.</v>
      </c>
      <c r="CV5" s="130" t="str">
        <f>IF(ISBLANK(laps_times[[#This Row],[91]]),"DNF",CONCATENATE(RANK(rounds_cum_time[[#This Row],[91]],rounds_cum_time[91],1),"."))</f>
        <v>3.</v>
      </c>
      <c r="CW5" s="130" t="str">
        <f>IF(ISBLANK(laps_times[[#This Row],[92]]),"DNF",CONCATENATE(RANK(rounds_cum_time[[#This Row],[92]],rounds_cum_time[92],1),"."))</f>
        <v>3.</v>
      </c>
      <c r="CX5" s="130" t="str">
        <f>IF(ISBLANK(laps_times[[#This Row],[93]]),"DNF",CONCATENATE(RANK(rounds_cum_time[[#This Row],[93]],rounds_cum_time[93],1),"."))</f>
        <v>3.</v>
      </c>
      <c r="CY5" s="130" t="str">
        <f>IF(ISBLANK(laps_times[[#This Row],[94]]),"DNF",CONCATENATE(RANK(rounds_cum_time[[#This Row],[94]],rounds_cum_time[94],1),"."))</f>
        <v>3.</v>
      </c>
      <c r="CZ5" s="130" t="str">
        <f>IF(ISBLANK(laps_times[[#This Row],[95]]),"DNF",CONCATENATE(RANK(rounds_cum_time[[#This Row],[95]],rounds_cum_time[95],1),"."))</f>
        <v>3.</v>
      </c>
      <c r="DA5" s="130" t="str">
        <f>IF(ISBLANK(laps_times[[#This Row],[96]]),"DNF",CONCATENATE(RANK(rounds_cum_time[[#This Row],[96]],rounds_cum_time[96],1),"."))</f>
        <v>2.</v>
      </c>
      <c r="DB5" s="130" t="str">
        <f>IF(ISBLANK(laps_times[[#This Row],[97]]),"DNF",CONCATENATE(RANK(rounds_cum_time[[#This Row],[97]],rounds_cum_time[97],1),"."))</f>
        <v>2.</v>
      </c>
      <c r="DC5" s="130" t="str">
        <f>IF(ISBLANK(laps_times[[#This Row],[98]]),"DNF",CONCATENATE(RANK(rounds_cum_time[[#This Row],[98]],rounds_cum_time[98],1),"."))</f>
        <v>2.</v>
      </c>
      <c r="DD5" s="130" t="str">
        <f>IF(ISBLANK(laps_times[[#This Row],[99]]),"DNF",CONCATENATE(RANK(rounds_cum_time[[#This Row],[99]],rounds_cum_time[99],1),"."))</f>
        <v>3.</v>
      </c>
      <c r="DE5" s="130" t="str">
        <f>IF(ISBLANK(laps_times[[#This Row],[100]]),"DNF",CONCATENATE(RANK(rounds_cum_time[[#This Row],[100]],rounds_cum_time[100],1),"."))</f>
        <v>3.</v>
      </c>
      <c r="DF5" s="130" t="str">
        <f>IF(ISBLANK(laps_times[[#This Row],[101]]),"DNF",CONCATENATE(RANK(rounds_cum_time[[#This Row],[101]],rounds_cum_time[101],1),"."))</f>
        <v>3.</v>
      </c>
      <c r="DG5" s="130" t="str">
        <f>IF(ISBLANK(laps_times[[#This Row],[102]]),"DNF",CONCATENATE(RANK(rounds_cum_time[[#This Row],[102]],rounds_cum_time[102],1),"."))</f>
        <v>3.</v>
      </c>
      <c r="DH5" s="130" t="str">
        <f>IF(ISBLANK(laps_times[[#This Row],[103]]),"DNF",CONCATENATE(RANK(rounds_cum_time[[#This Row],[103]],rounds_cum_time[103],1),"."))</f>
        <v>3.</v>
      </c>
      <c r="DI5" s="131" t="str">
        <f>IF(ISBLANK(laps_times[[#This Row],[104]]),"DNF",CONCATENATE(RANK(rounds_cum_time[[#This Row],[104]],rounds_cum_time[104],1),"."))</f>
        <v>3.</v>
      </c>
      <c r="DJ5" s="131" t="str">
        <f>IF(ISBLANK(laps_times[[#This Row],[105]]),"DNF",CONCATENATE(RANK(rounds_cum_time[[#This Row],[105]],rounds_cum_time[105],1),"."))</f>
        <v>2.</v>
      </c>
    </row>
    <row r="6" spans="2:114" x14ac:dyDescent="0.2">
      <c r="B6" s="124">
        <f>laps_times[[#This Row],[poř]]</f>
        <v>3</v>
      </c>
      <c r="C6" s="129">
        <f>laps_times[[#This Row],[s.č.]]</f>
        <v>50</v>
      </c>
      <c r="D6" s="125" t="str">
        <f>laps_times[[#This Row],[jméno]]</f>
        <v>Kopecký Martin</v>
      </c>
      <c r="E6" s="126">
        <f>laps_times[[#This Row],[roč]]</f>
        <v>1979</v>
      </c>
      <c r="F6" s="126" t="str">
        <f>laps_times[[#This Row],[kat]]</f>
        <v>M30</v>
      </c>
      <c r="G6" s="126">
        <f>laps_times[[#This Row],[poř_kat]]</f>
        <v>2</v>
      </c>
      <c r="H6" s="125" t="str">
        <f>IF(ISBLANK(laps_times[[#This Row],[klub]]),"-",laps_times[[#This Row],[klub]])</f>
        <v>-</v>
      </c>
      <c r="I6" s="138">
        <f>laps_times[[#This Row],[celk. čas]]</f>
        <v>0.11658564814814815</v>
      </c>
      <c r="J6" s="130" t="str">
        <f>IF(ISBLANK(laps_times[[#This Row],[1]]),"DNF",CONCATENATE(RANK(rounds_cum_time[[#This Row],[1]],rounds_cum_time[1],1),"."))</f>
        <v>9.</v>
      </c>
      <c r="K6" s="130" t="str">
        <f>IF(ISBLANK(laps_times[[#This Row],[2]]),"DNF",CONCATENATE(RANK(rounds_cum_time[[#This Row],[2]],rounds_cum_time[2],1),"."))</f>
        <v>10.</v>
      </c>
      <c r="L6" s="130" t="str">
        <f>IF(ISBLANK(laps_times[[#This Row],[3]]),"DNF",CONCATENATE(RANK(rounds_cum_time[[#This Row],[3]],rounds_cum_time[3],1),"."))</f>
        <v>10.</v>
      </c>
      <c r="M6" s="130" t="str">
        <f>IF(ISBLANK(laps_times[[#This Row],[4]]),"DNF",CONCATENATE(RANK(rounds_cum_time[[#This Row],[4]],rounds_cum_time[4],1),"."))</f>
        <v>9.</v>
      </c>
      <c r="N6" s="130" t="str">
        <f>IF(ISBLANK(laps_times[[#This Row],[5]]),"DNF",CONCATENATE(RANK(rounds_cum_time[[#This Row],[5]],rounds_cum_time[5],1),"."))</f>
        <v>8.</v>
      </c>
      <c r="O6" s="130" t="str">
        <f>IF(ISBLANK(laps_times[[#This Row],[6]]),"DNF",CONCATENATE(RANK(rounds_cum_time[[#This Row],[6]],rounds_cum_time[6],1),"."))</f>
        <v>7.</v>
      </c>
      <c r="P6" s="130" t="str">
        <f>IF(ISBLANK(laps_times[[#This Row],[7]]),"DNF",CONCATENATE(RANK(rounds_cum_time[[#This Row],[7]],rounds_cum_time[7],1),"."))</f>
        <v>6.</v>
      </c>
      <c r="Q6" s="130" t="str">
        <f>IF(ISBLANK(laps_times[[#This Row],[8]]),"DNF",CONCATENATE(RANK(rounds_cum_time[[#This Row],[8]],rounds_cum_time[8],1),"."))</f>
        <v>6.</v>
      </c>
      <c r="R6" s="130" t="str">
        <f>IF(ISBLANK(laps_times[[#This Row],[9]]),"DNF",CONCATENATE(RANK(rounds_cum_time[[#This Row],[9]],rounds_cum_time[9],1),"."))</f>
        <v>5.</v>
      </c>
      <c r="S6" s="130" t="str">
        <f>IF(ISBLANK(laps_times[[#This Row],[10]]),"DNF",CONCATENATE(RANK(rounds_cum_time[[#This Row],[10]],rounds_cum_time[10],1),"."))</f>
        <v>5.</v>
      </c>
      <c r="T6" s="130" t="str">
        <f>IF(ISBLANK(laps_times[[#This Row],[11]]),"DNF",CONCATENATE(RANK(rounds_cum_time[[#This Row],[11]],rounds_cum_time[11],1),"."))</f>
        <v>5.</v>
      </c>
      <c r="U6" s="130" t="str">
        <f>IF(ISBLANK(laps_times[[#This Row],[12]]),"DNF",CONCATENATE(RANK(rounds_cum_time[[#This Row],[12]],rounds_cum_time[12],1),"."))</f>
        <v>5.</v>
      </c>
      <c r="V6" s="130" t="str">
        <f>IF(ISBLANK(laps_times[[#This Row],[13]]),"DNF",CONCATENATE(RANK(rounds_cum_time[[#This Row],[13]],rounds_cum_time[13],1),"."))</f>
        <v>5.</v>
      </c>
      <c r="W6" s="130" t="str">
        <f>IF(ISBLANK(laps_times[[#This Row],[14]]),"DNF",CONCATENATE(RANK(rounds_cum_time[[#This Row],[14]],rounds_cum_time[14],1),"."))</f>
        <v>5.</v>
      </c>
      <c r="X6" s="130" t="str">
        <f>IF(ISBLANK(laps_times[[#This Row],[15]]),"DNF",CONCATENATE(RANK(rounds_cum_time[[#This Row],[15]],rounds_cum_time[15],1),"."))</f>
        <v>5.</v>
      </c>
      <c r="Y6" s="130" t="str">
        <f>IF(ISBLANK(laps_times[[#This Row],[16]]),"DNF",CONCATENATE(RANK(rounds_cum_time[[#This Row],[16]],rounds_cum_time[16],1),"."))</f>
        <v>6.</v>
      </c>
      <c r="Z6" s="130" t="str">
        <f>IF(ISBLANK(laps_times[[#This Row],[17]]),"DNF",CONCATENATE(RANK(rounds_cum_time[[#This Row],[17]],rounds_cum_time[17],1),"."))</f>
        <v>6.</v>
      </c>
      <c r="AA6" s="130" t="str">
        <f>IF(ISBLANK(laps_times[[#This Row],[18]]),"DNF",CONCATENATE(RANK(rounds_cum_time[[#This Row],[18]],rounds_cum_time[18],1),"."))</f>
        <v>5.</v>
      </c>
      <c r="AB6" s="130" t="str">
        <f>IF(ISBLANK(laps_times[[#This Row],[19]]),"DNF",CONCATENATE(RANK(rounds_cum_time[[#This Row],[19]],rounds_cum_time[19],1),"."))</f>
        <v>5.</v>
      </c>
      <c r="AC6" s="130" t="str">
        <f>IF(ISBLANK(laps_times[[#This Row],[20]]),"DNF",CONCATENATE(RANK(rounds_cum_time[[#This Row],[20]],rounds_cum_time[20],1),"."))</f>
        <v>5.</v>
      </c>
      <c r="AD6" s="130" t="str">
        <f>IF(ISBLANK(laps_times[[#This Row],[21]]),"DNF",CONCATENATE(RANK(rounds_cum_time[[#This Row],[21]],rounds_cum_time[21],1),"."))</f>
        <v>5.</v>
      </c>
      <c r="AE6" s="130" t="str">
        <f>IF(ISBLANK(laps_times[[#This Row],[22]]),"DNF",CONCATENATE(RANK(rounds_cum_time[[#This Row],[22]],rounds_cum_time[22],1),"."))</f>
        <v>5.</v>
      </c>
      <c r="AF6" s="130" t="str">
        <f>IF(ISBLANK(laps_times[[#This Row],[23]]),"DNF",CONCATENATE(RANK(rounds_cum_time[[#This Row],[23]],rounds_cum_time[23],1),"."))</f>
        <v>4.</v>
      </c>
      <c r="AG6" s="130" t="str">
        <f>IF(ISBLANK(laps_times[[#This Row],[24]]),"DNF",CONCATENATE(RANK(rounds_cum_time[[#This Row],[24]],rounds_cum_time[24],1),"."))</f>
        <v>4.</v>
      </c>
      <c r="AH6" s="130" t="str">
        <f>IF(ISBLANK(laps_times[[#This Row],[25]]),"DNF",CONCATENATE(RANK(rounds_cum_time[[#This Row],[25]],rounds_cum_time[25],1),"."))</f>
        <v>4.</v>
      </c>
      <c r="AI6" s="130" t="str">
        <f>IF(ISBLANK(laps_times[[#This Row],[26]]),"DNF",CONCATENATE(RANK(rounds_cum_time[[#This Row],[26]],rounds_cum_time[26],1),"."))</f>
        <v>4.</v>
      </c>
      <c r="AJ6" s="130" t="str">
        <f>IF(ISBLANK(laps_times[[#This Row],[27]]),"DNF",CONCATENATE(RANK(rounds_cum_time[[#This Row],[27]],rounds_cum_time[27],1),"."))</f>
        <v>4.</v>
      </c>
      <c r="AK6" s="130" t="str">
        <f>IF(ISBLANK(laps_times[[#This Row],[28]]),"DNF",CONCATENATE(RANK(rounds_cum_time[[#This Row],[28]],rounds_cum_time[28],1),"."))</f>
        <v>5.</v>
      </c>
      <c r="AL6" s="130" t="str">
        <f>IF(ISBLANK(laps_times[[#This Row],[29]]),"DNF",CONCATENATE(RANK(rounds_cum_time[[#This Row],[29]],rounds_cum_time[29],1),"."))</f>
        <v>4.</v>
      </c>
      <c r="AM6" s="130" t="str">
        <f>IF(ISBLANK(laps_times[[#This Row],[30]]),"DNF",CONCATENATE(RANK(rounds_cum_time[[#This Row],[30]],rounds_cum_time[30],1),"."))</f>
        <v>4.</v>
      </c>
      <c r="AN6" s="130" t="str">
        <f>IF(ISBLANK(laps_times[[#This Row],[31]]),"DNF",CONCATENATE(RANK(rounds_cum_time[[#This Row],[31]],rounds_cum_time[31],1),"."))</f>
        <v>4.</v>
      </c>
      <c r="AO6" s="130" t="str">
        <f>IF(ISBLANK(laps_times[[#This Row],[32]]),"DNF",CONCATENATE(RANK(rounds_cum_time[[#This Row],[32]],rounds_cum_time[32],1),"."))</f>
        <v>4.</v>
      </c>
      <c r="AP6" s="130" t="str">
        <f>IF(ISBLANK(laps_times[[#This Row],[33]]),"DNF",CONCATENATE(RANK(rounds_cum_time[[#This Row],[33]],rounds_cum_time[33],1),"."))</f>
        <v>4.</v>
      </c>
      <c r="AQ6" s="130" t="str">
        <f>IF(ISBLANK(laps_times[[#This Row],[34]]),"DNF",CONCATENATE(RANK(rounds_cum_time[[#This Row],[34]],rounds_cum_time[34],1),"."))</f>
        <v>4.</v>
      </c>
      <c r="AR6" s="130" t="str">
        <f>IF(ISBLANK(laps_times[[#This Row],[35]]),"DNF",CONCATENATE(RANK(rounds_cum_time[[#This Row],[35]],rounds_cum_time[35],1),"."))</f>
        <v>4.</v>
      </c>
      <c r="AS6" s="130" t="str">
        <f>IF(ISBLANK(laps_times[[#This Row],[36]]),"DNF",CONCATENATE(RANK(rounds_cum_time[[#This Row],[36]],rounds_cum_time[36],1),"."))</f>
        <v>5.</v>
      </c>
      <c r="AT6" s="130" t="str">
        <f>IF(ISBLANK(laps_times[[#This Row],[37]]),"DNF",CONCATENATE(RANK(rounds_cum_time[[#This Row],[37]],rounds_cum_time[37],1),"."))</f>
        <v>5.</v>
      </c>
      <c r="AU6" s="130" t="str">
        <f>IF(ISBLANK(laps_times[[#This Row],[38]]),"DNF",CONCATENATE(RANK(rounds_cum_time[[#This Row],[38]],rounds_cum_time[38],1),"."))</f>
        <v>5.</v>
      </c>
      <c r="AV6" s="130" t="str">
        <f>IF(ISBLANK(laps_times[[#This Row],[39]]),"DNF",CONCATENATE(RANK(rounds_cum_time[[#This Row],[39]],rounds_cum_time[39],1),"."))</f>
        <v>5.</v>
      </c>
      <c r="AW6" s="130" t="str">
        <f>IF(ISBLANK(laps_times[[#This Row],[40]]),"DNF",CONCATENATE(RANK(rounds_cum_time[[#This Row],[40]],rounds_cum_time[40],1),"."))</f>
        <v>5.</v>
      </c>
      <c r="AX6" s="130" t="str">
        <f>IF(ISBLANK(laps_times[[#This Row],[41]]),"DNF",CONCATENATE(RANK(rounds_cum_time[[#This Row],[41]],rounds_cum_time[41],1),"."))</f>
        <v>5.</v>
      </c>
      <c r="AY6" s="130" t="str">
        <f>IF(ISBLANK(laps_times[[#This Row],[42]]),"DNF",CONCATENATE(RANK(rounds_cum_time[[#This Row],[42]],rounds_cum_time[42],1),"."))</f>
        <v>4.</v>
      </c>
      <c r="AZ6" s="130" t="str">
        <f>IF(ISBLANK(laps_times[[#This Row],[43]]),"DNF",CONCATENATE(RANK(rounds_cum_time[[#This Row],[43]],rounds_cum_time[43],1),"."))</f>
        <v>4.</v>
      </c>
      <c r="BA6" s="130" t="str">
        <f>IF(ISBLANK(laps_times[[#This Row],[44]]),"DNF",CONCATENATE(RANK(rounds_cum_time[[#This Row],[44]],rounds_cum_time[44],1),"."))</f>
        <v>4.</v>
      </c>
      <c r="BB6" s="130" t="str">
        <f>IF(ISBLANK(laps_times[[#This Row],[45]]),"DNF",CONCATENATE(RANK(rounds_cum_time[[#This Row],[45]],rounds_cum_time[45],1),"."))</f>
        <v>4.</v>
      </c>
      <c r="BC6" s="130" t="str">
        <f>IF(ISBLANK(laps_times[[#This Row],[46]]),"DNF",CONCATENATE(RANK(rounds_cum_time[[#This Row],[46]],rounds_cum_time[46],1),"."))</f>
        <v>4.</v>
      </c>
      <c r="BD6" s="130" t="str">
        <f>IF(ISBLANK(laps_times[[#This Row],[47]]),"DNF",CONCATENATE(RANK(rounds_cum_time[[#This Row],[47]],rounds_cum_time[47],1),"."))</f>
        <v>4.</v>
      </c>
      <c r="BE6" s="130" t="str">
        <f>IF(ISBLANK(laps_times[[#This Row],[48]]),"DNF",CONCATENATE(RANK(rounds_cum_time[[#This Row],[48]],rounds_cum_time[48],1),"."))</f>
        <v>4.</v>
      </c>
      <c r="BF6" s="130" t="str">
        <f>IF(ISBLANK(laps_times[[#This Row],[49]]),"DNF",CONCATENATE(RANK(rounds_cum_time[[#This Row],[49]],rounds_cum_time[49],1),"."))</f>
        <v>4.</v>
      </c>
      <c r="BG6" s="130" t="str">
        <f>IF(ISBLANK(laps_times[[#This Row],[50]]),"DNF",CONCATENATE(RANK(rounds_cum_time[[#This Row],[50]],rounds_cum_time[50],1),"."))</f>
        <v>4.</v>
      </c>
      <c r="BH6" s="130" t="str">
        <f>IF(ISBLANK(laps_times[[#This Row],[51]]),"DNF",CONCATENATE(RANK(rounds_cum_time[[#This Row],[51]],rounds_cum_time[51],1),"."))</f>
        <v>4.</v>
      </c>
      <c r="BI6" s="130" t="str">
        <f>IF(ISBLANK(laps_times[[#This Row],[52]]),"DNF",CONCATENATE(RANK(rounds_cum_time[[#This Row],[52]],rounds_cum_time[52],1),"."))</f>
        <v>4.</v>
      </c>
      <c r="BJ6" s="130" t="str">
        <f>IF(ISBLANK(laps_times[[#This Row],[53]]),"DNF",CONCATENATE(RANK(rounds_cum_time[[#This Row],[53]],rounds_cum_time[53],1),"."))</f>
        <v>4.</v>
      </c>
      <c r="BK6" s="130" t="str">
        <f>IF(ISBLANK(laps_times[[#This Row],[54]]),"DNF",CONCATENATE(RANK(rounds_cum_time[[#This Row],[54]],rounds_cum_time[54],1),"."))</f>
        <v>4.</v>
      </c>
      <c r="BL6" s="130" t="str">
        <f>IF(ISBLANK(laps_times[[#This Row],[55]]),"DNF",CONCATENATE(RANK(rounds_cum_time[[#This Row],[55]],rounds_cum_time[55],1),"."))</f>
        <v>4.</v>
      </c>
      <c r="BM6" s="130" t="str">
        <f>IF(ISBLANK(laps_times[[#This Row],[56]]),"DNF",CONCATENATE(RANK(rounds_cum_time[[#This Row],[56]],rounds_cum_time[56],1),"."))</f>
        <v>4.</v>
      </c>
      <c r="BN6" s="130" t="str">
        <f>IF(ISBLANK(laps_times[[#This Row],[57]]),"DNF",CONCATENATE(RANK(rounds_cum_time[[#This Row],[57]],rounds_cum_time[57],1),"."))</f>
        <v>4.</v>
      </c>
      <c r="BO6" s="130" t="str">
        <f>IF(ISBLANK(laps_times[[#This Row],[58]]),"DNF",CONCATENATE(RANK(rounds_cum_time[[#This Row],[58]],rounds_cum_time[58],1),"."))</f>
        <v>4.</v>
      </c>
      <c r="BP6" s="130" t="str">
        <f>IF(ISBLANK(laps_times[[#This Row],[59]]),"DNF",CONCATENATE(RANK(rounds_cum_time[[#This Row],[59]],rounds_cum_time[59],1),"."))</f>
        <v>4.</v>
      </c>
      <c r="BQ6" s="130" t="str">
        <f>IF(ISBLANK(laps_times[[#This Row],[60]]),"DNF",CONCATENATE(RANK(rounds_cum_time[[#This Row],[60]],rounds_cum_time[60],1),"."))</f>
        <v>4.</v>
      </c>
      <c r="BR6" s="130" t="str">
        <f>IF(ISBLANK(laps_times[[#This Row],[61]]),"DNF",CONCATENATE(RANK(rounds_cum_time[[#This Row],[61]],rounds_cum_time[61],1),"."))</f>
        <v>4.</v>
      </c>
      <c r="BS6" s="130" t="str">
        <f>IF(ISBLANK(laps_times[[#This Row],[62]]),"DNF",CONCATENATE(RANK(rounds_cum_time[[#This Row],[62]],rounds_cum_time[62],1),"."))</f>
        <v>4.</v>
      </c>
      <c r="BT6" s="130" t="str">
        <f>IF(ISBLANK(laps_times[[#This Row],[63]]),"DNF",CONCATENATE(RANK(rounds_cum_time[[#This Row],[63]],rounds_cum_time[63],1),"."))</f>
        <v>4.</v>
      </c>
      <c r="BU6" s="130" t="str">
        <f>IF(ISBLANK(laps_times[[#This Row],[64]]),"DNF",CONCATENATE(RANK(rounds_cum_time[[#This Row],[64]],rounds_cum_time[64],1),"."))</f>
        <v>4.</v>
      </c>
      <c r="BV6" s="130" t="str">
        <f>IF(ISBLANK(laps_times[[#This Row],[65]]),"DNF",CONCATENATE(RANK(rounds_cum_time[[#This Row],[65]],rounds_cum_time[65],1),"."))</f>
        <v>4.</v>
      </c>
      <c r="BW6" s="130" t="str">
        <f>IF(ISBLANK(laps_times[[#This Row],[66]]),"DNF",CONCATENATE(RANK(rounds_cum_time[[#This Row],[66]],rounds_cum_time[66],1),"."))</f>
        <v>4.</v>
      </c>
      <c r="BX6" s="130" t="str">
        <f>IF(ISBLANK(laps_times[[#This Row],[67]]),"DNF",CONCATENATE(RANK(rounds_cum_time[[#This Row],[67]],rounds_cum_time[67],1),"."))</f>
        <v>4.</v>
      </c>
      <c r="BY6" s="130" t="str">
        <f>IF(ISBLANK(laps_times[[#This Row],[68]]),"DNF",CONCATENATE(RANK(rounds_cum_time[[#This Row],[68]],rounds_cum_time[68],1),"."))</f>
        <v>4.</v>
      </c>
      <c r="BZ6" s="130" t="str">
        <f>IF(ISBLANK(laps_times[[#This Row],[69]]),"DNF",CONCATENATE(RANK(rounds_cum_time[[#This Row],[69]],rounds_cum_time[69],1),"."))</f>
        <v>4.</v>
      </c>
      <c r="CA6" s="130" t="str">
        <f>IF(ISBLANK(laps_times[[#This Row],[70]]),"DNF",CONCATENATE(RANK(rounds_cum_time[[#This Row],[70]],rounds_cum_time[70],1),"."))</f>
        <v>4.</v>
      </c>
      <c r="CB6" s="130" t="str">
        <f>IF(ISBLANK(laps_times[[#This Row],[71]]),"DNF",CONCATENATE(RANK(rounds_cum_time[[#This Row],[71]],rounds_cum_time[71],1),"."))</f>
        <v>4.</v>
      </c>
      <c r="CC6" s="130" t="str">
        <f>IF(ISBLANK(laps_times[[#This Row],[72]]),"DNF",CONCATENATE(RANK(rounds_cum_time[[#This Row],[72]],rounds_cum_time[72],1),"."))</f>
        <v>4.</v>
      </c>
      <c r="CD6" s="130" t="str">
        <f>IF(ISBLANK(laps_times[[#This Row],[73]]),"DNF",CONCATENATE(RANK(rounds_cum_time[[#This Row],[73]],rounds_cum_time[73],1),"."))</f>
        <v>4.</v>
      </c>
      <c r="CE6" s="130" t="str">
        <f>IF(ISBLANK(laps_times[[#This Row],[74]]),"DNF",CONCATENATE(RANK(rounds_cum_time[[#This Row],[74]],rounds_cum_time[74],1),"."))</f>
        <v>4.</v>
      </c>
      <c r="CF6" s="130" t="str">
        <f>IF(ISBLANK(laps_times[[#This Row],[75]]),"DNF",CONCATENATE(RANK(rounds_cum_time[[#This Row],[75]],rounds_cum_time[75],1),"."))</f>
        <v>4.</v>
      </c>
      <c r="CG6" s="130" t="str">
        <f>IF(ISBLANK(laps_times[[#This Row],[76]]),"DNF",CONCATENATE(RANK(rounds_cum_time[[#This Row],[76]],rounds_cum_time[76],1),"."))</f>
        <v>4.</v>
      </c>
      <c r="CH6" s="130" t="str">
        <f>IF(ISBLANK(laps_times[[#This Row],[77]]),"DNF",CONCATENATE(RANK(rounds_cum_time[[#This Row],[77]],rounds_cum_time[77],1),"."))</f>
        <v>4.</v>
      </c>
      <c r="CI6" s="130" t="str">
        <f>IF(ISBLANK(laps_times[[#This Row],[78]]),"DNF",CONCATENATE(RANK(rounds_cum_time[[#This Row],[78]],rounds_cum_time[78],1),"."))</f>
        <v>4.</v>
      </c>
      <c r="CJ6" s="130" t="str">
        <f>IF(ISBLANK(laps_times[[#This Row],[79]]),"DNF",CONCATENATE(RANK(rounds_cum_time[[#This Row],[79]],rounds_cum_time[79],1),"."))</f>
        <v>4.</v>
      </c>
      <c r="CK6" s="130" t="str">
        <f>IF(ISBLANK(laps_times[[#This Row],[80]]),"DNF",CONCATENATE(RANK(rounds_cum_time[[#This Row],[80]],rounds_cum_time[80],1),"."))</f>
        <v>4.</v>
      </c>
      <c r="CL6" s="130" t="str">
        <f>IF(ISBLANK(laps_times[[#This Row],[81]]),"DNF",CONCATENATE(RANK(rounds_cum_time[[#This Row],[81]],rounds_cum_time[81],1),"."))</f>
        <v>4.</v>
      </c>
      <c r="CM6" s="130" t="str">
        <f>IF(ISBLANK(laps_times[[#This Row],[82]]),"DNF",CONCATENATE(RANK(rounds_cum_time[[#This Row],[82]],rounds_cum_time[82],1),"."))</f>
        <v>4.</v>
      </c>
      <c r="CN6" s="130" t="str">
        <f>IF(ISBLANK(laps_times[[#This Row],[83]]),"DNF",CONCATENATE(RANK(rounds_cum_time[[#This Row],[83]],rounds_cum_time[83],1),"."))</f>
        <v>4.</v>
      </c>
      <c r="CO6" s="130" t="str">
        <f>IF(ISBLANK(laps_times[[#This Row],[84]]),"DNF",CONCATENATE(RANK(rounds_cum_time[[#This Row],[84]],rounds_cum_time[84],1),"."))</f>
        <v>4.</v>
      </c>
      <c r="CP6" s="130" t="str">
        <f>IF(ISBLANK(laps_times[[#This Row],[85]]),"DNF",CONCATENATE(RANK(rounds_cum_time[[#This Row],[85]],rounds_cum_time[85],1),"."))</f>
        <v>4.</v>
      </c>
      <c r="CQ6" s="130" t="str">
        <f>IF(ISBLANK(laps_times[[#This Row],[86]]),"DNF",CONCATENATE(RANK(rounds_cum_time[[#This Row],[86]],rounds_cum_time[86],1),"."))</f>
        <v>4.</v>
      </c>
      <c r="CR6" s="130" t="str">
        <f>IF(ISBLANK(laps_times[[#This Row],[87]]),"DNF",CONCATENATE(RANK(rounds_cum_time[[#This Row],[87]],rounds_cum_time[87],1),"."))</f>
        <v>4.</v>
      </c>
      <c r="CS6" s="130" t="str">
        <f>IF(ISBLANK(laps_times[[#This Row],[88]]),"DNF",CONCATENATE(RANK(rounds_cum_time[[#This Row],[88]],rounds_cum_time[88],1),"."))</f>
        <v>4.</v>
      </c>
      <c r="CT6" s="130" t="str">
        <f>IF(ISBLANK(laps_times[[#This Row],[89]]),"DNF",CONCATENATE(RANK(rounds_cum_time[[#This Row],[89]],rounds_cum_time[89],1),"."))</f>
        <v>4.</v>
      </c>
      <c r="CU6" s="130" t="str">
        <f>IF(ISBLANK(laps_times[[#This Row],[90]]),"DNF",CONCATENATE(RANK(rounds_cum_time[[#This Row],[90]],rounds_cum_time[90],1),"."))</f>
        <v>4.</v>
      </c>
      <c r="CV6" s="130" t="str">
        <f>IF(ISBLANK(laps_times[[#This Row],[91]]),"DNF",CONCATENATE(RANK(rounds_cum_time[[#This Row],[91]],rounds_cum_time[91],1),"."))</f>
        <v>4.</v>
      </c>
      <c r="CW6" s="130" t="str">
        <f>IF(ISBLANK(laps_times[[#This Row],[92]]),"DNF",CONCATENATE(RANK(rounds_cum_time[[#This Row],[92]],rounds_cum_time[92],1),"."))</f>
        <v>4.</v>
      </c>
      <c r="CX6" s="130" t="str">
        <f>IF(ISBLANK(laps_times[[#This Row],[93]]),"DNF",CONCATENATE(RANK(rounds_cum_time[[#This Row],[93]],rounds_cum_time[93],1),"."))</f>
        <v>4.</v>
      </c>
      <c r="CY6" s="130" t="str">
        <f>IF(ISBLANK(laps_times[[#This Row],[94]]),"DNF",CONCATENATE(RANK(rounds_cum_time[[#This Row],[94]],rounds_cum_time[94],1),"."))</f>
        <v>4.</v>
      </c>
      <c r="CZ6" s="130" t="str">
        <f>IF(ISBLANK(laps_times[[#This Row],[95]]),"DNF",CONCATENATE(RANK(rounds_cum_time[[#This Row],[95]],rounds_cum_time[95],1),"."))</f>
        <v>4.</v>
      </c>
      <c r="DA6" s="130" t="str">
        <f>IF(ISBLANK(laps_times[[#This Row],[96]]),"DNF",CONCATENATE(RANK(rounds_cum_time[[#This Row],[96]],rounds_cum_time[96],1),"."))</f>
        <v>4.</v>
      </c>
      <c r="DB6" s="130" t="str">
        <f>IF(ISBLANK(laps_times[[#This Row],[97]]),"DNF",CONCATENATE(RANK(rounds_cum_time[[#This Row],[97]],rounds_cum_time[97],1),"."))</f>
        <v>3.</v>
      </c>
      <c r="DC6" s="130" t="str">
        <f>IF(ISBLANK(laps_times[[#This Row],[98]]),"DNF",CONCATENATE(RANK(rounds_cum_time[[#This Row],[98]],rounds_cum_time[98],1),"."))</f>
        <v>3.</v>
      </c>
      <c r="DD6" s="130" t="str">
        <f>IF(ISBLANK(laps_times[[#This Row],[99]]),"DNF",CONCATENATE(RANK(rounds_cum_time[[#This Row],[99]],rounds_cum_time[99],1),"."))</f>
        <v>2.</v>
      </c>
      <c r="DE6" s="130" t="str">
        <f>IF(ISBLANK(laps_times[[#This Row],[100]]),"DNF",CONCATENATE(RANK(rounds_cum_time[[#This Row],[100]],rounds_cum_time[100],1),"."))</f>
        <v>2.</v>
      </c>
      <c r="DF6" s="130" t="str">
        <f>IF(ISBLANK(laps_times[[#This Row],[101]]),"DNF",CONCATENATE(RANK(rounds_cum_time[[#This Row],[101]],rounds_cum_time[101],1),"."))</f>
        <v>2.</v>
      </c>
      <c r="DG6" s="130" t="str">
        <f>IF(ISBLANK(laps_times[[#This Row],[102]]),"DNF",CONCATENATE(RANK(rounds_cum_time[[#This Row],[102]],rounds_cum_time[102],1),"."))</f>
        <v>2.</v>
      </c>
      <c r="DH6" s="130" t="str">
        <f>IF(ISBLANK(laps_times[[#This Row],[103]]),"DNF",CONCATENATE(RANK(rounds_cum_time[[#This Row],[103]],rounds_cum_time[103],1),"."))</f>
        <v>2.</v>
      </c>
      <c r="DI6" s="131" t="str">
        <f>IF(ISBLANK(laps_times[[#This Row],[104]]),"DNF",CONCATENATE(RANK(rounds_cum_time[[#This Row],[104]],rounds_cum_time[104],1),"."))</f>
        <v>2.</v>
      </c>
      <c r="DJ6" s="131" t="str">
        <f>IF(ISBLANK(laps_times[[#This Row],[105]]),"DNF",CONCATENATE(RANK(rounds_cum_time[[#This Row],[105]],rounds_cum_time[105],1),"."))</f>
        <v>3.</v>
      </c>
    </row>
    <row r="7" spans="2:114" x14ac:dyDescent="0.2">
      <c r="B7" s="124">
        <f>laps_times[[#This Row],[poř]]</f>
        <v>4</v>
      </c>
      <c r="C7" s="129">
        <f>laps_times[[#This Row],[s.č.]]</f>
        <v>108</v>
      </c>
      <c r="D7" s="125" t="str">
        <f>laps_times[[#This Row],[jméno]]</f>
        <v>Tichý Peter</v>
      </c>
      <c r="E7" s="126">
        <f>laps_times[[#This Row],[roč]]</f>
        <v>1969</v>
      </c>
      <c r="F7" s="126" t="str">
        <f>laps_times[[#This Row],[kat]]</f>
        <v>M40</v>
      </c>
      <c r="G7" s="126">
        <f>laps_times[[#This Row],[poř_kat]]</f>
        <v>2</v>
      </c>
      <c r="H7" s="125" t="str">
        <f>IF(ISBLANK(laps_times[[#This Row],[klub]]),"-",laps_times[[#This Row],[klub]])</f>
        <v>Kysucké Nové Mesto</v>
      </c>
      <c r="I7" s="138">
        <f>laps_times[[#This Row],[celk. čas]]</f>
        <v>0.11730324074074074</v>
      </c>
      <c r="J7" s="130" t="str">
        <f>IF(ISBLANK(laps_times[[#This Row],[1]]),"DNF",CONCATENATE(RANK(rounds_cum_time[[#This Row],[1]],rounds_cum_time[1],1),"."))</f>
        <v>5.</v>
      </c>
      <c r="K7" s="130" t="str">
        <f>IF(ISBLANK(laps_times[[#This Row],[2]]),"DNF",CONCATENATE(RANK(rounds_cum_time[[#This Row],[2]],rounds_cum_time[2],1),"."))</f>
        <v>6.</v>
      </c>
      <c r="L7" s="130" t="str">
        <f>IF(ISBLANK(laps_times[[#This Row],[3]]),"DNF",CONCATENATE(RANK(rounds_cum_time[[#This Row],[3]],rounds_cum_time[3],1),"."))</f>
        <v>6.</v>
      </c>
      <c r="M7" s="130" t="str">
        <f>IF(ISBLANK(laps_times[[#This Row],[4]]),"DNF",CONCATENATE(RANK(rounds_cum_time[[#This Row],[4]],rounds_cum_time[4],1),"."))</f>
        <v>5.</v>
      </c>
      <c r="N7" s="130" t="str">
        <f>IF(ISBLANK(laps_times[[#This Row],[5]]),"DNF",CONCATENATE(RANK(rounds_cum_time[[#This Row],[5]],rounds_cum_time[5],1),"."))</f>
        <v>5.</v>
      </c>
      <c r="O7" s="130" t="str">
        <f>IF(ISBLANK(laps_times[[#This Row],[6]]),"DNF",CONCATENATE(RANK(rounds_cum_time[[#This Row],[6]],rounds_cum_time[6],1),"."))</f>
        <v>5.</v>
      </c>
      <c r="P7" s="130" t="str">
        <f>IF(ISBLANK(laps_times[[#This Row],[7]]),"DNF",CONCATENATE(RANK(rounds_cum_time[[#This Row],[7]],rounds_cum_time[7],1),"."))</f>
        <v>5.</v>
      </c>
      <c r="Q7" s="130" t="str">
        <f>IF(ISBLANK(laps_times[[#This Row],[8]]),"DNF",CONCATENATE(RANK(rounds_cum_time[[#This Row],[8]],rounds_cum_time[8],1),"."))</f>
        <v>5.</v>
      </c>
      <c r="R7" s="130" t="str">
        <f>IF(ISBLANK(laps_times[[#This Row],[9]]),"DNF",CONCATENATE(RANK(rounds_cum_time[[#This Row],[9]],rounds_cum_time[9],1),"."))</f>
        <v>6.</v>
      </c>
      <c r="S7" s="130" t="str">
        <f>IF(ISBLANK(laps_times[[#This Row],[10]]),"DNF",CONCATENATE(RANK(rounds_cum_time[[#This Row],[10]],rounds_cum_time[10],1),"."))</f>
        <v>6.</v>
      </c>
      <c r="T7" s="130" t="str">
        <f>IF(ISBLANK(laps_times[[#This Row],[11]]),"DNF",CONCATENATE(RANK(rounds_cum_time[[#This Row],[11]],rounds_cum_time[11],1),"."))</f>
        <v>6.</v>
      </c>
      <c r="U7" s="130" t="str">
        <f>IF(ISBLANK(laps_times[[#This Row],[12]]),"DNF",CONCATENATE(RANK(rounds_cum_time[[#This Row],[12]],rounds_cum_time[12],1),"."))</f>
        <v>6.</v>
      </c>
      <c r="V7" s="130" t="str">
        <f>IF(ISBLANK(laps_times[[#This Row],[13]]),"DNF",CONCATENATE(RANK(rounds_cum_time[[#This Row],[13]],rounds_cum_time[13],1),"."))</f>
        <v>6.</v>
      </c>
      <c r="W7" s="130" t="str">
        <f>IF(ISBLANK(laps_times[[#This Row],[14]]),"DNF",CONCATENATE(RANK(rounds_cum_time[[#This Row],[14]],rounds_cum_time[14],1),"."))</f>
        <v>6.</v>
      </c>
      <c r="X7" s="130" t="str">
        <f>IF(ISBLANK(laps_times[[#This Row],[15]]),"DNF",CONCATENATE(RANK(rounds_cum_time[[#This Row],[15]],rounds_cum_time[15],1),"."))</f>
        <v>6.</v>
      </c>
      <c r="Y7" s="130" t="str">
        <f>IF(ISBLANK(laps_times[[#This Row],[16]]),"DNF",CONCATENATE(RANK(rounds_cum_time[[#This Row],[16]],rounds_cum_time[16],1),"."))</f>
        <v>5.</v>
      </c>
      <c r="Z7" s="130" t="str">
        <f>IF(ISBLANK(laps_times[[#This Row],[17]]),"DNF",CONCATENATE(RANK(rounds_cum_time[[#This Row],[17]],rounds_cum_time[17],1),"."))</f>
        <v>5.</v>
      </c>
      <c r="AA7" s="130" t="str">
        <f>IF(ISBLANK(laps_times[[#This Row],[18]]),"DNF",CONCATENATE(RANK(rounds_cum_time[[#This Row],[18]],rounds_cum_time[18],1),"."))</f>
        <v>6.</v>
      </c>
      <c r="AB7" s="130" t="str">
        <f>IF(ISBLANK(laps_times[[#This Row],[19]]),"DNF",CONCATENATE(RANK(rounds_cum_time[[#This Row],[19]],rounds_cum_time[19],1),"."))</f>
        <v>6.</v>
      </c>
      <c r="AC7" s="130" t="str">
        <f>IF(ISBLANK(laps_times[[#This Row],[20]]),"DNF",CONCATENATE(RANK(rounds_cum_time[[#This Row],[20]],rounds_cum_time[20],1),"."))</f>
        <v>6.</v>
      </c>
      <c r="AD7" s="130" t="str">
        <f>IF(ISBLANK(laps_times[[#This Row],[21]]),"DNF",CONCATENATE(RANK(rounds_cum_time[[#This Row],[21]],rounds_cum_time[21],1),"."))</f>
        <v>6.</v>
      </c>
      <c r="AE7" s="130" t="str">
        <f>IF(ISBLANK(laps_times[[#This Row],[22]]),"DNF",CONCATENATE(RANK(rounds_cum_time[[#This Row],[22]],rounds_cum_time[22],1),"."))</f>
        <v>6.</v>
      </c>
      <c r="AF7" s="130" t="str">
        <f>IF(ISBLANK(laps_times[[#This Row],[23]]),"DNF",CONCATENATE(RANK(rounds_cum_time[[#This Row],[23]],rounds_cum_time[23],1),"."))</f>
        <v>5.</v>
      </c>
      <c r="AG7" s="130" t="str">
        <f>IF(ISBLANK(laps_times[[#This Row],[24]]),"DNF",CONCATENATE(RANK(rounds_cum_time[[#This Row],[24]],rounds_cum_time[24],1),"."))</f>
        <v>5.</v>
      </c>
      <c r="AH7" s="130" t="str">
        <f>IF(ISBLANK(laps_times[[#This Row],[25]]),"DNF",CONCATENATE(RANK(rounds_cum_time[[#This Row],[25]],rounds_cum_time[25],1),"."))</f>
        <v>5.</v>
      </c>
      <c r="AI7" s="130" t="str">
        <f>IF(ISBLANK(laps_times[[#This Row],[26]]),"DNF",CONCATENATE(RANK(rounds_cum_time[[#This Row],[26]],rounds_cum_time[26],1),"."))</f>
        <v>5.</v>
      </c>
      <c r="AJ7" s="130" t="str">
        <f>IF(ISBLANK(laps_times[[#This Row],[27]]),"DNF",CONCATENATE(RANK(rounds_cum_time[[#This Row],[27]],rounds_cum_time[27],1),"."))</f>
        <v>5.</v>
      </c>
      <c r="AK7" s="130" t="str">
        <f>IF(ISBLANK(laps_times[[#This Row],[28]]),"DNF",CONCATENATE(RANK(rounds_cum_time[[#This Row],[28]],rounds_cum_time[28],1),"."))</f>
        <v>4.</v>
      </c>
      <c r="AL7" s="130" t="str">
        <f>IF(ISBLANK(laps_times[[#This Row],[29]]),"DNF",CONCATENATE(RANK(rounds_cum_time[[#This Row],[29]],rounds_cum_time[29],1),"."))</f>
        <v>5.</v>
      </c>
      <c r="AM7" s="130" t="str">
        <f>IF(ISBLANK(laps_times[[#This Row],[30]]),"DNF",CONCATENATE(RANK(rounds_cum_time[[#This Row],[30]],rounds_cum_time[30],1),"."))</f>
        <v>5.</v>
      </c>
      <c r="AN7" s="130" t="str">
        <f>IF(ISBLANK(laps_times[[#This Row],[31]]),"DNF",CONCATENATE(RANK(rounds_cum_time[[#This Row],[31]],rounds_cum_time[31],1),"."))</f>
        <v>5.</v>
      </c>
      <c r="AO7" s="130" t="str">
        <f>IF(ISBLANK(laps_times[[#This Row],[32]]),"DNF",CONCATENATE(RANK(rounds_cum_time[[#This Row],[32]],rounds_cum_time[32],1),"."))</f>
        <v>5.</v>
      </c>
      <c r="AP7" s="130" t="str">
        <f>IF(ISBLANK(laps_times[[#This Row],[33]]),"DNF",CONCATENATE(RANK(rounds_cum_time[[#This Row],[33]],rounds_cum_time[33],1),"."))</f>
        <v>5.</v>
      </c>
      <c r="AQ7" s="130" t="str">
        <f>IF(ISBLANK(laps_times[[#This Row],[34]]),"DNF",CONCATENATE(RANK(rounds_cum_time[[#This Row],[34]],rounds_cum_time[34],1),"."))</f>
        <v>5.</v>
      </c>
      <c r="AR7" s="130" t="str">
        <f>IF(ISBLANK(laps_times[[#This Row],[35]]),"DNF",CONCATENATE(RANK(rounds_cum_time[[#This Row],[35]],rounds_cum_time[35],1),"."))</f>
        <v>5.</v>
      </c>
      <c r="AS7" s="130" t="str">
        <f>IF(ISBLANK(laps_times[[#This Row],[36]]),"DNF",CONCATENATE(RANK(rounds_cum_time[[#This Row],[36]],rounds_cum_time[36],1),"."))</f>
        <v>4.</v>
      </c>
      <c r="AT7" s="130" t="str">
        <f>IF(ISBLANK(laps_times[[#This Row],[37]]),"DNF",CONCATENATE(RANK(rounds_cum_time[[#This Row],[37]],rounds_cum_time[37],1),"."))</f>
        <v>4.</v>
      </c>
      <c r="AU7" s="130" t="str">
        <f>IF(ISBLANK(laps_times[[#This Row],[38]]),"DNF",CONCATENATE(RANK(rounds_cum_time[[#This Row],[38]],rounds_cum_time[38],1),"."))</f>
        <v>4.</v>
      </c>
      <c r="AV7" s="130" t="str">
        <f>IF(ISBLANK(laps_times[[#This Row],[39]]),"DNF",CONCATENATE(RANK(rounds_cum_time[[#This Row],[39]],rounds_cum_time[39],1),"."))</f>
        <v>4.</v>
      </c>
      <c r="AW7" s="130" t="str">
        <f>IF(ISBLANK(laps_times[[#This Row],[40]]),"DNF",CONCATENATE(RANK(rounds_cum_time[[#This Row],[40]],rounds_cum_time[40],1),"."))</f>
        <v>4.</v>
      </c>
      <c r="AX7" s="130" t="str">
        <f>IF(ISBLANK(laps_times[[#This Row],[41]]),"DNF",CONCATENATE(RANK(rounds_cum_time[[#This Row],[41]],rounds_cum_time[41],1),"."))</f>
        <v>4.</v>
      </c>
      <c r="AY7" s="130" t="str">
        <f>IF(ISBLANK(laps_times[[#This Row],[42]]),"DNF",CONCATENATE(RANK(rounds_cum_time[[#This Row],[42]],rounds_cum_time[42],1),"."))</f>
        <v>5.</v>
      </c>
      <c r="AZ7" s="130" t="str">
        <f>IF(ISBLANK(laps_times[[#This Row],[43]]),"DNF",CONCATENATE(RANK(rounds_cum_time[[#This Row],[43]],rounds_cum_time[43],1),"."))</f>
        <v>5.</v>
      </c>
      <c r="BA7" s="130" t="str">
        <f>IF(ISBLANK(laps_times[[#This Row],[44]]),"DNF",CONCATENATE(RANK(rounds_cum_time[[#This Row],[44]],rounds_cum_time[44],1),"."))</f>
        <v>5.</v>
      </c>
      <c r="BB7" s="130" t="str">
        <f>IF(ISBLANK(laps_times[[#This Row],[45]]),"DNF",CONCATENATE(RANK(rounds_cum_time[[#This Row],[45]],rounds_cum_time[45],1),"."))</f>
        <v>5.</v>
      </c>
      <c r="BC7" s="130" t="str">
        <f>IF(ISBLANK(laps_times[[#This Row],[46]]),"DNF",CONCATENATE(RANK(rounds_cum_time[[#This Row],[46]],rounds_cum_time[46],1),"."))</f>
        <v>5.</v>
      </c>
      <c r="BD7" s="130" t="str">
        <f>IF(ISBLANK(laps_times[[#This Row],[47]]),"DNF",CONCATENATE(RANK(rounds_cum_time[[#This Row],[47]],rounds_cum_time[47],1),"."))</f>
        <v>5.</v>
      </c>
      <c r="BE7" s="130" t="str">
        <f>IF(ISBLANK(laps_times[[#This Row],[48]]),"DNF",CONCATENATE(RANK(rounds_cum_time[[#This Row],[48]],rounds_cum_time[48],1),"."))</f>
        <v>5.</v>
      </c>
      <c r="BF7" s="130" t="str">
        <f>IF(ISBLANK(laps_times[[#This Row],[49]]),"DNF",CONCATENATE(RANK(rounds_cum_time[[#This Row],[49]],rounds_cum_time[49],1),"."))</f>
        <v>5.</v>
      </c>
      <c r="BG7" s="130" t="str">
        <f>IF(ISBLANK(laps_times[[#This Row],[50]]),"DNF",CONCATENATE(RANK(rounds_cum_time[[#This Row],[50]],rounds_cum_time[50],1),"."))</f>
        <v>5.</v>
      </c>
      <c r="BH7" s="130" t="str">
        <f>IF(ISBLANK(laps_times[[#This Row],[51]]),"DNF",CONCATENATE(RANK(rounds_cum_time[[#This Row],[51]],rounds_cum_time[51],1),"."))</f>
        <v>5.</v>
      </c>
      <c r="BI7" s="130" t="str">
        <f>IF(ISBLANK(laps_times[[#This Row],[52]]),"DNF",CONCATENATE(RANK(rounds_cum_time[[#This Row],[52]],rounds_cum_time[52],1),"."))</f>
        <v>5.</v>
      </c>
      <c r="BJ7" s="130" t="str">
        <f>IF(ISBLANK(laps_times[[#This Row],[53]]),"DNF",CONCATENATE(RANK(rounds_cum_time[[#This Row],[53]],rounds_cum_time[53],1),"."))</f>
        <v>5.</v>
      </c>
      <c r="BK7" s="130" t="str">
        <f>IF(ISBLANK(laps_times[[#This Row],[54]]),"DNF",CONCATENATE(RANK(rounds_cum_time[[#This Row],[54]],rounds_cum_time[54],1),"."))</f>
        <v>5.</v>
      </c>
      <c r="BL7" s="130" t="str">
        <f>IF(ISBLANK(laps_times[[#This Row],[55]]),"DNF",CONCATENATE(RANK(rounds_cum_time[[#This Row],[55]],rounds_cum_time[55],1),"."))</f>
        <v>5.</v>
      </c>
      <c r="BM7" s="130" t="str">
        <f>IF(ISBLANK(laps_times[[#This Row],[56]]),"DNF",CONCATENATE(RANK(rounds_cum_time[[#This Row],[56]],rounds_cum_time[56],1),"."))</f>
        <v>5.</v>
      </c>
      <c r="BN7" s="130" t="str">
        <f>IF(ISBLANK(laps_times[[#This Row],[57]]),"DNF",CONCATENATE(RANK(rounds_cum_time[[#This Row],[57]],rounds_cum_time[57],1),"."))</f>
        <v>5.</v>
      </c>
      <c r="BO7" s="130" t="str">
        <f>IF(ISBLANK(laps_times[[#This Row],[58]]),"DNF",CONCATENATE(RANK(rounds_cum_time[[#This Row],[58]],rounds_cum_time[58],1),"."))</f>
        <v>5.</v>
      </c>
      <c r="BP7" s="130" t="str">
        <f>IF(ISBLANK(laps_times[[#This Row],[59]]),"DNF",CONCATENATE(RANK(rounds_cum_time[[#This Row],[59]],rounds_cum_time[59],1),"."))</f>
        <v>5.</v>
      </c>
      <c r="BQ7" s="130" t="str">
        <f>IF(ISBLANK(laps_times[[#This Row],[60]]),"DNF",CONCATENATE(RANK(rounds_cum_time[[#This Row],[60]],rounds_cum_time[60],1),"."))</f>
        <v>5.</v>
      </c>
      <c r="BR7" s="130" t="str">
        <f>IF(ISBLANK(laps_times[[#This Row],[61]]),"DNF",CONCATENATE(RANK(rounds_cum_time[[#This Row],[61]],rounds_cum_time[61],1),"."))</f>
        <v>5.</v>
      </c>
      <c r="BS7" s="130" t="str">
        <f>IF(ISBLANK(laps_times[[#This Row],[62]]),"DNF",CONCATENATE(RANK(rounds_cum_time[[#This Row],[62]],rounds_cum_time[62],1),"."))</f>
        <v>5.</v>
      </c>
      <c r="BT7" s="130" t="str">
        <f>IF(ISBLANK(laps_times[[#This Row],[63]]),"DNF",CONCATENATE(RANK(rounds_cum_time[[#This Row],[63]],rounds_cum_time[63],1),"."))</f>
        <v>5.</v>
      </c>
      <c r="BU7" s="130" t="str">
        <f>IF(ISBLANK(laps_times[[#This Row],[64]]),"DNF",CONCATENATE(RANK(rounds_cum_time[[#This Row],[64]],rounds_cum_time[64],1),"."))</f>
        <v>5.</v>
      </c>
      <c r="BV7" s="130" t="str">
        <f>IF(ISBLANK(laps_times[[#This Row],[65]]),"DNF",CONCATENATE(RANK(rounds_cum_time[[#This Row],[65]],rounds_cum_time[65],1),"."))</f>
        <v>5.</v>
      </c>
      <c r="BW7" s="130" t="str">
        <f>IF(ISBLANK(laps_times[[#This Row],[66]]),"DNF",CONCATENATE(RANK(rounds_cum_time[[#This Row],[66]],rounds_cum_time[66],1),"."))</f>
        <v>5.</v>
      </c>
      <c r="BX7" s="130" t="str">
        <f>IF(ISBLANK(laps_times[[#This Row],[67]]),"DNF",CONCATENATE(RANK(rounds_cum_time[[#This Row],[67]],rounds_cum_time[67],1),"."))</f>
        <v>5.</v>
      </c>
      <c r="BY7" s="130" t="str">
        <f>IF(ISBLANK(laps_times[[#This Row],[68]]),"DNF",CONCATENATE(RANK(rounds_cum_time[[#This Row],[68]],rounds_cum_time[68],1),"."))</f>
        <v>5.</v>
      </c>
      <c r="BZ7" s="130" t="str">
        <f>IF(ISBLANK(laps_times[[#This Row],[69]]),"DNF",CONCATENATE(RANK(rounds_cum_time[[#This Row],[69]],rounds_cum_time[69],1),"."))</f>
        <v>5.</v>
      </c>
      <c r="CA7" s="130" t="str">
        <f>IF(ISBLANK(laps_times[[#This Row],[70]]),"DNF",CONCATENATE(RANK(rounds_cum_time[[#This Row],[70]],rounds_cum_time[70],1),"."))</f>
        <v>5.</v>
      </c>
      <c r="CB7" s="130" t="str">
        <f>IF(ISBLANK(laps_times[[#This Row],[71]]),"DNF",CONCATENATE(RANK(rounds_cum_time[[#This Row],[71]],rounds_cum_time[71],1),"."))</f>
        <v>5.</v>
      </c>
      <c r="CC7" s="130" t="str">
        <f>IF(ISBLANK(laps_times[[#This Row],[72]]),"DNF",CONCATENATE(RANK(rounds_cum_time[[#This Row],[72]],rounds_cum_time[72],1),"."))</f>
        <v>5.</v>
      </c>
      <c r="CD7" s="130" t="str">
        <f>IF(ISBLANK(laps_times[[#This Row],[73]]),"DNF",CONCATENATE(RANK(rounds_cum_time[[#This Row],[73]],rounds_cum_time[73],1),"."))</f>
        <v>5.</v>
      </c>
      <c r="CE7" s="130" t="str">
        <f>IF(ISBLANK(laps_times[[#This Row],[74]]),"DNF",CONCATENATE(RANK(rounds_cum_time[[#This Row],[74]],rounds_cum_time[74],1),"."))</f>
        <v>5.</v>
      </c>
      <c r="CF7" s="130" t="str">
        <f>IF(ISBLANK(laps_times[[#This Row],[75]]),"DNF",CONCATENATE(RANK(rounds_cum_time[[#This Row],[75]],rounds_cum_time[75],1),"."))</f>
        <v>5.</v>
      </c>
      <c r="CG7" s="130" t="str">
        <f>IF(ISBLANK(laps_times[[#This Row],[76]]),"DNF",CONCATENATE(RANK(rounds_cum_time[[#This Row],[76]],rounds_cum_time[76],1),"."))</f>
        <v>5.</v>
      </c>
      <c r="CH7" s="130" t="str">
        <f>IF(ISBLANK(laps_times[[#This Row],[77]]),"DNF",CONCATENATE(RANK(rounds_cum_time[[#This Row],[77]],rounds_cum_time[77],1),"."))</f>
        <v>5.</v>
      </c>
      <c r="CI7" s="130" t="str">
        <f>IF(ISBLANK(laps_times[[#This Row],[78]]),"DNF",CONCATENATE(RANK(rounds_cum_time[[#This Row],[78]],rounds_cum_time[78],1),"."))</f>
        <v>5.</v>
      </c>
      <c r="CJ7" s="130" t="str">
        <f>IF(ISBLANK(laps_times[[#This Row],[79]]),"DNF",CONCATENATE(RANK(rounds_cum_time[[#This Row],[79]],rounds_cum_time[79],1),"."))</f>
        <v>5.</v>
      </c>
      <c r="CK7" s="130" t="str">
        <f>IF(ISBLANK(laps_times[[#This Row],[80]]),"DNF",CONCATENATE(RANK(rounds_cum_time[[#This Row],[80]],rounds_cum_time[80],1),"."))</f>
        <v>5.</v>
      </c>
      <c r="CL7" s="130" t="str">
        <f>IF(ISBLANK(laps_times[[#This Row],[81]]),"DNF",CONCATENATE(RANK(rounds_cum_time[[#This Row],[81]],rounds_cum_time[81],1),"."))</f>
        <v>5.</v>
      </c>
      <c r="CM7" s="130" t="str">
        <f>IF(ISBLANK(laps_times[[#This Row],[82]]),"DNF",CONCATENATE(RANK(rounds_cum_time[[#This Row],[82]],rounds_cum_time[82],1),"."))</f>
        <v>5.</v>
      </c>
      <c r="CN7" s="130" t="str">
        <f>IF(ISBLANK(laps_times[[#This Row],[83]]),"DNF",CONCATENATE(RANK(rounds_cum_time[[#This Row],[83]],rounds_cum_time[83],1),"."))</f>
        <v>5.</v>
      </c>
      <c r="CO7" s="130" t="str">
        <f>IF(ISBLANK(laps_times[[#This Row],[84]]),"DNF",CONCATENATE(RANK(rounds_cum_time[[#This Row],[84]],rounds_cum_time[84],1),"."))</f>
        <v>5.</v>
      </c>
      <c r="CP7" s="130" t="str">
        <f>IF(ISBLANK(laps_times[[#This Row],[85]]),"DNF",CONCATENATE(RANK(rounds_cum_time[[#This Row],[85]],rounds_cum_time[85],1),"."))</f>
        <v>5.</v>
      </c>
      <c r="CQ7" s="130" t="str">
        <f>IF(ISBLANK(laps_times[[#This Row],[86]]),"DNF",CONCATENATE(RANK(rounds_cum_time[[#This Row],[86]],rounds_cum_time[86],1),"."))</f>
        <v>5.</v>
      </c>
      <c r="CR7" s="130" t="str">
        <f>IF(ISBLANK(laps_times[[#This Row],[87]]),"DNF",CONCATENATE(RANK(rounds_cum_time[[#This Row],[87]],rounds_cum_time[87],1),"."))</f>
        <v>5.</v>
      </c>
      <c r="CS7" s="130" t="str">
        <f>IF(ISBLANK(laps_times[[#This Row],[88]]),"DNF",CONCATENATE(RANK(rounds_cum_time[[#This Row],[88]],rounds_cum_time[88],1),"."))</f>
        <v>5.</v>
      </c>
      <c r="CT7" s="130" t="str">
        <f>IF(ISBLANK(laps_times[[#This Row],[89]]),"DNF",CONCATENATE(RANK(rounds_cum_time[[#This Row],[89]],rounds_cum_time[89],1),"."))</f>
        <v>5.</v>
      </c>
      <c r="CU7" s="130" t="str">
        <f>IF(ISBLANK(laps_times[[#This Row],[90]]),"DNF",CONCATENATE(RANK(rounds_cum_time[[#This Row],[90]],rounds_cum_time[90],1),"."))</f>
        <v>5.</v>
      </c>
      <c r="CV7" s="130" t="str">
        <f>IF(ISBLANK(laps_times[[#This Row],[91]]),"DNF",CONCATENATE(RANK(rounds_cum_time[[#This Row],[91]],rounds_cum_time[91],1),"."))</f>
        <v>5.</v>
      </c>
      <c r="CW7" s="130" t="str">
        <f>IF(ISBLANK(laps_times[[#This Row],[92]]),"DNF",CONCATENATE(RANK(rounds_cum_time[[#This Row],[92]],rounds_cum_time[92],1),"."))</f>
        <v>5.</v>
      </c>
      <c r="CX7" s="130" t="str">
        <f>IF(ISBLANK(laps_times[[#This Row],[93]]),"DNF",CONCATENATE(RANK(rounds_cum_time[[#This Row],[93]],rounds_cum_time[93],1),"."))</f>
        <v>5.</v>
      </c>
      <c r="CY7" s="130" t="str">
        <f>IF(ISBLANK(laps_times[[#This Row],[94]]),"DNF",CONCATENATE(RANK(rounds_cum_time[[#This Row],[94]],rounds_cum_time[94],1),"."))</f>
        <v>5.</v>
      </c>
      <c r="CZ7" s="130" t="str">
        <f>IF(ISBLANK(laps_times[[#This Row],[95]]),"DNF",CONCATENATE(RANK(rounds_cum_time[[#This Row],[95]],rounds_cum_time[95],1),"."))</f>
        <v>5.</v>
      </c>
      <c r="DA7" s="130" t="str">
        <f>IF(ISBLANK(laps_times[[#This Row],[96]]),"DNF",CONCATENATE(RANK(rounds_cum_time[[#This Row],[96]],rounds_cum_time[96],1),"."))</f>
        <v>5.</v>
      </c>
      <c r="DB7" s="130" t="str">
        <f>IF(ISBLANK(laps_times[[#This Row],[97]]),"DNF",CONCATENATE(RANK(rounds_cum_time[[#This Row],[97]],rounds_cum_time[97],1),"."))</f>
        <v>5.</v>
      </c>
      <c r="DC7" s="130" t="str">
        <f>IF(ISBLANK(laps_times[[#This Row],[98]]),"DNF",CONCATENATE(RANK(rounds_cum_time[[#This Row],[98]],rounds_cum_time[98],1),"."))</f>
        <v>5.</v>
      </c>
      <c r="DD7" s="130" t="str">
        <f>IF(ISBLANK(laps_times[[#This Row],[99]]),"DNF",CONCATENATE(RANK(rounds_cum_time[[#This Row],[99]],rounds_cum_time[99],1),"."))</f>
        <v>5.</v>
      </c>
      <c r="DE7" s="130" t="str">
        <f>IF(ISBLANK(laps_times[[#This Row],[100]]),"DNF",CONCATENATE(RANK(rounds_cum_time[[#This Row],[100]],rounds_cum_time[100],1),"."))</f>
        <v>5.</v>
      </c>
      <c r="DF7" s="130" t="str">
        <f>IF(ISBLANK(laps_times[[#This Row],[101]]),"DNF",CONCATENATE(RANK(rounds_cum_time[[#This Row],[101]],rounds_cum_time[101],1),"."))</f>
        <v>5.</v>
      </c>
      <c r="DG7" s="130" t="str">
        <f>IF(ISBLANK(laps_times[[#This Row],[102]]),"DNF",CONCATENATE(RANK(rounds_cum_time[[#This Row],[102]],rounds_cum_time[102],1),"."))</f>
        <v>5.</v>
      </c>
      <c r="DH7" s="130" t="str">
        <f>IF(ISBLANK(laps_times[[#This Row],[103]]),"DNF",CONCATENATE(RANK(rounds_cum_time[[#This Row],[103]],rounds_cum_time[103],1),"."))</f>
        <v>4.</v>
      </c>
      <c r="DI7" s="131" t="str">
        <f>IF(ISBLANK(laps_times[[#This Row],[104]]),"DNF",CONCATENATE(RANK(rounds_cum_time[[#This Row],[104]],rounds_cum_time[104],1),"."))</f>
        <v>4.</v>
      </c>
      <c r="DJ7" s="131" t="str">
        <f>IF(ISBLANK(laps_times[[#This Row],[105]]),"DNF",CONCATENATE(RANK(rounds_cum_time[[#This Row],[105]],rounds_cum_time[105],1),"."))</f>
        <v>4.</v>
      </c>
    </row>
    <row r="8" spans="2:114" x14ac:dyDescent="0.2">
      <c r="B8" s="124">
        <f>laps_times[[#This Row],[poř]]</f>
        <v>5</v>
      </c>
      <c r="C8" s="129">
        <f>laps_times[[#This Row],[s.č.]]</f>
        <v>2</v>
      </c>
      <c r="D8" s="125" t="str">
        <f>laps_times[[#This Row],[jméno]]</f>
        <v>Orálek Daniel</v>
      </c>
      <c r="E8" s="126">
        <f>laps_times[[#This Row],[roč]]</f>
        <v>1970</v>
      </c>
      <c r="F8" s="126" t="str">
        <f>laps_times[[#This Row],[kat]]</f>
        <v>M40</v>
      </c>
      <c r="G8" s="126">
        <f>laps_times[[#This Row],[poř_kat]]</f>
        <v>3</v>
      </c>
      <c r="H8" s="125" t="str">
        <f>IF(ISBLANK(laps_times[[#This Row],[klub]]),"-",laps_times[[#This Row],[klub]])</f>
        <v>behejbrno.com</v>
      </c>
      <c r="I8" s="138">
        <f>laps_times[[#This Row],[celk. čas]]</f>
        <v>0.11763888888888889</v>
      </c>
      <c r="J8" s="130" t="str">
        <f>IF(ISBLANK(laps_times[[#This Row],[1]]),"DNF",CONCATENATE(RANK(rounds_cum_time[[#This Row],[1]],rounds_cum_time[1],1),"."))</f>
        <v>2.</v>
      </c>
      <c r="K8" s="130" t="str">
        <f>IF(ISBLANK(laps_times[[#This Row],[2]]),"DNF",CONCATENATE(RANK(rounds_cum_time[[#This Row],[2]],rounds_cum_time[2],1),"."))</f>
        <v>2.</v>
      </c>
      <c r="L8" s="130" t="str">
        <f>IF(ISBLANK(laps_times[[#This Row],[3]]),"DNF",CONCATENATE(RANK(rounds_cum_time[[#This Row],[3]],rounds_cum_time[3],1),"."))</f>
        <v>2.</v>
      </c>
      <c r="M8" s="130" t="str">
        <f>IF(ISBLANK(laps_times[[#This Row],[4]]),"DNF",CONCATENATE(RANK(rounds_cum_time[[#This Row],[4]],rounds_cum_time[4],1),"."))</f>
        <v>3.</v>
      </c>
      <c r="N8" s="130" t="str">
        <f>IF(ISBLANK(laps_times[[#This Row],[5]]),"DNF",CONCATENATE(RANK(rounds_cum_time[[#This Row],[5]],rounds_cum_time[5],1),"."))</f>
        <v>3.</v>
      </c>
      <c r="O8" s="130" t="str">
        <f>IF(ISBLANK(laps_times[[#This Row],[6]]),"DNF",CONCATENATE(RANK(rounds_cum_time[[#This Row],[6]],rounds_cum_time[6],1),"."))</f>
        <v>1.</v>
      </c>
      <c r="P8" s="130" t="str">
        <f>IF(ISBLANK(laps_times[[#This Row],[7]]),"DNF",CONCATENATE(RANK(rounds_cum_time[[#This Row],[7]],rounds_cum_time[7],1),"."))</f>
        <v>2.</v>
      </c>
      <c r="Q8" s="130" t="str">
        <f>IF(ISBLANK(laps_times[[#This Row],[8]]),"DNF",CONCATENATE(RANK(rounds_cum_time[[#This Row],[8]],rounds_cum_time[8],1),"."))</f>
        <v>1.</v>
      </c>
      <c r="R8" s="130" t="str">
        <f>IF(ISBLANK(laps_times[[#This Row],[9]]),"DNF",CONCATENATE(RANK(rounds_cum_time[[#This Row],[9]],rounds_cum_time[9],1),"."))</f>
        <v>3.</v>
      </c>
      <c r="S8" s="130" t="str">
        <f>IF(ISBLANK(laps_times[[#This Row],[10]]),"DNF",CONCATENATE(RANK(rounds_cum_time[[#This Row],[10]],rounds_cum_time[10],1),"."))</f>
        <v>3.</v>
      </c>
      <c r="T8" s="130" t="str">
        <f>IF(ISBLANK(laps_times[[#This Row],[11]]),"DNF",CONCATENATE(RANK(rounds_cum_time[[#This Row],[11]],rounds_cum_time[11],1),"."))</f>
        <v>3.</v>
      </c>
      <c r="U8" s="130" t="str">
        <f>IF(ISBLANK(laps_times[[#This Row],[12]]),"DNF",CONCATENATE(RANK(rounds_cum_time[[#This Row],[12]],rounds_cum_time[12],1),"."))</f>
        <v>3.</v>
      </c>
      <c r="V8" s="130" t="str">
        <f>IF(ISBLANK(laps_times[[#This Row],[13]]),"DNF",CONCATENATE(RANK(rounds_cum_time[[#This Row],[13]],rounds_cum_time[13],1),"."))</f>
        <v>3.</v>
      </c>
      <c r="W8" s="130" t="str">
        <f>IF(ISBLANK(laps_times[[#This Row],[14]]),"DNF",CONCATENATE(RANK(rounds_cum_time[[#This Row],[14]],rounds_cum_time[14],1),"."))</f>
        <v>3.</v>
      </c>
      <c r="X8" s="130" t="str">
        <f>IF(ISBLANK(laps_times[[#This Row],[15]]),"DNF",CONCATENATE(RANK(rounds_cum_time[[#This Row],[15]],rounds_cum_time[15],1),"."))</f>
        <v>3.</v>
      </c>
      <c r="Y8" s="130" t="str">
        <f>IF(ISBLANK(laps_times[[#This Row],[16]]),"DNF",CONCATENATE(RANK(rounds_cum_time[[#This Row],[16]],rounds_cum_time[16],1),"."))</f>
        <v>3.</v>
      </c>
      <c r="Z8" s="130" t="str">
        <f>IF(ISBLANK(laps_times[[#This Row],[17]]),"DNF",CONCATENATE(RANK(rounds_cum_time[[#This Row],[17]],rounds_cum_time[17],1),"."))</f>
        <v>3.</v>
      </c>
      <c r="AA8" s="130" t="str">
        <f>IF(ISBLANK(laps_times[[#This Row],[18]]),"DNF",CONCATENATE(RANK(rounds_cum_time[[#This Row],[18]],rounds_cum_time[18],1),"."))</f>
        <v>3.</v>
      </c>
      <c r="AB8" s="130" t="str">
        <f>IF(ISBLANK(laps_times[[#This Row],[19]]),"DNF",CONCATENATE(RANK(rounds_cum_time[[#This Row],[19]],rounds_cum_time[19],1),"."))</f>
        <v>3.</v>
      </c>
      <c r="AC8" s="130" t="str">
        <f>IF(ISBLANK(laps_times[[#This Row],[20]]),"DNF",CONCATENATE(RANK(rounds_cum_time[[#This Row],[20]],rounds_cum_time[20],1),"."))</f>
        <v>3.</v>
      </c>
      <c r="AD8" s="130" t="str">
        <f>IF(ISBLANK(laps_times[[#This Row],[21]]),"DNF",CONCATENATE(RANK(rounds_cum_time[[#This Row],[21]],rounds_cum_time[21],1),"."))</f>
        <v>3.</v>
      </c>
      <c r="AE8" s="130" t="str">
        <f>IF(ISBLANK(laps_times[[#This Row],[22]]),"DNF",CONCATENATE(RANK(rounds_cum_time[[#This Row],[22]],rounds_cum_time[22],1),"."))</f>
        <v>3.</v>
      </c>
      <c r="AF8" s="130" t="str">
        <f>IF(ISBLANK(laps_times[[#This Row],[23]]),"DNF",CONCATENATE(RANK(rounds_cum_time[[#This Row],[23]],rounds_cum_time[23],1),"."))</f>
        <v>3.</v>
      </c>
      <c r="AG8" s="130" t="str">
        <f>IF(ISBLANK(laps_times[[#This Row],[24]]),"DNF",CONCATENATE(RANK(rounds_cum_time[[#This Row],[24]],rounds_cum_time[24],1),"."))</f>
        <v>3.</v>
      </c>
      <c r="AH8" s="130" t="str">
        <f>IF(ISBLANK(laps_times[[#This Row],[25]]),"DNF",CONCATENATE(RANK(rounds_cum_time[[#This Row],[25]],rounds_cum_time[25],1),"."))</f>
        <v>3.</v>
      </c>
      <c r="AI8" s="130" t="str">
        <f>IF(ISBLANK(laps_times[[#This Row],[26]]),"DNF",CONCATENATE(RANK(rounds_cum_time[[#This Row],[26]],rounds_cum_time[26],1),"."))</f>
        <v>3.</v>
      </c>
      <c r="AJ8" s="130" t="str">
        <f>IF(ISBLANK(laps_times[[#This Row],[27]]),"DNF",CONCATENATE(RANK(rounds_cum_time[[#This Row],[27]],rounds_cum_time[27],1),"."))</f>
        <v>3.</v>
      </c>
      <c r="AK8" s="130" t="str">
        <f>IF(ISBLANK(laps_times[[#This Row],[28]]),"DNF",CONCATENATE(RANK(rounds_cum_time[[#This Row],[28]],rounds_cum_time[28],1),"."))</f>
        <v>3.</v>
      </c>
      <c r="AL8" s="130" t="str">
        <f>IF(ISBLANK(laps_times[[#This Row],[29]]),"DNF",CONCATENATE(RANK(rounds_cum_time[[#This Row],[29]],rounds_cum_time[29],1),"."))</f>
        <v>3.</v>
      </c>
      <c r="AM8" s="130" t="str">
        <f>IF(ISBLANK(laps_times[[#This Row],[30]]),"DNF",CONCATENATE(RANK(rounds_cum_time[[#This Row],[30]],rounds_cum_time[30],1),"."))</f>
        <v>3.</v>
      </c>
      <c r="AN8" s="130" t="str">
        <f>IF(ISBLANK(laps_times[[#This Row],[31]]),"DNF",CONCATENATE(RANK(rounds_cum_time[[#This Row],[31]],rounds_cum_time[31],1),"."))</f>
        <v>3.</v>
      </c>
      <c r="AO8" s="130" t="str">
        <f>IF(ISBLANK(laps_times[[#This Row],[32]]),"DNF",CONCATENATE(RANK(rounds_cum_time[[#This Row],[32]],rounds_cum_time[32],1),"."))</f>
        <v>3.</v>
      </c>
      <c r="AP8" s="130" t="str">
        <f>IF(ISBLANK(laps_times[[#This Row],[33]]),"DNF",CONCATENATE(RANK(rounds_cum_time[[#This Row],[33]],rounds_cum_time[33],1),"."))</f>
        <v>3.</v>
      </c>
      <c r="AQ8" s="130" t="str">
        <f>IF(ISBLANK(laps_times[[#This Row],[34]]),"DNF",CONCATENATE(RANK(rounds_cum_time[[#This Row],[34]],rounds_cum_time[34],1),"."))</f>
        <v>3.</v>
      </c>
      <c r="AR8" s="130" t="str">
        <f>IF(ISBLANK(laps_times[[#This Row],[35]]),"DNF",CONCATENATE(RANK(rounds_cum_time[[#This Row],[35]],rounds_cum_time[35],1),"."))</f>
        <v>3.</v>
      </c>
      <c r="AS8" s="130" t="str">
        <f>IF(ISBLANK(laps_times[[#This Row],[36]]),"DNF",CONCATENATE(RANK(rounds_cum_time[[#This Row],[36]],rounds_cum_time[36],1),"."))</f>
        <v>3.</v>
      </c>
      <c r="AT8" s="130" t="str">
        <f>IF(ISBLANK(laps_times[[#This Row],[37]]),"DNF",CONCATENATE(RANK(rounds_cum_time[[#This Row],[37]],rounds_cum_time[37],1),"."))</f>
        <v>3.</v>
      </c>
      <c r="AU8" s="130" t="str">
        <f>IF(ISBLANK(laps_times[[#This Row],[38]]),"DNF",CONCATENATE(RANK(rounds_cum_time[[#This Row],[38]],rounds_cum_time[38],1),"."))</f>
        <v>3.</v>
      </c>
      <c r="AV8" s="130" t="str">
        <f>IF(ISBLANK(laps_times[[#This Row],[39]]),"DNF",CONCATENATE(RANK(rounds_cum_time[[#This Row],[39]],rounds_cum_time[39],1),"."))</f>
        <v>3.</v>
      </c>
      <c r="AW8" s="130" t="str">
        <f>IF(ISBLANK(laps_times[[#This Row],[40]]),"DNF",CONCATENATE(RANK(rounds_cum_time[[#This Row],[40]],rounds_cum_time[40],1),"."))</f>
        <v>3.</v>
      </c>
      <c r="AX8" s="130" t="str">
        <f>IF(ISBLANK(laps_times[[#This Row],[41]]),"DNF",CONCATENATE(RANK(rounds_cum_time[[#This Row],[41]],rounds_cum_time[41],1),"."))</f>
        <v>3.</v>
      </c>
      <c r="AY8" s="130" t="str">
        <f>IF(ISBLANK(laps_times[[#This Row],[42]]),"DNF",CONCATENATE(RANK(rounds_cum_time[[#This Row],[42]],rounds_cum_time[42],1),"."))</f>
        <v>3.</v>
      </c>
      <c r="AZ8" s="130" t="str">
        <f>IF(ISBLANK(laps_times[[#This Row],[43]]),"DNF",CONCATENATE(RANK(rounds_cum_time[[#This Row],[43]],rounds_cum_time[43],1),"."))</f>
        <v>3.</v>
      </c>
      <c r="BA8" s="130" t="str">
        <f>IF(ISBLANK(laps_times[[#This Row],[44]]),"DNF",CONCATENATE(RANK(rounds_cum_time[[#This Row],[44]],rounds_cum_time[44],1),"."))</f>
        <v>3.</v>
      </c>
      <c r="BB8" s="130" t="str">
        <f>IF(ISBLANK(laps_times[[#This Row],[45]]),"DNF",CONCATENATE(RANK(rounds_cum_time[[#This Row],[45]],rounds_cum_time[45],1),"."))</f>
        <v>3.</v>
      </c>
      <c r="BC8" s="130" t="str">
        <f>IF(ISBLANK(laps_times[[#This Row],[46]]),"DNF",CONCATENATE(RANK(rounds_cum_time[[#This Row],[46]],rounds_cum_time[46],1),"."))</f>
        <v>3.</v>
      </c>
      <c r="BD8" s="130" t="str">
        <f>IF(ISBLANK(laps_times[[#This Row],[47]]),"DNF",CONCATENATE(RANK(rounds_cum_time[[#This Row],[47]],rounds_cum_time[47],1),"."))</f>
        <v>3.</v>
      </c>
      <c r="BE8" s="130" t="str">
        <f>IF(ISBLANK(laps_times[[#This Row],[48]]),"DNF",CONCATENATE(RANK(rounds_cum_time[[#This Row],[48]],rounds_cum_time[48],1),"."))</f>
        <v>3.</v>
      </c>
      <c r="BF8" s="130" t="str">
        <f>IF(ISBLANK(laps_times[[#This Row],[49]]),"DNF",CONCATENATE(RANK(rounds_cum_time[[#This Row],[49]],rounds_cum_time[49],1),"."))</f>
        <v>3.</v>
      </c>
      <c r="BG8" s="130" t="str">
        <f>IF(ISBLANK(laps_times[[#This Row],[50]]),"DNF",CONCATENATE(RANK(rounds_cum_time[[#This Row],[50]],rounds_cum_time[50],1),"."))</f>
        <v>3.</v>
      </c>
      <c r="BH8" s="130" t="str">
        <f>IF(ISBLANK(laps_times[[#This Row],[51]]),"DNF",CONCATENATE(RANK(rounds_cum_time[[#This Row],[51]],rounds_cum_time[51],1),"."))</f>
        <v>3.</v>
      </c>
      <c r="BI8" s="130" t="str">
        <f>IF(ISBLANK(laps_times[[#This Row],[52]]),"DNF",CONCATENATE(RANK(rounds_cum_time[[#This Row],[52]],rounds_cum_time[52],1),"."))</f>
        <v>3.</v>
      </c>
      <c r="BJ8" s="130" t="str">
        <f>IF(ISBLANK(laps_times[[#This Row],[53]]),"DNF",CONCATENATE(RANK(rounds_cum_time[[#This Row],[53]],rounds_cum_time[53],1),"."))</f>
        <v>3.</v>
      </c>
      <c r="BK8" s="130" t="str">
        <f>IF(ISBLANK(laps_times[[#This Row],[54]]),"DNF",CONCATENATE(RANK(rounds_cum_time[[#This Row],[54]],rounds_cum_time[54],1),"."))</f>
        <v>3.</v>
      </c>
      <c r="BL8" s="130" t="str">
        <f>IF(ISBLANK(laps_times[[#This Row],[55]]),"DNF",CONCATENATE(RANK(rounds_cum_time[[#This Row],[55]],rounds_cum_time[55],1),"."))</f>
        <v>3.</v>
      </c>
      <c r="BM8" s="130" t="str">
        <f>IF(ISBLANK(laps_times[[#This Row],[56]]),"DNF",CONCATENATE(RANK(rounds_cum_time[[#This Row],[56]],rounds_cum_time[56],1),"."))</f>
        <v>3.</v>
      </c>
      <c r="BN8" s="130" t="str">
        <f>IF(ISBLANK(laps_times[[#This Row],[57]]),"DNF",CONCATENATE(RANK(rounds_cum_time[[#This Row],[57]],rounds_cum_time[57],1),"."))</f>
        <v>3.</v>
      </c>
      <c r="BO8" s="130" t="str">
        <f>IF(ISBLANK(laps_times[[#This Row],[58]]),"DNF",CONCATENATE(RANK(rounds_cum_time[[#This Row],[58]],rounds_cum_time[58],1),"."))</f>
        <v>3.</v>
      </c>
      <c r="BP8" s="130" t="str">
        <f>IF(ISBLANK(laps_times[[#This Row],[59]]),"DNF",CONCATENATE(RANK(rounds_cum_time[[#This Row],[59]],rounds_cum_time[59],1),"."))</f>
        <v>3.</v>
      </c>
      <c r="BQ8" s="130" t="str">
        <f>IF(ISBLANK(laps_times[[#This Row],[60]]),"DNF",CONCATENATE(RANK(rounds_cum_time[[#This Row],[60]],rounds_cum_time[60],1),"."))</f>
        <v>3.</v>
      </c>
      <c r="BR8" s="130" t="str">
        <f>IF(ISBLANK(laps_times[[#This Row],[61]]),"DNF",CONCATENATE(RANK(rounds_cum_time[[#This Row],[61]],rounds_cum_time[61],1),"."))</f>
        <v>3.</v>
      </c>
      <c r="BS8" s="130" t="str">
        <f>IF(ISBLANK(laps_times[[#This Row],[62]]),"DNF",CONCATENATE(RANK(rounds_cum_time[[#This Row],[62]],rounds_cum_time[62],1),"."))</f>
        <v>3.</v>
      </c>
      <c r="BT8" s="130" t="str">
        <f>IF(ISBLANK(laps_times[[#This Row],[63]]),"DNF",CONCATENATE(RANK(rounds_cum_time[[#This Row],[63]],rounds_cum_time[63],1),"."))</f>
        <v>2.</v>
      </c>
      <c r="BU8" s="130" t="str">
        <f>IF(ISBLANK(laps_times[[#This Row],[64]]),"DNF",CONCATENATE(RANK(rounds_cum_time[[#This Row],[64]],rounds_cum_time[64],1),"."))</f>
        <v>2.</v>
      </c>
      <c r="BV8" s="130" t="str">
        <f>IF(ISBLANK(laps_times[[#This Row],[65]]),"DNF",CONCATENATE(RANK(rounds_cum_time[[#This Row],[65]],rounds_cum_time[65],1),"."))</f>
        <v>2.</v>
      </c>
      <c r="BW8" s="130" t="str">
        <f>IF(ISBLANK(laps_times[[#This Row],[66]]),"DNF",CONCATENATE(RANK(rounds_cum_time[[#This Row],[66]],rounds_cum_time[66],1),"."))</f>
        <v>2.</v>
      </c>
      <c r="BX8" s="130" t="str">
        <f>IF(ISBLANK(laps_times[[#This Row],[67]]),"DNF",CONCATENATE(RANK(rounds_cum_time[[#This Row],[67]],rounds_cum_time[67],1),"."))</f>
        <v>2.</v>
      </c>
      <c r="BY8" s="130" t="str">
        <f>IF(ISBLANK(laps_times[[#This Row],[68]]),"DNF",CONCATENATE(RANK(rounds_cum_time[[#This Row],[68]],rounds_cum_time[68],1),"."))</f>
        <v>2.</v>
      </c>
      <c r="BZ8" s="130" t="str">
        <f>IF(ISBLANK(laps_times[[#This Row],[69]]),"DNF",CONCATENATE(RANK(rounds_cum_time[[#This Row],[69]],rounds_cum_time[69],1),"."))</f>
        <v>2.</v>
      </c>
      <c r="CA8" s="130" t="str">
        <f>IF(ISBLANK(laps_times[[#This Row],[70]]),"DNF",CONCATENATE(RANK(rounds_cum_time[[#This Row],[70]],rounds_cum_time[70],1),"."))</f>
        <v>2.</v>
      </c>
      <c r="CB8" s="130" t="str">
        <f>IF(ISBLANK(laps_times[[#This Row],[71]]),"DNF",CONCATENATE(RANK(rounds_cum_time[[#This Row],[71]],rounds_cum_time[71],1),"."))</f>
        <v>2.</v>
      </c>
      <c r="CC8" s="130" t="str">
        <f>IF(ISBLANK(laps_times[[#This Row],[72]]),"DNF",CONCATENATE(RANK(rounds_cum_time[[#This Row],[72]],rounds_cum_time[72],1),"."))</f>
        <v>2.</v>
      </c>
      <c r="CD8" s="130" t="str">
        <f>IF(ISBLANK(laps_times[[#This Row],[73]]),"DNF",CONCATENATE(RANK(rounds_cum_time[[#This Row],[73]],rounds_cum_time[73],1),"."))</f>
        <v>2.</v>
      </c>
      <c r="CE8" s="130" t="str">
        <f>IF(ISBLANK(laps_times[[#This Row],[74]]),"DNF",CONCATENATE(RANK(rounds_cum_time[[#This Row],[74]],rounds_cum_time[74],1),"."))</f>
        <v>2.</v>
      </c>
      <c r="CF8" s="130" t="str">
        <f>IF(ISBLANK(laps_times[[#This Row],[75]]),"DNF",CONCATENATE(RANK(rounds_cum_time[[#This Row],[75]],rounds_cum_time[75],1),"."))</f>
        <v>2.</v>
      </c>
      <c r="CG8" s="130" t="str">
        <f>IF(ISBLANK(laps_times[[#This Row],[76]]),"DNF",CONCATENATE(RANK(rounds_cum_time[[#This Row],[76]],rounds_cum_time[76],1),"."))</f>
        <v>2.</v>
      </c>
      <c r="CH8" s="130" t="str">
        <f>IF(ISBLANK(laps_times[[#This Row],[77]]),"DNF",CONCATENATE(RANK(rounds_cum_time[[#This Row],[77]],rounds_cum_time[77],1),"."))</f>
        <v>2.</v>
      </c>
      <c r="CI8" s="130" t="str">
        <f>IF(ISBLANK(laps_times[[#This Row],[78]]),"DNF",CONCATENATE(RANK(rounds_cum_time[[#This Row],[78]],rounds_cum_time[78],1),"."))</f>
        <v>2.</v>
      </c>
      <c r="CJ8" s="130" t="str">
        <f>IF(ISBLANK(laps_times[[#This Row],[79]]),"DNF",CONCATENATE(RANK(rounds_cum_time[[#This Row],[79]],rounds_cum_time[79],1),"."))</f>
        <v>2.</v>
      </c>
      <c r="CK8" s="130" t="str">
        <f>IF(ISBLANK(laps_times[[#This Row],[80]]),"DNF",CONCATENATE(RANK(rounds_cum_time[[#This Row],[80]],rounds_cum_time[80],1),"."))</f>
        <v>2.</v>
      </c>
      <c r="CL8" s="130" t="str">
        <f>IF(ISBLANK(laps_times[[#This Row],[81]]),"DNF",CONCATENATE(RANK(rounds_cum_time[[#This Row],[81]],rounds_cum_time[81],1),"."))</f>
        <v>2.</v>
      </c>
      <c r="CM8" s="130" t="str">
        <f>IF(ISBLANK(laps_times[[#This Row],[82]]),"DNF",CONCATENATE(RANK(rounds_cum_time[[#This Row],[82]],rounds_cum_time[82],1),"."))</f>
        <v>2.</v>
      </c>
      <c r="CN8" s="130" t="str">
        <f>IF(ISBLANK(laps_times[[#This Row],[83]]),"DNF",CONCATENATE(RANK(rounds_cum_time[[#This Row],[83]],rounds_cum_time[83],1),"."))</f>
        <v>2.</v>
      </c>
      <c r="CO8" s="130" t="str">
        <f>IF(ISBLANK(laps_times[[#This Row],[84]]),"DNF",CONCATENATE(RANK(rounds_cum_time[[#This Row],[84]],rounds_cum_time[84],1),"."))</f>
        <v>2.</v>
      </c>
      <c r="CP8" s="130" t="str">
        <f>IF(ISBLANK(laps_times[[#This Row],[85]]),"DNF",CONCATENATE(RANK(rounds_cum_time[[#This Row],[85]],rounds_cum_time[85],1),"."))</f>
        <v>2.</v>
      </c>
      <c r="CQ8" s="130" t="str">
        <f>IF(ISBLANK(laps_times[[#This Row],[86]]),"DNF",CONCATENATE(RANK(rounds_cum_time[[#This Row],[86]],rounds_cum_time[86],1),"."))</f>
        <v>2.</v>
      </c>
      <c r="CR8" s="130" t="str">
        <f>IF(ISBLANK(laps_times[[#This Row],[87]]),"DNF",CONCATENATE(RANK(rounds_cum_time[[#This Row],[87]],rounds_cum_time[87],1),"."))</f>
        <v>2.</v>
      </c>
      <c r="CS8" s="130" t="str">
        <f>IF(ISBLANK(laps_times[[#This Row],[88]]),"DNF",CONCATENATE(RANK(rounds_cum_time[[#This Row],[88]],rounds_cum_time[88],1),"."))</f>
        <v>2.</v>
      </c>
      <c r="CT8" s="130" t="str">
        <f>IF(ISBLANK(laps_times[[#This Row],[89]]),"DNF",CONCATENATE(RANK(rounds_cum_time[[#This Row],[89]],rounds_cum_time[89],1),"."))</f>
        <v>2.</v>
      </c>
      <c r="CU8" s="130" t="str">
        <f>IF(ISBLANK(laps_times[[#This Row],[90]]),"DNF",CONCATENATE(RANK(rounds_cum_time[[#This Row],[90]],rounds_cum_time[90],1),"."))</f>
        <v>2.</v>
      </c>
      <c r="CV8" s="130" t="str">
        <f>IF(ISBLANK(laps_times[[#This Row],[91]]),"DNF",CONCATENATE(RANK(rounds_cum_time[[#This Row],[91]],rounds_cum_time[91],1),"."))</f>
        <v>2.</v>
      </c>
      <c r="CW8" s="130" t="str">
        <f>IF(ISBLANK(laps_times[[#This Row],[92]]),"DNF",CONCATENATE(RANK(rounds_cum_time[[#This Row],[92]],rounds_cum_time[92],1),"."))</f>
        <v>2.</v>
      </c>
      <c r="CX8" s="130" t="str">
        <f>IF(ISBLANK(laps_times[[#This Row],[93]]),"DNF",CONCATENATE(RANK(rounds_cum_time[[#This Row],[93]],rounds_cum_time[93],1),"."))</f>
        <v>2.</v>
      </c>
      <c r="CY8" s="130" t="str">
        <f>IF(ISBLANK(laps_times[[#This Row],[94]]),"DNF",CONCATENATE(RANK(rounds_cum_time[[#This Row],[94]],rounds_cum_time[94],1),"."))</f>
        <v>2.</v>
      </c>
      <c r="CZ8" s="130" t="str">
        <f>IF(ISBLANK(laps_times[[#This Row],[95]]),"DNF",CONCATENATE(RANK(rounds_cum_time[[#This Row],[95]],rounds_cum_time[95],1),"."))</f>
        <v>2.</v>
      </c>
      <c r="DA8" s="130" t="str">
        <f>IF(ISBLANK(laps_times[[#This Row],[96]]),"DNF",CONCATENATE(RANK(rounds_cum_time[[#This Row],[96]],rounds_cum_time[96],1),"."))</f>
        <v>3.</v>
      </c>
      <c r="DB8" s="130" t="str">
        <f>IF(ISBLANK(laps_times[[#This Row],[97]]),"DNF",CONCATENATE(RANK(rounds_cum_time[[#This Row],[97]],rounds_cum_time[97],1),"."))</f>
        <v>4.</v>
      </c>
      <c r="DC8" s="130" t="str">
        <f>IF(ISBLANK(laps_times[[#This Row],[98]]),"DNF",CONCATENATE(RANK(rounds_cum_time[[#This Row],[98]],rounds_cum_time[98],1),"."))</f>
        <v>4.</v>
      </c>
      <c r="DD8" s="130" t="str">
        <f>IF(ISBLANK(laps_times[[#This Row],[99]]),"DNF",CONCATENATE(RANK(rounds_cum_time[[#This Row],[99]],rounds_cum_time[99],1),"."))</f>
        <v>4.</v>
      </c>
      <c r="DE8" s="130" t="str">
        <f>IF(ISBLANK(laps_times[[#This Row],[100]]),"DNF",CONCATENATE(RANK(rounds_cum_time[[#This Row],[100]],rounds_cum_time[100],1),"."))</f>
        <v>4.</v>
      </c>
      <c r="DF8" s="130" t="str">
        <f>IF(ISBLANK(laps_times[[#This Row],[101]]),"DNF",CONCATENATE(RANK(rounds_cum_time[[#This Row],[101]],rounds_cum_time[101],1),"."))</f>
        <v>4.</v>
      </c>
      <c r="DG8" s="130" t="str">
        <f>IF(ISBLANK(laps_times[[#This Row],[102]]),"DNF",CONCATENATE(RANK(rounds_cum_time[[#This Row],[102]],rounds_cum_time[102],1),"."))</f>
        <v>4.</v>
      </c>
      <c r="DH8" s="130" t="str">
        <f>IF(ISBLANK(laps_times[[#This Row],[103]]),"DNF",CONCATENATE(RANK(rounds_cum_time[[#This Row],[103]],rounds_cum_time[103],1),"."))</f>
        <v>5.</v>
      </c>
      <c r="DI8" s="131" t="str">
        <f>IF(ISBLANK(laps_times[[#This Row],[104]]),"DNF",CONCATENATE(RANK(rounds_cum_time[[#This Row],[104]],rounds_cum_time[104],1),"."))</f>
        <v>5.</v>
      </c>
      <c r="DJ8" s="131" t="str">
        <f>IF(ISBLANK(laps_times[[#This Row],[105]]),"DNF",CONCATENATE(RANK(rounds_cum_time[[#This Row],[105]],rounds_cum_time[105],1),"."))</f>
        <v>5.</v>
      </c>
    </row>
    <row r="9" spans="2:114" x14ac:dyDescent="0.2">
      <c r="B9" s="124">
        <f>laps_times[[#This Row],[poř]]</f>
        <v>6</v>
      </c>
      <c r="C9" s="129">
        <f>laps_times[[#This Row],[s.č.]]</f>
        <v>3</v>
      </c>
      <c r="D9" s="125" t="str">
        <f>laps_times[[#This Row],[jméno]]</f>
        <v>Velička Ondřej</v>
      </c>
      <c r="E9" s="126">
        <f>laps_times[[#This Row],[roč]]</f>
        <v>1983</v>
      </c>
      <c r="F9" s="126" t="str">
        <f>laps_times[[#This Row],[kat]]</f>
        <v>M30</v>
      </c>
      <c r="G9" s="126">
        <f>laps_times[[#This Row],[poř_kat]]</f>
        <v>3</v>
      </c>
      <c r="H9" s="125" t="str">
        <f>IF(ISBLANK(laps_times[[#This Row],[klub]]),"-",laps_times[[#This Row],[klub]])</f>
        <v>-</v>
      </c>
      <c r="I9" s="138">
        <f>laps_times[[#This Row],[celk. čas]]</f>
        <v>0.12311342592592593</v>
      </c>
      <c r="J9" s="130" t="str">
        <f>IF(ISBLANK(laps_times[[#This Row],[1]]),"DNF",CONCATENATE(RANK(rounds_cum_time[[#This Row],[1]],rounds_cum_time[1],1),"."))</f>
        <v>19.</v>
      </c>
      <c r="K9" s="130" t="str">
        <f>IF(ISBLANK(laps_times[[#This Row],[2]]),"DNF",CONCATENATE(RANK(rounds_cum_time[[#This Row],[2]],rounds_cum_time[2],1),"."))</f>
        <v>17.</v>
      </c>
      <c r="L9" s="130" t="str">
        <f>IF(ISBLANK(laps_times[[#This Row],[3]]),"DNF",CONCATENATE(RANK(rounds_cum_time[[#This Row],[3]],rounds_cum_time[3],1),"."))</f>
        <v>16.</v>
      </c>
      <c r="M9" s="130" t="str">
        <f>IF(ISBLANK(laps_times[[#This Row],[4]]),"DNF",CONCATENATE(RANK(rounds_cum_time[[#This Row],[4]],rounds_cum_time[4],1),"."))</f>
        <v>15.</v>
      </c>
      <c r="N9" s="130" t="str">
        <f>IF(ISBLANK(laps_times[[#This Row],[5]]),"DNF",CONCATENATE(RANK(rounds_cum_time[[#This Row],[5]],rounds_cum_time[5],1),"."))</f>
        <v>15.</v>
      </c>
      <c r="O9" s="130" t="str">
        <f>IF(ISBLANK(laps_times[[#This Row],[6]]),"DNF",CONCATENATE(RANK(rounds_cum_time[[#This Row],[6]],rounds_cum_time[6],1),"."))</f>
        <v>15.</v>
      </c>
      <c r="P9" s="130" t="str">
        <f>IF(ISBLANK(laps_times[[#This Row],[7]]),"DNF",CONCATENATE(RANK(rounds_cum_time[[#This Row],[7]],rounds_cum_time[7],1),"."))</f>
        <v>15.</v>
      </c>
      <c r="Q9" s="130" t="str">
        <f>IF(ISBLANK(laps_times[[#This Row],[8]]),"DNF",CONCATENATE(RANK(rounds_cum_time[[#This Row],[8]],rounds_cum_time[8],1),"."))</f>
        <v>15.</v>
      </c>
      <c r="R9" s="130" t="str">
        <f>IF(ISBLANK(laps_times[[#This Row],[9]]),"DNF",CONCATENATE(RANK(rounds_cum_time[[#This Row],[9]],rounds_cum_time[9],1),"."))</f>
        <v>15.</v>
      </c>
      <c r="S9" s="130" t="str">
        <f>IF(ISBLANK(laps_times[[#This Row],[10]]),"DNF",CONCATENATE(RANK(rounds_cum_time[[#This Row],[10]],rounds_cum_time[10],1),"."))</f>
        <v>15.</v>
      </c>
      <c r="T9" s="130" t="str">
        <f>IF(ISBLANK(laps_times[[#This Row],[11]]),"DNF",CONCATENATE(RANK(rounds_cum_time[[#This Row],[11]],rounds_cum_time[11],1),"."))</f>
        <v>15.</v>
      </c>
      <c r="U9" s="130" t="str">
        <f>IF(ISBLANK(laps_times[[#This Row],[12]]),"DNF",CONCATENATE(RANK(rounds_cum_time[[#This Row],[12]],rounds_cum_time[12],1),"."))</f>
        <v>14.</v>
      </c>
      <c r="V9" s="130" t="str">
        <f>IF(ISBLANK(laps_times[[#This Row],[13]]),"DNF",CONCATENATE(RANK(rounds_cum_time[[#This Row],[13]],rounds_cum_time[13],1),"."))</f>
        <v>13.</v>
      </c>
      <c r="W9" s="130" t="str">
        <f>IF(ISBLANK(laps_times[[#This Row],[14]]),"DNF",CONCATENATE(RANK(rounds_cum_time[[#This Row],[14]],rounds_cum_time[14],1),"."))</f>
        <v>13.</v>
      </c>
      <c r="X9" s="130" t="str">
        <f>IF(ISBLANK(laps_times[[#This Row],[15]]),"DNF",CONCATENATE(RANK(rounds_cum_time[[#This Row],[15]],rounds_cum_time[15],1),"."))</f>
        <v>13.</v>
      </c>
      <c r="Y9" s="130" t="str">
        <f>IF(ISBLANK(laps_times[[#This Row],[16]]),"DNF",CONCATENATE(RANK(rounds_cum_time[[#This Row],[16]],rounds_cum_time[16],1),"."))</f>
        <v>14.</v>
      </c>
      <c r="Z9" s="130" t="str">
        <f>IF(ISBLANK(laps_times[[#This Row],[17]]),"DNF",CONCATENATE(RANK(rounds_cum_time[[#This Row],[17]],rounds_cum_time[17],1),"."))</f>
        <v>13.</v>
      </c>
      <c r="AA9" s="130" t="str">
        <f>IF(ISBLANK(laps_times[[#This Row],[18]]),"DNF",CONCATENATE(RANK(rounds_cum_time[[#This Row],[18]],rounds_cum_time[18],1),"."))</f>
        <v>12.</v>
      </c>
      <c r="AB9" s="130" t="str">
        <f>IF(ISBLANK(laps_times[[#This Row],[19]]),"DNF",CONCATENATE(RANK(rounds_cum_time[[#This Row],[19]],rounds_cum_time[19],1),"."))</f>
        <v>12.</v>
      </c>
      <c r="AC9" s="130" t="str">
        <f>IF(ISBLANK(laps_times[[#This Row],[20]]),"DNF",CONCATENATE(RANK(rounds_cum_time[[#This Row],[20]],rounds_cum_time[20],1),"."))</f>
        <v>15.</v>
      </c>
      <c r="AD9" s="130" t="str">
        <f>IF(ISBLANK(laps_times[[#This Row],[21]]),"DNF",CONCATENATE(RANK(rounds_cum_time[[#This Row],[21]],rounds_cum_time[21],1),"."))</f>
        <v>15.</v>
      </c>
      <c r="AE9" s="130" t="str">
        <f>IF(ISBLANK(laps_times[[#This Row],[22]]),"DNF",CONCATENATE(RANK(rounds_cum_time[[#This Row],[22]],rounds_cum_time[22],1),"."))</f>
        <v>14.</v>
      </c>
      <c r="AF9" s="130" t="str">
        <f>IF(ISBLANK(laps_times[[#This Row],[23]]),"DNF",CONCATENATE(RANK(rounds_cum_time[[#This Row],[23]],rounds_cum_time[23],1),"."))</f>
        <v>14.</v>
      </c>
      <c r="AG9" s="130" t="str">
        <f>IF(ISBLANK(laps_times[[#This Row],[24]]),"DNF",CONCATENATE(RANK(rounds_cum_time[[#This Row],[24]],rounds_cum_time[24],1),"."))</f>
        <v>14.</v>
      </c>
      <c r="AH9" s="130" t="str">
        <f>IF(ISBLANK(laps_times[[#This Row],[25]]),"DNF",CONCATENATE(RANK(rounds_cum_time[[#This Row],[25]],rounds_cum_time[25],1),"."))</f>
        <v>13.</v>
      </c>
      <c r="AI9" s="130" t="str">
        <f>IF(ISBLANK(laps_times[[#This Row],[26]]),"DNF",CONCATENATE(RANK(rounds_cum_time[[#This Row],[26]],rounds_cum_time[26],1),"."))</f>
        <v>14.</v>
      </c>
      <c r="AJ9" s="130" t="str">
        <f>IF(ISBLANK(laps_times[[#This Row],[27]]),"DNF",CONCATENATE(RANK(rounds_cum_time[[#This Row],[27]],rounds_cum_time[27],1),"."))</f>
        <v>14.</v>
      </c>
      <c r="AK9" s="130" t="str">
        <f>IF(ISBLANK(laps_times[[#This Row],[28]]),"DNF",CONCATENATE(RANK(rounds_cum_time[[#This Row],[28]],rounds_cum_time[28],1),"."))</f>
        <v>13.</v>
      </c>
      <c r="AL9" s="130" t="str">
        <f>IF(ISBLANK(laps_times[[#This Row],[29]]),"DNF",CONCATENATE(RANK(rounds_cum_time[[#This Row],[29]],rounds_cum_time[29],1),"."))</f>
        <v>14.</v>
      </c>
      <c r="AM9" s="130" t="str">
        <f>IF(ISBLANK(laps_times[[#This Row],[30]]),"DNF",CONCATENATE(RANK(rounds_cum_time[[#This Row],[30]],rounds_cum_time[30],1),"."))</f>
        <v>14.</v>
      </c>
      <c r="AN9" s="130" t="str">
        <f>IF(ISBLANK(laps_times[[#This Row],[31]]),"DNF",CONCATENATE(RANK(rounds_cum_time[[#This Row],[31]],rounds_cum_time[31],1),"."))</f>
        <v>14.</v>
      </c>
      <c r="AO9" s="130" t="str">
        <f>IF(ISBLANK(laps_times[[#This Row],[32]]),"DNF",CONCATENATE(RANK(rounds_cum_time[[#This Row],[32]],rounds_cum_time[32],1),"."))</f>
        <v>14.</v>
      </c>
      <c r="AP9" s="130" t="str">
        <f>IF(ISBLANK(laps_times[[#This Row],[33]]),"DNF",CONCATENATE(RANK(rounds_cum_time[[#This Row],[33]],rounds_cum_time[33],1),"."))</f>
        <v>14.</v>
      </c>
      <c r="AQ9" s="130" t="str">
        <f>IF(ISBLANK(laps_times[[#This Row],[34]]),"DNF",CONCATENATE(RANK(rounds_cum_time[[#This Row],[34]],rounds_cum_time[34],1),"."))</f>
        <v>13.</v>
      </c>
      <c r="AR9" s="130" t="str">
        <f>IF(ISBLANK(laps_times[[#This Row],[35]]),"DNF",CONCATENATE(RANK(rounds_cum_time[[#This Row],[35]],rounds_cum_time[35],1),"."))</f>
        <v>13.</v>
      </c>
      <c r="AS9" s="130" t="str">
        <f>IF(ISBLANK(laps_times[[#This Row],[36]]),"DNF",CONCATENATE(RANK(rounds_cum_time[[#This Row],[36]],rounds_cum_time[36],1),"."))</f>
        <v>12.</v>
      </c>
      <c r="AT9" s="130" t="str">
        <f>IF(ISBLANK(laps_times[[#This Row],[37]]),"DNF",CONCATENATE(RANK(rounds_cum_time[[#This Row],[37]],rounds_cum_time[37],1),"."))</f>
        <v>13.</v>
      </c>
      <c r="AU9" s="130" t="str">
        <f>IF(ISBLANK(laps_times[[#This Row],[38]]),"DNF",CONCATENATE(RANK(rounds_cum_time[[#This Row],[38]],rounds_cum_time[38],1),"."))</f>
        <v>12.</v>
      </c>
      <c r="AV9" s="130" t="str">
        <f>IF(ISBLANK(laps_times[[#This Row],[39]]),"DNF",CONCATENATE(RANK(rounds_cum_time[[#This Row],[39]],rounds_cum_time[39],1),"."))</f>
        <v>13.</v>
      </c>
      <c r="AW9" s="130" t="str">
        <f>IF(ISBLANK(laps_times[[#This Row],[40]]),"DNF",CONCATENATE(RANK(rounds_cum_time[[#This Row],[40]],rounds_cum_time[40],1),"."))</f>
        <v>13.</v>
      </c>
      <c r="AX9" s="130" t="str">
        <f>IF(ISBLANK(laps_times[[#This Row],[41]]),"DNF",CONCATENATE(RANK(rounds_cum_time[[#This Row],[41]],rounds_cum_time[41],1),"."))</f>
        <v>13.</v>
      </c>
      <c r="AY9" s="130" t="str">
        <f>IF(ISBLANK(laps_times[[#This Row],[42]]),"DNF",CONCATENATE(RANK(rounds_cum_time[[#This Row],[42]],rounds_cum_time[42],1),"."))</f>
        <v>13.</v>
      </c>
      <c r="AZ9" s="130" t="str">
        <f>IF(ISBLANK(laps_times[[#This Row],[43]]),"DNF",CONCATENATE(RANK(rounds_cum_time[[#This Row],[43]],rounds_cum_time[43],1),"."))</f>
        <v>13.</v>
      </c>
      <c r="BA9" s="130" t="str">
        <f>IF(ISBLANK(laps_times[[#This Row],[44]]),"DNF",CONCATENATE(RANK(rounds_cum_time[[#This Row],[44]],rounds_cum_time[44],1),"."))</f>
        <v>13.</v>
      </c>
      <c r="BB9" s="130" t="str">
        <f>IF(ISBLANK(laps_times[[#This Row],[45]]),"DNF",CONCATENATE(RANK(rounds_cum_time[[#This Row],[45]],rounds_cum_time[45],1),"."))</f>
        <v>12.</v>
      </c>
      <c r="BC9" s="130" t="str">
        <f>IF(ISBLANK(laps_times[[#This Row],[46]]),"DNF",CONCATENATE(RANK(rounds_cum_time[[#This Row],[46]],rounds_cum_time[46],1),"."))</f>
        <v>12.</v>
      </c>
      <c r="BD9" s="130" t="str">
        <f>IF(ISBLANK(laps_times[[#This Row],[47]]),"DNF",CONCATENATE(RANK(rounds_cum_time[[#This Row],[47]],rounds_cum_time[47],1),"."))</f>
        <v>12.</v>
      </c>
      <c r="BE9" s="130" t="str">
        <f>IF(ISBLANK(laps_times[[#This Row],[48]]),"DNF",CONCATENATE(RANK(rounds_cum_time[[#This Row],[48]],rounds_cum_time[48],1),"."))</f>
        <v>12.</v>
      </c>
      <c r="BF9" s="130" t="str">
        <f>IF(ISBLANK(laps_times[[#This Row],[49]]),"DNF",CONCATENATE(RANK(rounds_cum_time[[#This Row],[49]],rounds_cum_time[49],1),"."))</f>
        <v>13.</v>
      </c>
      <c r="BG9" s="130" t="str">
        <f>IF(ISBLANK(laps_times[[#This Row],[50]]),"DNF",CONCATENATE(RANK(rounds_cum_time[[#This Row],[50]],rounds_cum_time[50],1),"."))</f>
        <v>13.</v>
      </c>
      <c r="BH9" s="130" t="str">
        <f>IF(ISBLANK(laps_times[[#This Row],[51]]),"DNF",CONCATENATE(RANK(rounds_cum_time[[#This Row],[51]],rounds_cum_time[51],1),"."))</f>
        <v>13.</v>
      </c>
      <c r="BI9" s="130" t="str">
        <f>IF(ISBLANK(laps_times[[#This Row],[52]]),"DNF",CONCATENATE(RANK(rounds_cum_time[[#This Row],[52]],rounds_cum_time[52],1),"."))</f>
        <v>13.</v>
      </c>
      <c r="BJ9" s="130" t="str">
        <f>IF(ISBLANK(laps_times[[#This Row],[53]]),"DNF",CONCATENATE(RANK(rounds_cum_time[[#This Row],[53]],rounds_cum_time[53],1),"."))</f>
        <v>13.</v>
      </c>
      <c r="BK9" s="130" t="str">
        <f>IF(ISBLANK(laps_times[[#This Row],[54]]),"DNF",CONCATENATE(RANK(rounds_cum_time[[#This Row],[54]],rounds_cum_time[54],1),"."))</f>
        <v>13.</v>
      </c>
      <c r="BL9" s="130" t="str">
        <f>IF(ISBLANK(laps_times[[#This Row],[55]]),"DNF",CONCATENATE(RANK(rounds_cum_time[[#This Row],[55]],rounds_cum_time[55],1),"."))</f>
        <v>12.</v>
      </c>
      <c r="BM9" s="130" t="str">
        <f>IF(ISBLANK(laps_times[[#This Row],[56]]),"DNF",CONCATENATE(RANK(rounds_cum_time[[#This Row],[56]],rounds_cum_time[56],1),"."))</f>
        <v>13.</v>
      </c>
      <c r="BN9" s="130" t="str">
        <f>IF(ISBLANK(laps_times[[#This Row],[57]]),"DNF",CONCATENATE(RANK(rounds_cum_time[[#This Row],[57]],rounds_cum_time[57],1),"."))</f>
        <v>13.</v>
      </c>
      <c r="BO9" s="130" t="str">
        <f>IF(ISBLANK(laps_times[[#This Row],[58]]),"DNF",CONCATENATE(RANK(rounds_cum_time[[#This Row],[58]],rounds_cum_time[58],1),"."))</f>
        <v>13.</v>
      </c>
      <c r="BP9" s="130" t="str">
        <f>IF(ISBLANK(laps_times[[#This Row],[59]]),"DNF",CONCATENATE(RANK(rounds_cum_time[[#This Row],[59]],rounds_cum_time[59],1),"."))</f>
        <v>13.</v>
      </c>
      <c r="BQ9" s="130" t="str">
        <f>IF(ISBLANK(laps_times[[#This Row],[60]]),"DNF",CONCATENATE(RANK(rounds_cum_time[[#This Row],[60]],rounds_cum_time[60],1),"."))</f>
        <v>13.</v>
      </c>
      <c r="BR9" s="130" t="str">
        <f>IF(ISBLANK(laps_times[[#This Row],[61]]),"DNF",CONCATENATE(RANK(rounds_cum_time[[#This Row],[61]],rounds_cum_time[61],1),"."))</f>
        <v>13.</v>
      </c>
      <c r="BS9" s="130" t="str">
        <f>IF(ISBLANK(laps_times[[#This Row],[62]]),"DNF",CONCATENATE(RANK(rounds_cum_time[[#This Row],[62]],rounds_cum_time[62],1),"."))</f>
        <v>13.</v>
      </c>
      <c r="BT9" s="130" t="str">
        <f>IF(ISBLANK(laps_times[[#This Row],[63]]),"DNF",CONCATENATE(RANK(rounds_cum_time[[#This Row],[63]],rounds_cum_time[63],1),"."))</f>
        <v>12.</v>
      </c>
      <c r="BU9" s="130" t="str">
        <f>IF(ISBLANK(laps_times[[#This Row],[64]]),"DNF",CONCATENATE(RANK(rounds_cum_time[[#This Row],[64]],rounds_cum_time[64],1),"."))</f>
        <v>12.</v>
      </c>
      <c r="BV9" s="130" t="str">
        <f>IF(ISBLANK(laps_times[[#This Row],[65]]),"DNF",CONCATENATE(RANK(rounds_cum_time[[#This Row],[65]],rounds_cum_time[65],1),"."))</f>
        <v>12.</v>
      </c>
      <c r="BW9" s="130" t="str">
        <f>IF(ISBLANK(laps_times[[#This Row],[66]]),"DNF",CONCATENATE(RANK(rounds_cum_time[[#This Row],[66]],rounds_cum_time[66],1),"."))</f>
        <v>12.</v>
      </c>
      <c r="BX9" s="130" t="str">
        <f>IF(ISBLANK(laps_times[[#This Row],[67]]),"DNF",CONCATENATE(RANK(rounds_cum_time[[#This Row],[67]],rounds_cum_time[67],1),"."))</f>
        <v>12.</v>
      </c>
      <c r="BY9" s="130" t="str">
        <f>IF(ISBLANK(laps_times[[#This Row],[68]]),"DNF",CONCATENATE(RANK(rounds_cum_time[[#This Row],[68]],rounds_cum_time[68],1),"."))</f>
        <v>12.</v>
      </c>
      <c r="BZ9" s="130" t="str">
        <f>IF(ISBLANK(laps_times[[#This Row],[69]]),"DNF",CONCATENATE(RANK(rounds_cum_time[[#This Row],[69]],rounds_cum_time[69],1),"."))</f>
        <v>13.</v>
      </c>
      <c r="CA9" s="130" t="str">
        <f>IF(ISBLANK(laps_times[[#This Row],[70]]),"DNF",CONCATENATE(RANK(rounds_cum_time[[#This Row],[70]],rounds_cum_time[70],1),"."))</f>
        <v>13.</v>
      </c>
      <c r="CB9" s="130" t="str">
        <f>IF(ISBLANK(laps_times[[#This Row],[71]]),"DNF",CONCATENATE(RANK(rounds_cum_time[[#This Row],[71]],rounds_cum_time[71],1),"."))</f>
        <v>13.</v>
      </c>
      <c r="CC9" s="130" t="str">
        <f>IF(ISBLANK(laps_times[[#This Row],[72]]),"DNF",CONCATENATE(RANK(rounds_cum_time[[#This Row],[72]],rounds_cum_time[72],1),"."))</f>
        <v>12.</v>
      </c>
      <c r="CD9" s="130" t="str">
        <f>IF(ISBLANK(laps_times[[#This Row],[73]]),"DNF",CONCATENATE(RANK(rounds_cum_time[[#This Row],[73]],rounds_cum_time[73],1),"."))</f>
        <v>11.</v>
      </c>
      <c r="CE9" s="130" t="str">
        <f>IF(ISBLANK(laps_times[[#This Row],[74]]),"DNF",CONCATENATE(RANK(rounds_cum_time[[#This Row],[74]],rounds_cum_time[74],1),"."))</f>
        <v>11.</v>
      </c>
      <c r="CF9" s="130" t="str">
        <f>IF(ISBLANK(laps_times[[#This Row],[75]]),"DNF",CONCATENATE(RANK(rounds_cum_time[[#This Row],[75]],rounds_cum_time[75],1),"."))</f>
        <v>12.</v>
      </c>
      <c r="CG9" s="130" t="str">
        <f>IF(ISBLANK(laps_times[[#This Row],[76]]),"DNF",CONCATENATE(RANK(rounds_cum_time[[#This Row],[76]],rounds_cum_time[76],1),"."))</f>
        <v>11.</v>
      </c>
      <c r="CH9" s="130" t="str">
        <f>IF(ISBLANK(laps_times[[#This Row],[77]]),"DNF",CONCATENATE(RANK(rounds_cum_time[[#This Row],[77]],rounds_cum_time[77],1),"."))</f>
        <v>9.</v>
      </c>
      <c r="CI9" s="130" t="str">
        <f>IF(ISBLANK(laps_times[[#This Row],[78]]),"DNF",CONCATENATE(RANK(rounds_cum_time[[#This Row],[78]],rounds_cum_time[78],1),"."))</f>
        <v>10.</v>
      </c>
      <c r="CJ9" s="130" t="str">
        <f>IF(ISBLANK(laps_times[[#This Row],[79]]),"DNF",CONCATENATE(RANK(rounds_cum_time[[#This Row],[79]],rounds_cum_time[79],1),"."))</f>
        <v>10.</v>
      </c>
      <c r="CK9" s="130" t="str">
        <f>IF(ISBLANK(laps_times[[#This Row],[80]]),"DNF",CONCATENATE(RANK(rounds_cum_time[[#This Row],[80]],rounds_cum_time[80],1),"."))</f>
        <v>9.</v>
      </c>
      <c r="CL9" s="130" t="str">
        <f>IF(ISBLANK(laps_times[[#This Row],[81]]),"DNF",CONCATENATE(RANK(rounds_cum_time[[#This Row],[81]],rounds_cum_time[81],1),"."))</f>
        <v>9.</v>
      </c>
      <c r="CM9" s="130" t="str">
        <f>IF(ISBLANK(laps_times[[#This Row],[82]]),"DNF",CONCATENATE(RANK(rounds_cum_time[[#This Row],[82]],rounds_cum_time[82],1),"."))</f>
        <v>9.</v>
      </c>
      <c r="CN9" s="130" t="str">
        <f>IF(ISBLANK(laps_times[[#This Row],[83]]),"DNF",CONCATENATE(RANK(rounds_cum_time[[#This Row],[83]],rounds_cum_time[83],1),"."))</f>
        <v>9.</v>
      </c>
      <c r="CO9" s="130" t="str">
        <f>IF(ISBLANK(laps_times[[#This Row],[84]]),"DNF",CONCATENATE(RANK(rounds_cum_time[[#This Row],[84]],rounds_cum_time[84],1),"."))</f>
        <v>9.</v>
      </c>
      <c r="CP9" s="130" t="str">
        <f>IF(ISBLANK(laps_times[[#This Row],[85]]),"DNF",CONCATENATE(RANK(rounds_cum_time[[#This Row],[85]],rounds_cum_time[85],1),"."))</f>
        <v>9.</v>
      </c>
      <c r="CQ9" s="130" t="str">
        <f>IF(ISBLANK(laps_times[[#This Row],[86]]),"DNF",CONCATENATE(RANK(rounds_cum_time[[#This Row],[86]],rounds_cum_time[86],1),"."))</f>
        <v>8.</v>
      </c>
      <c r="CR9" s="130" t="str">
        <f>IF(ISBLANK(laps_times[[#This Row],[87]]),"DNF",CONCATENATE(RANK(rounds_cum_time[[#This Row],[87]],rounds_cum_time[87],1),"."))</f>
        <v>8.</v>
      </c>
      <c r="CS9" s="130" t="str">
        <f>IF(ISBLANK(laps_times[[#This Row],[88]]),"DNF",CONCATENATE(RANK(rounds_cum_time[[#This Row],[88]],rounds_cum_time[88],1),"."))</f>
        <v>8.</v>
      </c>
      <c r="CT9" s="130" t="str">
        <f>IF(ISBLANK(laps_times[[#This Row],[89]]),"DNF",CONCATENATE(RANK(rounds_cum_time[[#This Row],[89]],rounds_cum_time[89],1),"."))</f>
        <v>8.</v>
      </c>
      <c r="CU9" s="130" t="str">
        <f>IF(ISBLANK(laps_times[[#This Row],[90]]),"DNF",CONCATENATE(RANK(rounds_cum_time[[#This Row],[90]],rounds_cum_time[90],1),"."))</f>
        <v>8.</v>
      </c>
      <c r="CV9" s="130" t="str">
        <f>IF(ISBLANK(laps_times[[#This Row],[91]]),"DNF",CONCATENATE(RANK(rounds_cum_time[[#This Row],[91]],rounds_cum_time[91],1),"."))</f>
        <v>8.</v>
      </c>
      <c r="CW9" s="130" t="str">
        <f>IF(ISBLANK(laps_times[[#This Row],[92]]),"DNF",CONCATENATE(RANK(rounds_cum_time[[#This Row],[92]],rounds_cum_time[92],1),"."))</f>
        <v>8.</v>
      </c>
      <c r="CX9" s="130" t="str">
        <f>IF(ISBLANK(laps_times[[#This Row],[93]]),"DNF",CONCATENATE(RANK(rounds_cum_time[[#This Row],[93]],rounds_cum_time[93],1),"."))</f>
        <v>8.</v>
      </c>
      <c r="CY9" s="130" t="str">
        <f>IF(ISBLANK(laps_times[[#This Row],[94]]),"DNF",CONCATENATE(RANK(rounds_cum_time[[#This Row],[94]],rounds_cum_time[94],1),"."))</f>
        <v>8.</v>
      </c>
      <c r="CZ9" s="130" t="str">
        <f>IF(ISBLANK(laps_times[[#This Row],[95]]),"DNF",CONCATENATE(RANK(rounds_cum_time[[#This Row],[95]],rounds_cum_time[95],1),"."))</f>
        <v>8.</v>
      </c>
      <c r="DA9" s="130" t="str">
        <f>IF(ISBLANK(laps_times[[#This Row],[96]]),"DNF",CONCATENATE(RANK(rounds_cum_time[[#This Row],[96]],rounds_cum_time[96],1),"."))</f>
        <v>8.</v>
      </c>
      <c r="DB9" s="130" t="str">
        <f>IF(ISBLANK(laps_times[[#This Row],[97]]),"DNF",CONCATENATE(RANK(rounds_cum_time[[#This Row],[97]],rounds_cum_time[97],1),"."))</f>
        <v>8.</v>
      </c>
      <c r="DC9" s="130" t="str">
        <f>IF(ISBLANK(laps_times[[#This Row],[98]]),"DNF",CONCATENATE(RANK(rounds_cum_time[[#This Row],[98]],rounds_cum_time[98],1),"."))</f>
        <v>7.</v>
      </c>
      <c r="DD9" s="130" t="str">
        <f>IF(ISBLANK(laps_times[[#This Row],[99]]),"DNF",CONCATENATE(RANK(rounds_cum_time[[#This Row],[99]],rounds_cum_time[99],1),"."))</f>
        <v>7.</v>
      </c>
      <c r="DE9" s="130" t="str">
        <f>IF(ISBLANK(laps_times[[#This Row],[100]]),"DNF",CONCATENATE(RANK(rounds_cum_time[[#This Row],[100]],rounds_cum_time[100],1),"."))</f>
        <v>7.</v>
      </c>
      <c r="DF9" s="130" t="str">
        <f>IF(ISBLANK(laps_times[[#This Row],[101]]),"DNF",CONCATENATE(RANK(rounds_cum_time[[#This Row],[101]],rounds_cum_time[101],1),"."))</f>
        <v>7.</v>
      </c>
      <c r="DG9" s="130" t="str">
        <f>IF(ISBLANK(laps_times[[#This Row],[102]]),"DNF",CONCATENATE(RANK(rounds_cum_time[[#This Row],[102]],rounds_cum_time[102],1),"."))</f>
        <v>7.</v>
      </c>
      <c r="DH9" s="130" t="str">
        <f>IF(ISBLANK(laps_times[[#This Row],[103]]),"DNF",CONCATENATE(RANK(rounds_cum_time[[#This Row],[103]],rounds_cum_time[103],1),"."))</f>
        <v>7.</v>
      </c>
      <c r="DI9" s="131" t="str">
        <f>IF(ISBLANK(laps_times[[#This Row],[104]]),"DNF",CONCATENATE(RANK(rounds_cum_time[[#This Row],[104]],rounds_cum_time[104],1),"."))</f>
        <v>7.</v>
      </c>
      <c r="DJ9" s="131" t="str">
        <f>IF(ISBLANK(laps_times[[#This Row],[105]]),"DNF",CONCATENATE(RANK(rounds_cum_time[[#This Row],[105]],rounds_cum_time[105],1),"."))</f>
        <v>6.</v>
      </c>
    </row>
    <row r="10" spans="2:114" x14ac:dyDescent="0.2">
      <c r="B10" s="124">
        <f>laps_times[[#This Row],[poř]]</f>
        <v>7</v>
      </c>
      <c r="C10" s="129">
        <f>laps_times[[#This Row],[s.č.]]</f>
        <v>130</v>
      </c>
      <c r="D10" s="125" t="str">
        <f>laps_times[[#This Row],[jméno]]</f>
        <v>Chlup Tomáš</v>
      </c>
      <c r="E10" s="126">
        <f>laps_times[[#This Row],[roč]]</f>
        <v>1993</v>
      </c>
      <c r="F10" s="126" t="str">
        <f>laps_times[[#This Row],[kat]]</f>
        <v>M20</v>
      </c>
      <c r="G10" s="126">
        <f>laps_times[[#This Row],[poř_kat]]</f>
        <v>1</v>
      </c>
      <c r="H10" s="125" t="str">
        <f>IF(ISBLANK(laps_times[[#This Row],[klub]]),"-",laps_times[[#This Row],[klub]])</f>
        <v>-</v>
      </c>
      <c r="I10" s="138">
        <f>laps_times[[#This Row],[celk. čas]]</f>
        <v>0.12313657407407408</v>
      </c>
      <c r="J10" s="130" t="str">
        <f>IF(ISBLANK(laps_times[[#This Row],[1]]),"DNF",CONCATENATE(RANK(rounds_cum_time[[#This Row],[1]],rounds_cum_time[1],1),"."))</f>
        <v>7.</v>
      </c>
      <c r="K10" s="130" t="str">
        <f>IF(ISBLANK(laps_times[[#This Row],[2]]),"DNF",CONCATENATE(RANK(rounds_cum_time[[#This Row],[2]],rounds_cum_time[2],1),"."))</f>
        <v>7.</v>
      </c>
      <c r="L10" s="130" t="str">
        <f>IF(ISBLANK(laps_times[[#This Row],[3]]),"DNF",CONCATENATE(RANK(rounds_cum_time[[#This Row],[3]],rounds_cum_time[3],1),"."))</f>
        <v>7.</v>
      </c>
      <c r="M10" s="130" t="str">
        <f>IF(ISBLANK(laps_times[[#This Row],[4]]),"DNF",CONCATENATE(RANK(rounds_cum_time[[#This Row],[4]],rounds_cum_time[4],1),"."))</f>
        <v>7.</v>
      </c>
      <c r="N10" s="130" t="str">
        <f>IF(ISBLANK(laps_times[[#This Row],[5]]),"DNF",CONCATENATE(RANK(rounds_cum_time[[#This Row],[5]],rounds_cum_time[5],1),"."))</f>
        <v>7.</v>
      </c>
      <c r="O10" s="130" t="str">
        <f>IF(ISBLANK(laps_times[[#This Row],[6]]),"DNF",CONCATENATE(RANK(rounds_cum_time[[#This Row],[6]],rounds_cum_time[6],1),"."))</f>
        <v>6.</v>
      </c>
      <c r="P10" s="130" t="str">
        <f>IF(ISBLANK(laps_times[[#This Row],[7]]),"DNF",CONCATENATE(RANK(rounds_cum_time[[#This Row],[7]],rounds_cum_time[7],1),"."))</f>
        <v>7.</v>
      </c>
      <c r="Q10" s="130" t="str">
        <f>IF(ISBLANK(laps_times[[#This Row],[8]]),"DNF",CONCATENATE(RANK(rounds_cum_time[[#This Row],[8]],rounds_cum_time[8],1),"."))</f>
        <v>7.</v>
      </c>
      <c r="R10" s="130" t="str">
        <f>IF(ISBLANK(laps_times[[#This Row],[9]]),"DNF",CONCATENATE(RANK(rounds_cum_time[[#This Row],[9]],rounds_cum_time[9],1),"."))</f>
        <v>8.</v>
      </c>
      <c r="S10" s="130" t="str">
        <f>IF(ISBLANK(laps_times[[#This Row],[10]]),"DNF",CONCATENATE(RANK(rounds_cum_time[[#This Row],[10]],rounds_cum_time[10],1),"."))</f>
        <v>8.</v>
      </c>
      <c r="T10" s="130" t="str">
        <f>IF(ISBLANK(laps_times[[#This Row],[11]]),"DNF",CONCATENATE(RANK(rounds_cum_time[[#This Row],[11]],rounds_cum_time[11],1),"."))</f>
        <v>9.</v>
      </c>
      <c r="U10" s="130" t="str">
        <f>IF(ISBLANK(laps_times[[#This Row],[12]]),"DNF",CONCATENATE(RANK(rounds_cum_time[[#This Row],[12]],rounds_cum_time[12],1),"."))</f>
        <v>9.</v>
      </c>
      <c r="V10" s="130" t="str">
        <f>IF(ISBLANK(laps_times[[#This Row],[13]]),"DNF",CONCATENATE(RANK(rounds_cum_time[[#This Row],[13]],rounds_cum_time[13],1),"."))</f>
        <v>9.</v>
      </c>
      <c r="W10" s="130" t="str">
        <f>IF(ISBLANK(laps_times[[#This Row],[14]]),"DNF",CONCATENATE(RANK(rounds_cum_time[[#This Row],[14]],rounds_cum_time[14],1),"."))</f>
        <v>9.</v>
      </c>
      <c r="X10" s="130" t="str">
        <f>IF(ISBLANK(laps_times[[#This Row],[15]]),"DNF",CONCATENATE(RANK(rounds_cum_time[[#This Row],[15]],rounds_cum_time[15],1),"."))</f>
        <v>9.</v>
      </c>
      <c r="Y10" s="130" t="str">
        <f>IF(ISBLANK(laps_times[[#This Row],[16]]),"DNF",CONCATENATE(RANK(rounds_cum_time[[#This Row],[16]],rounds_cum_time[16],1),"."))</f>
        <v>9.</v>
      </c>
      <c r="Z10" s="130" t="str">
        <f>IF(ISBLANK(laps_times[[#This Row],[17]]),"DNF",CONCATENATE(RANK(rounds_cum_time[[#This Row],[17]],rounds_cum_time[17],1),"."))</f>
        <v>9.</v>
      </c>
      <c r="AA10" s="130" t="str">
        <f>IF(ISBLANK(laps_times[[#This Row],[18]]),"DNF",CONCATENATE(RANK(rounds_cum_time[[#This Row],[18]],rounds_cum_time[18],1),"."))</f>
        <v>9.</v>
      </c>
      <c r="AB10" s="130" t="str">
        <f>IF(ISBLANK(laps_times[[#This Row],[19]]),"DNF",CONCATENATE(RANK(rounds_cum_time[[#This Row],[19]],rounds_cum_time[19],1),"."))</f>
        <v>9.</v>
      </c>
      <c r="AC10" s="130" t="str">
        <f>IF(ISBLANK(laps_times[[#This Row],[20]]),"DNF",CONCATENATE(RANK(rounds_cum_time[[#This Row],[20]],rounds_cum_time[20],1),"."))</f>
        <v>9.</v>
      </c>
      <c r="AD10" s="130" t="str">
        <f>IF(ISBLANK(laps_times[[#This Row],[21]]),"DNF",CONCATENATE(RANK(rounds_cum_time[[#This Row],[21]],rounds_cum_time[21],1),"."))</f>
        <v>9.</v>
      </c>
      <c r="AE10" s="130" t="str">
        <f>IF(ISBLANK(laps_times[[#This Row],[22]]),"DNF",CONCATENATE(RANK(rounds_cum_time[[#This Row],[22]],rounds_cum_time[22],1),"."))</f>
        <v>9.</v>
      </c>
      <c r="AF10" s="130" t="str">
        <f>IF(ISBLANK(laps_times[[#This Row],[23]]),"DNF",CONCATENATE(RANK(rounds_cum_time[[#This Row],[23]],rounds_cum_time[23],1),"."))</f>
        <v>9.</v>
      </c>
      <c r="AG10" s="130" t="str">
        <f>IF(ISBLANK(laps_times[[#This Row],[24]]),"DNF",CONCATENATE(RANK(rounds_cum_time[[#This Row],[24]],rounds_cum_time[24],1),"."))</f>
        <v>9.</v>
      </c>
      <c r="AH10" s="130" t="str">
        <f>IF(ISBLANK(laps_times[[#This Row],[25]]),"DNF",CONCATENATE(RANK(rounds_cum_time[[#This Row],[25]],rounds_cum_time[25],1),"."))</f>
        <v>9.</v>
      </c>
      <c r="AI10" s="130" t="str">
        <f>IF(ISBLANK(laps_times[[#This Row],[26]]),"DNF",CONCATENATE(RANK(rounds_cum_time[[#This Row],[26]],rounds_cum_time[26],1),"."))</f>
        <v>9.</v>
      </c>
      <c r="AJ10" s="130" t="str">
        <f>IF(ISBLANK(laps_times[[#This Row],[27]]),"DNF",CONCATENATE(RANK(rounds_cum_time[[#This Row],[27]],rounds_cum_time[27],1),"."))</f>
        <v>9.</v>
      </c>
      <c r="AK10" s="130" t="str">
        <f>IF(ISBLANK(laps_times[[#This Row],[28]]),"DNF",CONCATENATE(RANK(rounds_cum_time[[#This Row],[28]],rounds_cum_time[28],1),"."))</f>
        <v>9.</v>
      </c>
      <c r="AL10" s="130" t="str">
        <f>IF(ISBLANK(laps_times[[#This Row],[29]]),"DNF",CONCATENATE(RANK(rounds_cum_time[[#This Row],[29]],rounds_cum_time[29],1),"."))</f>
        <v>8.</v>
      </c>
      <c r="AM10" s="130" t="str">
        <f>IF(ISBLANK(laps_times[[#This Row],[30]]),"DNF",CONCATENATE(RANK(rounds_cum_time[[#This Row],[30]],rounds_cum_time[30],1),"."))</f>
        <v>8.</v>
      </c>
      <c r="AN10" s="130" t="str">
        <f>IF(ISBLANK(laps_times[[#This Row],[31]]),"DNF",CONCATENATE(RANK(rounds_cum_time[[#This Row],[31]],rounds_cum_time[31],1),"."))</f>
        <v>8.</v>
      </c>
      <c r="AO10" s="130" t="str">
        <f>IF(ISBLANK(laps_times[[#This Row],[32]]),"DNF",CONCATENATE(RANK(rounds_cum_time[[#This Row],[32]],rounds_cum_time[32],1),"."))</f>
        <v>7.</v>
      </c>
      <c r="AP10" s="130" t="str">
        <f>IF(ISBLANK(laps_times[[#This Row],[33]]),"DNF",CONCATENATE(RANK(rounds_cum_time[[#This Row],[33]],rounds_cum_time[33],1),"."))</f>
        <v>7.</v>
      </c>
      <c r="AQ10" s="130" t="str">
        <f>IF(ISBLANK(laps_times[[#This Row],[34]]),"DNF",CONCATENATE(RANK(rounds_cum_time[[#This Row],[34]],rounds_cum_time[34],1),"."))</f>
        <v>7.</v>
      </c>
      <c r="AR10" s="130" t="str">
        <f>IF(ISBLANK(laps_times[[#This Row],[35]]),"DNF",CONCATENATE(RANK(rounds_cum_time[[#This Row],[35]],rounds_cum_time[35],1),"."))</f>
        <v>7.</v>
      </c>
      <c r="AS10" s="130" t="str">
        <f>IF(ISBLANK(laps_times[[#This Row],[36]]),"DNF",CONCATENATE(RANK(rounds_cum_time[[#This Row],[36]],rounds_cum_time[36],1),"."))</f>
        <v>6.</v>
      </c>
      <c r="AT10" s="130" t="str">
        <f>IF(ISBLANK(laps_times[[#This Row],[37]]),"DNF",CONCATENATE(RANK(rounds_cum_time[[#This Row],[37]],rounds_cum_time[37],1),"."))</f>
        <v>6.</v>
      </c>
      <c r="AU10" s="130" t="str">
        <f>IF(ISBLANK(laps_times[[#This Row],[38]]),"DNF",CONCATENATE(RANK(rounds_cum_time[[#This Row],[38]],rounds_cum_time[38],1),"."))</f>
        <v>6.</v>
      </c>
      <c r="AV10" s="130" t="str">
        <f>IF(ISBLANK(laps_times[[#This Row],[39]]),"DNF",CONCATENATE(RANK(rounds_cum_time[[#This Row],[39]],rounds_cum_time[39],1),"."))</f>
        <v>6.</v>
      </c>
      <c r="AW10" s="130" t="str">
        <f>IF(ISBLANK(laps_times[[#This Row],[40]]),"DNF",CONCATENATE(RANK(rounds_cum_time[[#This Row],[40]],rounds_cum_time[40],1),"."))</f>
        <v>7.</v>
      </c>
      <c r="AX10" s="130" t="str">
        <f>IF(ISBLANK(laps_times[[#This Row],[41]]),"DNF",CONCATENATE(RANK(rounds_cum_time[[#This Row],[41]],rounds_cum_time[41],1),"."))</f>
        <v>7.</v>
      </c>
      <c r="AY10" s="130" t="str">
        <f>IF(ISBLANK(laps_times[[#This Row],[42]]),"DNF",CONCATENATE(RANK(rounds_cum_time[[#This Row],[42]],rounds_cum_time[42],1),"."))</f>
        <v>7.</v>
      </c>
      <c r="AZ10" s="130" t="str">
        <f>IF(ISBLANK(laps_times[[#This Row],[43]]),"DNF",CONCATENATE(RANK(rounds_cum_time[[#This Row],[43]],rounds_cum_time[43],1),"."))</f>
        <v>7.</v>
      </c>
      <c r="BA10" s="130" t="str">
        <f>IF(ISBLANK(laps_times[[#This Row],[44]]),"DNF",CONCATENATE(RANK(rounds_cum_time[[#This Row],[44]],rounds_cum_time[44],1),"."))</f>
        <v>7.</v>
      </c>
      <c r="BB10" s="130" t="str">
        <f>IF(ISBLANK(laps_times[[#This Row],[45]]),"DNF",CONCATENATE(RANK(rounds_cum_time[[#This Row],[45]],rounds_cum_time[45],1),"."))</f>
        <v>7.</v>
      </c>
      <c r="BC10" s="130" t="str">
        <f>IF(ISBLANK(laps_times[[#This Row],[46]]),"DNF",CONCATENATE(RANK(rounds_cum_time[[#This Row],[46]],rounds_cum_time[46],1),"."))</f>
        <v>7.</v>
      </c>
      <c r="BD10" s="130" t="str">
        <f>IF(ISBLANK(laps_times[[#This Row],[47]]),"DNF",CONCATENATE(RANK(rounds_cum_time[[#This Row],[47]],rounds_cum_time[47],1),"."))</f>
        <v>7.</v>
      </c>
      <c r="BE10" s="130" t="str">
        <f>IF(ISBLANK(laps_times[[#This Row],[48]]),"DNF",CONCATENATE(RANK(rounds_cum_time[[#This Row],[48]],rounds_cum_time[48],1),"."))</f>
        <v>7.</v>
      </c>
      <c r="BF10" s="130" t="str">
        <f>IF(ISBLANK(laps_times[[#This Row],[49]]),"DNF",CONCATENATE(RANK(rounds_cum_time[[#This Row],[49]],rounds_cum_time[49],1),"."))</f>
        <v>7.</v>
      </c>
      <c r="BG10" s="130" t="str">
        <f>IF(ISBLANK(laps_times[[#This Row],[50]]),"DNF",CONCATENATE(RANK(rounds_cum_time[[#This Row],[50]],rounds_cum_time[50],1),"."))</f>
        <v>7.</v>
      </c>
      <c r="BH10" s="130" t="str">
        <f>IF(ISBLANK(laps_times[[#This Row],[51]]),"DNF",CONCATENATE(RANK(rounds_cum_time[[#This Row],[51]],rounds_cum_time[51],1),"."))</f>
        <v>7.</v>
      </c>
      <c r="BI10" s="130" t="str">
        <f>IF(ISBLANK(laps_times[[#This Row],[52]]),"DNF",CONCATENATE(RANK(rounds_cum_time[[#This Row],[52]],rounds_cum_time[52],1),"."))</f>
        <v>7.</v>
      </c>
      <c r="BJ10" s="130" t="str">
        <f>IF(ISBLANK(laps_times[[#This Row],[53]]),"DNF",CONCATENATE(RANK(rounds_cum_time[[#This Row],[53]],rounds_cum_time[53],1),"."))</f>
        <v>7.</v>
      </c>
      <c r="BK10" s="130" t="str">
        <f>IF(ISBLANK(laps_times[[#This Row],[54]]),"DNF",CONCATENATE(RANK(rounds_cum_time[[#This Row],[54]],rounds_cum_time[54],1),"."))</f>
        <v>7.</v>
      </c>
      <c r="BL10" s="130" t="str">
        <f>IF(ISBLANK(laps_times[[#This Row],[55]]),"DNF",CONCATENATE(RANK(rounds_cum_time[[#This Row],[55]],rounds_cum_time[55],1),"."))</f>
        <v>7.</v>
      </c>
      <c r="BM10" s="130" t="str">
        <f>IF(ISBLANK(laps_times[[#This Row],[56]]),"DNF",CONCATENATE(RANK(rounds_cum_time[[#This Row],[56]],rounds_cum_time[56],1),"."))</f>
        <v>7.</v>
      </c>
      <c r="BN10" s="130" t="str">
        <f>IF(ISBLANK(laps_times[[#This Row],[57]]),"DNF",CONCATENATE(RANK(rounds_cum_time[[#This Row],[57]],rounds_cum_time[57],1),"."))</f>
        <v>7.</v>
      </c>
      <c r="BO10" s="130" t="str">
        <f>IF(ISBLANK(laps_times[[#This Row],[58]]),"DNF",CONCATENATE(RANK(rounds_cum_time[[#This Row],[58]],rounds_cum_time[58],1),"."))</f>
        <v>7.</v>
      </c>
      <c r="BP10" s="130" t="str">
        <f>IF(ISBLANK(laps_times[[#This Row],[59]]),"DNF",CONCATENATE(RANK(rounds_cum_time[[#This Row],[59]],rounds_cum_time[59],1),"."))</f>
        <v>7.</v>
      </c>
      <c r="BQ10" s="130" t="str">
        <f>IF(ISBLANK(laps_times[[#This Row],[60]]),"DNF",CONCATENATE(RANK(rounds_cum_time[[#This Row],[60]],rounds_cum_time[60],1),"."))</f>
        <v>7.</v>
      </c>
      <c r="BR10" s="130" t="str">
        <f>IF(ISBLANK(laps_times[[#This Row],[61]]),"DNF",CONCATENATE(RANK(rounds_cum_time[[#This Row],[61]],rounds_cum_time[61],1),"."))</f>
        <v>7.</v>
      </c>
      <c r="BS10" s="130" t="str">
        <f>IF(ISBLANK(laps_times[[#This Row],[62]]),"DNF",CONCATENATE(RANK(rounds_cum_time[[#This Row],[62]],rounds_cum_time[62],1),"."))</f>
        <v>7.</v>
      </c>
      <c r="BT10" s="130" t="str">
        <f>IF(ISBLANK(laps_times[[#This Row],[63]]),"DNF",CONCATENATE(RANK(rounds_cum_time[[#This Row],[63]],rounds_cum_time[63],1),"."))</f>
        <v>7.</v>
      </c>
      <c r="BU10" s="130" t="str">
        <f>IF(ISBLANK(laps_times[[#This Row],[64]]),"DNF",CONCATENATE(RANK(rounds_cum_time[[#This Row],[64]],rounds_cum_time[64],1),"."))</f>
        <v>7.</v>
      </c>
      <c r="BV10" s="130" t="str">
        <f>IF(ISBLANK(laps_times[[#This Row],[65]]),"DNF",CONCATENATE(RANK(rounds_cum_time[[#This Row],[65]],rounds_cum_time[65],1),"."))</f>
        <v>7.</v>
      </c>
      <c r="BW10" s="130" t="str">
        <f>IF(ISBLANK(laps_times[[#This Row],[66]]),"DNF",CONCATENATE(RANK(rounds_cum_time[[#This Row],[66]],rounds_cum_time[66],1),"."))</f>
        <v>6.</v>
      </c>
      <c r="BX10" s="130" t="str">
        <f>IF(ISBLANK(laps_times[[#This Row],[67]]),"DNF",CONCATENATE(RANK(rounds_cum_time[[#This Row],[67]],rounds_cum_time[67],1),"."))</f>
        <v>6.</v>
      </c>
      <c r="BY10" s="130" t="str">
        <f>IF(ISBLANK(laps_times[[#This Row],[68]]),"DNF",CONCATENATE(RANK(rounds_cum_time[[#This Row],[68]],rounds_cum_time[68],1),"."))</f>
        <v>6.</v>
      </c>
      <c r="BZ10" s="130" t="str">
        <f>IF(ISBLANK(laps_times[[#This Row],[69]]),"DNF",CONCATENATE(RANK(rounds_cum_time[[#This Row],[69]],rounds_cum_time[69],1),"."))</f>
        <v>6.</v>
      </c>
      <c r="CA10" s="130" t="str">
        <f>IF(ISBLANK(laps_times[[#This Row],[70]]),"DNF",CONCATENATE(RANK(rounds_cum_time[[#This Row],[70]],rounds_cum_time[70],1),"."))</f>
        <v>6.</v>
      </c>
      <c r="CB10" s="130" t="str">
        <f>IF(ISBLANK(laps_times[[#This Row],[71]]),"DNF",CONCATENATE(RANK(rounds_cum_time[[#This Row],[71]],rounds_cum_time[71],1),"."))</f>
        <v>6.</v>
      </c>
      <c r="CC10" s="130" t="str">
        <f>IF(ISBLANK(laps_times[[#This Row],[72]]),"DNF",CONCATENATE(RANK(rounds_cum_time[[#This Row],[72]],rounds_cum_time[72],1),"."))</f>
        <v>6.</v>
      </c>
      <c r="CD10" s="130" t="str">
        <f>IF(ISBLANK(laps_times[[#This Row],[73]]),"DNF",CONCATENATE(RANK(rounds_cum_time[[#This Row],[73]],rounds_cum_time[73],1),"."))</f>
        <v>6.</v>
      </c>
      <c r="CE10" s="130" t="str">
        <f>IF(ISBLANK(laps_times[[#This Row],[74]]),"DNF",CONCATENATE(RANK(rounds_cum_time[[#This Row],[74]],rounds_cum_time[74],1),"."))</f>
        <v>6.</v>
      </c>
      <c r="CF10" s="130" t="str">
        <f>IF(ISBLANK(laps_times[[#This Row],[75]]),"DNF",CONCATENATE(RANK(rounds_cum_time[[#This Row],[75]],rounds_cum_time[75],1),"."))</f>
        <v>6.</v>
      </c>
      <c r="CG10" s="130" t="str">
        <f>IF(ISBLANK(laps_times[[#This Row],[76]]),"DNF",CONCATENATE(RANK(rounds_cum_time[[#This Row],[76]],rounds_cum_time[76],1),"."))</f>
        <v>6.</v>
      </c>
      <c r="CH10" s="130" t="str">
        <f>IF(ISBLANK(laps_times[[#This Row],[77]]),"DNF",CONCATENATE(RANK(rounds_cum_time[[#This Row],[77]],rounds_cum_time[77],1),"."))</f>
        <v>6.</v>
      </c>
      <c r="CI10" s="130" t="str">
        <f>IF(ISBLANK(laps_times[[#This Row],[78]]),"DNF",CONCATENATE(RANK(rounds_cum_time[[#This Row],[78]],rounds_cum_time[78],1),"."))</f>
        <v>6.</v>
      </c>
      <c r="CJ10" s="130" t="str">
        <f>IF(ISBLANK(laps_times[[#This Row],[79]]),"DNF",CONCATENATE(RANK(rounds_cum_time[[#This Row],[79]],rounds_cum_time[79],1),"."))</f>
        <v>6.</v>
      </c>
      <c r="CK10" s="130" t="str">
        <f>IF(ISBLANK(laps_times[[#This Row],[80]]),"DNF",CONCATENATE(RANK(rounds_cum_time[[#This Row],[80]],rounds_cum_time[80],1),"."))</f>
        <v>6.</v>
      </c>
      <c r="CL10" s="130" t="str">
        <f>IF(ISBLANK(laps_times[[#This Row],[81]]),"DNF",CONCATENATE(RANK(rounds_cum_time[[#This Row],[81]],rounds_cum_time[81],1),"."))</f>
        <v>6.</v>
      </c>
      <c r="CM10" s="130" t="str">
        <f>IF(ISBLANK(laps_times[[#This Row],[82]]),"DNF",CONCATENATE(RANK(rounds_cum_time[[#This Row],[82]],rounds_cum_time[82],1),"."))</f>
        <v>6.</v>
      </c>
      <c r="CN10" s="130" t="str">
        <f>IF(ISBLANK(laps_times[[#This Row],[83]]),"DNF",CONCATENATE(RANK(rounds_cum_time[[#This Row],[83]],rounds_cum_time[83],1),"."))</f>
        <v>6.</v>
      </c>
      <c r="CO10" s="130" t="str">
        <f>IF(ISBLANK(laps_times[[#This Row],[84]]),"DNF",CONCATENATE(RANK(rounds_cum_time[[#This Row],[84]],rounds_cum_time[84],1),"."))</f>
        <v>6.</v>
      </c>
      <c r="CP10" s="130" t="str">
        <f>IF(ISBLANK(laps_times[[#This Row],[85]]),"DNF",CONCATENATE(RANK(rounds_cum_time[[#This Row],[85]],rounds_cum_time[85],1),"."))</f>
        <v>6.</v>
      </c>
      <c r="CQ10" s="130" t="str">
        <f>IF(ISBLANK(laps_times[[#This Row],[86]]),"DNF",CONCATENATE(RANK(rounds_cum_time[[#This Row],[86]],rounds_cum_time[86],1),"."))</f>
        <v>6.</v>
      </c>
      <c r="CR10" s="130" t="str">
        <f>IF(ISBLANK(laps_times[[#This Row],[87]]),"DNF",CONCATENATE(RANK(rounds_cum_time[[#This Row],[87]],rounds_cum_time[87],1),"."))</f>
        <v>6.</v>
      </c>
      <c r="CS10" s="130" t="str">
        <f>IF(ISBLANK(laps_times[[#This Row],[88]]),"DNF",CONCATENATE(RANK(rounds_cum_time[[#This Row],[88]],rounds_cum_time[88],1),"."))</f>
        <v>6.</v>
      </c>
      <c r="CT10" s="130" t="str">
        <f>IF(ISBLANK(laps_times[[#This Row],[89]]),"DNF",CONCATENATE(RANK(rounds_cum_time[[#This Row],[89]],rounds_cum_time[89],1),"."))</f>
        <v>6.</v>
      </c>
      <c r="CU10" s="130" t="str">
        <f>IF(ISBLANK(laps_times[[#This Row],[90]]),"DNF",CONCATENATE(RANK(rounds_cum_time[[#This Row],[90]],rounds_cum_time[90],1),"."))</f>
        <v>6.</v>
      </c>
      <c r="CV10" s="130" t="str">
        <f>IF(ISBLANK(laps_times[[#This Row],[91]]),"DNF",CONCATENATE(RANK(rounds_cum_time[[#This Row],[91]],rounds_cum_time[91],1),"."))</f>
        <v>6.</v>
      </c>
      <c r="CW10" s="130" t="str">
        <f>IF(ISBLANK(laps_times[[#This Row],[92]]),"DNF",CONCATENATE(RANK(rounds_cum_time[[#This Row],[92]],rounds_cum_time[92],1),"."))</f>
        <v>6.</v>
      </c>
      <c r="CX10" s="130" t="str">
        <f>IF(ISBLANK(laps_times[[#This Row],[93]]),"DNF",CONCATENATE(RANK(rounds_cum_time[[#This Row],[93]],rounds_cum_time[93],1),"."))</f>
        <v>6.</v>
      </c>
      <c r="CY10" s="130" t="str">
        <f>IF(ISBLANK(laps_times[[#This Row],[94]]),"DNF",CONCATENATE(RANK(rounds_cum_time[[#This Row],[94]],rounds_cum_time[94],1),"."))</f>
        <v>6.</v>
      </c>
      <c r="CZ10" s="130" t="str">
        <f>IF(ISBLANK(laps_times[[#This Row],[95]]),"DNF",CONCATENATE(RANK(rounds_cum_time[[#This Row],[95]],rounds_cum_time[95],1),"."))</f>
        <v>6.</v>
      </c>
      <c r="DA10" s="130" t="str">
        <f>IF(ISBLANK(laps_times[[#This Row],[96]]),"DNF",CONCATENATE(RANK(rounds_cum_time[[#This Row],[96]],rounds_cum_time[96],1),"."))</f>
        <v>6.</v>
      </c>
      <c r="DB10" s="130" t="str">
        <f>IF(ISBLANK(laps_times[[#This Row],[97]]),"DNF",CONCATENATE(RANK(rounds_cum_time[[#This Row],[97]],rounds_cum_time[97],1),"."))</f>
        <v>6.</v>
      </c>
      <c r="DC10" s="130" t="str">
        <f>IF(ISBLANK(laps_times[[#This Row],[98]]),"DNF",CONCATENATE(RANK(rounds_cum_time[[#This Row],[98]],rounds_cum_time[98],1),"."))</f>
        <v>6.</v>
      </c>
      <c r="DD10" s="130" t="str">
        <f>IF(ISBLANK(laps_times[[#This Row],[99]]),"DNF",CONCATENATE(RANK(rounds_cum_time[[#This Row],[99]],rounds_cum_time[99],1),"."))</f>
        <v>6.</v>
      </c>
      <c r="DE10" s="130" t="str">
        <f>IF(ISBLANK(laps_times[[#This Row],[100]]),"DNF",CONCATENATE(RANK(rounds_cum_time[[#This Row],[100]],rounds_cum_time[100],1),"."))</f>
        <v>6.</v>
      </c>
      <c r="DF10" s="130" t="str">
        <f>IF(ISBLANK(laps_times[[#This Row],[101]]),"DNF",CONCATENATE(RANK(rounds_cum_time[[#This Row],[101]],rounds_cum_time[101],1),"."))</f>
        <v>6.</v>
      </c>
      <c r="DG10" s="130" t="str">
        <f>IF(ISBLANK(laps_times[[#This Row],[102]]),"DNF",CONCATENATE(RANK(rounds_cum_time[[#This Row],[102]],rounds_cum_time[102],1),"."))</f>
        <v>6.</v>
      </c>
      <c r="DH10" s="130" t="str">
        <f>IF(ISBLANK(laps_times[[#This Row],[103]]),"DNF",CONCATENATE(RANK(rounds_cum_time[[#This Row],[103]],rounds_cum_time[103],1),"."))</f>
        <v>6.</v>
      </c>
      <c r="DI10" s="131" t="str">
        <f>IF(ISBLANK(laps_times[[#This Row],[104]]),"DNF",CONCATENATE(RANK(rounds_cum_time[[#This Row],[104]],rounds_cum_time[104],1),"."))</f>
        <v>6.</v>
      </c>
      <c r="DJ10" s="131" t="str">
        <f>IF(ISBLANK(laps_times[[#This Row],[105]]),"DNF",CONCATENATE(RANK(rounds_cum_time[[#This Row],[105]],rounds_cum_time[105],1),"."))</f>
        <v>7.</v>
      </c>
    </row>
    <row r="11" spans="2:114" x14ac:dyDescent="0.2">
      <c r="B11" s="124">
        <f>laps_times[[#This Row],[poř]]</f>
        <v>8</v>
      </c>
      <c r="C11" s="129">
        <f>laps_times[[#This Row],[s.č.]]</f>
        <v>6</v>
      </c>
      <c r="D11" s="125" t="str">
        <f>laps_times[[#This Row],[jméno]]</f>
        <v>Bauer Václav</v>
      </c>
      <c r="E11" s="126">
        <f>laps_times[[#This Row],[roč]]</f>
        <v>1978</v>
      </c>
      <c r="F11" s="126" t="str">
        <f>laps_times[[#This Row],[kat]]</f>
        <v>M40</v>
      </c>
      <c r="G11" s="126">
        <f>laps_times[[#This Row],[poř_kat]]</f>
        <v>4</v>
      </c>
      <c r="H11" s="125" t="str">
        <f>IF(ISBLANK(laps_times[[#This Row],[klub]]),"-",laps_times[[#This Row],[klub]])</f>
        <v>-</v>
      </c>
      <c r="I11" s="138">
        <f>laps_times[[#This Row],[celk. čas]]</f>
        <v>0.12400462962962962</v>
      </c>
      <c r="J11" s="130" t="str">
        <f>IF(ISBLANK(laps_times[[#This Row],[1]]),"DNF",CONCATENATE(RANK(rounds_cum_time[[#This Row],[1]],rounds_cum_time[1],1),"."))</f>
        <v>6.</v>
      </c>
      <c r="K11" s="130" t="str">
        <f>IF(ISBLANK(laps_times[[#This Row],[2]]),"DNF",CONCATENATE(RANK(rounds_cum_time[[#This Row],[2]],rounds_cum_time[2],1),"."))</f>
        <v>5.</v>
      </c>
      <c r="L11" s="130" t="str">
        <f>IF(ISBLANK(laps_times[[#This Row],[3]]),"DNF",CONCATENATE(RANK(rounds_cum_time[[#This Row],[3]],rounds_cum_time[3],1),"."))</f>
        <v>5.</v>
      </c>
      <c r="M11" s="130" t="str">
        <f>IF(ISBLANK(laps_times[[#This Row],[4]]),"DNF",CONCATENATE(RANK(rounds_cum_time[[#This Row],[4]],rounds_cum_time[4],1),"."))</f>
        <v>6.</v>
      </c>
      <c r="N11" s="130" t="str">
        <f>IF(ISBLANK(laps_times[[#This Row],[5]]),"DNF",CONCATENATE(RANK(rounds_cum_time[[#This Row],[5]],rounds_cum_time[5],1),"."))</f>
        <v>6.</v>
      </c>
      <c r="O11" s="130" t="str">
        <f>IF(ISBLANK(laps_times[[#This Row],[6]]),"DNF",CONCATENATE(RANK(rounds_cum_time[[#This Row],[6]],rounds_cum_time[6],1),"."))</f>
        <v>8.</v>
      </c>
      <c r="P11" s="130" t="str">
        <f>IF(ISBLANK(laps_times[[#This Row],[7]]),"DNF",CONCATENATE(RANK(rounds_cum_time[[#This Row],[7]],rounds_cum_time[7],1),"."))</f>
        <v>9.</v>
      </c>
      <c r="Q11" s="130" t="str">
        <f>IF(ISBLANK(laps_times[[#This Row],[8]]),"DNF",CONCATENATE(RANK(rounds_cum_time[[#This Row],[8]],rounds_cum_time[8],1),"."))</f>
        <v>11.</v>
      </c>
      <c r="R11" s="130" t="str">
        <f>IF(ISBLANK(laps_times[[#This Row],[9]]),"DNF",CONCATENATE(RANK(rounds_cum_time[[#This Row],[9]],rounds_cum_time[9],1),"."))</f>
        <v>11.</v>
      </c>
      <c r="S11" s="130" t="str">
        <f>IF(ISBLANK(laps_times[[#This Row],[10]]),"DNF",CONCATENATE(RANK(rounds_cum_time[[#This Row],[10]],rounds_cum_time[10],1),"."))</f>
        <v>11.</v>
      </c>
      <c r="T11" s="130" t="str">
        <f>IF(ISBLANK(laps_times[[#This Row],[11]]),"DNF",CONCATENATE(RANK(rounds_cum_time[[#This Row],[11]],rounds_cum_time[11],1),"."))</f>
        <v>11.</v>
      </c>
      <c r="U11" s="130" t="str">
        <f>IF(ISBLANK(laps_times[[#This Row],[12]]),"DNF",CONCATENATE(RANK(rounds_cum_time[[#This Row],[12]],rounds_cum_time[12],1),"."))</f>
        <v>11.</v>
      </c>
      <c r="V11" s="130" t="str">
        <f>IF(ISBLANK(laps_times[[#This Row],[13]]),"DNF",CONCATENATE(RANK(rounds_cum_time[[#This Row],[13]],rounds_cum_time[13],1),"."))</f>
        <v>11.</v>
      </c>
      <c r="W11" s="130" t="str">
        <f>IF(ISBLANK(laps_times[[#This Row],[14]]),"DNF",CONCATENATE(RANK(rounds_cum_time[[#This Row],[14]],rounds_cum_time[14],1),"."))</f>
        <v>11.</v>
      </c>
      <c r="X11" s="130" t="str">
        <f>IF(ISBLANK(laps_times[[#This Row],[15]]),"DNF",CONCATENATE(RANK(rounds_cum_time[[#This Row],[15]],rounds_cum_time[15],1),"."))</f>
        <v>11.</v>
      </c>
      <c r="Y11" s="130" t="str">
        <f>IF(ISBLANK(laps_times[[#This Row],[16]]),"DNF",CONCATENATE(RANK(rounds_cum_time[[#This Row],[16]],rounds_cum_time[16],1),"."))</f>
        <v>11.</v>
      </c>
      <c r="Z11" s="130" t="str">
        <f>IF(ISBLANK(laps_times[[#This Row],[17]]),"DNF",CONCATENATE(RANK(rounds_cum_time[[#This Row],[17]],rounds_cum_time[17],1),"."))</f>
        <v>11.</v>
      </c>
      <c r="AA11" s="130" t="str">
        <f>IF(ISBLANK(laps_times[[#This Row],[18]]),"DNF",CONCATENATE(RANK(rounds_cum_time[[#This Row],[18]],rounds_cum_time[18],1),"."))</f>
        <v>11.</v>
      </c>
      <c r="AB11" s="130" t="str">
        <f>IF(ISBLANK(laps_times[[#This Row],[19]]),"DNF",CONCATENATE(RANK(rounds_cum_time[[#This Row],[19]],rounds_cum_time[19],1),"."))</f>
        <v>11.</v>
      </c>
      <c r="AC11" s="130" t="str">
        <f>IF(ISBLANK(laps_times[[#This Row],[20]]),"DNF",CONCATENATE(RANK(rounds_cum_time[[#This Row],[20]],rounds_cum_time[20],1),"."))</f>
        <v>11.</v>
      </c>
      <c r="AD11" s="130" t="str">
        <f>IF(ISBLANK(laps_times[[#This Row],[21]]),"DNF",CONCATENATE(RANK(rounds_cum_time[[#This Row],[21]],rounds_cum_time[21],1),"."))</f>
        <v>11.</v>
      </c>
      <c r="AE11" s="130" t="str">
        <f>IF(ISBLANK(laps_times[[#This Row],[22]]),"DNF",CONCATENATE(RANK(rounds_cum_time[[#This Row],[22]],rounds_cum_time[22],1),"."))</f>
        <v>11.</v>
      </c>
      <c r="AF11" s="130" t="str">
        <f>IF(ISBLANK(laps_times[[#This Row],[23]]),"DNF",CONCATENATE(RANK(rounds_cum_time[[#This Row],[23]],rounds_cum_time[23],1),"."))</f>
        <v>11.</v>
      </c>
      <c r="AG11" s="130" t="str">
        <f>IF(ISBLANK(laps_times[[#This Row],[24]]),"DNF",CONCATENATE(RANK(rounds_cum_time[[#This Row],[24]],rounds_cum_time[24],1),"."))</f>
        <v>11.</v>
      </c>
      <c r="AH11" s="130" t="str">
        <f>IF(ISBLANK(laps_times[[#This Row],[25]]),"DNF",CONCATENATE(RANK(rounds_cum_time[[#This Row],[25]],rounds_cum_time[25],1),"."))</f>
        <v>11.</v>
      </c>
      <c r="AI11" s="130" t="str">
        <f>IF(ISBLANK(laps_times[[#This Row],[26]]),"DNF",CONCATENATE(RANK(rounds_cum_time[[#This Row],[26]],rounds_cum_time[26],1),"."))</f>
        <v>11.</v>
      </c>
      <c r="AJ11" s="130" t="str">
        <f>IF(ISBLANK(laps_times[[#This Row],[27]]),"DNF",CONCATENATE(RANK(rounds_cum_time[[#This Row],[27]],rounds_cum_time[27],1),"."))</f>
        <v>11.</v>
      </c>
      <c r="AK11" s="130" t="str">
        <f>IF(ISBLANK(laps_times[[#This Row],[28]]),"DNF",CONCATENATE(RANK(rounds_cum_time[[#This Row],[28]],rounds_cum_time[28],1),"."))</f>
        <v>10.</v>
      </c>
      <c r="AL11" s="130" t="str">
        <f>IF(ISBLANK(laps_times[[#This Row],[29]]),"DNF",CONCATENATE(RANK(rounds_cum_time[[#This Row],[29]],rounds_cum_time[29],1),"."))</f>
        <v>10.</v>
      </c>
      <c r="AM11" s="130" t="str">
        <f>IF(ISBLANK(laps_times[[#This Row],[30]]),"DNF",CONCATENATE(RANK(rounds_cum_time[[#This Row],[30]],rounds_cum_time[30],1),"."))</f>
        <v>10.</v>
      </c>
      <c r="AN11" s="130" t="str">
        <f>IF(ISBLANK(laps_times[[#This Row],[31]]),"DNF",CONCATENATE(RANK(rounds_cum_time[[#This Row],[31]],rounds_cum_time[31],1),"."))</f>
        <v>10.</v>
      </c>
      <c r="AO11" s="130" t="str">
        <f>IF(ISBLANK(laps_times[[#This Row],[32]]),"DNF",CONCATENATE(RANK(rounds_cum_time[[#This Row],[32]],rounds_cum_time[32],1),"."))</f>
        <v>10.</v>
      </c>
      <c r="AP11" s="130" t="str">
        <f>IF(ISBLANK(laps_times[[#This Row],[33]]),"DNF",CONCATENATE(RANK(rounds_cum_time[[#This Row],[33]],rounds_cum_time[33],1),"."))</f>
        <v>10.</v>
      </c>
      <c r="AQ11" s="130" t="str">
        <f>IF(ISBLANK(laps_times[[#This Row],[34]]),"DNF",CONCATENATE(RANK(rounds_cum_time[[#This Row],[34]],rounds_cum_time[34],1),"."))</f>
        <v>10.</v>
      </c>
      <c r="AR11" s="130" t="str">
        <f>IF(ISBLANK(laps_times[[#This Row],[35]]),"DNF",CONCATENATE(RANK(rounds_cum_time[[#This Row],[35]],rounds_cum_time[35],1),"."))</f>
        <v>10.</v>
      </c>
      <c r="AS11" s="130" t="str">
        <f>IF(ISBLANK(laps_times[[#This Row],[36]]),"DNF",CONCATENATE(RANK(rounds_cum_time[[#This Row],[36]],rounds_cum_time[36],1),"."))</f>
        <v>10.</v>
      </c>
      <c r="AT11" s="130" t="str">
        <f>IF(ISBLANK(laps_times[[#This Row],[37]]),"DNF",CONCATENATE(RANK(rounds_cum_time[[#This Row],[37]],rounds_cum_time[37],1),"."))</f>
        <v>10.</v>
      </c>
      <c r="AU11" s="130" t="str">
        <f>IF(ISBLANK(laps_times[[#This Row],[38]]),"DNF",CONCATENATE(RANK(rounds_cum_time[[#This Row],[38]],rounds_cum_time[38],1),"."))</f>
        <v>10.</v>
      </c>
      <c r="AV11" s="130" t="str">
        <f>IF(ISBLANK(laps_times[[#This Row],[39]]),"DNF",CONCATENATE(RANK(rounds_cum_time[[#This Row],[39]],rounds_cum_time[39],1),"."))</f>
        <v>10.</v>
      </c>
      <c r="AW11" s="130" t="str">
        <f>IF(ISBLANK(laps_times[[#This Row],[40]]),"DNF",CONCATENATE(RANK(rounds_cum_time[[#This Row],[40]],rounds_cum_time[40],1),"."))</f>
        <v>9.</v>
      </c>
      <c r="AX11" s="130" t="str">
        <f>IF(ISBLANK(laps_times[[#This Row],[41]]),"DNF",CONCATENATE(RANK(rounds_cum_time[[#This Row],[41]],rounds_cum_time[41],1),"."))</f>
        <v>9.</v>
      </c>
      <c r="AY11" s="130" t="str">
        <f>IF(ISBLANK(laps_times[[#This Row],[42]]),"DNF",CONCATENATE(RANK(rounds_cum_time[[#This Row],[42]],rounds_cum_time[42],1),"."))</f>
        <v>9.</v>
      </c>
      <c r="AZ11" s="130" t="str">
        <f>IF(ISBLANK(laps_times[[#This Row],[43]]),"DNF",CONCATENATE(RANK(rounds_cum_time[[#This Row],[43]],rounds_cum_time[43],1),"."))</f>
        <v>9.</v>
      </c>
      <c r="BA11" s="130" t="str">
        <f>IF(ISBLANK(laps_times[[#This Row],[44]]),"DNF",CONCATENATE(RANK(rounds_cum_time[[#This Row],[44]],rounds_cum_time[44],1),"."))</f>
        <v>9.</v>
      </c>
      <c r="BB11" s="130" t="str">
        <f>IF(ISBLANK(laps_times[[#This Row],[45]]),"DNF",CONCATENATE(RANK(rounds_cum_time[[#This Row],[45]],rounds_cum_time[45],1),"."))</f>
        <v>8.</v>
      </c>
      <c r="BC11" s="130" t="str">
        <f>IF(ISBLANK(laps_times[[#This Row],[46]]),"DNF",CONCATENATE(RANK(rounds_cum_time[[#This Row],[46]],rounds_cum_time[46],1),"."))</f>
        <v>8.</v>
      </c>
      <c r="BD11" s="130" t="str">
        <f>IF(ISBLANK(laps_times[[#This Row],[47]]),"DNF",CONCATENATE(RANK(rounds_cum_time[[#This Row],[47]],rounds_cum_time[47],1),"."))</f>
        <v>8.</v>
      </c>
      <c r="BE11" s="130" t="str">
        <f>IF(ISBLANK(laps_times[[#This Row],[48]]),"DNF",CONCATENATE(RANK(rounds_cum_time[[#This Row],[48]],rounds_cum_time[48],1),"."))</f>
        <v>8.</v>
      </c>
      <c r="BF11" s="130" t="str">
        <f>IF(ISBLANK(laps_times[[#This Row],[49]]),"DNF",CONCATENATE(RANK(rounds_cum_time[[#This Row],[49]],rounds_cum_time[49],1),"."))</f>
        <v>8.</v>
      </c>
      <c r="BG11" s="130" t="str">
        <f>IF(ISBLANK(laps_times[[#This Row],[50]]),"DNF",CONCATENATE(RANK(rounds_cum_time[[#This Row],[50]],rounds_cum_time[50],1),"."))</f>
        <v>8.</v>
      </c>
      <c r="BH11" s="130" t="str">
        <f>IF(ISBLANK(laps_times[[#This Row],[51]]),"DNF",CONCATENATE(RANK(rounds_cum_time[[#This Row],[51]],rounds_cum_time[51],1),"."))</f>
        <v>8.</v>
      </c>
      <c r="BI11" s="130" t="str">
        <f>IF(ISBLANK(laps_times[[#This Row],[52]]),"DNF",CONCATENATE(RANK(rounds_cum_time[[#This Row],[52]],rounds_cum_time[52],1),"."))</f>
        <v>8.</v>
      </c>
      <c r="BJ11" s="130" t="str">
        <f>IF(ISBLANK(laps_times[[#This Row],[53]]),"DNF",CONCATENATE(RANK(rounds_cum_time[[#This Row],[53]],rounds_cum_time[53],1),"."))</f>
        <v>8.</v>
      </c>
      <c r="BK11" s="130" t="str">
        <f>IF(ISBLANK(laps_times[[#This Row],[54]]),"DNF",CONCATENATE(RANK(rounds_cum_time[[#This Row],[54]],rounds_cum_time[54],1),"."))</f>
        <v>8.</v>
      </c>
      <c r="BL11" s="130" t="str">
        <f>IF(ISBLANK(laps_times[[#This Row],[55]]),"DNF",CONCATENATE(RANK(rounds_cum_time[[#This Row],[55]],rounds_cum_time[55],1),"."))</f>
        <v>8.</v>
      </c>
      <c r="BM11" s="130" t="str">
        <f>IF(ISBLANK(laps_times[[#This Row],[56]]),"DNF",CONCATENATE(RANK(rounds_cum_time[[#This Row],[56]],rounds_cum_time[56],1),"."))</f>
        <v>8.</v>
      </c>
      <c r="BN11" s="130" t="str">
        <f>IF(ISBLANK(laps_times[[#This Row],[57]]),"DNF",CONCATENATE(RANK(rounds_cum_time[[#This Row],[57]],rounds_cum_time[57],1),"."))</f>
        <v>8.</v>
      </c>
      <c r="BO11" s="130" t="str">
        <f>IF(ISBLANK(laps_times[[#This Row],[58]]),"DNF",CONCATENATE(RANK(rounds_cum_time[[#This Row],[58]],rounds_cum_time[58],1),"."))</f>
        <v>8.</v>
      </c>
      <c r="BP11" s="130" t="str">
        <f>IF(ISBLANK(laps_times[[#This Row],[59]]),"DNF",CONCATENATE(RANK(rounds_cum_time[[#This Row],[59]],rounds_cum_time[59],1),"."))</f>
        <v>8.</v>
      </c>
      <c r="BQ11" s="130" t="str">
        <f>IF(ISBLANK(laps_times[[#This Row],[60]]),"DNF",CONCATENATE(RANK(rounds_cum_time[[#This Row],[60]],rounds_cum_time[60],1),"."))</f>
        <v>8.</v>
      </c>
      <c r="BR11" s="130" t="str">
        <f>IF(ISBLANK(laps_times[[#This Row],[61]]),"DNF",CONCATENATE(RANK(rounds_cum_time[[#This Row],[61]],rounds_cum_time[61],1),"."))</f>
        <v>8.</v>
      </c>
      <c r="BS11" s="130" t="str">
        <f>IF(ISBLANK(laps_times[[#This Row],[62]]),"DNF",CONCATENATE(RANK(rounds_cum_time[[#This Row],[62]],rounds_cum_time[62],1),"."))</f>
        <v>8.</v>
      </c>
      <c r="BT11" s="130" t="str">
        <f>IF(ISBLANK(laps_times[[#This Row],[63]]),"DNF",CONCATENATE(RANK(rounds_cum_time[[#This Row],[63]],rounds_cum_time[63],1),"."))</f>
        <v>8.</v>
      </c>
      <c r="BU11" s="130" t="str">
        <f>IF(ISBLANK(laps_times[[#This Row],[64]]),"DNF",CONCATENATE(RANK(rounds_cum_time[[#This Row],[64]],rounds_cum_time[64],1),"."))</f>
        <v>8.</v>
      </c>
      <c r="BV11" s="130" t="str">
        <f>IF(ISBLANK(laps_times[[#This Row],[65]]),"DNF",CONCATENATE(RANK(rounds_cum_time[[#This Row],[65]],rounds_cum_time[65],1),"."))</f>
        <v>8.</v>
      </c>
      <c r="BW11" s="130" t="str">
        <f>IF(ISBLANK(laps_times[[#This Row],[66]]),"DNF",CONCATENATE(RANK(rounds_cum_time[[#This Row],[66]],rounds_cum_time[66],1),"."))</f>
        <v>8.</v>
      </c>
      <c r="BX11" s="130" t="str">
        <f>IF(ISBLANK(laps_times[[#This Row],[67]]),"DNF",CONCATENATE(RANK(rounds_cum_time[[#This Row],[67]],rounds_cum_time[67],1),"."))</f>
        <v>8.</v>
      </c>
      <c r="BY11" s="130" t="str">
        <f>IF(ISBLANK(laps_times[[#This Row],[68]]),"DNF",CONCATENATE(RANK(rounds_cum_time[[#This Row],[68]],rounds_cum_time[68],1),"."))</f>
        <v>7.</v>
      </c>
      <c r="BZ11" s="130" t="str">
        <f>IF(ISBLANK(laps_times[[#This Row],[69]]),"DNF",CONCATENATE(RANK(rounds_cum_time[[#This Row],[69]],rounds_cum_time[69],1),"."))</f>
        <v>7.</v>
      </c>
      <c r="CA11" s="130" t="str">
        <f>IF(ISBLANK(laps_times[[#This Row],[70]]),"DNF",CONCATENATE(RANK(rounds_cum_time[[#This Row],[70]],rounds_cum_time[70],1),"."))</f>
        <v>7.</v>
      </c>
      <c r="CB11" s="130" t="str">
        <f>IF(ISBLANK(laps_times[[#This Row],[71]]),"DNF",CONCATENATE(RANK(rounds_cum_time[[#This Row],[71]],rounds_cum_time[71],1),"."))</f>
        <v>7.</v>
      </c>
      <c r="CC11" s="130" t="str">
        <f>IF(ISBLANK(laps_times[[#This Row],[72]]),"DNF",CONCATENATE(RANK(rounds_cum_time[[#This Row],[72]],rounds_cum_time[72],1),"."))</f>
        <v>7.</v>
      </c>
      <c r="CD11" s="130" t="str">
        <f>IF(ISBLANK(laps_times[[#This Row],[73]]),"DNF",CONCATENATE(RANK(rounds_cum_time[[#This Row],[73]],rounds_cum_time[73],1),"."))</f>
        <v>7.</v>
      </c>
      <c r="CE11" s="130" t="str">
        <f>IF(ISBLANK(laps_times[[#This Row],[74]]),"DNF",CONCATENATE(RANK(rounds_cum_time[[#This Row],[74]],rounds_cum_time[74],1),"."))</f>
        <v>7.</v>
      </c>
      <c r="CF11" s="130" t="str">
        <f>IF(ISBLANK(laps_times[[#This Row],[75]]),"DNF",CONCATENATE(RANK(rounds_cum_time[[#This Row],[75]],rounds_cum_time[75],1),"."))</f>
        <v>7.</v>
      </c>
      <c r="CG11" s="130" t="str">
        <f>IF(ISBLANK(laps_times[[#This Row],[76]]),"DNF",CONCATENATE(RANK(rounds_cum_time[[#This Row],[76]],rounds_cum_time[76],1),"."))</f>
        <v>7.</v>
      </c>
      <c r="CH11" s="130" t="str">
        <f>IF(ISBLANK(laps_times[[#This Row],[77]]),"DNF",CONCATENATE(RANK(rounds_cum_time[[#This Row],[77]],rounds_cum_time[77],1),"."))</f>
        <v>7.</v>
      </c>
      <c r="CI11" s="130" t="str">
        <f>IF(ISBLANK(laps_times[[#This Row],[78]]),"DNF",CONCATENATE(RANK(rounds_cum_time[[#This Row],[78]],rounds_cum_time[78],1),"."))</f>
        <v>7.</v>
      </c>
      <c r="CJ11" s="130" t="str">
        <f>IF(ISBLANK(laps_times[[#This Row],[79]]),"DNF",CONCATENATE(RANK(rounds_cum_time[[#This Row],[79]],rounds_cum_time[79],1),"."))</f>
        <v>7.</v>
      </c>
      <c r="CK11" s="130" t="str">
        <f>IF(ISBLANK(laps_times[[#This Row],[80]]),"DNF",CONCATENATE(RANK(rounds_cum_time[[#This Row],[80]],rounds_cum_time[80],1),"."))</f>
        <v>7.</v>
      </c>
      <c r="CL11" s="130" t="str">
        <f>IF(ISBLANK(laps_times[[#This Row],[81]]),"DNF",CONCATENATE(RANK(rounds_cum_time[[#This Row],[81]],rounds_cum_time[81],1),"."))</f>
        <v>7.</v>
      </c>
      <c r="CM11" s="130" t="str">
        <f>IF(ISBLANK(laps_times[[#This Row],[82]]),"DNF",CONCATENATE(RANK(rounds_cum_time[[#This Row],[82]],rounds_cum_time[82],1),"."))</f>
        <v>7.</v>
      </c>
      <c r="CN11" s="130" t="str">
        <f>IF(ISBLANK(laps_times[[#This Row],[83]]),"DNF",CONCATENATE(RANK(rounds_cum_time[[#This Row],[83]],rounds_cum_time[83],1),"."))</f>
        <v>7.</v>
      </c>
      <c r="CO11" s="130" t="str">
        <f>IF(ISBLANK(laps_times[[#This Row],[84]]),"DNF",CONCATENATE(RANK(rounds_cum_time[[#This Row],[84]],rounds_cum_time[84],1),"."))</f>
        <v>7.</v>
      </c>
      <c r="CP11" s="130" t="str">
        <f>IF(ISBLANK(laps_times[[#This Row],[85]]),"DNF",CONCATENATE(RANK(rounds_cum_time[[#This Row],[85]],rounds_cum_time[85],1),"."))</f>
        <v>7.</v>
      </c>
      <c r="CQ11" s="130" t="str">
        <f>IF(ISBLANK(laps_times[[#This Row],[86]]),"DNF",CONCATENATE(RANK(rounds_cum_time[[#This Row],[86]],rounds_cum_time[86],1),"."))</f>
        <v>7.</v>
      </c>
      <c r="CR11" s="130" t="str">
        <f>IF(ISBLANK(laps_times[[#This Row],[87]]),"DNF",CONCATENATE(RANK(rounds_cum_time[[#This Row],[87]],rounds_cum_time[87],1),"."))</f>
        <v>7.</v>
      </c>
      <c r="CS11" s="130" t="str">
        <f>IF(ISBLANK(laps_times[[#This Row],[88]]),"DNF",CONCATENATE(RANK(rounds_cum_time[[#This Row],[88]],rounds_cum_time[88],1),"."))</f>
        <v>7.</v>
      </c>
      <c r="CT11" s="130" t="str">
        <f>IF(ISBLANK(laps_times[[#This Row],[89]]),"DNF",CONCATENATE(RANK(rounds_cum_time[[#This Row],[89]],rounds_cum_time[89],1),"."))</f>
        <v>7.</v>
      </c>
      <c r="CU11" s="130" t="str">
        <f>IF(ISBLANK(laps_times[[#This Row],[90]]),"DNF",CONCATENATE(RANK(rounds_cum_time[[#This Row],[90]],rounds_cum_time[90],1),"."))</f>
        <v>7.</v>
      </c>
      <c r="CV11" s="130" t="str">
        <f>IF(ISBLANK(laps_times[[#This Row],[91]]),"DNF",CONCATENATE(RANK(rounds_cum_time[[#This Row],[91]],rounds_cum_time[91],1),"."))</f>
        <v>7.</v>
      </c>
      <c r="CW11" s="130" t="str">
        <f>IF(ISBLANK(laps_times[[#This Row],[92]]),"DNF",CONCATENATE(RANK(rounds_cum_time[[#This Row],[92]],rounds_cum_time[92],1),"."))</f>
        <v>7.</v>
      </c>
      <c r="CX11" s="130" t="str">
        <f>IF(ISBLANK(laps_times[[#This Row],[93]]),"DNF",CONCATENATE(RANK(rounds_cum_time[[#This Row],[93]],rounds_cum_time[93],1),"."))</f>
        <v>7.</v>
      </c>
      <c r="CY11" s="130" t="str">
        <f>IF(ISBLANK(laps_times[[#This Row],[94]]),"DNF",CONCATENATE(RANK(rounds_cum_time[[#This Row],[94]],rounds_cum_time[94],1),"."))</f>
        <v>7.</v>
      </c>
      <c r="CZ11" s="130" t="str">
        <f>IF(ISBLANK(laps_times[[#This Row],[95]]),"DNF",CONCATENATE(RANK(rounds_cum_time[[#This Row],[95]],rounds_cum_time[95],1),"."))</f>
        <v>7.</v>
      </c>
      <c r="DA11" s="130" t="str">
        <f>IF(ISBLANK(laps_times[[#This Row],[96]]),"DNF",CONCATENATE(RANK(rounds_cum_time[[#This Row],[96]],rounds_cum_time[96],1),"."))</f>
        <v>7.</v>
      </c>
      <c r="DB11" s="130" t="str">
        <f>IF(ISBLANK(laps_times[[#This Row],[97]]),"DNF",CONCATENATE(RANK(rounds_cum_time[[#This Row],[97]],rounds_cum_time[97],1),"."))</f>
        <v>7.</v>
      </c>
      <c r="DC11" s="130" t="str">
        <f>IF(ISBLANK(laps_times[[#This Row],[98]]),"DNF",CONCATENATE(RANK(rounds_cum_time[[#This Row],[98]],rounds_cum_time[98],1),"."))</f>
        <v>8.</v>
      </c>
      <c r="DD11" s="130" t="str">
        <f>IF(ISBLANK(laps_times[[#This Row],[99]]),"DNF",CONCATENATE(RANK(rounds_cum_time[[#This Row],[99]],rounds_cum_time[99],1),"."))</f>
        <v>8.</v>
      </c>
      <c r="DE11" s="130" t="str">
        <f>IF(ISBLANK(laps_times[[#This Row],[100]]),"DNF",CONCATENATE(RANK(rounds_cum_time[[#This Row],[100]],rounds_cum_time[100],1),"."))</f>
        <v>8.</v>
      </c>
      <c r="DF11" s="130" t="str">
        <f>IF(ISBLANK(laps_times[[#This Row],[101]]),"DNF",CONCATENATE(RANK(rounds_cum_time[[#This Row],[101]],rounds_cum_time[101],1),"."))</f>
        <v>8.</v>
      </c>
      <c r="DG11" s="130" t="str">
        <f>IF(ISBLANK(laps_times[[#This Row],[102]]),"DNF",CONCATENATE(RANK(rounds_cum_time[[#This Row],[102]],rounds_cum_time[102],1),"."))</f>
        <v>8.</v>
      </c>
      <c r="DH11" s="130" t="str">
        <f>IF(ISBLANK(laps_times[[#This Row],[103]]),"DNF",CONCATENATE(RANK(rounds_cum_time[[#This Row],[103]],rounds_cum_time[103],1),"."))</f>
        <v>8.</v>
      </c>
      <c r="DI11" s="131" t="str">
        <f>IF(ISBLANK(laps_times[[#This Row],[104]]),"DNF",CONCATENATE(RANK(rounds_cum_time[[#This Row],[104]],rounds_cum_time[104],1),"."))</f>
        <v>8.</v>
      </c>
      <c r="DJ11" s="131" t="str">
        <f>IF(ISBLANK(laps_times[[#This Row],[105]]),"DNF",CONCATENATE(RANK(rounds_cum_time[[#This Row],[105]],rounds_cum_time[105],1),"."))</f>
        <v>8.</v>
      </c>
    </row>
    <row r="12" spans="2:114" x14ac:dyDescent="0.2">
      <c r="B12" s="124">
        <f>laps_times[[#This Row],[poř]]</f>
        <v>9</v>
      </c>
      <c r="C12" s="129">
        <f>laps_times[[#This Row],[s.č.]]</f>
        <v>61</v>
      </c>
      <c r="D12" s="125" t="str">
        <f>laps_times[[#This Row],[jméno]]</f>
        <v>Macek Petr</v>
      </c>
      <c r="E12" s="126">
        <f>laps_times[[#This Row],[roč]]</f>
        <v>1979</v>
      </c>
      <c r="F12" s="126" t="str">
        <f>laps_times[[#This Row],[kat]]</f>
        <v>M30</v>
      </c>
      <c r="G12" s="126">
        <f>laps_times[[#This Row],[poř_kat]]</f>
        <v>4</v>
      </c>
      <c r="H12" s="125" t="str">
        <f>IF(ISBLANK(laps_times[[#This Row],[klub]]),"-",laps_times[[#This Row],[klub]])</f>
        <v>-</v>
      </c>
      <c r="I12" s="138">
        <f>laps_times[[#This Row],[celk. čas]]</f>
        <v>0.12417824074074074</v>
      </c>
      <c r="J12" s="130" t="str">
        <f>IF(ISBLANK(laps_times[[#This Row],[1]]),"DNF",CONCATENATE(RANK(rounds_cum_time[[#This Row],[1]],rounds_cum_time[1],1),"."))</f>
        <v>17.</v>
      </c>
      <c r="K12" s="130" t="str">
        <f>IF(ISBLANK(laps_times[[#This Row],[2]]),"DNF",CONCATENATE(RANK(rounds_cum_time[[#This Row],[2]],rounds_cum_time[2],1),"."))</f>
        <v>16.</v>
      </c>
      <c r="L12" s="130" t="str">
        <f>IF(ISBLANK(laps_times[[#This Row],[3]]),"DNF",CONCATENATE(RANK(rounds_cum_time[[#This Row],[3]],rounds_cum_time[3],1),"."))</f>
        <v>17.</v>
      </c>
      <c r="M12" s="130" t="str">
        <f>IF(ISBLANK(laps_times[[#This Row],[4]]),"DNF",CONCATENATE(RANK(rounds_cum_time[[#This Row],[4]],rounds_cum_time[4],1),"."))</f>
        <v>16.</v>
      </c>
      <c r="N12" s="130" t="str">
        <f>IF(ISBLANK(laps_times[[#This Row],[5]]),"DNF",CONCATENATE(RANK(rounds_cum_time[[#This Row],[5]],rounds_cum_time[5],1),"."))</f>
        <v>16.</v>
      </c>
      <c r="O12" s="130" t="str">
        <f>IF(ISBLANK(laps_times[[#This Row],[6]]),"DNF",CONCATENATE(RANK(rounds_cum_time[[#This Row],[6]],rounds_cum_time[6],1),"."))</f>
        <v>16.</v>
      </c>
      <c r="P12" s="130" t="str">
        <f>IF(ISBLANK(laps_times[[#This Row],[7]]),"DNF",CONCATENATE(RANK(rounds_cum_time[[#This Row],[7]],rounds_cum_time[7],1),"."))</f>
        <v>16.</v>
      </c>
      <c r="Q12" s="130" t="str">
        <f>IF(ISBLANK(laps_times[[#This Row],[8]]),"DNF",CONCATENATE(RANK(rounds_cum_time[[#This Row],[8]],rounds_cum_time[8],1),"."))</f>
        <v>16.</v>
      </c>
      <c r="R12" s="130" t="str">
        <f>IF(ISBLANK(laps_times[[#This Row],[9]]),"DNF",CONCATENATE(RANK(rounds_cum_time[[#This Row],[9]],rounds_cum_time[9],1),"."))</f>
        <v>16.</v>
      </c>
      <c r="S12" s="130" t="str">
        <f>IF(ISBLANK(laps_times[[#This Row],[10]]),"DNF",CONCATENATE(RANK(rounds_cum_time[[#This Row],[10]],rounds_cum_time[10],1),"."))</f>
        <v>16.</v>
      </c>
      <c r="T12" s="130" t="str">
        <f>IF(ISBLANK(laps_times[[#This Row],[11]]),"DNF",CONCATENATE(RANK(rounds_cum_time[[#This Row],[11]],rounds_cum_time[11],1),"."))</f>
        <v>17.</v>
      </c>
      <c r="U12" s="130" t="str">
        <f>IF(ISBLANK(laps_times[[#This Row],[12]]),"DNF",CONCATENATE(RANK(rounds_cum_time[[#This Row],[12]],rounds_cum_time[12],1),"."))</f>
        <v>16.</v>
      </c>
      <c r="V12" s="130" t="str">
        <f>IF(ISBLANK(laps_times[[#This Row],[13]]),"DNF",CONCATENATE(RANK(rounds_cum_time[[#This Row],[13]],rounds_cum_time[13],1),"."))</f>
        <v>15.</v>
      </c>
      <c r="W12" s="130" t="str">
        <f>IF(ISBLANK(laps_times[[#This Row],[14]]),"DNF",CONCATENATE(RANK(rounds_cum_time[[#This Row],[14]],rounds_cum_time[14],1),"."))</f>
        <v>15.</v>
      </c>
      <c r="X12" s="130" t="str">
        <f>IF(ISBLANK(laps_times[[#This Row],[15]]),"DNF",CONCATENATE(RANK(rounds_cum_time[[#This Row],[15]],rounds_cum_time[15],1),"."))</f>
        <v>14.</v>
      </c>
      <c r="Y12" s="130" t="str">
        <f>IF(ISBLANK(laps_times[[#This Row],[16]]),"DNF",CONCATENATE(RANK(rounds_cum_time[[#This Row],[16]],rounds_cum_time[16],1),"."))</f>
        <v>13.</v>
      </c>
      <c r="Z12" s="130" t="str">
        <f>IF(ISBLANK(laps_times[[#This Row],[17]]),"DNF",CONCATENATE(RANK(rounds_cum_time[[#This Row],[17]],rounds_cum_time[17],1),"."))</f>
        <v>16.</v>
      </c>
      <c r="AA12" s="130" t="str">
        <f>IF(ISBLANK(laps_times[[#This Row],[18]]),"DNF",CONCATENATE(RANK(rounds_cum_time[[#This Row],[18]],rounds_cum_time[18],1),"."))</f>
        <v>15.</v>
      </c>
      <c r="AB12" s="130" t="str">
        <f>IF(ISBLANK(laps_times[[#This Row],[19]]),"DNF",CONCATENATE(RANK(rounds_cum_time[[#This Row],[19]],rounds_cum_time[19],1),"."))</f>
        <v>14.</v>
      </c>
      <c r="AC12" s="130" t="str">
        <f>IF(ISBLANK(laps_times[[#This Row],[20]]),"DNF",CONCATENATE(RANK(rounds_cum_time[[#This Row],[20]],rounds_cum_time[20],1),"."))</f>
        <v>13.</v>
      </c>
      <c r="AD12" s="130" t="str">
        <f>IF(ISBLANK(laps_times[[#This Row],[21]]),"DNF",CONCATENATE(RANK(rounds_cum_time[[#This Row],[21]],rounds_cum_time[21],1),"."))</f>
        <v>13.</v>
      </c>
      <c r="AE12" s="130" t="str">
        <f>IF(ISBLANK(laps_times[[#This Row],[22]]),"DNF",CONCATENATE(RANK(rounds_cum_time[[#This Row],[22]],rounds_cum_time[22],1),"."))</f>
        <v>13.</v>
      </c>
      <c r="AF12" s="130" t="str">
        <f>IF(ISBLANK(laps_times[[#This Row],[23]]),"DNF",CONCATENATE(RANK(rounds_cum_time[[#This Row],[23]],rounds_cum_time[23],1),"."))</f>
        <v>13.</v>
      </c>
      <c r="AG12" s="130" t="str">
        <f>IF(ISBLANK(laps_times[[#This Row],[24]]),"DNF",CONCATENATE(RANK(rounds_cum_time[[#This Row],[24]],rounds_cum_time[24],1),"."))</f>
        <v>13.</v>
      </c>
      <c r="AH12" s="130" t="str">
        <f>IF(ISBLANK(laps_times[[#This Row],[25]]),"DNF",CONCATENATE(RANK(rounds_cum_time[[#This Row],[25]],rounds_cum_time[25],1),"."))</f>
        <v>12.</v>
      </c>
      <c r="AI12" s="130" t="str">
        <f>IF(ISBLANK(laps_times[[#This Row],[26]]),"DNF",CONCATENATE(RANK(rounds_cum_time[[#This Row],[26]],rounds_cum_time[26],1),"."))</f>
        <v>13.</v>
      </c>
      <c r="AJ12" s="130" t="str">
        <f>IF(ISBLANK(laps_times[[#This Row],[27]]),"DNF",CONCATENATE(RANK(rounds_cum_time[[#This Row],[27]],rounds_cum_time[27],1),"."))</f>
        <v>13.</v>
      </c>
      <c r="AK12" s="130" t="str">
        <f>IF(ISBLANK(laps_times[[#This Row],[28]]),"DNF",CONCATENATE(RANK(rounds_cum_time[[#This Row],[28]],rounds_cum_time[28],1),"."))</f>
        <v>14.</v>
      </c>
      <c r="AL12" s="130" t="str">
        <f>IF(ISBLANK(laps_times[[#This Row],[29]]),"DNF",CONCATENATE(RANK(rounds_cum_time[[#This Row],[29]],rounds_cum_time[29],1),"."))</f>
        <v>13.</v>
      </c>
      <c r="AM12" s="130" t="str">
        <f>IF(ISBLANK(laps_times[[#This Row],[30]]),"DNF",CONCATENATE(RANK(rounds_cum_time[[#This Row],[30]],rounds_cum_time[30],1),"."))</f>
        <v>13.</v>
      </c>
      <c r="AN12" s="130" t="str">
        <f>IF(ISBLANK(laps_times[[#This Row],[31]]),"DNF",CONCATENATE(RANK(rounds_cum_time[[#This Row],[31]],rounds_cum_time[31],1),"."))</f>
        <v>13.</v>
      </c>
      <c r="AO12" s="130" t="str">
        <f>IF(ISBLANK(laps_times[[#This Row],[32]]),"DNF",CONCATENATE(RANK(rounds_cum_time[[#This Row],[32]],rounds_cum_time[32],1),"."))</f>
        <v>13.</v>
      </c>
      <c r="AP12" s="130" t="str">
        <f>IF(ISBLANK(laps_times[[#This Row],[33]]),"DNF",CONCATENATE(RANK(rounds_cum_time[[#This Row],[33]],rounds_cum_time[33],1),"."))</f>
        <v>13.</v>
      </c>
      <c r="AQ12" s="130" t="str">
        <f>IF(ISBLANK(laps_times[[#This Row],[34]]),"DNF",CONCATENATE(RANK(rounds_cum_time[[#This Row],[34]],rounds_cum_time[34],1),"."))</f>
        <v>14.</v>
      </c>
      <c r="AR12" s="130" t="str">
        <f>IF(ISBLANK(laps_times[[#This Row],[35]]),"DNF",CONCATENATE(RANK(rounds_cum_time[[#This Row],[35]],rounds_cum_time[35],1),"."))</f>
        <v>14.</v>
      </c>
      <c r="AS12" s="130" t="str">
        <f>IF(ISBLANK(laps_times[[#This Row],[36]]),"DNF",CONCATENATE(RANK(rounds_cum_time[[#This Row],[36]],rounds_cum_time[36],1),"."))</f>
        <v>13.</v>
      </c>
      <c r="AT12" s="130" t="str">
        <f>IF(ISBLANK(laps_times[[#This Row],[37]]),"DNF",CONCATENATE(RANK(rounds_cum_time[[#This Row],[37]],rounds_cum_time[37],1),"."))</f>
        <v>12.</v>
      </c>
      <c r="AU12" s="130" t="str">
        <f>IF(ISBLANK(laps_times[[#This Row],[38]]),"DNF",CONCATENATE(RANK(rounds_cum_time[[#This Row],[38]],rounds_cum_time[38],1),"."))</f>
        <v>13.</v>
      </c>
      <c r="AV12" s="130" t="str">
        <f>IF(ISBLANK(laps_times[[#This Row],[39]]),"DNF",CONCATENATE(RANK(rounds_cum_time[[#This Row],[39]],rounds_cum_time[39],1),"."))</f>
        <v>12.</v>
      </c>
      <c r="AW12" s="130" t="str">
        <f>IF(ISBLANK(laps_times[[#This Row],[40]]),"DNF",CONCATENATE(RANK(rounds_cum_time[[#This Row],[40]],rounds_cum_time[40],1),"."))</f>
        <v>12.</v>
      </c>
      <c r="AX12" s="130" t="str">
        <f>IF(ISBLANK(laps_times[[#This Row],[41]]),"DNF",CONCATENATE(RANK(rounds_cum_time[[#This Row],[41]],rounds_cum_time[41],1),"."))</f>
        <v>12.</v>
      </c>
      <c r="AY12" s="130" t="str">
        <f>IF(ISBLANK(laps_times[[#This Row],[42]]),"DNF",CONCATENATE(RANK(rounds_cum_time[[#This Row],[42]],rounds_cum_time[42],1),"."))</f>
        <v>12.</v>
      </c>
      <c r="AZ12" s="130" t="str">
        <f>IF(ISBLANK(laps_times[[#This Row],[43]]),"DNF",CONCATENATE(RANK(rounds_cum_time[[#This Row],[43]],rounds_cum_time[43],1),"."))</f>
        <v>12.</v>
      </c>
      <c r="BA12" s="130" t="str">
        <f>IF(ISBLANK(laps_times[[#This Row],[44]]),"DNF",CONCATENATE(RANK(rounds_cum_time[[#This Row],[44]],rounds_cum_time[44],1),"."))</f>
        <v>12.</v>
      </c>
      <c r="BB12" s="130" t="str">
        <f>IF(ISBLANK(laps_times[[#This Row],[45]]),"DNF",CONCATENATE(RANK(rounds_cum_time[[#This Row],[45]],rounds_cum_time[45],1),"."))</f>
        <v>13.</v>
      </c>
      <c r="BC12" s="130" t="str">
        <f>IF(ISBLANK(laps_times[[#This Row],[46]]),"DNF",CONCATENATE(RANK(rounds_cum_time[[#This Row],[46]],rounds_cum_time[46],1),"."))</f>
        <v>13.</v>
      </c>
      <c r="BD12" s="130" t="str">
        <f>IF(ISBLANK(laps_times[[#This Row],[47]]),"DNF",CONCATENATE(RANK(rounds_cum_time[[#This Row],[47]],rounds_cum_time[47],1),"."))</f>
        <v>13.</v>
      </c>
      <c r="BE12" s="130" t="str">
        <f>IF(ISBLANK(laps_times[[#This Row],[48]]),"DNF",CONCATENATE(RANK(rounds_cum_time[[#This Row],[48]],rounds_cum_time[48],1),"."))</f>
        <v>13.</v>
      </c>
      <c r="BF12" s="130" t="str">
        <f>IF(ISBLANK(laps_times[[#This Row],[49]]),"DNF",CONCATENATE(RANK(rounds_cum_time[[#This Row],[49]],rounds_cum_time[49],1),"."))</f>
        <v>12.</v>
      </c>
      <c r="BG12" s="130" t="str">
        <f>IF(ISBLANK(laps_times[[#This Row],[50]]),"DNF",CONCATENATE(RANK(rounds_cum_time[[#This Row],[50]],rounds_cum_time[50],1),"."))</f>
        <v>12.</v>
      </c>
      <c r="BH12" s="130" t="str">
        <f>IF(ISBLANK(laps_times[[#This Row],[51]]),"DNF",CONCATENATE(RANK(rounds_cum_time[[#This Row],[51]],rounds_cum_time[51],1),"."))</f>
        <v>12.</v>
      </c>
      <c r="BI12" s="130" t="str">
        <f>IF(ISBLANK(laps_times[[#This Row],[52]]),"DNF",CONCATENATE(RANK(rounds_cum_time[[#This Row],[52]],rounds_cum_time[52],1),"."))</f>
        <v>12.</v>
      </c>
      <c r="BJ12" s="130" t="str">
        <f>IF(ISBLANK(laps_times[[#This Row],[53]]),"DNF",CONCATENATE(RANK(rounds_cum_time[[#This Row],[53]],rounds_cum_time[53],1),"."))</f>
        <v>12.</v>
      </c>
      <c r="BK12" s="130" t="str">
        <f>IF(ISBLANK(laps_times[[#This Row],[54]]),"DNF",CONCATENATE(RANK(rounds_cum_time[[#This Row],[54]],rounds_cum_time[54],1),"."))</f>
        <v>12.</v>
      </c>
      <c r="BL12" s="130" t="str">
        <f>IF(ISBLANK(laps_times[[#This Row],[55]]),"DNF",CONCATENATE(RANK(rounds_cum_time[[#This Row],[55]],rounds_cum_time[55],1),"."))</f>
        <v>13.</v>
      </c>
      <c r="BM12" s="130" t="str">
        <f>IF(ISBLANK(laps_times[[#This Row],[56]]),"DNF",CONCATENATE(RANK(rounds_cum_time[[#This Row],[56]],rounds_cum_time[56],1),"."))</f>
        <v>12.</v>
      </c>
      <c r="BN12" s="130" t="str">
        <f>IF(ISBLANK(laps_times[[#This Row],[57]]),"DNF",CONCATENATE(RANK(rounds_cum_time[[#This Row],[57]],rounds_cum_time[57],1),"."))</f>
        <v>12.</v>
      </c>
      <c r="BO12" s="130" t="str">
        <f>IF(ISBLANK(laps_times[[#This Row],[58]]),"DNF",CONCATENATE(RANK(rounds_cum_time[[#This Row],[58]],rounds_cum_time[58],1),"."))</f>
        <v>12.</v>
      </c>
      <c r="BP12" s="130" t="str">
        <f>IF(ISBLANK(laps_times[[#This Row],[59]]),"DNF",CONCATENATE(RANK(rounds_cum_time[[#This Row],[59]],rounds_cum_time[59],1),"."))</f>
        <v>12.</v>
      </c>
      <c r="BQ12" s="130" t="str">
        <f>IF(ISBLANK(laps_times[[#This Row],[60]]),"DNF",CONCATENATE(RANK(rounds_cum_time[[#This Row],[60]],rounds_cum_time[60],1),"."))</f>
        <v>12.</v>
      </c>
      <c r="BR12" s="130" t="str">
        <f>IF(ISBLANK(laps_times[[#This Row],[61]]),"DNF",CONCATENATE(RANK(rounds_cum_time[[#This Row],[61]],rounds_cum_time[61],1),"."))</f>
        <v>12.</v>
      </c>
      <c r="BS12" s="130" t="str">
        <f>IF(ISBLANK(laps_times[[#This Row],[62]]),"DNF",CONCATENATE(RANK(rounds_cum_time[[#This Row],[62]],rounds_cum_time[62],1),"."))</f>
        <v>12.</v>
      </c>
      <c r="BT12" s="130" t="str">
        <f>IF(ISBLANK(laps_times[[#This Row],[63]]),"DNF",CONCATENATE(RANK(rounds_cum_time[[#This Row],[63]],rounds_cum_time[63],1),"."))</f>
        <v>13.</v>
      </c>
      <c r="BU12" s="130" t="str">
        <f>IF(ISBLANK(laps_times[[#This Row],[64]]),"DNF",CONCATENATE(RANK(rounds_cum_time[[#This Row],[64]],rounds_cum_time[64],1),"."))</f>
        <v>13.</v>
      </c>
      <c r="BV12" s="130" t="str">
        <f>IF(ISBLANK(laps_times[[#This Row],[65]]),"DNF",CONCATENATE(RANK(rounds_cum_time[[#This Row],[65]],rounds_cum_time[65],1),"."))</f>
        <v>13.</v>
      </c>
      <c r="BW12" s="130" t="str">
        <f>IF(ISBLANK(laps_times[[#This Row],[66]]),"DNF",CONCATENATE(RANK(rounds_cum_time[[#This Row],[66]],rounds_cum_time[66],1),"."))</f>
        <v>13.</v>
      </c>
      <c r="BX12" s="130" t="str">
        <f>IF(ISBLANK(laps_times[[#This Row],[67]]),"DNF",CONCATENATE(RANK(rounds_cum_time[[#This Row],[67]],rounds_cum_time[67],1),"."))</f>
        <v>13.</v>
      </c>
      <c r="BY12" s="130" t="str">
        <f>IF(ISBLANK(laps_times[[#This Row],[68]]),"DNF",CONCATENATE(RANK(rounds_cum_time[[#This Row],[68]],rounds_cum_time[68],1),"."))</f>
        <v>13.</v>
      </c>
      <c r="BZ12" s="130" t="str">
        <f>IF(ISBLANK(laps_times[[#This Row],[69]]),"DNF",CONCATENATE(RANK(rounds_cum_time[[#This Row],[69]],rounds_cum_time[69],1),"."))</f>
        <v>12.</v>
      </c>
      <c r="CA12" s="130" t="str">
        <f>IF(ISBLANK(laps_times[[#This Row],[70]]),"DNF",CONCATENATE(RANK(rounds_cum_time[[#This Row],[70]],rounds_cum_time[70],1),"."))</f>
        <v>12.</v>
      </c>
      <c r="CB12" s="130" t="str">
        <f>IF(ISBLANK(laps_times[[#This Row],[71]]),"DNF",CONCATENATE(RANK(rounds_cum_time[[#This Row],[71]],rounds_cum_time[71],1),"."))</f>
        <v>12.</v>
      </c>
      <c r="CC12" s="130" t="str">
        <f>IF(ISBLANK(laps_times[[#This Row],[72]]),"DNF",CONCATENATE(RANK(rounds_cum_time[[#This Row],[72]],rounds_cum_time[72],1),"."))</f>
        <v>13.</v>
      </c>
      <c r="CD12" s="130" t="str">
        <f>IF(ISBLANK(laps_times[[#This Row],[73]]),"DNF",CONCATENATE(RANK(rounds_cum_time[[#This Row],[73]],rounds_cum_time[73],1),"."))</f>
        <v>12.</v>
      </c>
      <c r="CE12" s="130" t="str">
        <f>IF(ISBLANK(laps_times[[#This Row],[74]]),"DNF",CONCATENATE(RANK(rounds_cum_time[[#This Row],[74]],rounds_cum_time[74],1),"."))</f>
        <v>12.</v>
      </c>
      <c r="CF12" s="130" t="str">
        <f>IF(ISBLANK(laps_times[[#This Row],[75]]),"DNF",CONCATENATE(RANK(rounds_cum_time[[#This Row],[75]],rounds_cum_time[75],1),"."))</f>
        <v>11.</v>
      </c>
      <c r="CG12" s="130" t="str">
        <f>IF(ISBLANK(laps_times[[#This Row],[76]]),"DNF",CONCATENATE(RANK(rounds_cum_time[[#This Row],[76]],rounds_cum_time[76],1),"."))</f>
        <v>10.</v>
      </c>
      <c r="CH12" s="130" t="str">
        <f>IF(ISBLANK(laps_times[[#This Row],[77]]),"DNF",CONCATENATE(RANK(rounds_cum_time[[#This Row],[77]],rounds_cum_time[77],1),"."))</f>
        <v>10.</v>
      </c>
      <c r="CI12" s="130" t="str">
        <f>IF(ISBLANK(laps_times[[#This Row],[78]]),"DNF",CONCATENATE(RANK(rounds_cum_time[[#This Row],[78]],rounds_cum_time[78],1),"."))</f>
        <v>9.</v>
      </c>
      <c r="CJ12" s="130" t="str">
        <f>IF(ISBLANK(laps_times[[#This Row],[79]]),"DNF",CONCATENATE(RANK(rounds_cum_time[[#This Row],[79]],rounds_cum_time[79],1),"."))</f>
        <v>9.</v>
      </c>
      <c r="CK12" s="130" t="str">
        <f>IF(ISBLANK(laps_times[[#This Row],[80]]),"DNF",CONCATENATE(RANK(rounds_cum_time[[#This Row],[80]],rounds_cum_time[80],1),"."))</f>
        <v>10.</v>
      </c>
      <c r="CL12" s="130" t="str">
        <f>IF(ISBLANK(laps_times[[#This Row],[81]]),"DNF",CONCATENATE(RANK(rounds_cum_time[[#This Row],[81]],rounds_cum_time[81],1),"."))</f>
        <v>10.</v>
      </c>
      <c r="CM12" s="130" t="str">
        <f>IF(ISBLANK(laps_times[[#This Row],[82]]),"DNF",CONCATENATE(RANK(rounds_cum_time[[#This Row],[82]],rounds_cum_time[82],1),"."))</f>
        <v>10.</v>
      </c>
      <c r="CN12" s="130" t="str">
        <f>IF(ISBLANK(laps_times[[#This Row],[83]]),"DNF",CONCATENATE(RANK(rounds_cum_time[[#This Row],[83]],rounds_cum_time[83],1),"."))</f>
        <v>10.</v>
      </c>
      <c r="CO12" s="130" t="str">
        <f>IF(ISBLANK(laps_times[[#This Row],[84]]),"DNF",CONCATENATE(RANK(rounds_cum_time[[#This Row],[84]],rounds_cum_time[84],1),"."))</f>
        <v>10.</v>
      </c>
      <c r="CP12" s="130" t="str">
        <f>IF(ISBLANK(laps_times[[#This Row],[85]]),"DNF",CONCATENATE(RANK(rounds_cum_time[[#This Row],[85]],rounds_cum_time[85],1),"."))</f>
        <v>10.</v>
      </c>
      <c r="CQ12" s="130" t="str">
        <f>IF(ISBLANK(laps_times[[#This Row],[86]]),"DNF",CONCATENATE(RANK(rounds_cum_time[[#This Row],[86]],rounds_cum_time[86],1),"."))</f>
        <v>9.</v>
      </c>
      <c r="CR12" s="130" t="str">
        <f>IF(ISBLANK(laps_times[[#This Row],[87]]),"DNF",CONCATENATE(RANK(rounds_cum_time[[#This Row],[87]],rounds_cum_time[87],1),"."))</f>
        <v>9.</v>
      </c>
      <c r="CS12" s="130" t="str">
        <f>IF(ISBLANK(laps_times[[#This Row],[88]]),"DNF",CONCATENATE(RANK(rounds_cum_time[[#This Row],[88]],rounds_cum_time[88],1),"."))</f>
        <v>9.</v>
      </c>
      <c r="CT12" s="130" t="str">
        <f>IF(ISBLANK(laps_times[[#This Row],[89]]),"DNF",CONCATENATE(RANK(rounds_cum_time[[#This Row],[89]],rounds_cum_time[89],1),"."))</f>
        <v>9.</v>
      </c>
      <c r="CU12" s="130" t="str">
        <f>IF(ISBLANK(laps_times[[#This Row],[90]]),"DNF",CONCATENATE(RANK(rounds_cum_time[[#This Row],[90]],rounds_cum_time[90],1),"."))</f>
        <v>9.</v>
      </c>
      <c r="CV12" s="130" t="str">
        <f>IF(ISBLANK(laps_times[[#This Row],[91]]),"DNF",CONCATENATE(RANK(rounds_cum_time[[#This Row],[91]],rounds_cum_time[91],1),"."))</f>
        <v>9.</v>
      </c>
      <c r="CW12" s="130" t="str">
        <f>IF(ISBLANK(laps_times[[#This Row],[92]]),"DNF",CONCATENATE(RANK(rounds_cum_time[[#This Row],[92]],rounds_cum_time[92],1),"."))</f>
        <v>9.</v>
      </c>
      <c r="CX12" s="130" t="str">
        <f>IF(ISBLANK(laps_times[[#This Row],[93]]),"DNF",CONCATENATE(RANK(rounds_cum_time[[#This Row],[93]],rounds_cum_time[93],1),"."))</f>
        <v>9.</v>
      </c>
      <c r="CY12" s="130" t="str">
        <f>IF(ISBLANK(laps_times[[#This Row],[94]]),"DNF",CONCATENATE(RANK(rounds_cum_time[[#This Row],[94]],rounds_cum_time[94],1),"."))</f>
        <v>9.</v>
      </c>
      <c r="CZ12" s="130" t="str">
        <f>IF(ISBLANK(laps_times[[#This Row],[95]]),"DNF",CONCATENATE(RANK(rounds_cum_time[[#This Row],[95]],rounds_cum_time[95],1),"."))</f>
        <v>9.</v>
      </c>
      <c r="DA12" s="130" t="str">
        <f>IF(ISBLANK(laps_times[[#This Row],[96]]),"DNF",CONCATENATE(RANK(rounds_cum_time[[#This Row],[96]],rounds_cum_time[96],1),"."))</f>
        <v>9.</v>
      </c>
      <c r="DB12" s="130" t="str">
        <f>IF(ISBLANK(laps_times[[#This Row],[97]]),"DNF",CONCATENATE(RANK(rounds_cum_time[[#This Row],[97]],rounds_cum_time[97],1),"."))</f>
        <v>9.</v>
      </c>
      <c r="DC12" s="130" t="str">
        <f>IF(ISBLANK(laps_times[[#This Row],[98]]),"DNF",CONCATENATE(RANK(rounds_cum_time[[#This Row],[98]],rounds_cum_time[98],1),"."))</f>
        <v>9.</v>
      </c>
      <c r="DD12" s="130" t="str">
        <f>IF(ISBLANK(laps_times[[#This Row],[99]]),"DNF",CONCATENATE(RANK(rounds_cum_time[[#This Row],[99]],rounds_cum_time[99],1),"."))</f>
        <v>9.</v>
      </c>
      <c r="DE12" s="130" t="str">
        <f>IF(ISBLANK(laps_times[[#This Row],[100]]),"DNF",CONCATENATE(RANK(rounds_cum_time[[#This Row],[100]],rounds_cum_time[100],1),"."))</f>
        <v>9.</v>
      </c>
      <c r="DF12" s="130" t="str">
        <f>IF(ISBLANK(laps_times[[#This Row],[101]]),"DNF",CONCATENATE(RANK(rounds_cum_time[[#This Row],[101]],rounds_cum_time[101],1),"."))</f>
        <v>9.</v>
      </c>
      <c r="DG12" s="130" t="str">
        <f>IF(ISBLANK(laps_times[[#This Row],[102]]),"DNF",CONCATENATE(RANK(rounds_cum_time[[#This Row],[102]],rounds_cum_time[102],1),"."))</f>
        <v>9.</v>
      </c>
      <c r="DH12" s="130" t="str">
        <f>IF(ISBLANK(laps_times[[#This Row],[103]]),"DNF",CONCATENATE(RANK(rounds_cum_time[[#This Row],[103]],rounds_cum_time[103],1),"."))</f>
        <v>9.</v>
      </c>
      <c r="DI12" s="131" t="str">
        <f>IF(ISBLANK(laps_times[[#This Row],[104]]),"DNF",CONCATENATE(RANK(rounds_cum_time[[#This Row],[104]],rounds_cum_time[104],1),"."))</f>
        <v>9.</v>
      </c>
      <c r="DJ12" s="131" t="str">
        <f>IF(ISBLANK(laps_times[[#This Row],[105]]),"DNF",CONCATENATE(RANK(rounds_cum_time[[#This Row],[105]],rounds_cum_time[105],1),"."))</f>
        <v>9.</v>
      </c>
    </row>
    <row r="13" spans="2:114" x14ac:dyDescent="0.2">
      <c r="B13" s="124">
        <f>laps_times[[#This Row],[poř]]</f>
        <v>10</v>
      </c>
      <c r="C13" s="129">
        <f>laps_times[[#This Row],[s.č.]]</f>
        <v>11</v>
      </c>
      <c r="D13" s="125" t="str">
        <f>laps_times[[#This Row],[jméno]]</f>
        <v>Churaňová Radka</v>
      </c>
      <c r="E13" s="126">
        <f>laps_times[[#This Row],[roč]]</f>
        <v>1977</v>
      </c>
      <c r="F13" s="126" t="str">
        <f>laps_times[[#This Row],[kat]]</f>
        <v>Z2</v>
      </c>
      <c r="G13" s="126">
        <f>laps_times[[#This Row],[poř_kat]]</f>
        <v>1</v>
      </c>
      <c r="H13" s="125" t="str">
        <f>IF(ISBLANK(laps_times[[#This Row],[klub]]),"-",laps_times[[#This Row],[klub]])</f>
        <v>TJ Lokomotiva Trutnov</v>
      </c>
      <c r="I13" s="138">
        <f>laps_times[[#This Row],[celk. čas]]</f>
        <v>0.1257638888888889</v>
      </c>
      <c r="J13" s="130" t="str">
        <f>IF(ISBLANK(laps_times[[#This Row],[1]]),"DNF",CONCATENATE(RANK(rounds_cum_time[[#This Row],[1]],rounds_cum_time[1],1),"."))</f>
        <v>15.</v>
      </c>
      <c r="K13" s="130" t="str">
        <f>IF(ISBLANK(laps_times[[#This Row],[2]]),"DNF",CONCATENATE(RANK(rounds_cum_time[[#This Row],[2]],rounds_cum_time[2],1),"."))</f>
        <v>14.</v>
      </c>
      <c r="L13" s="130" t="str">
        <f>IF(ISBLANK(laps_times[[#This Row],[3]]),"DNF",CONCATENATE(RANK(rounds_cum_time[[#This Row],[3]],rounds_cum_time[3],1),"."))</f>
        <v>14.</v>
      </c>
      <c r="M13" s="130" t="str">
        <f>IF(ISBLANK(laps_times[[#This Row],[4]]),"DNF",CONCATENATE(RANK(rounds_cum_time[[#This Row],[4]],rounds_cum_time[4],1),"."))</f>
        <v>14.</v>
      </c>
      <c r="N13" s="130" t="str">
        <f>IF(ISBLANK(laps_times[[#This Row],[5]]),"DNF",CONCATENATE(RANK(rounds_cum_time[[#This Row],[5]],rounds_cum_time[5],1),"."))</f>
        <v>14.</v>
      </c>
      <c r="O13" s="130" t="str">
        <f>IF(ISBLANK(laps_times[[#This Row],[6]]),"DNF",CONCATENATE(RANK(rounds_cum_time[[#This Row],[6]],rounds_cum_time[6],1),"."))</f>
        <v>14.</v>
      </c>
      <c r="P13" s="130" t="str">
        <f>IF(ISBLANK(laps_times[[#This Row],[7]]),"DNF",CONCATENATE(RANK(rounds_cum_time[[#This Row],[7]],rounds_cum_time[7],1),"."))</f>
        <v>14.</v>
      </c>
      <c r="Q13" s="130" t="str">
        <f>IF(ISBLANK(laps_times[[#This Row],[8]]),"DNF",CONCATENATE(RANK(rounds_cum_time[[#This Row],[8]],rounds_cum_time[8],1),"."))</f>
        <v>14.</v>
      </c>
      <c r="R13" s="130" t="str">
        <f>IF(ISBLANK(laps_times[[#This Row],[9]]),"DNF",CONCATENATE(RANK(rounds_cum_time[[#This Row],[9]],rounds_cum_time[9],1),"."))</f>
        <v>14.</v>
      </c>
      <c r="S13" s="130" t="str">
        <f>IF(ISBLANK(laps_times[[#This Row],[10]]),"DNF",CONCATENATE(RANK(rounds_cum_time[[#This Row],[10]],rounds_cum_time[10],1),"."))</f>
        <v>14.</v>
      </c>
      <c r="T13" s="130" t="str">
        <f>IF(ISBLANK(laps_times[[#This Row],[11]]),"DNF",CONCATENATE(RANK(rounds_cum_time[[#This Row],[11]],rounds_cum_time[11],1),"."))</f>
        <v>14.</v>
      </c>
      <c r="U13" s="130" t="str">
        <f>IF(ISBLANK(laps_times[[#This Row],[12]]),"DNF",CONCATENATE(RANK(rounds_cum_time[[#This Row],[12]],rounds_cum_time[12],1),"."))</f>
        <v>15.</v>
      </c>
      <c r="V13" s="130" t="str">
        <f>IF(ISBLANK(laps_times[[#This Row],[13]]),"DNF",CONCATENATE(RANK(rounds_cum_time[[#This Row],[13]],rounds_cum_time[13],1),"."))</f>
        <v>14.</v>
      </c>
      <c r="W13" s="130" t="str">
        <f>IF(ISBLANK(laps_times[[#This Row],[14]]),"DNF",CONCATENATE(RANK(rounds_cum_time[[#This Row],[14]],rounds_cum_time[14],1),"."))</f>
        <v>16.</v>
      </c>
      <c r="X13" s="130" t="str">
        <f>IF(ISBLANK(laps_times[[#This Row],[15]]),"DNF",CONCATENATE(RANK(rounds_cum_time[[#This Row],[15]],rounds_cum_time[15],1),"."))</f>
        <v>16.</v>
      </c>
      <c r="Y13" s="130" t="str">
        <f>IF(ISBLANK(laps_times[[#This Row],[16]]),"DNF",CONCATENATE(RANK(rounds_cum_time[[#This Row],[16]],rounds_cum_time[16],1),"."))</f>
        <v>15.</v>
      </c>
      <c r="Z13" s="130" t="str">
        <f>IF(ISBLANK(laps_times[[#This Row],[17]]),"DNF",CONCATENATE(RANK(rounds_cum_time[[#This Row],[17]],rounds_cum_time[17],1),"."))</f>
        <v>14.</v>
      </c>
      <c r="AA13" s="130" t="str">
        <f>IF(ISBLANK(laps_times[[#This Row],[18]]),"DNF",CONCATENATE(RANK(rounds_cum_time[[#This Row],[18]],rounds_cum_time[18],1),"."))</f>
        <v>16.</v>
      </c>
      <c r="AB13" s="130" t="str">
        <f>IF(ISBLANK(laps_times[[#This Row],[19]]),"DNF",CONCATENATE(RANK(rounds_cum_time[[#This Row],[19]],rounds_cum_time[19],1),"."))</f>
        <v>16.</v>
      </c>
      <c r="AC13" s="130" t="str">
        <f>IF(ISBLANK(laps_times[[#This Row],[20]]),"DNF",CONCATENATE(RANK(rounds_cum_time[[#This Row],[20]],rounds_cum_time[20],1),"."))</f>
        <v>17.</v>
      </c>
      <c r="AD13" s="130" t="str">
        <f>IF(ISBLANK(laps_times[[#This Row],[21]]),"DNF",CONCATENATE(RANK(rounds_cum_time[[#This Row],[21]],rounds_cum_time[21],1),"."))</f>
        <v>17.</v>
      </c>
      <c r="AE13" s="130" t="str">
        <f>IF(ISBLANK(laps_times[[#This Row],[22]]),"DNF",CONCATENATE(RANK(rounds_cum_time[[#This Row],[22]],rounds_cum_time[22],1),"."))</f>
        <v>17.</v>
      </c>
      <c r="AF13" s="130" t="str">
        <f>IF(ISBLANK(laps_times[[#This Row],[23]]),"DNF",CONCATENATE(RANK(rounds_cum_time[[#This Row],[23]],rounds_cum_time[23],1),"."))</f>
        <v>17.</v>
      </c>
      <c r="AG13" s="130" t="str">
        <f>IF(ISBLANK(laps_times[[#This Row],[24]]),"DNF",CONCATENATE(RANK(rounds_cum_time[[#This Row],[24]],rounds_cum_time[24],1),"."))</f>
        <v>17.</v>
      </c>
      <c r="AH13" s="130" t="str">
        <f>IF(ISBLANK(laps_times[[#This Row],[25]]),"DNF",CONCATENATE(RANK(rounds_cum_time[[#This Row],[25]],rounds_cum_time[25],1),"."))</f>
        <v>18.</v>
      </c>
      <c r="AI13" s="130" t="str">
        <f>IF(ISBLANK(laps_times[[#This Row],[26]]),"DNF",CONCATENATE(RANK(rounds_cum_time[[#This Row],[26]],rounds_cum_time[26],1),"."))</f>
        <v>18.</v>
      </c>
      <c r="AJ13" s="130" t="str">
        <f>IF(ISBLANK(laps_times[[#This Row],[27]]),"DNF",CONCATENATE(RANK(rounds_cum_time[[#This Row],[27]],rounds_cum_time[27],1),"."))</f>
        <v>18.</v>
      </c>
      <c r="AK13" s="130" t="str">
        <f>IF(ISBLANK(laps_times[[#This Row],[28]]),"DNF",CONCATENATE(RANK(rounds_cum_time[[#This Row],[28]],rounds_cum_time[28],1),"."))</f>
        <v>18.</v>
      </c>
      <c r="AL13" s="130" t="str">
        <f>IF(ISBLANK(laps_times[[#This Row],[29]]),"DNF",CONCATENATE(RANK(rounds_cum_time[[#This Row],[29]],rounds_cum_time[29],1),"."))</f>
        <v>17.</v>
      </c>
      <c r="AM13" s="130" t="str">
        <f>IF(ISBLANK(laps_times[[#This Row],[30]]),"DNF",CONCATENATE(RANK(rounds_cum_time[[#This Row],[30]],rounds_cum_time[30],1),"."))</f>
        <v>17.</v>
      </c>
      <c r="AN13" s="130" t="str">
        <f>IF(ISBLANK(laps_times[[#This Row],[31]]),"DNF",CONCATENATE(RANK(rounds_cum_time[[#This Row],[31]],rounds_cum_time[31],1),"."))</f>
        <v>18.</v>
      </c>
      <c r="AO13" s="130" t="str">
        <f>IF(ISBLANK(laps_times[[#This Row],[32]]),"DNF",CONCATENATE(RANK(rounds_cum_time[[#This Row],[32]],rounds_cum_time[32],1),"."))</f>
        <v>18.</v>
      </c>
      <c r="AP13" s="130" t="str">
        <f>IF(ISBLANK(laps_times[[#This Row],[33]]),"DNF",CONCATENATE(RANK(rounds_cum_time[[#This Row],[33]],rounds_cum_time[33],1),"."))</f>
        <v>18.</v>
      </c>
      <c r="AQ13" s="130" t="str">
        <f>IF(ISBLANK(laps_times[[#This Row],[34]]),"DNF",CONCATENATE(RANK(rounds_cum_time[[#This Row],[34]],rounds_cum_time[34],1),"."))</f>
        <v>18.</v>
      </c>
      <c r="AR13" s="130" t="str">
        <f>IF(ISBLANK(laps_times[[#This Row],[35]]),"DNF",CONCATENATE(RANK(rounds_cum_time[[#This Row],[35]],rounds_cum_time[35],1),"."))</f>
        <v>18.</v>
      </c>
      <c r="AS13" s="130" t="str">
        <f>IF(ISBLANK(laps_times[[#This Row],[36]]),"DNF",CONCATENATE(RANK(rounds_cum_time[[#This Row],[36]],rounds_cum_time[36],1),"."))</f>
        <v>18.</v>
      </c>
      <c r="AT13" s="130" t="str">
        <f>IF(ISBLANK(laps_times[[#This Row],[37]]),"DNF",CONCATENATE(RANK(rounds_cum_time[[#This Row],[37]],rounds_cum_time[37],1),"."))</f>
        <v>18.</v>
      </c>
      <c r="AU13" s="130" t="str">
        <f>IF(ISBLANK(laps_times[[#This Row],[38]]),"DNF",CONCATENATE(RANK(rounds_cum_time[[#This Row],[38]],rounds_cum_time[38],1),"."))</f>
        <v>17.</v>
      </c>
      <c r="AV13" s="130" t="str">
        <f>IF(ISBLANK(laps_times[[#This Row],[39]]),"DNF",CONCATENATE(RANK(rounds_cum_time[[#This Row],[39]],rounds_cum_time[39],1),"."))</f>
        <v>17.</v>
      </c>
      <c r="AW13" s="130" t="str">
        <f>IF(ISBLANK(laps_times[[#This Row],[40]]),"DNF",CONCATENATE(RANK(rounds_cum_time[[#This Row],[40]],rounds_cum_time[40],1),"."))</f>
        <v>17.</v>
      </c>
      <c r="AX13" s="130" t="str">
        <f>IF(ISBLANK(laps_times[[#This Row],[41]]),"DNF",CONCATENATE(RANK(rounds_cum_time[[#This Row],[41]],rounds_cum_time[41],1),"."))</f>
        <v>18.</v>
      </c>
      <c r="AY13" s="130" t="str">
        <f>IF(ISBLANK(laps_times[[#This Row],[42]]),"DNF",CONCATENATE(RANK(rounds_cum_time[[#This Row],[42]],rounds_cum_time[42],1),"."))</f>
        <v>18.</v>
      </c>
      <c r="AZ13" s="130" t="str">
        <f>IF(ISBLANK(laps_times[[#This Row],[43]]),"DNF",CONCATENATE(RANK(rounds_cum_time[[#This Row],[43]],rounds_cum_time[43],1),"."))</f>
        <v>18.</v>
      </c>
      <c r="BA13" s="130" t="str">
        <f>IF(ISBLANK(laps_times[[#This Row],[44]]),"DNF",CONCATENATE(RANK(rounds_cum_time[[#This Row],[44]],rounds_cum_time[44],1),"."))</f>
        <v>18.</v>
      </c>
      <c r="BB13" s="130" t="str">
        <f>IF(ISBLANK(laps_times[[#This Row],[45]]),"DNF",CONCATENATE(RANK(rounds_cum_time[[#This Row],[45]],rounds_cum_time[45],1),"."))</f>
        <v>18.</v>
      </c>
      <c r="BC13" s="130" t="str">
        <f>IF(ISBLANK(laps_times[[#This Row],[46]]),"DNF",CONCATENATE(RANK(rounds_cum_time[[#This Row],[46]],rounds_cum_time[46],1),"."))</f>
        <v>18.</v>
      </c>
      <c r="BD13" s="130" t="str">
        <f>IF(ISBLANK(laps_times[[#This Row],[47]]),"DNF",CONCATENATE(RANK(rounds_cum_time[[#This Row],[47]],rounds_cum_time[47],1),"."))</f>
        <v>18.</v>
      </c>
      <c r="BE13" s="130" t="str">
        <f>IF(ISBLANK(laps_times[[#This Row],[48]]),"DNF",CONCATENATE(RANK(rounds_cum_time[[#This Row],[48]],rounds_cum_time[48],1),"."))</f>
        <v>17.</v>
      </c>
      <c r="BF13" s="130" t="str">
        <f>IF(ISBLANK(laps_times[[#This Row],[49]]),"DNF",CONCATENATE(RANK(rounds_cum_time[[#This Row],[49]],rounds_cum_time[49],1),"."))</f>
        <v>16.</v>
      </c>
      <c r="BG13" s="130" t="str">
        <f>IF(ISBLANK(laps_times[[#This Row],[50]]),"DNF",CONCATENATE(RANK(rounds_cum_time[[#This Row],[50]],rounds_cum_time[50],1),"."))</f>
        <v>16.</v>
      </c>
      <c r="BH13" s="130" t="str">
        <f>IF(ISBLANK(laps_times[[#This Row],[51]]),"DNF",CONCATENATE(RANK(rounds_cum_time[[#This Row],[51]],rounds_cum_time[51],1),"."))</f>
        <v>17.</v>
      </c>
      <c r="BI13" s="130" t="str">
        <f>IF(ISBLANK(laps_times[[#This Row],[52]]),"DNF",CONCATENATE(RANK(rounds_cum_time[[#This Row],[52]],rounds_cum_time[52],1),"."))</f>
        <v>16.</v>
      </c>
      <c r="BJ13" s="130" t="str">
        <f>IF(ISBLANK(laps_times[[#This Row],[53]]),"DNF",CONCATENATE(RANK(rounds_cum_time[[#This Row],[53]],rounds_cum_time[53],1),"."))</f>
        <v>16.</v>
      </c>
      <c r="BK13" s="130" t="str">
        <f>IF(ISBLANK(laps_times[[#This Row],[54]]),"DNF",CONCATENATE(RANK(rounds_cum_time[[#This Row],[54]],rounds_cum_time[54],1),"."))</f>
        <v>17.</v>
      </c>
      <c r="BL13" s="130" t="str">
        <f>IF(ISBLANK(laps_times[[#This Row],[55]]),"DNF",CONCATENATE(RANK(rounds_cum_time[[#This Row],[55]],rounds_cum_time[55],1),"."))</f>
        <v>16.</v>
      </c>
      <c r="BM13" s="130" t="str">
        <f>IF(ISBLANK(laps_times[[#This Row],[56]]),"DNF",CONCATENATE(RANK(rounds_cum_time[[#This Row],[56]],rounds_cum_time[56],1),"."))</f>
        <v>16.</v>
      </c>
      <c r="BN13" s="130" t="str">
        <f>IF(ISBLANK(laps_times[[#This Row],[57]]),"DNF",CONCATENATE(RANK(rounds_cum_time[[#This Row],[57]],rounds_cum_time[57],1),"."))</f>
        <v>16.</v>
      </c>
      <c r="BO13" s="130" t="str">
        <f>IF(ISBLANK(laps_times[[#This Row],[58]]),"DNF",CONCATENATE(RANK(rounds_cum_time[[#This Row],[58]],rounds_cum_time[58],1),"."))</f>
        <v>15.</v>
      </c>
      <c r="BP13" s="130" t="str">
        <f>IF(ISBLANK(laps_times[[#This Row],[59]]),"DNF",CONCATENATE(RANK(rounds_cum_time[[#This Row],[59]],rounds_cum_time[59],1),"."))</f>
        <v>15.</v>
      </c>
      <c r="BQ13" s="130" t="str">
        <f>IF(ISBLANK(laps_times[[#This Row],[60]]),"DNF",CONCATENATE(RANK(rounds_cum_time[[#This Row],[60]],rounds_cum_time[60],1),"."))</f>
        <v>14.</v>
      </c>
      <c r="BR13" s="130" t="str">
        <f>IF(ISBLANK(laps_times[[#This Row],[61]]),"DNF",CONCATENATE(RANK(rounds_cum_time[[#This Row],[61]],rounds_cum_time[61],1),"."))</f>
        <v>14.</v>
      </c>
      <c r="BS13" s="130" t="str">
        <f>IF(ISBLANK(laps_times[[#This Row],[62]]),"DNF",CONCATENATE(RANK(rounds_cum_time[[#This Row],[62]],rounds_cum_time[62],1),"."))</f>
        <v>14.</v>
      </c>
      <c r="BT13" s="130" t="str">
        <f>IF(ISBLANK(laps_times[[#This Row],[63]]),"DNF",CONCATENATE(RANK(rounds_cum_time[[#This Row],[63]],rounds_cum_time[63],1),"."))</f>
        <v>14.</v>
      </c>
      <c r="BU13" s="130" t="str">
        <f>IF(ISBLANK(laps_times[[#This Row],[64]]),"DNF",CONCATENATE(RANK(rounds_cum_time[[#This Row],[64]],rounds_cum_time[64],1),"."))</f>
        <v>14.</v>
      </c>
      <c r="BV13" s="130" t="str">
        <f>IF(ISBLANK(laps_times[[#This Row],[65]]),"DNF",CONCATENATE(RANK(rounds_cum_time[[#This Row],[65]],rounds_cum_time[65],1),"."))</f>
        <v>14.</v>
      </c>
      <c r="BW13" s="130" t="str">
        <f>IF(ISBLANK(laps_times[[#This Row],[66]]),"DNF",CONCATENATE(RANK(rounds_cum_time[[#This Row],[66]],rounds_cum_time[66],1),"."))</f>
        <v>14.</v>
      </c>
      <c r="BX13" s="130" t="str">
        <f>IF(ISBLANK(laps_times[[#This Row],[67]]),"DNF",CONCATENATE(RANK(rounds_cum_time[[#This Row],[67]],rounds_cum_time[67],1),"."))</f>
        <v>14.</v>
      </c>
      <c r="BY13" s="130" t="str">
        <f>IF(ISBLANK(laps_times[[#This Row],[68]]),"DNF",CONCATENATE(RANK(rounds_cum_time[[#This Row],[68]],rounds_cum_time[68],1),"."))</f>
        <v>14.</v>
      </c>
      <c r="BZ13" s="130" t="str">
        <f>IF(ISBLANK(laps_times[[#This Row],[69]]),"DNF",CONCATENATE(RANK(rounds_cum_time[[#This Row],[69]],rounds_cum_time[69],1),"."))</f>
        <v>14.</v>
      </c>
      <c r="CA13" s="130" t="str">
        <f>IF(ISBLANK(laps_times[[#This Row],[70]]),"DNF",CONCATENATE(RANK(rounds_cum_time[[#This Row],[70]],rounds_cum_time[70],1),"."))</f>
        <v>14.</v>
      </c>
      <c r="CB13" s="130" t="str">
        <f>IF(ISBLANK(laps_times[[#This Row],[71]]),"DNF",CONCATENATE(RANK(rounds_cum_time[[#This Row],[71]],rounds_cum_time[71],1),"."))</f>
        <v>14.</v>
      </c>
      <c r="CC13" s="130" t="str">
        <f>IF(ISBLANK(laps_times[[#This Row],[72]]),"DNF",CONCATENATE(RANK(rounds_cum_time[[#This Row],[72]],rounds_cum_time[72],1),"."))</f>
        <v>14.</v>
      </c>
      <c r="CD13" s="130" t="str">
        <f>IF(ISBLANK(laps_times[[#This Row],[73]]),"DNF",CONCATENATE(RANK(rounds_cum_time[[#This Row],[73]],rounds_cum_time[73],1),"."))</f>
        <v>14.</v>
      </c>
      <c r="CE13" s="130" t="str">
        <f>IF(ISBLANK(laps_times[[#This Row],[74]]),"DNF",CONCATENATE(RANK(rounds_cum_time[[#This Row],[74]],rounds_cum_time[74],1),"."))</f>
        <v>14.</v>
      </c>
      <c r="CF13" s="130" t="str">
        <f>IF(ISBLANK(laps_times[[#This Row],[75]]),"DNF",CONCATENATE(RANK(rounds_cum_time[[#This Row],[75]],rounds_cum_time[75],1),"."))</f>
        <v>14.</v>
      </c>
      <c r="CG13" s="130" t="str">
        <f>IF(ISBLANK(laps_times[[#This Row],[76]]),"DNF",CONCATENATE(RANK(rounds_cum_time[[#This Row],[76]],rounds_cum_time[76],1),"."))</f>
        <v>14.</v>
      </c>
      <c r="CH13" s="130" t="str">
        <f>IF(ISBLANK(laps_times[[#This Row],[77]]),"DNF",CONCATENATE(RANK(rounds_cum_time[[#This Row],[77]],rounds_cum_time[77],1),"."))</f>
        <v>14.</v>
      </c>
      <c r="CI13" s="130" t="str">
        <f>IF(ISBLANK(laps_times[[#This Row],[78]]),"DNF",CONCATENATE(RANK(rounds_cum_time[[#This Row],[78]],rounds_cum_time[78],1),"."))</f>
        <v>14.</v>
      </c>
      <c r="CJ13" s="130" t="str">
        <f>IF(ISBLANK(laps_times[[#This Row],[79]]),"DNF",CONCATENATE(RANK(rounds_cum_time[[#This Row],[79]],rounds_cum_time[79],1),"."))</f>
        <v>14.</v>
      </c>
      <c r="CK13" s="130" t="str">
        <f>IF(ISBLANK(laps_times[[#This Row],[80]]),"DNF",CONCATENATE(RANK(rounds_cum_time[[#This Row],[80]],rounds_cum_time[80],1),"."))</f>
        <v>14.</v>
      </c>
      <c r="CL13" s="130" t="str">
        <f>IF(ISBLANK(laps_times[[#This Row],[81]]),"DNF",CONCATENATE(RANK(rounds_cum_time[[#This Row],[81]],rounds_cum_time[81],1),"."))</f>
        <v>14.</v>
      </c>
      <c r="CM13" s="130" t="str">
        <f>IF(ISBLANK(laps_times[[#This Row],[82]]),"DNF",CONCATENATE(RANK(rounds_cum_time[[#This Row],[82]],rounds_cum_time[82],1),"."))</f>
        <v>14.</v>
      </c>
      <c r="CN13" s="130" t="str">
        <f>IF(ISBLANK(laps_times[[#This Row],[83]]),"DNF",CONCATENATE(RANK(rounds_cum_time[[#This Row],[83]],rounds_cum_time[83],1),"."))</f>
        <v>13.</v>
      </c>
      <c r="CO13" s="130" t="str">
        <f>IF(ISBLANK(laps_times[[#This Row],[84]]),"DNF",CONCATENATE(RANK(rounds_cum_time[[#This Row],[84]],rounds_cum_time[84],1),"."))</f>
        <v>13.</v>
      </c>
      <c r="CP13" s="130" t="str">
        <f>IF(ISBLANK(laps_times[[#This Row],[85]]),"DNF",CONCATENATE(RANK(rounds_cum_time[[#This Row],[85]],rounds_cum_time[85],1),"."))</f>
        <v>13.</v>
      </c>
      <c r="CQ13" s="130" t="str">
        <f>IF(ISBLANK(laps_times[[#This Row],[86]]),"DNF",CONCATENATE(RANK(rounds_cum_time[[#This Row],[86]],rounds_cum_time[86],1),"."))</f>
        <v>13.</v>
      </c>
      <c r="CR13" s="130" t="str">
        <f>IF(ISBLANK(laps_times[[#This Row],[87]]),"DNF",CONCATENATE(RANK(rounds_cum_time[[#This Row],[87]],rounds_cum_time[87],1),"."))</f>
        <v>13.</v>
      </c>
      <c r="CS13" s="130" t="str">
        <f>IF(ISBLANK(laps_times[[#This Row],[88]]),"DNF",CONCATENATE(RANK(rounds_cum_time[[#This Row],[88]],rounds_cum_time[88],1),"."))</f>
        <v>13.</v>
      </c>
      <c r="CT13" s="130" t="str">
        <f>IF(ISBLANK(laps_times[[#This Row],[89]]),"DNF",CONCATENATE(RANK(rounds_cum_time[[#This Row],[89]],rounds_cum_time[89],1),"."))</f>
        <v>13.</v>
      </c>
      <c r="CU13" s="130" t="str">
        <f>IF(ISBLANK(laps_times[[#This Row],[90]]),"DNF",CONCATENATE(RANK(rounds_cum_time[[#This Row],[90]],rounds_cum_time[90],1),"."))</f>
        <v>13.</v>
      </c>
      <c r="CV13" s="130" t="str">
        <f>IF(ISBLANK(laps_times[[#This Row],[91]]),"DNF",CONCATENATE(RANK(rounds_cum_time[[#This Row],[91]],rounds_cum_time[91],1),"."))</f>
        <v>13.</v>
      </c>
      <c r="CW13" s="130" t="str">
        <f>IF(ISBLANK(laps_times[[#This Row],[92]]),"DNF",CONCATENATE(RANK(rounds_cum_time[[#This Row],[92]],rounds_cum_time[92],1),"."))</f>
        <v>12.</v>
      </c>
      <c r="CX13" s="130" t="str">
        <f>IF(ISBLANK(laps_times[[#This Row],[93]]),"DNF",CONCATENATE(RANK(rounds_cum_time[[#This Row],[93]],rounds_cum_time[93],1),"."))</f>
        <v>11.</v>
      </c>
      <c r="CY13" s="130" t="str">
        <f>IF(ISBLANK(laps_times[[#This Row],[94]]),"DNF",CONCATENATE(RANK(rounds_cum_time[[#This Row],[94]],rounds_cum_time[94],1),"."))</f>
        <v>11.</v>
      </c>
      <c r="CZ13" s="130" t="str">
        <f>IF(ISBLANK(laps_times[[#This Row],[95]]),"DNF",CONCATENATE(RANK(rounds_cum_time[[#This Row],[95]],rounds_cum_time[95],1),"."))</f>
        <v>11.</v>
      </c>
      <c r="DA13" s="130" t="str">
        <f>IF(ISBLANK(laps_times[[#This Row],[96]]),"DNF",CONCATENATE(RANK(rounds_cum_time[[#This Row],[96]],rounds_cum_time[96],1),"."))</f>
        <v>10.</v>
      </c>
      <c r="DB13" s="130" t="str">
        <f>IF(ISBLANK(laps_times[[#This Row],[97]]),"DNF",CONCATENATE(RANK(rounds_cum_time[[#This Row],[97]],rounds_cum_time[97],1),"."))</f>
        <v>10.</v>
      </c>
      <c r="DC13" s="130" t="str">
        <f>IF(ISBLANK(laps_times[[#This Row],[98]]),"DNF",CONCATENATE(RANK(rounds_cum_time[[#This Row],[98]],rounds_cum_time[98],1),"."))</f>
        <v>10.</v>
      </c>
      <c r="DD13" s="130" t="str">
        <f>IF(ISBLANK(laps_times[[#This Row],[99]]),"DNF",CONCATENATE(RANK(rounds_cum_time[[#This Row],[99]],rounds_cum_time[99],1),"."))</f>
        <v>10.</v>
      </c>
      <c r="DE13" s="130" t="str">
        <f>IF(ISBLANK(laps_times[[#This Row],[100]]),"DNF",CONCATENATE(RANK(rounds_cum_time[[#This Row],[100]],rounds_cum_time[100],1),"."))</f>
        <v>10.</v>
      </c>
      <c r="DF13" s="130" t="str">
        <f>IF(ISBLANK(laps_times[[#This Row],[101]]),"DNF",CONCATENATE(RANK(rounds_cum_time[[#This Row],[101]],rounds_cum_time[101],1),"."))</f>
        <v>10.</v>
      </c>
      <c r="DG13" s="130" t="str">
        <f>IF(ISBLANK(laps_times[[#This Row],[102]]),"DNF",CONCATENATE(RANK(rounds_cum_time[[#This Row],[102]],rounds_cum_time[102],1),"."))</f>
        <v>10.</v>
      </c>
      <c r="DH13" s="130" t="str">
        <f>IF(ISBLANK(laps_times[[#This Row],[103]]),"DNF",CONCATENATE(RANK(rounds_cum_time[[#This Row],[103]],rounds_cum_time[103],1),"."))</f>
        <v>10.</v>
      </c>
      <c r="DI13" s="131" t="str">
        <f>IF(ISBLANK(laps_times[[#This Row],[104]]),"DNF",CONCATENATE(RANK(rounds_cum_time[[#This Row],[104]],rounds_cum_time[104],1),"."))</f>
        <v>10.</v>
      </c>
      <c r="DJ13" s="131" t="str">
        <f>IF(ISBLANK(laps_times[[#This Row],[105]]),"DNF",CONCATENATE(RANK(rounds_cum_time[[#This Row],[105]],rounds_cum_time[105],1),"."))</f>
        <v>10.</v>
      </c>
    </row>
    <row r="14" spans="2:114" x14ac:dyDescent="0.2">
      <c r="B14" s="124">
        <f>laps_times[[#This Row],[poř]]</f>
        <v>11</v>
      </c>
      <c r="C14" s="129">
        <f>laps_times[[#This Row],[s.č.]]</f>
        <v>120</v>
      </c>
      <c r="D14" s="125" t="str">
        <f>laps_times[[#This Row],[jméno]]</f>
        <v>Vondrák Zbyněk</v>
      </c>
      <c r="E14" s="126">
        <f>laps_times[[#This Row],[roč]]</f>
        <v>1975</v>
      </c>
      <c r="F14" s="126" t="str">
        <f>laps_times[[#This Row],[kat]]</f>
        <v>M40</v>
      </c>
      <c r="G14" s="126">
        <f>laps_times[[#This Row],[poř_kat]]</f>
        <v>5</v>
      </c>
      <c r="H14" s="125" t="str">
        <f>IF(ISBLANK(laps_times[[#This Row],[klub]]),"-",laps_times[[#This Row],[klub]])</f>
        <v>Vinařství Vondrák Mělník</v>
      </c>
      <c r="I14" s="138">
        <f>laps_times[[#This Row],[celk. čas]]</f>
        <v>0.1275</v>
      </c>
      <c r="J14" s="130" t="str">
        <f>IF(ISBLANK(laps_times[[#This Row],[1]]),"DNF",CONCATENATE(RANK(rounds_cum_time[[#This Row],[1]],rounds_cum_time[1],1),"."))</f>
        <v>10.</v>
      </c>
      <c r="K14" s="130" t="str">
        <f>IF(ISBLANK(laps_times[[#This Row],[2]]),"DNF",CONCATENATE(RANK(rounds_cum_time[[#This Row],[2]],rounds_cum_time[2],1),"."))</f>
        <v>8.</v>
      </c>
      <c r="L14" s="130" t="str">
        <f>IF(ISBLANK(laps_times[[#This Row],[3]]),"DNF",CONCATENATE(RANK(rounds_cum_time[[#This Row],[3]],rounds_cum_time[3],1),"."))</f>
        <v>8.</v>
      </c>
      <c r="M14" s="130" t="str">
        <f>IF(ISBLANK(laps_times[[#This Row],[4]]),"DNF",CONCATENATE(RANK(rounds_cum_time[[#This Row],[4]],rounds_cum_time[4],1),"."))</f>
        <v>8.</v>
      </c>
      <c r="N14" s="130" t="str">
        <f>IF(ISBLANK(laps_times[[#This Row],[5]]),"DNF",CONCATENATE(RANK(rounds_cum_time[[#This Row],[5]],rounds_cum_time[5],1),"."))</f>
        <v>9.</v>
      </c>
      <c r="O14" s="130" t="str">
        <f>IF(ISBLANK(laps_times[[#This Row],[6]]),"DNF",CONCATENATE(RANK(rounds_cum_time[[#This Row],[6]],rounds_cum_time[6],1),"."))</f>
        <v>9.</v>
      </c>
      <c r="P14" s="130" t="str">
        <f>IF(ISBLANK(laps_times[[#This Row],[7]]),"DNF",CONCATENATE(RANK(rounds_cum_time[[#This Row],[7]],rounds_cum_time[7],1),"."))</f>
        <v>8.</v>
      </c>
      <c r="Q14" s="130" t="str">
        <f>IF(ISBLANK(laps_times[[#This Row],[8]]),"DNF",CONCATENATE(RANK(rounds_cum_time[[#This Row],[8]],rounds_cum_time[8],1),"."))</f>
        <v>8.</v>
      </c>
      <c r="R14" s="130" t="str">
        <f>IF(ISBLANK(laps_times[[#This Row],[9]]),"DNF",CONCATENATE(RANK(rounds_cum_time[[#This Row],[9]],rounds_cum_time[9],1),"."))</f>
        <v>7.</v>
      </c>
      <c r="S14" s="130" t="str">
        <f>IF(ISBLANK(laps_times[[#This Row],[10]]),"DNF",CONCATENATE(RANK(rounds_cum_time[[#This Row],[10]],rounds_cum_time[10],1),"."))</f>
        <v>7.</v>
      </c>
      <c r="T14" s="130" t="str">
        <f>IF(ISBLANK(laps_times[[#This Row],[11]]),"DNF",CONCATENATE(RANK(rounds_cum_time[[#This Row],[11]],rounds_cum_time[11],1),"."))</f>
        <v>7.</v>
      </c>
      <c r="U14" s="130" t="str">
        <f>IF(ISBLANK(laps_times[[#This Row],[12]]),"DNF",CONCATENATE(RANK(rounds_cum_time[[#This Row],[12]],rounds_cum_time[12],1),"."))</f>
        <v>7.</v>
      </c>
      <c r="V14" s="130" t="str">
        <f>IF(ISBLANK(laps_times[[#This Row],[13]]),"DNF",CONCATENATE(RANK(rounds_cum_time[[#This Row],[13]],rounds_cum_time[13],1),"."))</f>
        <v>7.</v>
      </c>
      <c r="W14" s="130" t="str">
        <f>IF(ISBLANK(laps_times[[#This Row],[14]]),"DNF",CONCATENATE(RANK(rounds_cum_time[[#This Row],[14]],rounds_cum_time[14],1),"."))</f>
        <v>7.</v>
      </c>
      <c r="X14" s="130" t="str">
        <f>IF(ISBLANK(laps_times[[#This Row],[15]]),"DNF",CONCATENATE(RANK(rounds_cum_time[[#This Row],[15]],rounds_cum_time[15],1),"."))</f>
        <v>7.</v>
      </c>
      <c r="Y14" s="130" t="str">
        <f>IF(ISBLANK(laps_times[[#This Row],[16]]),"DNF",CONCATENATE(RANK(rounds_cum_time[[#This Row],[16]],rounds_cum_time[16],1),"."))</f>
        <v>8.</v>
      </c>
      <c r="Z14" s="130" t="str">
        <f>IF(ISBLANK(laps_times[[#This Row],[17]]),"DNF",CONCATENATE(RANK(rounds_cum_time[[#This Row],[17]],rounds_cum_time[17],1),"."))</f>
        <v>8.</v>
      </c>
      <c r="AA14" s="130" t="str">
        <f>IF(ISBLANK(laps_times[[#This Row],[18]]),"DNF",CONCATENATE(RANK(rounds_cum_time[[#This Row],[18]],rounds_cum_time[18],1),"."))</f>
        <v>8.</v>
      </c>
      <c r="AB14" s="130" t="str">
        <f>IF(ISBLANK(laps_times[[#This Row],[19]]),"DNF",CONCATENATE(RANK(rounds_cum_time[[#This Row],[19]],rounds_cum_time[19],1),"."))</f>
        <v>8.</v>
      </c>
      <c r="AC14" s="130" t="str">
        <f>IF(ISBLANK(laps_times[[#This Row],[20]]),"DNF",CONCATENATE(RANK(rounds_cum_time[[#This Row],[20]],rounds_cum_time[20],1),"."))</f>
        <v>8.</v>
      </c>
      <c r="AD14" s="130" t="str">
        <f>IF(ISBLANK(laps_times[[#This Row],[21]]),"DNF",CONCATENATE(RANK(rounds_cum_time[[#This Row],[21]],rounds_cum_time[21],1),"."))</f>
        <v>8.</v>
      </c>
      <c r="AE14" s="130" t="str">
        <f>IF(ISBLANK(laps_times[[#This Row],[22]]),"DNF",CONCATENATE(RANK(rounds_cum_time[[#This Row],[22]],rounds_cum_time[22],1),"."))</f>
        <v>8.</v>
      </c>
      <c r="AF14" s="130" t="str">
        <f>IF(ISBLANK(laps_times[[#This Row],[23]]),"DNF",CONCATENATE(RANK(rounds_cum_time[[#This Row],[23]],rounds_cum_time[23],1),"."))</f>
        <v>8.</v>
      </c>
      <c r="AG14" s="130" t="str">
        <f>IF(ISBLANK(laps_times[[#This Row],[24]]),"DNF",CONCATENATE(RANK(rounds_cum_time[[#This Row],[24]],rounds_cum_time[24],1),"."))</f>
        <v>8.</v>
      </c>
      <c r="AH14" s="130" t="str">
        <f>IF(ISBLANK(laps_times[[#This Row],[25]]),"DNF",CONCATENATE(RANK(rounds_cum_time[[#This Row],[25]],rounds_cum_time[25],1),"."))</f>
        <v>8.</v>
      </c>
      <c r="AI14" s="130" t="str">
        <f>IF(ISBLANK(laps_times[[#This Row],[26]]),"DNF",CONCATENATE(RANK(rounds_cum_time[[#This Row],[26]],rounds_cum_time[26],1),"."))</f>
        <v>8.</v>
      </c>
      <c r="AJ14" s="130" t="str">
        <f>IF(ISBLANK(laps_times[[#This Row],[27]]),"DNF",CONCATENATE(RANK(rounds_cum_time[[#This Row],[27]],rounds_cum_time[27],1),"."))</f>
        <v>8.</v>
      </c>
      <c r="AK14" s="130" t="str">
        <f>IF(ISBLANK(laps_times[[#This Row],[28]]),"DNF",CONCATENATE(RANK(rounds_cum_time[[#This Row],[28]],rounds_cum_time[28],1),"."))</f>
        <v>8.</v>
      </c>
      <c r="AL14" s="130" t="str">
        <f>IF(ISBLANK(laps_times[[#This Row],[29]]),"DNF",CONCATENATE(RANK(rounds_cum_time[[#This Row],[29]],rounds_cum_time[29],1),"."))</f>
        <v>9.</v>
      </c>
      <c r="AM14" s="130" t="str">
        <f>IF(ISBLANK(laps_times[[#This Row],[30]]),"DNF",CONCATENATE(RANK(rounds_cum_time[[#This Row],[30]],rounds_cum_time[30],1),"."))</f>
        <v>9.</v>
      </c>
      <c r="AN14" s="130" t="str">
        <f>IF(ISBLANK(laps_times[[#This Row],[31]]),"DNF",CONCATENATE(RANK(rounds_cum_time[[#This Row],[31]],rounds_cum_time[31],1),"."))</f>
        <v>9.</v>
      </c>
      <c r="AO14" s="130" t="str">
        <f>IF(ISBLANK(laps_times[[#This Row],[32]]),"DNF",CONCATENATE(RANK(rounds_cum_time[[#This Row],[32]],rounds_cum_time[32],1),"."))</f>
        <v>9.</v>
      </c>
      <c r="AP14" s="130" t="str">
        <f>IF(ISBLANK(laps_times[[#This Row],[33]]),"DNF",CONCATENATE(RANK(rounds_cum_time[[#This Row],[33]],rounds_cum_time[33],1),"."))</f>
        <v>9.</v>
      </c>
      <c r="AQ14" s="130" t="str">
        <f>IF(ISBLANK(laps_times[[#This Row],[34]]),"DNF",CONCATENATE(RANK(rounds_cum_time[[#This Row],[34]],rounds_cum_time[34],1),"."))</f>
        <v>9.</v>
      </c>
      <c r="AR14" s="130" t="str">
        <f>IF(ISBLANK(laps_times[[#This Row],[35]]),"DNF",CONCATENATE(RANK(rounds_cum_time[[#This Row],[35]],rounds_cum_time[35],1),"."))</f>
        <v>9.</v>
      </c>
      <c r="AS14" s="130" t="str">
        <f>IF(ISBLANK(laps_times[[#This Row],[36]]),"DNF",CONCATENATE(RANK(rounds_cum_time[[#This Row],[36]],rounds_cum_time[36],1),"."))</f>
        <v>9.</v>
      </c>
      <c r="AT14" s="130" t="str">
        <f>IF(ISBLANK(laps_times[[#This Row],[37]]),"DNF",CONCATENATE(RANK(rounds_cum_time[[#This Row],[37]],rounds_cum_time[37],1),"."))</f>
        <v>9.</v>
      </c>
      <c r="AU14" s="130" t="str">
        <f>IF(ISBLANK(laps_times[[#This Row],[38]]),"DNF",CONCATENATE(RANK(rounds_cum_time[[#This Row],[38]],rounds_cum_time[38],1),"."))</f>
        <v>9.</v>
      </c>
      <c r="AV14" s="130" t="str">
        <f>IF(ISBLANK(laps_times[[#This Row],[39]]),"DNF",CONCATENATE(RANK(rounds_cum_time[[#This Row],[39]],rounds_cum_time[39],1),"."))</f>
        <v>9.</v>
      </c>
      <c r="AW14" s="130" t="str">
        <f>IF(ISBLANK(laps_times[[#This Row],[40]]),"DNF",CONCATENATE(RANK(rounds_cum_time[[#This Row],[40]],rounds_cum_time[40],1),"."))</f>
        <v>10.</v>
      </c>
      <c r="AX14" s="130" t="str">
        <f>IF(ISBLANK(laps_times[[#This Row],[41]]),"DNF",CONCATENATE(RANK(rounds_cum_time[[#This Row],[41]],rounds_cum_time[41],1),"."))</f>
        <v>10.</v>
      </c>
      <c r="AY14" s="130" t="str">
        <f>IF(ISBLANK(laps_times[[#This Row],[42]]),"DNF",CONCATENATE(RANK(rounds_cum_time[[#This Row],[42]],rounds_cum_time[42],1),"."))</f>
        <v>10.</v>
      </c>
      <c r="AZ14" s="130" t="str">
        <f>IF(ISBLANK(laps_times[[#This Row],[43]]),"DNF",CONCATENATE(RANK(rounds_cum_time[[#This Row],[43]],rounds_cum_time[43],1),"."))</f>
        <v>10.</v>
      </c>
      <c r="BA14" s="130" t="str">
        <f>IF(ISBLANK(laps_times[[#This Row],[44]]),"DNF",CONCATENATE(RANK(rounds_cum_time[[#This Row],[44]],rounds_cum_time[44],1),"."))</f>
        <v>10.</v>
      </c>
      <c r="BB14" s="130" t="str">
        <f>IF(ISBLANK(laps_times[[#This Row],[45]]),"DNF",CONCATENATE(RANK(rounds_cum_time[[#This Row],[45]],rounds_cum_time[45],1),"."))</f>
        <v>10.</v>
      </c>
      <c r="BC14" s="130" t="str">
        <f>IF(ISBLANK(laps_times[[#This Row],[46]]),"DNF",CONCATENATE(RANK(rounds_cum_time[[#This Row],[46]],rounds_cum_time[46],1),"."))</f>
        <v>10.</v>
      </c>
      <c r="BD14" s="130" t="str">
        <f>IF(ISBLANK(laps_times[[#This Row],[47]]),"DNF",CONCATENATE(RANK(rounds_cum_time[[#This Row],[47]],rounds_cum_time[47],1),"."))</f>
        <v>10.</v>
      </c>
      <c r="BE14" s="130" t="str">
        <f>IF(ISBLANK(laps_times[[#This Row],[48]]),"DNF",CONCATENATE(RANK(rounds_cum_time[[#This Row],[48]],rounds_cum_time[48],1),"."))</f>
        <v>10.</v>
      </c>
      <c r="BF14" s="130" t="str">
        <f>IF(ISBLANK(laps_times[[#This Row],[49]]),"DNF",CONCATENATE(RANK(rounds_cum_time[[#This Row],[49]],rounds_cum_time[49],1),"."))</f>
        <v>10.</v>
      </c>
      <c r="BG14" s="130" t="str">
        <f>IF(ISBLANK(laps_times[[#This Row],[50]]),"DNF",CONCATENATE(RANK(rounds_cum_time[[#This Row],[50]],rounds_cum_time[50],1),"."))</f>
        <v>10.</v>
      </c>
      <c r="BH14" s="130" t="str">
        <f>IF(ISBLANK(laps_times[[#This Row],[51]]),"DNF",CONCATENATE(RANK(rounds_cum_time[[#This Row],[51]],rounds_cum_time[51],1),"."))</f>
        <v>9.</v>
      </c>
      <c r="BI14" s="130" t="str">
        <f>IF(ISBLANK(laps_times[[#This Row],[52]]),"DNF",CONCATENATE(RANK(rounds_cum_time[[#This Row],[52]],rounds_cum_time[52],1),"."))</f>
        <v>9.</v>
      </c>
      <c r="BJ14" s="130" t="str">
        <f>IF(ISBLANK(laps_times[[#This Row],[53]]),"DNF",CONCATENATE(RANK(rounds_cum_time[[#This Row],[53]],rounds_cum_time[53],1),"."))</f>
        <v>9.</v>
      </c>
      <c r="BK14" s="130" t="str">
        <f>IF(ISBLANK(laps_times[[#This Row],[54]]),"DNF",CONCATENATE(RANK(rounds_cum_time[[#This Row],[54]],rounds_cum_time[54],1),"."))</f>
        <v>9.</v>
      </c>
      <c r="BL14" s="130" t="str">
        <f>IF(ISBLANK(laps_times[[#This Row],[55]]),"DNF",CONCATENATE(RANK(rounds_cum_time[[#This Row],[55]],rounds_cum_time[55],1),"."))</f>
        <v>9.</v>
      </c>
      <c r="BM14" s="130" t="str">
        <f>IF(ISBLANK(laps_times[[#This Row],[56]]),"DNF",CONCATENATE(RANK(rounds_cum_time[[#This Row],[56]],rounds_cum_time[56],1),"."))</f>
        <v>9.</v>
      </c>
      <c r="BN14" s="130" t="str">
        <f>IF(ISBLANK(laps_times[[#This Row],[57]]),"DNF",CONCATENATE(RANK(rounds_cum_time[[#This Row],[57]],rounds_cum_time[57],1),"."))</f>
        <v>9.</v>
      </c>
      <c r="BO14" s="130" t="str">
        <f>IF(ISBLANK(laps_times[[#This Row],[58]]),"DNF",CONCATENATE(RANK(rounds_cum_time[[#This Row],[58]],rounds_cum_time[58],1),"."))</f>
        <v>9.</v>
      </c>
      <c r="BP14" s="130" t="str">
        <f>IF(ISBLANK(laps_times[[#This Row],[59]]),"DNF",CONCATENATE(RANK(rounds_cum_time[[#This Row],[59]],rounds_cum_time[59],1),"."))</f>
        <v>9.</v>
      </c>
      <c r="BQ14" s="130" t="str">
        <f>IF(ISBLANK(laps_times[[#This Row],[60]]),"DNF",CONCATENATE(RANK(rounds_cum_time[[#This Row],[60]],rounds_cum_time[60],1),"."))</f>
        <v>9.</v>
      </c>
      <c r="BR14" s="130" t="str">
        <f>IF(ISBLANK(laps_times[[#This Row],[61]]),"DNF",CONCATENATE(RANK(rounds_cum_time[[#This Row],[61]],rounds_cum_time[61],1),"."))</f>
        <v>9.</v>
      </c>
      <c r="BS14" s="130" t="str">
        <f>IF(ISBLANK(laps_times[[#This Row],[62]]),"DNF",CONCATENATE(RANK(rounds_cum_time[[#This Row],[62]],rounds_cum_time[62],1),"."))</f>
        <v>9.</v>
      </c>
      <c r="BT14" s="130" t="str">
        <f>IF(ISBLANK(laps_times[[#This Row],[63]]),"DNF",CONCATENATE(RANK(rounds_cum_time[[#This Row],[63]],rounds_cum_time[63],1),"."))</f>
        <v>9.</v>
      </c>
      <c r="BU14" s="130" t="str">
        <f>IF(ISBLANK(laps_times[[#This Row],[64]]),"DNF",CONCATENATE(RANK(rounds_cum_time[[#This Row],[64]],rounds_cum_time[64],1),"."))</f>
        <v>9.</v>
      </c>
      <c r="BV14" s="130" t="str">
        <f>IF(ISBLANK(laps_times[[#This Row],[65]]),"DNF",CONCATENATE(RANK(rounds_cum_time[[#This Row],[65]],rounds_cum_time[65],1),"."))</f>
        <v>9.</v>
      </c>
      <c r="BW14" s="130" t="str">
        <f>IF(ISBLANK(laps_times[[#This Row],[66]]),"DNF",CONCATENATE(RANK(rounds_cum_time[[#This Row],[66]],rounds_cum_time[66],1),"."))</f>
        <v>9.</v>
      </c>
      <c r="BX14" s="130" t="str">
        <f>IF(ISBLANK(laps_times[[#This Row],[67]]),"DNF",CONCATENATE(RANK(rounds_cum_time[[#This Row],[67]],rounds_cum_time[67],1),"."))</f>
        <v>9.</v>
      </c>
      <c r="BY14" s="130" t="str">
        <f>IF(ISBLANK(laps_times[[#This Row],[68]]),"DNF",CONCATENATE(RANK(rounds_cum_time[[#This Row],[68]],rounds_cum_time[68],1),"."))</f>
        <v>9.</v>
      </c>
      <c r="BZ14" s="130" t="str">
        <f>IF(ISBLANK(laps_times[[#This Row],[69]]),"DNF",CONCATENATE(RANK(rounds_cum_time[[#This Row],[69]],rounds_cum_time[69],1),"."))</f>
        <v>9.</v>
      </c>
      <c r="CA14" s="130" t="str">
        <f>IF(ISBLANK(laps_times[[#This Row],[70]]),"DNF",CONCATENATE(RANK(rounds_cum_time[[#This Row],[70]],rounds_cum_time[70],1),"."))</f>
        <v>9.</v>
      </c>
      <c r="CB14" s="130" t="str">
        <f>IF(ISBLANK(laps_times[[#This Row],[71]]),"DNF",CONCATENATE(RANK(rounds_cum_time[[#This Row],[71]],rounds_cum_time[71],1),"."))</f>
        <v>9.</v>
      </c>
      <c r="CC14" s="130" t="str">
        <f>IF(ISBLANK(laps_times[[#This Row],[72]]),"DNF",CONCATENATE(RANK(rounds_cum_time[[#This Row],[72]],rounds_cum_time[72],1),"."))</f>
        <v>9.</v>
      </c>
      <c r="CD14" s="130" t="str">
        <f>IF(ISBLANK(laps_times[[#This Row],[73]]),"DNF",CONCATENATE(RANK(rounds_cum_time[[#This Row],[73]],rounds_cum_time[73],1),"."))</f>
        <v>8.</v>
      </c>
      <c r="CE14" s="130" t="str">
        <f>IF(ISBLANK(laps_times[[#This Row],[74]]),"DNF",CONCATENATE(RANK(rounds_cum_time[[#This Row],[74]],rounds_cum_time[74],1),"."))</f>
        <v>8.</v>
      </c>
      <c r="CF14" s="130" t="str">
        <f>IF(ISBLANK(laps_times[[#This Row],[75]]),"DNF",CONCATENATE(RANK(rounds_cum_time[[#This Row],[75]],rounds_cum_time[75],1),"."))</f>
        <v>8.</v>
      </c>
      <c r="CG14" s="130" t="str">
        <f>IF(ISBLANK(laps_times[[#This Row],[76]]),"DNF",CONCATENATE(RANK(rounds_cum_time[[#This Row],[76]],rounds_cum_time[76],1),"."))</f>
        <v>8.</v>
      </c>
      <c r="CH14" s="130" t="str">
        <f>IF(ISBLANK(laps_times[[#This Row],[77]]),"DNF",CONCATENATE(RANK(rounds_cum_time[[#This Row],[77]],rounds_cum_time[77],1),"."))</f>
        <v>8.</v>
      </c>
      <c r="CI14" s="130" t="str">
        <f>IF(ISBLANK(laps_times[[#This Row],[78]]),"DNF",CONCATENATE(RANK(rounds_cum_time[[#This Row],[78]],rounds_cum_time[78],1),"."))</f>
        <v>8.</v>
      </c>
      <c r="CJ14" s="130" t="str">
        <f>IF(ISBLANK(laps_times[[#This Row],[79]]),"DNF",CONCATENATE(RANK(rounds_cum_time[[#This Row],[79]],rounds_cum_time[79],1),"."))</f>
        <v>8.</v>
      </c>
      <c r="CK14" s="130" t="str">
        <f>IF(ISBLANK(laps_times[[#This Row],[80]]),"DNF",CONCATENATE(RANK(rounds_cum_time[[#This Row],[80]],rounds_cum_time[80],1),"."))</f>
        <v>8.</v>
      </c>
      <c r="CL14" s="130" t="str">
        <f>IF(ISBLANK(laps_times[[#This Row],[81]]),"DNF",CONCATENATE(RANK(rounds_cum_time[[#This Row],[81]],rounds_cum_time[81],1),"."))</f>
        <v>8.</v>
      </c>
      <c r="CM14" s="130" t="str">
        <f>IF(ISBLANK(laps_times[[#This Row],[82]]),"DNF",CONCATENATE(RANK(rounds_cum_time[[#This Row],[82]],rounds_cum_time[82],1),"."))</f>
        <v>8.</v>
      </c>
      <c r="CN14" s="130" t="str">
        <f>IF(ISBLANK(laps_times[[#This Row],[83]]),"DNF",CONCATENATE(RANK(rounds_cum_time[[#This Row],[83]],rounds_cum_time[83],1),"."))</f>
        <v>8.</v>
      </c>
      <c r="CO14" s="130" t="str">
        <f>IF(ISBLANK(laps_times[[#This Row],[84]]),"DNF",CONCATENATE(RANK(rounds_cum_time[[#This Row],[84]],rounds_cum_time[84],1),"."))</f>
        <v>8.</v>
      </c>
      <c r="CP14" s="130" t="str">
        <f>IF(ISBLANK(laps_times[[#This Row],[85]]),"DNF",CONCATENATE(RANK(rounds_cum_time[[#This Row],[85]],rounds_cum_time[85],1),"."))</f>
        <v>8.</v>
      </c>
      <c r="CQ14" s="130" t="str">
        <f>IF(ISBLANK(laps_times[[#This Row],[86]]),"DNF",CONCATENATE(RANK(rounds_cum_time[[#This Row],[86]],rounds_cum_time[86],1),"."))</f>
        <v>10.</v>
      </c>
      <c r="CR14" s="130" t="str">
        <f>IF(ISBLANK(laps_times[[#This Row],[87]]),"DNF",CONCATENATE(RANK(rounds_cum_time[[#This Row],[87]],rounds_cum_time[87],1),"."))</f>
        <v>10.</v>
      </c>
      <c r="CS14" s="130" t="str">
        <f>IF(ISBLANK(laps_times[[#This Row],[88]]),"DNF",CONCATENATE(RANK(rounds_cum_time[[#This Row],[88]],rounds_cum_time[88],1),"."))</f>
        <v>10.</v>
      </c>
      <c r="CT14" s="130" t="str">
        <f>IF(ISBLANK(laps_times[[#This Row],[89]]),"DNF",CONCATENATE(RANK(rounds_cum_time[[#This Row],[89]],rounds_cum_time[89],1),"."))</f>
        <v>10.</v>
      </c>
      <c r="CU14" s="130" t="str">
        <f>IF(ISBLANK(laps_times[[#This Row],[90]]),"DNF",CONCATENATE(RANK(rounds_cum_time[[#This Row],[90]],rounds_cum_time[90],1),"."))</f>
        <v>10.</v>
      </c>
      <c r="CV14" s="130" t="str">
        <f>IF(ISBLANK(laps_times[[#This Row],[91]]),"DNF",CONCATENATE(RANK(rounds_cum_time[[#This Row],[91]],rounds_cum_time[91],1),"."))</f>
        <v>10.</v>
      </c>
      <c r="CW14" s="130" t="str">
        <f>IF(ISBLANK(laps_times[[#This Row],[92]]),"DNF",CONCATENATE(RANK(rounds_cum_time[[#This Row],[92]],rounds_cum_time[92],1),"."))</f>
        <v>10.</v>
      </c>
      <c r="CX14" s="130" t="str">
        <f>IF(ISBLANK(laps_times[[#This Row],[93]]),"DNF",CONCATENATE(RANK(rounds_cum_time[[#This Row],[93]],rounds_cum_time[93],1),"."))</f>
        <v>10.</v>
      </c>
      <c r="CY14" s="130" t="str">
        <f>IF(ISBLANK(laps_times[[#This Row],[94]]),"DNF",CONCATENATE(RANK(rounds_cum_time[[#This Row],[94]],rounds_cum_time[94],1),"."))</f>
        <v>10.</v>
      </c>
      <c r="CZ14" s="130" t="str">
        <f>IF(ISBLANK(laps_times[[#This Row],[95]]),"DNF",CONCATENATE(RANK(rounds_cum_time[[#This Row],[95]],rounds_cum_time[95],1),"."))</f>
        <v>10.</v>
      </c>
      <c r="DA14" s="130" t="str">
        <f>IF(ISBLANK(laps_times[[#This Row],[96]]),"DNF",CONCATENATE(RANK(rounds_cum_time[[#This Row],[96]],rounds_cum_time[96],1),"."))</f>
        <v>11.</v>
      </c>
      <c r="DB14" s="130" t="str">
        <f>IF(ISBLANK(laps_times[[#This Row],[97]]),"DNF",CONCATENATE(RANK(rounds_cum_time[[#This Row],[97]],rounds_cum_time[97],1),"."))</f>
        <v>11.</v>
      </c>
      <c r="DC14" s="130" t="str">
        <f>IF(ISBLANK(laps_times[[#This Row],[98]]),"DNF",CONCATENATE(RANK(rounds_cum_time[[#This Row],[98]],rounds_cum_time[98],1),"."))</f>
        <v>11.</v>
      </c>
      <c r="DD14" s="130" t="str">
        <f>IF(ISBLANK(laps_times[[#This Row],[99]]),"DNF",CONCATENATE(RANK(rounds_cum_time[[#This Row],[99]],rounds_cum_time[99],1),"."))</f>
        <v>11.</v>
      </c>
      <c r="DE14" s="130" t="str">
        <f>IF(ISBLANK(laps_times[[#This Row],[100]]),"DNF",CONCATENATE(RANK(rounds_cum_time[[#This Row],[100]],rounds_cum_time[100],1),"."))</f>
        <v>11.</v>
      </c>
      <c r="DF14" s="130" t="str">
        <f>IF(ISBLANK(laps_times[[#This Row],[101]]),"DNF",CONCATENATE(RANK(rounds_cum_time[[#This Row],[101]],rounds_cum_time[101],1),"."))</f>
        <v>11.</v>
      </c>
      <c r="DG14" s="130" t="str">
        <f>IF(ISBLANK(laps_times[[#This Row],[102]]),"DNF",CONCATENATE(RANK(rounds_cum_time[[#This Row],[102]],rounds_cum_time[102],1),"."))</f>
        <v>11.</v>
      </c>
      <c r="DH14" s="130" t="str">
        <f>IF(ISBLANK(laps_times[[#This Row],[103]]),"DNF",CONCATENATE(RANK(rounds_cum_time[[#This Row],[103]],rounds_cum_time[103],1),"."))</f>
        <v>11.</v>
      </c>
      <c r="DI14" s="131" t="str">
        <f>IF(ISBLANK(laps_times[[#This Row],[104]]),"DNF",CONCATENATE(RANK(rounds_cum_time[[#This Row],[104]],rounds_cum_time[104],1),"."))</f>
        <v>11.</v>
      </c>
      <c r="DJ14" s="131" t="str">
        <f>IF(ISBLANK(laps_times[[#This Row],[105]]),"DNF",CONCATENATE(RANK(rounds_cum_time[[#This Row],[105]],rounds_cum_time[105],1),"."))</f>
        <v>11.</v>
      </c>
    </row>
    <row r="15" spans="2:114" x14ac:dyDescent="0.2">
      <c r="B15" s="124">
        <f>laps_times[[#This Row],[poř]]</f>
        <v>12</v>
      </c>
      <c r="C15" s="129">
        <f>laps_times[[#This Row],[s.č.]]</f>
        <v>122</v>
      </c>
      <c r="D15" s="125" t="str">
        <f>laps_times[[#This Row],[jméno]]</f>
        <v>Vondrášek Štěpán</v>
      </c>
      <c r="E15" s="126">
        <f>laps_times[[#This Row],[roč]]</f>
        <v>1980</v>
      </c>
      <c r="F15" s="126" t="str">
        <f>laps_times[[#This Row],[kat]]</f>
        <v>M30</v>
      </c>
      <c r="G15" s="126">
        <f>laps_times[[#This Row],[poř_kat]]</f>
        <v>5</v>
      </c>
      <c r="H15" s="125" t="str">
        <f>IF(ISBLANK(laps_times[[#This Row],[klub]]),"-",laps_times[[#This Row],[klub]])</f>
        <v>SK Čtyři Dvory</v>
      </c>
      <c r="I15" s="138">
        <f>laps_times[[#This Row],[celk. čas]]</f>
        <v>0.1275462962962963</v>
      </c>
      <c r="J15" s="130" t="str">
        <f>IF(ISBLANK(laps_times[[#This Row],[1]]),"DNF",CONCATENATE(RANK(rounds_cum_time[[#This Row],[1]],rounds_cum_time[1],1),"."))</f>
        <v>11.</v>
      </c>
      <c r="K15" s="130" t="str">
        <f>IF(ISBLANK(laps_times[[#This Row],[2]]),"DNF",CONCATENATE(RANK(rounds_cum_time[[#This Row],[2]],rounds_cum_time[2],1),"."))</f>
        <v>12.</v>
      </c>
      <c r="L15" s="130" t="str">
        <f>IF(ISBLANK(laps_times[[#This Row],[3]]),"DNF",CONCATENATE(RANK(rounds_cum_time[[#This Row],[3]],rounds_cum_time[3],1),"."))</f>
        <v>11.</v>
      </c>
      <c r="M15" s="130" t="str">
        <f>IF(ISBLANK(laps_times[[#This Row],[4]]),"DNF",CONCATENATE(RANK(rounds_cum_time[[#This Row],[4]],rounds_cum_time[4],1),"."))</f>
        <v>10.</v>
      </c>
      <c r="N15" s="130" t="str">
        <f>IF(ISBLANK(laps_times[[#This Row],[5]]),"DNF",CONCATENATE(RANK(rounds_cum_time[[#This Row],[5]],rounds_cum_time[5],1),"."))</f>
        <v>10.</v>
      </c>
      <c r="O15" s="130" t="str">
        <f>IF(ISBLANK(laps_times[[#This Row],[6]]),"DNF",CONCATENATE(RANK(rounds_cum_time[[#This Row],[6]],rounds_cum_time[6],1),"."))</f>
        <v>10.</v>
      </c>
      <c r="P15" s="130" t="str">
        <f>IF(ISBLANK(laps_times[[#This Row],[7]]),"DNF",CONCATENATE(RANK(rounds_cum_time[[#This Row],[7]],rounds_cum_time[7],1),"."))</f>
        <v>11.</v>
      </c>
      <c r="Q15" s="130" t="str">
        <f>IF(ISBLANK(laps_times[[#This Row],[8]]),"DNF",CONCATENATE(RANK(rounds_cum_time[[#This Row],[8]],rounds_cum_time[8],1),"."))</f>
        <v>10.</v>
      </c>
      <c r="R15" s="130" t="str">
        <f>IF(ISBLANK(laps_times[[#This Row],[9]]),"DNF",CONCATENATE(RANK(rounds_cum_time[[#This Row],[9]],rounds_cum_time[9],1),"."))</f>
        <v>10.</v>
      </c>
      <c r="S15" s="130" t="str">
        <f>IF(ISBLANK(laps_times[[#This Row],[10]]),"DNF",CONCATENATE(RANK(rounds_cum_time[[#This Row],[10]],rounds_cum_time[10],1),"."))</f>
        <v>10.</v>
      </c>
      <c r="T15" s="130" t="str">
        <f>IF(ISBLANK(laps_times[[#This Row],[11]]),"DNF",CONCATENATE(RANK(rounds_cum_time[[#This Row],[11]],rounds_cum_time[11],1),"."))</f>
        <v>10.</v>
      </c>
      <c r="U15" s="130" t="str">
        <f>IF(ISBLANK(laps_times[[#This Row],[12]]),"DNF",CONCATENATE(RANK(rounds_cum_time[[#This Row],[12]],rounds_cum_time[12],1),"."))</f>
        <v>10.</v>
      </c>
      <c r="V15" s="130" t="str">
        <f>IF(ISBLANK(laps_times[[#This Row],[13]]),"DNF",CONCATENATE(RANK(rounds_cum_time[[#This Row],[13]],rounds_cum_time[13],1),"."))</f>
        <v>10.</v>
      </c>
      <c r="W15" s="130" t="str">
        <f>IF(ISBLANK(laps_times[[#This Row],[14]]),"DNF",CONCATENATE(RANK(rounds_cum_time[[#This Row],[14]],rounds_cum_time[14],1),"."))</f>
        <v>10.</v>
      </c>
      <c r="X15" s="130" t="str">
        <f>IF(ISBLANK(laps_times[[#This Row],[15]]),"DNF",CONCATENATE(RANK(rounds_cum_time[[#This Row],[15]],rounds_cum_time[15],1),"."))</f>
        <v>10.</v>
      </c>
      <c r="Y15" s="130" t="str">
        <f>IF(ISBLANK(laps_times[[#This Row],[16]]),"DNF",CONCATENATE(RANK(rounds_cum_time[[#This Row],[16]],rounds_cum_time[16],1),"."))</f>
        <v>10.</v>
      </c>
      <c r="Z15" s="130" t="str">
        <f>IF(ISBLANK(laps_times[[#This Row],[17]]),"DNF",CONCATENATE(RANK(rounds_cum_time[[#This Row],[17]],rounds_cum_time[17],1),"."))</f>
        <v>10.</v>
      </c>
      <c r="AA15" s="130" t="str">
        <f>IF(ISBLANK(laps_times[[#This Row],[18]]),"DNF",CONCATENATE(RANK(rounds_cum_time[[#This Row],[18]],rounds_cum_time[18],1),"."))</f>
        <v>10.</v>
      </c>
      <c r="AB15" s="130" t="str">
        <f>IF(ISBLANK(laps_times[[#This Row],[19]]),"DNF",CONCATENATE(RANK(rounds_cum_time[[#This Row],[19]],rounds_cum_time[19],1),"."))</f>
        <v>10.</v>
      </c>
      <c r="AC15" s="130" t="str">
        <f>IF(ISBLANK(laps_times[[#This Row],[20]]),"DNF",CONCATENATE(RANK(rounds_cum_time[[#This Row],[20]],rounds_cum_time[20],1),"."))</f>
        <v>10.</v>
      </c>
      <c r="AD15" s="130" t="str">
        <f>IF(ISBLANK(laps_times[[#This Row],[21]]),"DNF",CONCATENATE(RANK(rounds_cum_time[[#This Row],[21]],rounds_cum_time[21],1),"."))</f>
        <v>10.</v>
      </c>
      <c r="AE15" s="130" t="str">
        <f>IF(ISBLANK(laps_times[[#This Row],[22]]),"DNF",CONCATENATE(RANK(rounds_cum_time[[#This Row],[22]],rounds_cum_time[22],1),"."))</f>
        <v>10.</v>
      </c>
      <c r="AF15" s="130" t="str">
        <f>IF(ISBLANK(laps_times[[#This Row],[23]]),"DNF",CONCATENATE(RANK(rounds_cum_time[[#This Row],[23]],rounds_cum_time[23],1),"."))</f>
        <v>10.</v>
      </c>
      <c r="AG15" s="130" t="str">
        <f>IF(ISBLANK(laps_times[[#This Row],[24]]),"DNF",CONCATENATE(RANK(rounds_cum_time[[#This Row],[24]],rounds_cum_time[24],1),"."))</f>
        <v>10.</v>
      </c>
      <c r="AH15" s="130" t="str">
        <f>IF(ISBLANK(laps_times[[#This Row],[25]]),"DNF",CONCATENATE(RANK(rounds_cum_time[[#This Row],[25]],rounds_cum_time[25],1),"."))</f>
        <v>10.</v>
      </c>
      <c r="AI15" s="130" t="str">
        <f>IF(ISBLANK(laps_times[[#This Row],[26]]),"DNF",CONCATENATE(RANK(rounds_cum_time[[#This Row],[26]],rounds_cum_time[26],1),"."))</f>
        <v>10.</v>
      </c>
      <c r="AJ15" s="130" t="str">
        <f>IF(ISBLANK(laps_times[[#This Row],[27]]),"DNF",CONCATENATE(RANK(rounds_cum_time[[#This Row],[27]],rounds_cum_time[27],1),"."))</f>
        <v>10.</v>
      </c>
      <c r="AK15" s="130" t="str">
        <f>IF(ISBLANK(laps_times[[#This Row],[28]]),"DNF",CONCATENATE(RANK(rounds_cum_time[[#This Row],[28]],rounds_cum_time[28],1),"."))</f>
        <v>11.</v>
      </c>
      <c r="AL15" s="130" t="str">
        <f>IF(ISBLANK(laps_times[[#This Row],[29]]),"DNF",CONCATENATE(RANK(rounds_cum_time[[#This Row],[29]],rounds_cum_time[29],1),"."))</f>
        <v>11.</v>
      </c>
      <c r="AM15" s="130" t="str">
        <f>IF(ISBLANK(laps_times[[#This Row],[30]]),"DNF",CONCATENATE(RANK(rounds_cum_time[[#This Row],[30]],rounds_cum_time[30],1),"."))</f>
        <v>11.</v>
      </c>
      <c r="AN15" s="130" t="str">
        <f>IF(ISBLANK(laps_times[[#This Row],[31]]),"DNF",CONCATENATE(RANK(rounds_cum_time[[#This Row],[31]],rounds_cum_time[31],1),"."))</f>
        <v>11.</v>
      </c>
      <c r="AO15" s="130" t="str">
        <f>IF(ISBLANK(laps_times[[#This Row],[32]]),"DNF",CONCATENATE(RANK(rounds_cum_time[[#This Row],[32]],rounds_cum_time[32],1),"."))</f>
        <v>11.</v>
      </c>
      <c r="AP15" s="130" t="str">
        <f>IF(ISBLANK(laps_times[[#This Row],[33]]),"DNF",CONCATENATE(RANK(rounds_cum_time[[#This Row],[33]],rounds_cum_time[33],1),"."))</f>
        <v>11.</v>
      </c>
      <c r="AQ15" s="130" t="str">
        <f>IF(ISBLANK(laps_times[[#This Row],[34]]),"DNF",CONCATENATE(RANK(rounds_cum_time[[#This Row],[34]],rounds_cum_time[34],1),"."))</f>
        <v>11.</v>
      </c>
      <c r="AR15" s="130" t="str">
        <f>IF(ISBLANK(laps_times[[#This Row],[35]]),"DNF",CONCATENATE(RANK(rounds_cum_time[[#This Row],[35]],rounds_cum_time[35],1),"."))</f>
        <v>11.</v>
      </c>
      <c r="AS15" s="130" t="str">
        <f>IF(ISBLANK(laps_times[[#This Row],[36]]),"DNF",CONCATENATE(RANK(rounds_cum_time[[#This Row],[36]],rounds_cum_time[36],1),"."))</f>
        <v>11.</v>
      </c>
      <c r="AT15" s="130" t="str">
        <f>IF(ISBLANK(laps_times[[#This Row],[37]]),"DNF",CONCATENATE(RANK(rounds_cum_time[[#This Row],[37]],rounds_cum_time[37],1),"."))</f>
        <v>11.</v>
      </c>
      <c r="AU15" s="130" t="str">
        <f>IF(ISBLANK(laps_times[[#This Row],[38]]),"DNF",CONCATENATE(RANK(rounds_cum_time[[#This Row],[38]],rounds_cum_time[38],1),"."))</f>
        <v>11.</v>
      </c>
      <c r="AV15" s="130" t="str">
        <f>IF(ISBLANK(laps_times[[#This Row],[39]]),"DNF",CONCATENATE(RANK(rounds_cum_time[[#This Row],[39]],rounds_cum_time[39],1),"."))</f>
        <v>11.</v>
      </c>
      <c r="AW15" s="130" t="str">
        <f>IF(ISBLANK(laps_times[[#This Row],[40]]),"DNF",CONCATENATE(RANK(rounds_cum_time[[#This Row],[40]],rounds_cum_time[40],1),"."))</f>
        <v>11.</v>
      </c>
      <c r="AX15" s="130" t="str">
        <f>IF(ISBLANK(laps_times[[#This Row],[41]]),"DNF",CONCATENATE(RANK(rounds_cum_time[[#This Row],[41]],rounds_cum_time[41],1),"."))</f>
        <v>11.</v>
      </c>
      <c r="AY15" s="130" t="str">
        <f>IF(ISBLANK(laps_times[[#This Row],[42]]),"DNF",CONCATENATE(RANK(rounds_cum_time[[#This Row],[42]],rounds_cum_time[42],1),"."))</f>
        <v>11.</v>
      </c>
      <c r="AZ15" s="130" t="str">
        <f>IF(ISBLANK(laps_times[[#This Row],[43]]),"DNF",CONCATENATE(RANK(rounds_cum_time[[#This Row],[43]],rounds_cum_time[43],1),"."))</f>
        <v>11.</v>
      </c>
      <c r="BA15" s="130" t="str">
        <f>IF(ISBLANK(laps_times[[#This Row],[44]]),"DNF",CONCATENATE(RANK(rounds_cum_time[[#This Row],[44]],rounds_cum_time[44],1),"."))</f>
        <v>11.</v>
      </c>
      <c r="BB15" s="130" t="str">
        <f>IF(ISBLANK(laps_times[[#This Row],[45]]),"DNF",CONCATENATE(RANK(rounds_cum_time[[#This Row],[45]],rounds_cum_time[45],1),"."))</f>
        <v>11.</v>
      </c>
      <c r="BC15" s="130" t="str">
        <f>IF(ISBLANK(laps_times[[#This Row],[46]]),"DNF",CONCATENATE(RANK(rounds_cum_time[[#This Row],[46]],rounds_cum_time[46],1),"."))</f>
        <v>11.</v>
      </c>
      <c r="BD15" s="130" t="str">
        <f>IF(ISBLANK(laps_times[[#This Row],[47]]),"DNF",CONCATENATE(RANK(rounds_cum_time[[#This Row],[47]],rounds_cum_time[47],1),"."))</f>
        <v>11.</v>
      </c>
      <c r="BE15" s="130" t="str">
        <f>IF(ISBLANK(laps_times[[#This Row],[48]]),"DNF",CONCATENATE(RANK(rounds_cum_time[[#This Row],[48]],rounds_cum_time[48],1),"."))</f>
        <v>11.</v>
      </c>
      <c r="BF15" s="130" t="str">
        <f>IF(ISBLANK(laps_times[[#This Row],[49]]),"DNF",CONCATENATE(RANK(rounds_cum_time[[#This Row],[49]],rounds_cum_time[49],1),"."))</f>
        <v>11.</v>
      </c>
      <c r="BG15" s="130" t="str">
        <f>IF(ISBLANK(laps_times[[#This Row],[50]]),"DNF",CONCATENATE(RANK(rounds_cum_time[[#This Row],[50]],rounds_cum_time[50],1),"."))</f>
        <v>11.</v>
      </c>
      <c r="BH15" s="130" t="str">
        <f>IF(ISBLANK(laps_times[[#This Row],[51]]),"DNF",CONCATENATE(RANK(rounds_cum_time[[#This Row],[51]],rounds_cum_time[51],1),"."))</f>
        <v>11.</v>
      </c>
      <c r="BI15" s="130" t="str">
        <f>IF(ISBLANK(laps_times[[#This Row],[52]]),"DNF",CONCATENATE(RANK(rounds_cum_time[[#This Row],[52]],rounds_cum_time[52],1),"."))</f>
        <v>11.</v>
      </c>
      <c r="BJ15" s="130" t="str">
        <f>IF(ISBLANK(laps_times[[#This Row],[53]]),"DNF",CONCATENATE(RANK(rounds_cum_time[[#This Row],[53]],rounds_cum_time[53],1),"."))</f>
        <v>11.</v>
      </c>
      <c r="BK15" s="130" t="str">
        <f>IF(ISBLANK(laps_times[[#This Row],[54]]),"DNF",CONCATENATE(RANK(rounds_cum_time[[#This Row],[54]],rounds_cum_time[54],1),"."))</f>
        <v>11.</v>
      </c>
      <c r="BL15" s="130" t="str">
        <f>IF(ISBLANK(laps_times[[#This Row],[55]]),"DNF",CONCATENATE(RANK(rounds_cum_time[[#This Row],[55]],rounds_cum_time[55],1),"."))</f>
        <v>11.</v>
      </c>
      <c r="BM15" s="130" t="str">
        <f>IF(ISBLANK(laps_times[[#This Row],[56]]),"DNF",CONCATENATE(RANK(rounds_cum_time[[#This Row],[56]],rounds_cum_time[56],1),"."))</f>
        <v>11.</v>
      </c>
      <c r="BN15" s="130" t="str">
        <f>IF(ISBLANK(laps_times[[#This Row],[57]]),"DNF",CONCATENATE(RANK(rounds_cum_time[[#This Row],[57]],rounds_cum_time[57],1),"."))</f>
        <v>11.</v>
      </c>
      <c r="BO15" s="130" t="str">
        <f>IF(ISBLANK(laps_times[[#This Row],[58]]),"DNF",CONCATENATE(RANK(rounds_cum_time[[#This Row],[58]],rounds_cum_time[58],1),"."))</f>
        <v>11.</v>
      </c>
      <c r="BP15" s="130" t="str">
        <f>IF(ISBLANK(laps_times[[#This Row],[59]]),"DNF",CONCATENATE(RANK(rounds_cum_time[[#This Row],[59]],rounds_cum_time[59],1),"."))</f>
        <v>11.</v>
      </c>
      <c r="BQ15" s="130" t="str">
        <f>IF(ISBLANK(laps_times[[#This Row],[60]]),"DNF",CONCATENATE(RANK(rounds_cum_time[[#This Row],[60]],rounds_cum_time[60],1),"."))</f>
        <v>11.</v>
      </c>
      <c r="BR15" s="130" t="str">
        <f>IF(ISBLANK(laps_times[[#This Row],[61]]),"DNF",CONCATENATE(RANK(rounds_cum_time[[#This Row],[61]],rounds_cum_time[61],1),"."))</f>
        <v>11.</v>
      </c>
      <c r="BS15" s="130" t="str">
        <f>IF(ISBLANK(laps_times[[#This Row],[62]]),"DNF",CONCATENATE(RANK(rounds_cum_time[[#This Row],[62]],rounds_cum_time[62],1),"."))</f>
        <v>11.</v>
      </c>
      <c r="BT15" s="130" t="str">
        <f>IF(ISBLANK(laps_times[[#This Row],[63]]),"DNF",CONCATENATE(RANK(rounds_cum_time[[#This Row],[63]],rounds_cum_time[63],1),"."))</f>
        <v>11.</v>
      </c>
      <c r="BU15" s="130" t="str">
        <f>IF(ISBLANK(laps_times[[#This Row],[64]]),"DNF",CONCATENATE(RANK(rounds_cum_time[[#This Row],[64]],rounds_cum_time[64],1),"."))</f>
        <v>11.</v>
      </c>
      <c r="BV15" s="130" t="str">
        <f>IF(ISBLANK(laps_times[[#This Row],[65]]),"DNF",CONCATENATE(RANK(rounds_cum_time[[#This Row],[65]],rounds_cum_time[65],1),"."))</f>
        <v>11.</v>
      </c>
      <c r="BW15" s="130" t="str">
        <f>IF(ISBLANK(laps_times[[#This Row],[66]]),"DNF",CONCATENATE(RANK(rounds_cum_time[[#This Row],[66]],rounds_cum_time[66],1),"."))</f>
        <v>11.</v>
      </c>
      <c r="BX15" s="130" t="str">
        <f>IF(ISBLANK(laps_times[[#This Row],[67]]),"DNF",CONCATENATE(RANK(rounds_cum_time[[#This Row],[67]],rounds_cum_time[67],1),"."))</f>
        <v>11.</v>
      </c>
      <c r="BY15" s="130" t="str">
        <f>IF(ISBLANK(laps_times[[#This Row],[68]]),"DNF",CONCATENATE(RANK(rounds_cum_time[[#This Row],[68]],rounds_cum_time[68],1),"."))</f>
        <v>11.</v>
      </c>
      <c r="BZ15" s="130" t="str">
        <f>IF(ISBLANK(laps_times[[#This Row],[69]]),"DNF",CONCATENATE(RANK(rounds_cum_time[[#This Row],[69]],rounds_cum_time[69],1),"."))</f>
        <v>11.</v>
      </c>
      <c r="CA15" s="130" t="str">
        <f>IF(ISBLANK(laps_times[[#This Row],[70]]),"DNF",CONCATENATE(RANK(rounds_cum_time[[#This Row],[70]],rounds_cum_time[70],1),"."))</f>
        <v>11.</v>
      </c>
      <c r="CB15" s="130" t="str">
        <f>IF(ISBLANK(laps_times[[#This Row],[71]]),"DNF",CONCATENATE(RANK(rounds_cum_time[[#This Row],[71]],rounds_cum_time[71],1),"."))</f>
        <v>11.</v>
      </c>
      <c r="CC15" s="130" t="str">
        <f>IF(ISBLANK(laps_times[[#This Row],[72]]),"DNF",CONCATENATE(RANK(rounds_cum_time[[#This Row],[72]],rounds_cum_time[72],1),"."))</f>
        <v>11.</v>
      </c>
      <c r="CD15" s="130" t="str">
        <f>IF(ISBLANK(laps_times[[#This Row],[73]]),"DNF",CONCATENATE(RANK(rounds_cum_time[[#This Row],[73]],rounds_cum_time[73],1),"."))</f>
        <v>13.</v>
      </c>
      <c r="CE15" s="130" t="str">
        <f>IF(ISBLANK(laps_times[[#This Row],[74]]),"DNF",CONCATENATE(RANK(rounds_cum_time[[#This Row],[74]],rounds_cum_time[74],1),"."))</f>
        <v>13.</v>
      </c>
      <c r="CF15" s="130" t="str">
        <f>IF(ISBLANK(laps_times[[#This Row],[75]]),"DNF",CONCATENATE(RANK(rounds_cum_time[[#This Row],[75]],rounds_cum_time[75],1),"."))</f>
        <v>13.</v>
      </c>
      <c r="CG15" s="130" t="str">
        <f>IF(ISBLANK(laps_times[[#This Row],[76]]),"DNF",CONCATENATE(RANK(rounds_cum_time[[#This Row],[76]],rounds_cum_time[76],1),"."))</f>
        <v>13.</v>
      </c>
      <c r="CH15" s="130" t="str">
        <f>IF(ISBLANK(laps_times[[#This Row],[77]]),"DNF",CONCATENATE(RANK(rounds_cum_time[[#This Row],[77]],rounds_cum_time[77],1),"."))</f>
        <v>12.</v>
      </c>
      <c r="CI15" s="130" t="str">
        <f>IF(ISBLANK(laps_times[[#This Row],[78]]),"DNF",CONCATENATE(RANK(rounds_cum_time[[#This Row],[78]],rounds_cum_time[78],1),"."))</f>
        <v>12.</v>
      </c>
      <c r="CJ15" s="130" t="str">
        <f>IF(ISBLANK(laps_times[[#This Row],[79]]),"DNF",CONCATENATE(RANK(rounds_cum_time[[#This Row],[79]],rounds_cum_time[79],1),"."))</f>
        <v>12.</v>
      </c>
      <c r="CK15" s="130" t="str">
        <f>IF(ISBLANK(laps_times[[#This Row],[80]]),"DNF",CONCATENATE(RANK(rounds_cum_time[[#This Row],[80]],rounds_cum_time[80],1),"."))</f>
        <v>12.</v>
      </c>
      <c r="CL15" s="130" t="str">
        <f>IF(ISBLANK(laps_times[[#This Row],[81]]),"DNF",CONCATENATE(RANK(rounds_cum_time[[#This Row],[81]],rounds_cum_time[81],1),"."))</f>
        <v>12.</v>
      </c>
      <c r="CM15" s="130" t="str">
        <f>IF(ISBLANK(laps_times[[#This Row],[82]]),"DNF",CONCATENATE(RANK(rounds_cum_time[[#This Row],[82]],rounds_cum_time[82],1),"."))</f>
        <v>12.</v>
      </c>
      <c r="CN15" s="130" t="str">
        <f>IF(ISBLANK(laps_times[[#This Row],[83]]),"DNF",CONCATENATE(RANK(rounds_cum_time[[#This Row],[83]],rounds_cum_time[83],1),"."))</f>
        <v>12.</v>
      </c>
      <c r="CO15" s="130" t="str">
        <f>IF(ISBLANK(laps_times[[#This Row],[84]]),"DNF",CONCATENATE(RANK(rounds_cum_time[[#This Row],[84]],rounds_cum_time[84],1),"."))</f>
        <v>12.</v>
      </c>
      <c r="CP15" s="130" t="str">
        <f>IF(ISBLANK(laps_times[[#This Row],[85]]),"DNF",CONCATENATE(RANK(rounds_cum_time[[#This Row],[85]],rounds_cum_time[85],1),"."))</f>
        <v>12.</v>
      </c>
      <c r="CQ15" s="130" t="str">
        <f>IF(ISBLANK(laps_times[[#This Row],[86]]),"DNF",CONCATENATE(RANK(rounds_cum_time[[#This Row],[86]],rounds_cum_time[86],1),"."))</f>
        <v>12.</v>
      </c>
      <c r="CR15" s="130" t="str">
        <f>IF(ISBLANK(laps_times[[#This Row],[87]]),"DNF",CONCATENATE(RANK(rounds_cum_time[[#This Row],[87]],rounds_cum_time[87],1),"."))</f>
        <v>12.</v>
      </c>
      <c r="CS15" s="130" t="str">
        <f>IF(ISBLANK(laps_times[[#This Row],[88]]),"DNF",CONCATENATE(RANK(rounds_cum_time[[#This Row],[88]],rounds_cum_time[88],1),"."))</f>
        <v>12.</v>
      </c>
      <c r="CT15" s="130" t="str">
        <f>IF(ISBLANK(laps_times[[#This Row],[89]]),"DNF",CONCATENATE(RANK(rounds_cum_time[[#This Row],[89]],rounds_cum_time[89],1),"."))</f>
        <v>12.</v>
      </c>
      <c r="CU15" s="130" t="str">
        <f>IF(ISBLANK(laps_times[[#This Row],[90]]),"DNF",CONCATENATE(RANK(rounds_cum_time[[#This Row],[90]],rounds_cum_time[90],1),"."))</f>
        <v>12.</v>
      </c>
      <c r="CV15" s="130" t="str">
        <f>IF(ISBLANK(laps_times[[#This Row],[91]]),"DNF",CONCATENATE(RANK(rounds_cum_time[[#This Row],[91]],rounds_cum_time[91],1),"."))</f>
        <v>12.</v>
      </c>
      <c r="CW15" s="130" t="str">
        <f>IF(ISBLANK(laps_times[[#This Row],[92]]),"DNF",CONCATENATE(RANK(rounds_cum_time[[#This Row],[92]],rounds_cum_time[92],1),"."))</f>
        <v>13.</v>
      </c>
      <c r="CX15" s="130" t="str">
        <f>IF(ISBLANK(laps_times[[#This Row],[93]]),"DNF",CONCATENATE(RANK(rounds_cum_time[[#This Row],[93]],rounds_cum_time[93],1),"."))</f>
        <v>13.</v>
      </c>
      <c r="CY15" s="130" t="str">
        <f>IF(ISBLANK(laps_times[[#This Row],[94]]),"DNF",CONCATENATE(RANK(rounds_cum_time[[#This Row],[94]],rounds_cum_time[94],1),"."))</f>
        <v>13.</v>
      </c>
      <c r="CZ15" s="130" t="str">
        <f>IF(ISBLANK(laps_times[[#This Row],[95]]),"DNF",CONCATENATE(RANK(rounds_cum_time[[#This Row],[95]],rounds_cum_time[95],1),"."))</f>
        <v>13.</v>
      </c>
      <c r="DA15" s="130" t="str">
        <f>IF(ISBLANK(laps_times[[#This Row],[96]]),"DNF",CONCATENATE(RANK(rounds_cum_time[[#This Row],[96]],rounds_cum_time[96],1),"."))</f>
        <v>13.</v>
      </c>
      <c r="DB15" s="130" t="str">
        <f>IF(ISBLANK(laps_times[[#This Row],[97]]),"DNF",CONCATENATE(RANK(rounds_cum_time[[#This Row],[97]],rounds_cum_time[97],1),"."))</f>
        <v>12.</v>
      </c>
      <c r="DC15" s="130" t="str">
        <f>IF(ISBLANK(laps_times[[#This Row],[98]]),"DNF",CONCATENATE(RANK(rounds_cum_time[[#This Row],[98]],rounds_cum_time[98],1),"."))</f>
        <v>12.</v>
      </c>
      <c r="DD15" s="130" t="str">
        <f>IF(ISBLANK(laps_times[[#This Row],[99]]),"DNF",CONCATENATE(RANK(rounds_cum_time[[#This Row],[99]],rounds_cum_time[99],1),"."))</f>
        <v>12.</v>
      </c>
      <c r="DE15" s="130" t="str">
        <f>IF(ISBLANK(laps_times[[#This Row],[100]]),"DNF",CONCATENATE(RANK(rounds_cum_time[[#This Row],[100]],rounds_cum_time[100],1),"."))</f>
        <v>12.</v>
      </c>
      <c r="DF15" s="130" t="str">
        <f>IF(ISBLANK(laps_times[[#This Row],[101]]),"DNF",CONCATENATE(RANK(rounds_cum_time[[#This Row],[101]],rounds_cum_time[101],1),"."))</f>
        <v>12.</v>
      </c>
      <c r="DG15" s="130" t="str">
        <f>IF(ISBLANK(laps_times[[#This Row],[102]]),"DNF",CONCATENATE(RANK(rounds_cum_time[[#This Row],[102]],rounds_cum_time[102],1),"."))</f>
        <v>12.</v>
      </c>
      <c r="DH15" s="130" t="str">
        <f>IF(ISBLANK(laps_times[[#This Row],[103]]),"DNF",CONCATENATE(RANK(rounds_cum_time[[#This Row],[103]],rounds_cum_time[103],1),"."))</f>
        <v>12.</v>
      </c>
      <c r="DI15" s="131" t="str">
        <f>IF(ISBLANK(laps_times[[#This Row],[104]]),"DNF",CONCATENATE(RANK(rounds_cum_time[[#This Row],[104]],rounds_cum_time[104],1),"."))</f>
        <v>12.</v>
      </c>
      <c r="DJ15" s="131" t="str">
        <f>IF(ISBLANK(laps_times[[#This Row],[105]]),"DNF",CONCATENATE(RANK(rounds_cum_time[[#This Row],[105]],rounds_cum_time[105],1),"."))</f>
        <v>12.</v>
      </c>
    </row>
    <row r="16" spans="2:114" x14ac:dyDescent="0.2">
      <c r="B16" s="124">
        <f>laps_times[[#This Row],[poř]]</f>
        <v>13</v>
      </c>
      <c r="C16" s="129">
        <f>laps_times[[#This Row],[s.č.]]</f>
        <v>133</v>
      </c>
      <c r="D16" s="125" t="str">
        <f>laps_times[[#This Row],[jméno]]</f>
        <v>Vaněček Michael</v>
      </c>
      <c r="E16" s="126">
        <f>laps_times[[#This Row],[roč]]</f>
        <v>1979</v>
      </c>
      <c r="F16" s="126" t="str">
        <f>laps_times[[#This Row],[kat]]</f>
        <v>M30</v>
      </c>
      <c r="G16" s="126">
        <f>laps_times[[#This Row],[poř_kat]]</f>
        <v>6</v>
      </c>
      <c r="H16" s="125" t="str">
        <f>IF(ISBLANK(laps_times[[#This Row],[klub]]),"-",laps_times[[#This Row],[klub]])</f>
        <v>-</v>
      </c>
      <c r="I16" s="138">
        <f>laps_times[[#This Row],[celk. čas]]</f>
        <v>0.12815972222222222</v>
      </c>
      <c r="J16" s="130" t="str">
        <f>IF(ISBLANK(laps_times[[#This Row],[1]]),"DNF",CONCATENATE(RANK(rounds_cum_time[[#This Row],[1]],rounds_cum_time[1],1),"."))</f>
        <v>1.</v>
      </c>
      <c r="K16" s="130" t="str">
        <f>IF(ISBLANK(laps_times[[#This Row],[2]]),"DNF",CONCATENATE(RANK(rounds_cum_time[[#This Row],[2]],rounds_cum_time[2],1),"."))</f>
        <v>1.</v>
      </c>
      <c r="L16" s="130" t="str">
        <f>IF(ISBLANK(laps_times[[#This Row],[3]]),"DNF",CONCATENATE(RANK(rounds_cum_time[[#This Row],[3]],rounds_cum_time[3],1),"."))</f>
        <v>1.</v>
      </c>
      <c r="M16" s="130" t="str">
        <f>IF(ISBLANK(laps_times[[#This Row],[4]]),"DNF",CONCATENATE(RANK(rounds_cum_time[[#This Row],[4]],rounds_cum_time[4],1),"."))</f>
        <v>1.</v>
      </c>
      <c r="N16" s="130" t="str">
        <f>IF(ISBLANK(laps_times[[#This Row],[5]]),"DNF",CONCATENATE(RANK(rounds_cum_time[[#This Row],[5]],rounds_cum_time[5],1),"."))</f>
        <v>1.</v>
      </c>
      <c r="O16" s="130" t="str">
        <f>IF(ISBLANK(laps_times[[#This Row],[6]]),"DNF",CONCATENATE(RANK(rounds_cum_time[[#This Row],[6]],rounds_cum_time[6],1),"."))</f>
        <v>4.</v>
      </c>
      <c r="P16" s="130" t="str">
        <f>IF(ISBLANK(laps_times[[#This Row],[7]]),"DNF",CONCATENATE(RANK(rounds_cum_time[[#This Row],[7]],rounds_cum_time[7],1),"."))</f>
        <v>4.</v>
      </c>
      <c r="Q16" s="130" t="str">
        <f>IF(ISBLANK(laps_times[[#This Row],[8]]),"DNF",CONCATENATE(RANK(rounds_cum_time[[#This Row],[8]],rounds_cum_time[8],1),"."))</f>
        <v>4.</v>
      </c>
      <c r="R16" s="130" t="str">
        <f>IF(ISBLANK(laps_times[[#This Row],[9]]),"DNF",CONCATENATE(RANK(rounds_cum_time[[#This Row],[9]],rounds_cum_time[9],1),"."))</f>
        <v>4.</v>
      </c>
      <c r="S16" s="130" t="str">
        <f>IF(ISBLANK(laps_times[[#This Row],[10]]),"DNF",CONCATENATE(RANK(rounds_cum_time[[#This Row],[10]],rounds_cum_time[10],1),"."))</f>
        <v>4.</v>
      </c>
      <c r="T16" s="130" t="str">
        <f>IF(ISBLANK(laps_times[[#This Row],[11]]),"DNF",CONCATENATE(RANK(rounds_cum_time[[#This Row],[11]],rounds_cum_time[11],1),"."))</f>
        <v>4.</v>
      </c>
      <c r="U16" s="130" t="str">
        <f>IF(ISBLANK(laps_times[[#This Row],[12]]),"DNF",CONCATENATE(RANK(rounds_cum_time[[#This Row],[12]],rounds_cum_time[12],1),"."))</f>
        <v>4.</v>
      </c>
      <c r="V16" s="130" t="str">
        <f>IF(ISBLANK(laps_times[[#This Row],[13]]),"DNF",CONCATENATE(RANK(rounds_cum_time[[#This Row],[13]],rounds_cum_time[13],1),"."))</f>
        <v>4.</v>
      </c>
      <c r="W16" s="130" t="str">
        <f>IF(ISBLANK(laps_times[[#This Row],[14]]),"DNF",CONCATENATE(RANK(rounds_cum_time[[#This Row],[14]],rounds_cum_time[14],1),"."))</f>
        <v>4.</v>
      </c>
      <c r="X16" s="130" t="str">
        <f>IF(ISBLANK(laps_times[[#This Row],[15]]),"DNF",CONCATENATE(RANK(rounds_cum_time[[#This Row],[15]],rounds_cum_time[15],1),"."))</f>
        <v>4.</v>
      </c>
      <c r="Y16" s="130" t="str">
        <f>IF(ISBLANK(laps_times[[#This Row],[16]]),"DNF",CONCATENATE(RANK(rounds_cum_time[[#This Row],[16]],rounds_cum_time[16],1),"."))</f>
        <v>4.</v>
      </c>
      <c r="Z16" s="130" t="str">
        <f>IF(ISBLANK(laps_times[[#This Row],[17]]),"DNF",CONCATENATE(RANK(rounds_cum_time[[#This Row],[17]],rounds_cum_time[17],1),"."))</f>
        <v>4.</v>
      </c>
      <c r="AA16" s="130" t="str">
        <f>IF(ISBLANK(laps_times[[#This Row],[18]]),"DNF",CONCATENATE(RANK(rounds_cum_time[[#This Row],[18]],rounds_cum_time[18],1),"."))</f>
        <v>4.</v>
      </c>
      <c r="AB16" s="130" t="str">
        <f>IF(ISBLANK(laps_times[[#This Row],[19]]),"DNF",CONCATENATE(RANK(rounds_cum_time[[#This Row],[19]],rounds_cum_time[19],1),"."))</f>
        <v>4.</v>
      </c>
      <c r="AC16" s="130" t="str">
        <f>IF(ISBLANK(laps_times[[#This Row],[20]]),"DNF",CONCATENATE(RANK(rounds_cum_time[[#This Row],[20]],rounds_cum_time[20],1),"."))</f>
        <v>4.</v>
      </c>
      <c r="AD16" s="130" t="str">
        <f>IF(ISBLANK(laps_times[[#This Row],[21]]),"DNF",CONCATENATE(RANK(rounds_cum_time[[#This Row],[21]],rounds_cum_time[21],1),"."))</f>
        <v>4.</v>
      </c>
      <c r="AE16" s="130" t="str">
        <f>IF(ISBLANK(laps_times[[#This Row],[22]]),"DNF",CONCATENATE(RANK(rounds_cum_time[[#This Row],[22]],rounds_cum_time[22],1),"."))</f>
        <v>4.</v>
      </c>
      <c r="AF16" s="130" t="str">
        <f>IF(ISBLANK(laps_times[[#This Row],[23]]),"DNF",CONCATENATE(RANK(rounds_cum_time[[#This Row],[23]],rounds_cum_time[23],1),"."))</f>
        <v>6.</v>
      </c>
      <c r="AG16" s="130" t="str">
        <f>IF(ISBLANK(laps_times[[#This Row],[24]]),"DNF",CONCATENATE(RANK(rounds_cum_time[[#This Row],[24]],rounds_cum_time[24],1),"."))</f>
        <v>6.</v>
      </c>
      <c r="AH16" s="130" t="str">
        <f>IF(ISBLANK(laps_times[[#This Row],[25]]),"DNF",CONCATENATE(RANK(rounds_cum_time[[#This Row],[25]],rounds_cum_time[25],1),"."))</f>
        <v>6.</v>
      </c>
      <c r="AI16" s="130" t="str">
        <f>IF(ISBLANK(laps_times[[#This Row],[26]]),"DNF",CONCATENATE(RANK(rounds_cum_time[[#This Row],[26]],rounds_cum_time[26],1),"."))</f>
        <v>6.</v>
      </c>
      <c r="AJ16" s="130" t="str">
        <f>IF(ISBLANK(laps_times[[#This Row],[27]]),"DNF",CONCATENATE(RANK(rounds_cum_time[[#This Row],[27]],rounds_cum_time[27],1),"."))</f>
        <v>7.</v>
      </c>
      <c r="AK16" s="130" t="str">
        <f>IF(ISBLANK(laps_times[[#This Row],[28]]),"DNF",CONCATENATE(RANK(rounds_cum_time[[#This Row],[28]],rounds_cum_time[28],1),"."))</f>
        <v>7.</v>
      </c>
      <c r="AL16" s="130" t="str">
        <f>IF(ISBLANK(laps_times[[#This Row],[29]]),"DNF",CONCATENATE(RANK(rounds_cum_time[[#This Row],[29]],rounds_cum_time[29],1),"."))</f>
        <v>7.</v>
      </c>
      <c r="AM16" s="130" t="str">
        <f>IF(ISBLANK(laps_times[[#This Row],[30]]),"DNF",CONCATENATE(RANK(rounds_cum_time[[#This Row],[30]],rounds_cum_time[30],1),"."))</f>
        <v>7.</v>
      </c>
      <c r="AN16" s="130" t="str">
        <f>IF(ISBLANK(laps_times[[#This Row],[31]]),"DNF",CONCATENATE(RANK(rounds_cum_time[[#This Row],[31]],rounds_cum_time[31],1),"."))</f>
        <v>7.</v>
      </c>
      <c r="AO16" s="130" t="str">
        <f>IF(ISBLANK(laps_times[[#This Row],[32]]),"DNF",CONCATENATE(RANK(rounds_cum_time[[#This Row],[32]],rounds_cum_time[32],1),"."))</f>
        <v>8.</v>
      </c>
      <c r="AP16" s="130" t="str">
        <f>IF(ISBLANK(laps_times[[#This Row],[33]]),"DNF",CONCATENATE(RANK(rounds_cum_time[[#This Row],[33]],rounds_cum_time[33],1),"."))</f>
        <v>8.</v>
      </c>
      <c r="AQ16" s="130" t="str">
        <f>IF(ISBLANK(laps_times[[#This Row],[34]]),"DNF",CONCATENATE(RANK(rounds_cum_time[[#This Row],[34]],rounds_cum_time[34],1),"."))</f>
        <v>8.</v>
      </c>
      <c r="AR16" s="130" t="str">
        <f>IF(ISBLANK(laps_times[[#This Row],[35]]),"DNF",CONCATENATE(RANK(rounds_cum_time[[#This Row],[35]],rounds_cum_time[35],1),"."))</f>
        <v>8.</v>
      </c>
      <c r="AS16" s="130" t="str">
        <f>IF(ISBLANK(laps_times[[#This Row],[36]]),"DNF",CONCATENATE(RANK(rounds_cum_time[[#This Row],[36]],rounds_cum_time[36],1),"."))</f>
        <v>8.</v>
      </c>
      <c r="AT16" s="130" t="str">
        <f>IF(ISBLANK(laps_times[[#This Row],[37]]),"DNF",CONCATENATE(RANK(rounds_cum_time[[#This Row],[37]],rounds_cum_time[37],1),"."))</f>
        <v>8.</v>
      </c>
      <c r="AU16" s="130" t="str">
        <f>IF(ISBLANK(laps_times[[#This Row],[38]]),"DNF",CONCATENATE(RANK(rounds_cum_time[[#This Row],[38]],rounds_cum_time[38],1),"."))</f>
        <v>8.</v>
      </c>
      <c r="AV16" s="130" t="str">
        <f>IF(ISBLANK(laps_times[[#This Row],[39]]),"DNF",CONCATENATE(RANK(rounds_cum_time[[#This Row],[39]],rounds_cum_time[39],1),"."))</f>
        <v>8.</v>
      </c>
      <c r="AW16" s="130" t="str">
        <f>IF(ISBLANK(laps_times[[#This Row],[40]]),"DNF",CONCATENATE(RANK(rounds_cum_time[[#This Row],[40]],rounds_cum_time[40],1),"."))</f>
        <v>8.</v>
      </c>
      <c r="AX16" s="130" t="str">
        <f>IF(ISBLANK(laps_times[[#This Row],[41]]),"DNF",CONCATENATE(RANK(rounds_cum_time[[#This Row],[41]],rounds_cum_time[41],1),"."))</f>
        <v>8.</v>
      </c>
      <c r="AY16" s="130" t="str">
        <f>IF(ISBLANK(laps_times[[#This Row],[42]]),"DNF",CONCATENATE(RANK(rounds_cum_time[[#This Row],[42]],rounds_cum_time[42],1),"."))</f>
        <v>8.</v>
      </c>
      <c r="AZ16" s="130" t="str">
        <f>IF(ISBLANK(laps_times[[#This Row],[43]]),"DNF",CONCATENATE(RANK(rounds_cum_time[[#This Row],[43]],rounds_cum_time[43],1),"."))</f>
        <v>8.</v>
      </c>
      <c r="BA16" s="130" t="str">
        <f>IF(ISBLANK(laps_times[[#This Row],[44]]),"DNF",CONCATENATE(RANK(rounds_cum_time[[#This Row],[44]],rounds_cum_time[44],1),"."))</f>
        <v>8.</v>
      </c>
      <c r="BB16" s="130" t="str">
        <f>IF(ISBLANK(laps_times[[#This Row],[45]]),"DNF",CONCATENATE(RANK(rounds_cum_time[[#This Row],[45]],rounds_cum_time[45],1),"."))</f>
        <v>9.</v>
      </c>
      <c r="BC16" s="130" t="str">
        <f>IF(ISBLANK(laps_times[[#This Row],[46]]),"DNF",CONCATENATE(RANK(rounds_cum_time[[#This Row],[46]],rounds_cum_time[46],1),"."))</f>
        <v>9.</v>
      </c>
      <c r="BD16" s="130" t="str">
        <f>IF(ISBLANK(laps_times[[#This Row],[47]]),"DNF",CONCATENATE(RANK(rounds_cum_time[[#This Row],[47]],rounds_cum_time[47],1),"."))</f>
        <v>9.</v>
      </c>
      <c r="BE16" s="130" t="str">
        <f>IF(ISBLANK(laps_times[[#This Row],[48]]),"DNF",CONCATENATE(RANK(rounds_cum_time[[#This Row],[48]],rounds_cum_time[48],1),"."))</f>
        <v>9.</v>
      </c>
      <c r="BF16" s="130" t="str">
        <f>IF(ISBLANK(laps_times[[#This Row],[49]]),"DNF",CONCATENATE(RANK(rounds_cum_time[[#This Row],[49]],rounds_cum_time[49],1),"."))</f>
        <v>9.</v>
      </c>
      <c r="BG16" s="130" t="str">
        <f>IF(ISBLANK(laps_times[[#This Row],[50]]),"DNF",CONCATENATE(RANK(rounds_cum_time[[#This Row],[50]],rounds_cum_time[50],1),"."))</f>
        <v>9.</v>
      </c>
      <c r="BH16" s="130" t="str">
        <f>IF(ISBLANK(laps_times[[#This Row],[51]]),"DNF",CONCATENATE(RANK(rounds_cum_time[[#This Row],[51]],rounds_cum_time[51],1),"."))</f>
        <v>10.</v>
      </c>
      <c r="BI16" s="130" t="str">
        <f>IF(ISBLANK(laps_times[[#This Row],[52]]),"DNF",CONCATENATE(RANK(rounds_cum_time[[#This Row],[52]],rounds_cum_time[52],1),"."))</f>
        <v>10.</v>
      </c>
      <c r="BJ16" s="130" t="str">
        <f>IF(ISBLANK(laps_times[[#This Row],[53]]),"DNF",CONCATENATE(RANK(rounds_cum_time[[#This Row],[53]],rounds_cum_time[53],1),"."))</f>
        <v>10.</v>
      </c>
      <c r="BK16" s="130" t="str">
        <f>IF(ISBLANK(laps_times[[#This Row],[54]]),"DNF",CONCATENATE(RANK(rounds_cum_time[[#This Row],[54]],rounds_cum_time[54],1),"."))</f>
        <v>10.</v>
      </c>
      <c r="BL16" s="130" t="str">
        <f>IF(ISBLANK(laps_times[[#This Row],[55]]),"DNF",CONCATENATE(RANK(rounds_cum_time[[#This Row],[55]],rounds_cum_time[55],1),"."))</f>
        <v>10.</v>
      </c>
      <c r="BM16" s="130" t="str">
        <f>IF(ISBLANK(laps_times[[#This Row],[56]]),"DNF",CONCATENATE(RANK(rounds_cum_time[[#This Row],[56]],rounds_cum_time[56],1),"."))</f>
        <v>10.</v>
      </c>
      <c r="BN16" s="130" t="str">
        <f>IF(ISBLANK(laps_times[[#This Row],[57]]),"DNF",CONCATENATE(RANK(rounds_cum_time[[#This Row],[57]],rounds_cum_time[57],1),"."))</f>
        <v>10.</v>
      </c>
      <c r="BO16" s="130" t="str">
        <f>IF(ISBLANK(laps_times[[#This Row],[58]]),"DNF",CONCATENATE(RANK(rounds_cum_time[[#This Row],[58]],rounds_cum_time[58],1),"."))</f>
        <v>10.</v>
      </c>
      <c r="BP16" s="130" t="str">
        <f>IF(ISBLANK(laps_times[[#This Row],[59]]),"DNF",CONCATENATE(RANK(rounds_cum_time[[#This Row],[59]],rounds_cum_time[59],1),"."))</f>
        <v>10.</v>
      </c>
      <c r="BQ16" s="130" t="str">
        <f>IF(ISBLANK(laps_times[[#This Row],[60]]),"DNF",CONCATENATE(RANK(rounds_cum_time[[#This Row],[60]],rounds_cum_time[60],1),"."))</f>
        <v>10.</v>
      </c>
      <c r="BR16" s="130" t="str">
        <f>IF(ISBLANK(laps_times[[#This Row],[61]]),"DNF",CONCATENATE(RANK(rounds_cum_time[[#This Row],[61]],rounds_cum_time[61],1),"."))</f>
        <v>10.</v>
      </c>
      <c r="BS16" s="130" t="str">
        <f>IF(ISBLANK(laps_times[[#This Row],[62]]),"DNF",CONCATENATE(RANK(rounds_cum_time[[#This Row],[62]],rounds_cum_time[62],1),"."))</f>
        <v>10.</v>
      </c>
      <c r="BT16" s="130" t="str">
        <f>IF(ISBLANK(laps_times[[#This Row],[63]]),"DNF",CONCATENATE(RANK(rounds_cum_time[[#This Row],[63]],rounds_cum_time[63],1),"."))</f>
        <v>10.</v>
      </c>
      <c r="BU16" s="130" t="str">
        <f>IF(ISBLANK(laps_times[[#This Row],[64]]),"DNF",CONCATENATE(RANK(rounds_cum_time[[#This Row],[64]],rounds_cum_time[64],1),"."))</f>
        <v>10.</v>
      </c>
      <c r="BV16" s="130" t="str">
        <f>IF(ISBLANK(laps_times[[#This Row],[65]]),"DNF",CONCATENATE(RANK(rounds_cum_time[[#This Row],[65]],rounds_cum_time[65],1),"."))</f>
        <v>10.</v>
      </c>
      <c r="BW16" s="130" t="str">
        <f>IF(ISBLANK(laps_times[[#This Row],[66]]),"DNF",CONCATENATE(RANK(rounds_cum_time[[#This Row],[66]],rounds_cum_time[66],1),"."))</f>
        <v>10.</v>
      </c>
      <c r="BX16" s="130" t="str">
        <f>IF(ISBLANK(laps_times[[#This Row],[67]]),"DNF",CONCATENATE(RANK(rounds_cum_time[[#This Row],[67]],rounds_cum_time[67],1),"."))</f>
        <v>10.</v>
      </c>
      <c r="BY16" s="130" t="str">
        <f>IF(ISBLANK(laps_times[[#This Row],[68]]),"DNF",CONCATENATE(RANK(rounds_cum_time[[#This Row],[68]],rounds_cum_time[68],1),"."))</f>
        <v>10.</v>
      </c>
      <c r="BZ16" s="130" t="str">
        <f>IF(ISBLANK(laps_times[[#This Row],[69]]),"DNF",CONCATENATE(RANK(rounds_cum_time[[#This Row],[69]],rounds_cum_time[69],1),"."))</f>
        <v>10.</v>
      </c>
      <c r="CA16" s="130" t="str">
        <f>IF(ISBLANK(laps_times[[#This Row],[70]]),"DNF",CONCATENATE(RANK(rounds_cum_time[[#This Row],[70]],rounds_cum_time[70],1),"."))</f>
        <v>10.</v>
      </c>
      <c r="CB16" s="130" t="str">
        <f>IF(ISBLANK(laps_times[[#This Row],[71]]),"DNF",CONCATENATE(RANK(rounds_cum_time[[#This Row],[71]],rounds_cum_time[71],1),"."))</f>
        <v>10.</v>
      </c>
      <c r="CC16" s="130" t="str">
        <f>IF(ISBLANK(laps_times[[#This Row],[72]]),"DNF",CONCATENATE(RANK(rounds_cum_time[[#This Row],[72]],rounds_cum_time[72],1),"."))</f>
        <v>10.</v>
      </c>
      <c r="CD16" s="130" t="str">
        <f>IF(ISBLANK(laps_times[[#This Row],[73]]),"DNF",CONCATENATE(RANK(rounds_cum_time[[#This Row],[73]],rounds_cum_time[73],1),"."))</f>
        <v>10.</v>
      </c>
      <c r="CE16" s="130" t="str">
        <f>IF(ISBLANK(laps_times[[#This Row],[74]]),"DNF",CONCATENATE(RANK(rounds_cum_time[[#This Row],[74]],rounds_cum_time[74],1),"."))</f>
        <v>10.</v>
      </c>
      <c r="CF16" s="130" t="str">
        <f>IF(ISBLANK(laps_times[[#This Row],[75]]),"DNF",CONCATENATE(RANK(rounds_cum_time[[#This Row],[75]],rounds_cum_time[75],1),"."))</f>
        <v>10.</v>
      </c>
      <c r="CG16" s="130" t="str">
        <f>IF(ISBLANK(laps_times[[#This Row],[76]]),"DNF",CONCATENATE(RANK(rounds_cum_time[[#This Row],[76]],rounds_cum_time[76],1),"."))</f>
        <v>9.</v>
      </c>
      <c r="CH16" s="130" t="str">
        <f>IF(ISBLANK(laps_times[[#This Row],[77]]),"DNF",CONCATENATE(RANK(rounds_cum_time[[#This Row],[77]],rounds_cum_time[77],1),"."))</f>
        <v>11.</v>
      </c>
      <c r="CI16" s="130" t="str">
        <f>IF(ISBLANK(laps_times[[#This Row],[78]]),"DNF",CONCATENATE(RANK(rounds_cum_time[[#This Row],[78]],rounds_cum_time[78],1),"."))</f>
        <v>11.</v>
      </c>
      <c r="CJ16" s="130" t="str">
        <f>IF(ISBLANK(laps_times[[#This Row],[79]]),"DNF",CONCATENATE(RANK(rounds_cum_time[[#This Row],[79]],rounds_cum_time[79],1),"."))</f>
        <v>11.</v>
      </c>
      <c r="CK16" s="130" t="str">
        <f>IF(ISBLANK(laps_times[[#This Row],[80]]),"DNF",CONCATENATE(RANK(rounds_cum_time[[#This Row],[80]],rounds_cum_time[80],1),"."))</f>
        <v>11.</v>
      </c>
      <c r="CL16" s="130" t="str">
        <f>IF(ISBLANK(laps_times[[#This Row],[81]]),"DNF",CONCATENATE(RANK(rounds_cum_time[[#This Row],[81]],rounds_cum_time[81],1),"."))</f>
        <v>11.</v>
      </c>
      <c r="CM16" s="130" t="str">
        <f>IF(ISBLANK(laps_times[[#This Row],[82]]),"DNF",CONCATENATE(RANK(rounds_cum_time[[#This Row],[82]],rounds_cum_time[82],1),"."))</f>
        <v>11.</v>
      </c>
      <c r="CN16" s="130" t="str">
        <f>IF(ISBLANK(laps_times[[#This Row],[83]]),"DNF",CONCATENATE(RANK(rounds_cum_time[[#This Row],[83]],rounds_cum_time[83],1),"."))</f>
        <v>11.</v>
      </c>
      <c r="CO16" s="130" t="str">
        <f>IF(ISBLANK(laps_times[[#This Row],[84]]),"DNF",CONCATENATE(RANK(rounds_cum_time[[#This Row],[84]],rounds_cum_time[84],1),"."))</f>
        <v>11.</v>
      </c>
      <c r="CP16" s="130" t="str">
        <f>IF(ISBLANK(laps_times[[#This Row],[85]]),"DNF",CONCATENATE(RANK(rounds_cum_time[[#This Row],[85]],rounds_cum_time[85],1),"."))</f>
        <v>11.</v>
      </c>
      <c r="CQ16" s="130" t="str">
        <f>IF(ISBLANK(laps_times[[#This Row],[86]]),"DNF",CONCATENATE(RANK(rounds_cum_time[[#This Row],[86]],rounds_cum_time[86],1),"."))</f>
        <v>11.</v>
      </c>
      <c r="CR16" s="130" t="str">
        <f>IF(ISBLANK(laps_times[[#This Row],[87]]),"DNF",CONCATENATE(RANK(rounds_cum_time[[#This Row],[87]],rounds_cum_time[87],1),"."))</f>
        <v>11.</v>
      </c>
      <c r="CS16" s="130" t="str">
        <f>IF(ISBLANK(laps_times[[#This Row],[88]]),"DNF",CONCATENATE(RANK(rounds_cum_time[[#This Row],[88]],rounds_cum_time[88],1),"."))</f>
        <v>11.</v>
      </c>
      <c r="CT16" s="130" t="str">
        <f>IF(ISBLANK(laps_times[[#This Row],[89]]),"DNF",CONCATENATE(RANK(rounds_cum_time[[#This Row],[89]],rounds_cum_time[89],1),"."))</f>
        <v>11.</v>
      </c>
      <c r="CU16" s="130" t="str">
        <f>IF(ISBLANK(laps_times[[#This Row],[90]]),"DNF",CONCATENATE(RANK(rounds_cum_time[[#This Row],[90]],rounds_cum_time[90],1),"."))</f>
        <v>11.</v>
      </c>
      <c r="CV16" s="130" t="str">
        <f>IF(ISBLANK(laps_times[[#This Row],[91]]),"DNF",CONCATENATE(RANK(rounds_cum_time[[#This Row],[91]],rounds_cum_time[91],1),"."))</f>
        <v>11.</v>
      </c>
      <c r="CW16" s="130" t="str">
        <f>IF(ISBLANK(laps_times[[#This Row],[92]]),"DNF",CONCATENATE(RANK(rounds_cum_time[[#This Row],[92]],rounds_cum_time[92],1),"."))</f>
        <v>11.</v>
      </c>
      <c r="CX16" s="130" t="str">
        <f>IF(ISBLANK(laps_times[[#This Row],[93]]),"DNF",CONCATENATE(RANK(rounds_cum_time[[#This Row],[93]],rounds_cum_time[93],1),"."))</f>
        <v>12.</v>
      </c>
      <c r="CY16" s="130" t="str">
        <f>IF(ISBLANK(laps_times[[#This Row],[94]]),"DNF",CONCATENATE(RANK(rounds_cum_time[[#This Row],[94]],rounds_cum_time[94],1),"."))</f>
        <v>12.</v>
      </c>
      <c r="CZ16" s="130" t="str">
        <f>IF(ISBLANK(laps_times[[#This Row],[95]]),"DNF",CONCATENATE(RANK(rounds_cum_time[[#This Row],[95]],rounds_cum_time[95],1),"."))</f>
        <v>12.</v>
      </c>
      <c r="DA16" s="130" t="str">
        <f>IF(ISBLANK(laps_times[[#This Row],[96]]),"DNF",CONCATENATE(RANK(rounds_cum_time[[#This Row],[96]],rounds_cum_time[96],1),"."))</f>
        <v>12.</v>
      </c>
      <c r="DB16" s="130" t="str">
        <f>IF(ISBLANK(laps_times[[#This Row],[97]]),"DNF",CONCATENATE(RANK(rounds_cum_time[[#This Row],[97]],rounds_cum_time[97],1),"."))</f>
        <v>13.</v>
      </c>
      <c r="DC16" s="130" t="str">
        <f>IF(ISBLANK(laps_times[[#This Row],[98]]),"DNF",CONCATENATE(RANK(rounds_cum_time[[#This Row],[98]],rounds_cum_time[98],1),"."))</f>
        <v>13.</v>
      </c>
      <c r="DD16" s="130" t="str">
        <f>IF(ISBLANK(laps_times[[#This Row],[99]]),"DNF",CONCATENATE(RANK(rounds_cum_time[[#This Row],[99]],rounds_cum_time[99],1),"."))</f>
        <v>13.</v>
      </c>
      <c r="DE16" s="130" t="str">
        <f>IF(ISBLANK(laps_times[[#This Row],[100]]),"DNF",CONCATENATE(RANK(rounds_cum_time[[#This Row],[100]],rounds_cum_time[100],1),"."))</f>
        <v>13.</v>
      </c>
      <c r="DF16" s="130" t="str">
        <f>IF(ISBLANK(laps_times[[#This Row],[101]]),"DNF",CONCATENATE(RANK(rounds_cum_time[[#This Row],[101]],rounds_cum_time[101],1),"."))</f>
        <v>13.</v>
      </c>
      <c r="DG16" s="130" t="str">
        <f>IF(ISBLANK(laps_times[[#This Row],[102]]),"DNF",CONCATENATE(RANK(rounds_cum_time[[#This Row],[102]],rounds_cum_time[102],1),"."))</f>
        <v>13.</v>
      </c>
      <c r="DH16" s="130" t="str">
        <f>IF(ISBLANK(laps_times[[#This Row],[103]]),"DNF",CONCATENATE(RANK(rounds_cum_time[[#This Row],[103]],rounds_cum_time[103],1),"."))</f>
        <v>13.</v>
      </c>
      <c r="DI16" s="131" t="str">
        <f>IF(ISBLANK(laps_times[[#This Row],[104]]),"DNF",CONCATENATE(RANK(rounds_cum_time[[#This Row],[104]],rounds_cum_time[104],1),"."))</f>
        <v>13.</v>
      </c>
      <c r="DJ16" s="131" t="str">
        <f>IF(ISBLANK(laps_times[[#This Row],[105]]),"DNF",CONCATENATE(RANK(rounds_cum_time[[#This Row],[105]],rounds_cum_time[105],1),"."))</f>
        <v>13.</v>
      </c>
    </row>
    <row r="17" spans="2:114" x14ac:dyDescent="0.2">
      <c r="B17" s="124">
        <f>laps_times[[#This Row],[poř]]</f>
        <v>14</v>
      </c>
      <c r="C17" s="129">
        <f>laps_times[[#This Row],[s.č.]]</f>
        <v>114</v>
      </c>
      <c r="D17" s="125" t="str">
        <f>laps_times[[#This Row],[jméno]]</f>
        <v>Urban Jaroslav</v>
      </c>
      <c r="E17" s="126">
        <f>laps_times[[#This Row],[roč]]</f>
        <v>1984</v>
      </c>
      <c r="F17" s="126" t="str">
        <f>laps_times[[#This Row],[kat]]</f>
        <v>M30</v>
      </c>
      <c r="G17" s="126">
        <f>laps_times[[#This Row],[poř_kat]]</f>
        <v>7</v>
      </c>
      <c r="H17" s="125" t="str">
        <f>IF(ISBLANK(laps_times[[#This Row],[klub]]),"-",laps_times[[#This Row],[klub]])</f>
        <v>KILPI RACING TEAM</v>
      </c>
      <c r="I17" s="138">
        <f>laps_times[[#This Row],[celk. čas]]</f>
        <v>0.12827546296296297</v>
      </c>
      <c r="J17" s="130" t="str">
        <f>IF(ISBLANK(laps_times[[#This Row],[1]]),"DNF",CONCATENATE(RANK(rounds_cum_time[[#This Row],[1]],rounds_cum_time[1],1),"."))</f>
        <v>13.</v>
      </c>
      <c r="K17" s="130" t="str">
        <f>IF(ISBLANK(laps_times[[#This Row],[2]]),"DNF",CONCATENATE(RANK(rounds_cum_time[[#This Row],[2]],rounds_cum_time[2],1),"."))</f>
        <v>13.</v>
      </c>
      <c r="L17" s="130" t="str">
        <f>IF(ISBLANK(laps_times[[#This Row],[3]]),"DNF",CONCATENATE(RANK(rounds_cum_time[[#This Row],[3]],rounds_cum_time[3],1),"."))</f>
        <v>13.</v>
      </c>
      <c r="M17" s="130" t="str">
        <f>IF(ISBLANK(laps_times[[#This Row],[4]]),"DNF",CONCATENATE(RANK(rounds_cum_time[[#This Row],[4]],rounds_cum_time[4],1),"."))</f>
        <v>13.</v>
      </c>
      <c r="N17" s="130" t="str">
        <f>IF(ISBLANK(laps_times[[#This Row],[5]]),"DNF",CONCATENATE(RANK(rounds_cum_time[[#This Row],[5]],rounds_cum_time[5],1),"."))</f>
        <v>13.</v>
      </c>
      <c r="O17" s="130" t="str">
        <f>IF(ISBLANK(laps_times[[#This Row],[6]]),"DNF",CONCATENATE(RANK(rounds_cum_time[[#This Row],[6]],rounds_cum_time[6],1),"."))</f>
        <v>13.</v>
      </c>
      <c r="P17" s="130" t="str">
        <f>IF(ISBLANK(laps_times[[#This Row],[7]]),"DNF",CONCATENATE(RANK(rounds_cum_time[[#This Row],[7]],rounds_cum_time[7],1),"."))</f>
        <v>13.</v>
      </c>
      <c r="Q17" s="130" t="str">
        <f>IF(ISBLANK(laps_times[[#This Row],[8]]),"DNF",CONCATENATE(RANK(rounds_cum_time[[#This Row],[8]],rounds_cum_time[8],1),"."))</f>
        <v>13.</v>
      </c>
      <c r="R17" s="130" t="str">
        <f>IF(ISBLANK(laps_times[[#This Row],[9]]),"DNF",CONCATENATE(RANK(rounds_cum_time[[#This Row],[9]],rounds_cum_time[9],1),"."))</f>
        <v>13.</v>
      </c>
      <c r="S17" s="130" t="str">
        <f>IF(ISBLANK(laps_times[[#This Row],[10]]),"DNF",CONCATENATE(RANK(rounds_cum_time[[#This Row],[10]],rounds_cum_time[10],1),"."))</f>
        <v>13.</v>
      </c>
      <c r="T17" s="130" t="str">
        <f>IF(ISBLANK(laps_times[[#This Row],[11]]),"DNF",CONCATENATE(RANK(rounds_cum_time[[#This Row],[11]],rounds_cum_time[11],1),"."))</f>
        <v>13.</v>
      </c>
      <c r="U17" s="130" t="str">
        <f>IF(ISBLANK(laps_times[[#This Row],[12]]),"DNF",CONCATENATE(RANK(rounds_cum_time[[#This Row],[12]],rounds_cum_time[12],1),"."))</f>
        <v>13.</v>
      </c>
      <c r="V17" s="130" t="str">
        <f>IF(ISBLANK(laps_times[[#This Row],[13]]),"DNF",CONCATENATE(RANK(rounds_cum_time[[#This Row],[13]],rounds_cum_time[13],1),"."))</f>
        <v>12.</v>
      </c>
      <c r="W17" s="130" t="str">
        <f>IF(ISBLANK(laps_times[[#This Row],[14]]),"DNF",CONCATENATE(RANK(rounds_cum_time[[#This Row],[14]],rounds_cum_time[14],1),"."))</f>
        <v>12.</v>
      </c>
      <c r="X17" s="130" t="str">
        <f>IF(ISBLANK(laps_times[[#This Row],[15]]),"DNF",CONCATENATE(RANK(rounds_cum_time[[#This Row],[15]],rounds_cum_time[15],1),"."))</f>
        <v>12.</v>
      </c>
      <c r="Y17" s="130" t="str">
        <f>IF(ISBLANK(laps_times[[#This Row],[16]]),"DNF",CONCATENATE(RANK(rounds_cum_time[[#This Row],[16]],rounds_cum_time[16],1),"."))</f>
        <v>12.</v>
      </c>
      <c r="Z17" s="130" t="str">
        <f>IF(ISBLANK(laps_times[[#This Row],[17]]),"DNF",CONCATENATE(RANK(rounds_cum_time[[#This Row],[17]],rounds_cum_time[17],1),"."))</f>
        <v>12.</v>
      </c>
      <c r="AA17" s="130" t="str">
        <f>IF(ISBLANK(laps_times[[#This Row],[18]]),"DNF",CONCATENATE(RANK(rounds_cum_time[[#This Row],[18]],rounds_cum_time[18],1),"."))</f>
        <v>13.</v>
      </c>
      <c r="AB17" s="130" t="str">
        <f>IF(ISBLANK(laps_times[[#This Row],[19]]),"DNF",CONCATENATE(RANK(rounds_cum_time[[#This Row],[19]],rounds_cum_time[19],1),"."))</f>
        <v>15.</v>
      </c>
      <c r="AC17" s="130" t="str">
        <f>IF(ISBLANK(laps_times[[#This Row],[20]]),"DNF",CONCATENATE(RANK(rounds_cum_time[[#This Row],[20]],rounds_cum_time[20],1),"."))</f>
        <v>12.</v>
      </c>
      <c r="AD17" s="130" t="str">
        <f>IF(ISBLANK(laps_times[[#This Row],[21]]),"DNF",CONCATENATE(RANK(rounds_cum_time[[#This Row],[21]],rounds_cum_time[21],1),"."))</f>
        <v>12.</v>
      </c>
      <c r="AE17" s="130" t="str">
        <f>IF(ISBLANK(laps_times[[#This Row],[22]]),"DNF",CONCATENATE(RANK(rounds_cum_time[[#This Row],[22]],rounds_cum_time[22],1),"."))</f>
        <v>12.</v>
      </c>
      <c r="AF17" s="130" t="str">
        <f>IF(ISBLANK(laps_times[[#This Row],[23]]),"DNF",CONCATENATE(RANK(rounds_cum_time[[#This Row],[23]],rounds_cum_time[23],1),"."))</f>
        <v>15.</v>
      </c>
      <c r="AG17" s="130" t="str">
        <f>IF(ISBLANK(laps_times[[#This Row],[24]]),"DNF",CONCATENATE(RANK(rounds_cum_time[[#This Row],[24]],rounds_cum_time[24],1),"."))</f>
        <v>16.</v>
      </c>
      <c r="AH17" s="130" t="str">
        <f>IF(ISBLANK(laps_times[[#This Row],[25]]),"DNF",CONCATENATE(RANK(rounds_cum_time[[#This Row],[25]],rounds_cum_time[25],1),"."))</f>
        <v>17.</v>
      </c>
      <c r="AI17" s="130" t="str">
        <f>IF(ISBLANK(laps_times[[#This Row],[26]]),"DNF",CONCATENATE(RANK(rounds_cum_time[[#This Row],[26]],rounds_cum_time[26],1),"."))</f>
        <v>17.</v>
      </c>
      <c r="AJ17" s="130" t="str">
        <f>IF(ISBLANK(laps_times[[#This Row],[27]]),"DNF",CONCATENATE(RANK(rounds_cum_time[[#This Row],[27]],rounds_cum_time[27],1),"."))</f>
        <v>17.</v>
      </c>
      <c r="AK17" s="130" t="str">
        <f>IF(ISBLANK(laps_times[[#This Row],[28]]),"DNF",CONCATENATE(RANK(rounds_cum_time[[#This Row],[28]],rounds_cum_time[28],1),"."))</f>
        <v>17.</v>
      </c>
      <c r="AL17" s="130" t="str">
        <f>IF(ISBLANK(laps_times[[#This Row],[29]]),"DNF",CONCATENATE(RANK(rounds_cum_time[[#This Row],[29]],rounds_cum_time[29],1),"."))</f>
        <v>16.</v>
      </c>
      <c r="AM17" s="130" t="str">
        <f>IF(ISBLANK(laps_times[[#This Row],[30]]),"DNF",CONCATENATE(RANK(rounds_cum_time[[#This Row],[30]],rounds_cum_time[30],1),"."))</f>
        <v>16.</v>
      </c>
      <c r="AN17" s="130" t="str">
        <f>IF(ISBLANK(laps_times[[#This Row],[31]]),"DNF",CONCATENATE(RANK(rounds_cum_time[[#This Row],[31]],rounds_cum_time[31],1),"."))</f>
        <v>16.</v>
      </c>
      <c r="AO17" s="130" t="str">
        <f>IF(ISBLANK(laps_times[[#This Row],[32]]),"DNF",CONCATENATE(RANK(rounds_cum_time[[#This Row],[32]],rounds_cum_time[32],1),"."))</f>
        <v>17.</v>
      </c>
      <c r="AP17" s="130" t="str">
        <f>IF(ISBLANK(laps_times[[#This Row],[33]]),"DNF",CONCATENATE(RANK(rounds_cum_time[[#This Row],[33]],rounds_cum_time[33],1),"."))</f>
        <v>17.</v>
      </c>
      <c r="AQ17" s="130" t="str">
        <f>IF(ISBLANK(laps_times[[#This Row],[34]]),"DNF",CONCATENATE(RANK(rounds_cum_time[[#This Row],[34]],rounds_cum_time[34],1),"."))</f>
        <v>17.</v>
      </c>
      <c r="AR17" s="130" t="str">
        <f>IF(ISBLANK(laps_times[[#This Row],[35]]),"DNF",CONCATENATE(RANK(rounds_cum_time[[#This Row],[35]],rounds_cum_time[35],1),"."))</f>
        <v>17.</v>
      </c>
      <c r="AS17" s="130" t="str">
        <f>IF(ISBLANK(laps_times[[#This Row],[36]]),"DNF",CONCATENATE(RANK(rounds_cum_time[[#This Row],[36]],rounds_cum_time[36],1),"."))</f>
        <v>17.</v>
      </c>
      <c r="AT17" s="130" t="str">
        <f>IF(ISBLANK(laps_times[[#This Row],[37]]),"DNF",CONCATENATE(RANK(rounds_cum_time[[#This Row],[37]],rounds_cum_time[37],1),"."))</f>
        <v>17.</v>
      </c>
      <c r="AU17" s="130" t="str">
        <f>IF(ISBLANK(laps_times[[#This Row],[38]]),"DNF",CONCATENATE(RANK(rounds_cum_time[[#This Row],[38]],rounds_cum_time[38],1),"."))</f>
        <v>18.</v>
      </c>
      <c r="AV17" s="130" t="str">
        <f>IF(ISBLANK(laps_times[[#This Row],[39]]),"DNF",CONCATENATE(RANK(rounds_cum_time[[#This Row],[39]],rounds_cum_time[39],1),"."))</f>
        <v>18.</v>
      </c>
      <c r="AW17" s="130" t="str">
        <f>IF(ISBLANK(laps_times[[#This Row],[40]]),"DNF",CONCATENATE(RANK(rounds_cum_time[[#This Row],[40]],rounds_cum_time[40],1),"."))</f>
        <v>18.</v>
      </c>
      <c r="AX17" s="130" t="str">
        <f>IF(ISBLANK(laps_times[[#This Row],[41]]),"DNF",CONCATENATE(RANK(rounds_cum_time[[#This Row],[41]],rounds_cum_time[41],1),"."))</f>
        <v>17.</v>
      </c>
      <c r="AY17" s="130" t="str">
        <f>IF(ISBLANK(laps_times[[#This Row],[42]]),"DNF",CONCATENATE(RANK(rounds_cum_time[[#This Row],[42]],rounds_cum_time[42],1),"."))</f>
        <v>17.</v>
      </c>
      <c r="AZ17" s="130" t="str">
        <f>IF(ISBLANK(laps_times[[#This Row],[43]]),"DNF",CONCATENATE(RANK(rounds_cum_time[[#This Row],[43]],rounds_cum_time[43],1),"."))</f>
        <v>17.</v>
      </c>
      <c r="BA17" s="130" t="str">
        <f>IF(ISBLANK(laps_times[[#This Row],[44]]),"DNF",CONCATENATE(RANK(rounds_cum_time[[#This Row],[44]],rounds_cum_time[44],1),"."))</f>
        <v>17.</v>
      </c>
      <c r="BB17" s="130" t="str">
        <f>IF(ISBLANK(laps_times[[#This Row],[45]]),"DNF",CONCATENATE(RANK(rounds_cum_time[[#This Row],[45]],rounds_cum_time[45],1),"."))</f>
        <v>17.</v>
      </c>
      <c r="BC17" s="130" t="str">
        <f>IF(ISBLANK(laps_times[[#This Row],[46]]),"DNF",CONCATENATE(RANK(rounds_cum_time[[#This Row],[46]],rounds_cum_time[46],1),"."))</f>
        <v>16.</v>
      </c>
      <c r="BD17" s="130" t="str">
        <f>IF(ISBLANK(laps_times[[#This Row],[47]]),"DNF",CONCATENATE(RANK(rounds_cum_time[[#This Row],[47]],rounds_cum_time[47],1),"."))</f>
        <v>16.</v>
      </c>
      <c r="BE17" s="130" t="str">
        <f>IF(ISBLANK(laps_times[[#This Row],[48]]),"DNF",CONCATENATE(RANK(rounds_cum_time[[#This Row],[48]],rounds_cum_time[48],1),"."))</f>
        <v>16.</v>
      </c>
      <c r="BF17" s="130" t="str">
        <f>IF(ISBLANK(laps_times[[#This Row],[49]]),"DNF",CONCATENATE(RANK(rounds_cum_time[[#This Row],[49]],rounds_cum_time[49],1),"."))</f>
        <v>17.</v>
      </c>
      <c r="BG17" s="130" t="str">
        <f>IF(ISBLANK(laps_times[[#This Row],[50]]),"DNF",CONCATENATE(RANK(rounds_cum_time[[#This Row],[50]],rounds_cum_time[50],1),"."))</f>
        <v>17.</v>
      </c>
      <c r="BH17" s="130" t="str">
        <f>IF(ISBLANK(laps_times[[#This Row],[51]]),"DNF",CONCATENATE(RANK(rounds_cum_time[[#This Row],[51]],rounds_cum_time[51],1),"."))</f>
        <v>16.</v>
      </c>
      <c r="BI17" s="130" t="str">
        <f>IF(ISBLANK(laps_times[[#This Row],[52]]),"DNF",CONCATENATE(RANK(rounds_cum_time[[#This Row],[52]],rounds_cum_time[52],1),"."))</f>
        <v>17.</v>
      </c>
      <c r="BJ17" s="130" t="str">
        <f>IF(ISBLANK(laps_times[[#This Row],[53]]),"DNF",CONCATENATE(RANK(rounds_cum_time[[#This Row],[53]],rounds_cum_time[53],1),"."))</f>
        <v>17.</v>
      </c>
      <c r="BK17" s="130" t="str">
        <f>IF(ISBLANK(laps_times[[#This Row],[54]]),"DNF",CONCATENATE(RANK(rounds_cum_time[[#This Row],[54]],rounds_cum_time[54],1),"."))</f>
        <v>15.</v>
      </c>
      <c r="BL17" s="130" t="str">
        <f>IF(ISBLANK(laps_times[[#This Row],[55]]),"DNF",CONCATENATE(RANK(rounds_cum_time[[#This Row],[55]],rounds_cum_time[55],1),"."))</f>
        <v>17.</v>
      </c>
      <c r="BM17" s="130" t="str">
        <f>IF(ISBLANK(laps_times[[#This Row],[56]]),"DNF",CONCATENATE(RANK(rounds_cum_time[[#This Row],[56]],rounds_cum_time[56],1),"."))</f>
        <v>17.</v>
      </c>
      <c r="BN17" s="130" t="str">
        <f>IF(ISBLANK(laps_times[[#This Row],[57]]),"DNF",CONCATENATE(RANK(rounds_cum_time[[#This Row],[57]],rounds_cum_time[57],1),"."))</f>
        <v>17.</v>
      </c>
      <c r="BO17" s="130" t="str">
        <f>IF(ISBLANK(laps_times[[#This Row],[58]]),"DNF",CONCATENATE(RANK(rounds_cum_time[[#This Row],[58]],rounds_cum_time[58],1),"."))</f>
        <v>17.</v>
      </c>
      <c r="BP17" s="130" t="str">
        <f>IF(ISBLANK(laps_times[[#This Row],[59]]),"DNF",CONCATENATE(RANK(rounds_cum_time[[#This Row],[59]],rounds_cum_time[59],1),"."))</f>
        <v>16.</v>
      </c>
      <c r="BQ17" s="130" t="str">
        <f>IF(ISBLANK(laps_times[[#This Row],[60]]),"DNF",CONCATENATE(RANK(rounds_cum_time[[#This Row],[60]],rounds_cum_time[60],1),"."))</f>
        <v>17.</v>
      </c>
      <c r="BR17" s="130" t="str">
        <f>IF(ISBLANK(laps_times[[#This Row],[61]]),"DNF",CONCATENATE(RANK(rounds_cum_time[[#This Row],[61]],rounds_cum_time[61],1),"."))</f>
        <v>15.</v>
      </c>
      <c r="BS17" s="130" t="str">
        <f>IF(ISBLANK(laps_times[[#This Row],[62]]),"DNF",CONCATENATE(RANK(rounds_cum_time[[#This Row],[62]],rounds_cum_time[62],1),"."))</f>
        <v>15.</v>
      </c>
      <c r="BT17" s="130" t="str">
        <f>IF(ISBLANK(laps_times[[#This Row],[63]]),"DNF",CONCATENATE(RANK(rounds_cum_time[[#This Row],[63]],rounds_cum_time[63],1),"."))</f>
        <v>15.</v>
      </c>
      <c r="BU17" s="130" t="str">
        <f>IF(ISBLANK(laps_times[[#This Row],[64]]),"DNF",CONCATENATE(RANK(rounds_cum_time[[#This Row],[64]],rounds_cum_time[64],1),"."))</f>
        <v>16.</v>
      </c>
      <c r="BV17" s="130" t="str">
        <f>IF(ISBLANK(laps_times[[#This Row],[65]]),"DNF",CONCATENATE(RANK(rounds_cum_time[[#This Row],[65]],rounds_cum_time[65],1),"."))</f>
        <v>16.</v>
      </c>
      <c r="BW17" s="130" t="str">
        <f>IF(ISBLANK(laps_times[[#This Row],[66]]),"DNF",CONCATENATE(RANK(rounds_cum_time[[#This Row],[66]],rounds_cum_time[66],1),"."))</f>
        <v>16.</v>
      </c>
      <c r="BX17" s="130" t="str">
        <f>IF(ISBLANK(laps_times[[#This Row],[67]]),"DNF",CONCATENATE(RANK(rounds_cum_time[[#This Row],[67]],rounds_cum_time[67],1),"."))</f>
        <v>16.</v>
      </c>
      <c r="BY17" s="130" t="str">
        <f>IF(ISBLANK(laps_times[[#This Row],[68]]),"DNF",CONCATENATE(RANK(rounds_cum_time[[#This Row],[68]],rounds_cum_time[68],1),"."))</f>
        <v>16.</v>
      </c>
      <c r="BZ17" s="130" t="str">
        <f>IF(ISBLANK(laps_times[[#This Row],[69]]),"DNF",CONCATENATE(RANK(rounds_cum_time[[#This Row],[69]],rounds_cum_time[69],1),"."))</f>
        <v>16.</v>
      </c>
      <c r="CA17" s="130" t="str">
        <f>IF(ISBLANK(laps_times[[#This Row],[70]]),"DNF",CONCATENATE(RANK(rounds_cum_time[[#This Row],[70]],rounds_cum_time[70],1),"."))</f>
        <v>16.</v>
      </c>
      <c r="CB17" s="130" t="str">
        <f>IF(ISBLANK(laps_times[[#This Row],[71]]),"DNF",CONCATENATE(RANK(rounds_cum_time[[#This Row],[71]],rounds_cum_time[71],1),"."))</f>
        <v>16.</v>
      </c>
      <c r="CC17" s="130" t="str">
        <f>IF(ISBLANK(laps_times[[#This Row],[72]]),"DNF",CONCATENATE(RANK(rounds_cum_time[[#This Row],[72]],rounds_cum_time[72],1),"."))</f>
        <v>16.</v>
      </c>
      <c r="CD17" s="130" t="str">
        <f>IF(ISBLANK(laps_times[[#This Row],[73]]),"DNF",CONCATENATE(RANK(rounds_cum_time[[#This Row],[73]],rounds_cum_time[73],1),"."))</f>
        <v>16.</v>
      </c>
      <c r="CE17" s="130" t="str">
        <f>IF(ISBLANK(laps_times[[#This Row],[74]]),"DNF",CONCATENATE(RANK(rounds_cum_time[[#This Row],[74]],rounds_cum_time[74],1),"."))</f>
        <v>16.</v>
      </c>
      <c r="CF17" s="130" t="str">
        <f>IF(ISBLANK(laps_times[[#This Row],[75]]),"DNF",CONCATENATE(RANK(rounds_cum_time[[#This Row],[75]],rounds_cum_time[75],1),"."))</f>
        <v>16.</v>
      </c>
      <c r="CG17" s="130" t="str">
        <f>IF(ISBLANK(laps_times[[#This Row],[76]]),"DNF",CONCATENATE(RANK(rounds_cum_time[[#This Row],[76]],rounds_cum_time[76],1),"."))</f>
        <v>16.</v>
      </c>
      <c r="CH17" s="130" t="str">
        <f>IF(ISBLANK(laps_times[[#This Row],[77]]),"DNF",CONCATENATE(RANK(rounds_cum_time[[#This Row],[77]],rounds_cum_time[77],1),"."))</f>
        <v>16.</v>
      </c>
      <c r="CI17" s="130" t="str">
        <f>IF(ISBLANK(laps_times[[#This Row],[78]]),"DNF",CONCATENATE(RANK(rounds_cum_time[[#This Row],[78]],rounds_cum_time[78],1),"."))</f>
        <v>16.</v>
      </c>
      <c r="CJ17" s="130" t="str">
        <f>IF(ISBLANK(laps_times[[#This Row],[79]]),"DNF",CONCATENATE(RANK(rounds_cum_time[[#This Row],[79]],rounds_cum_time[79],1),"."))</f>
        <v>16.</v>
      </c>
      <c r="CK17" s="130" t="str">
        <f>IF(ISBLANK(laps_times[[#This Row],[80]]),"DNF",CONCATENATE(RANK(rounds_cum_time[[#This Row],[80]],rounds_cum_time[80],1),"."))</f>
        <v>16.</v>
      </c>
      <c r="CL17" s="130" t="str">
        <f>IF(ISBLANK(laps_times[[#This Row],[81]]),"DNF",CONCATENATE(RANK(rounds_cum_time[[#This Row],[81]],rounds_cum_time[81],1),"."))</f>
        <v>16.</v>
      </c>
      <c r="CM17" s="130" t="str">
        <f>IF(ISBLANK(laps_times[[#This Row],[82]]),"DNF",CONCATENATE(RANK(rounds_cum_time[[#This Row],[82]],rounds_cum_time[82],1),"."))</f>
        <v>16.</v>
      </c>
      <c r="CN17" s="130" t="str">
        <f>IF(ISBLANK(laps_times[[#This Row],[83]]),"DNF",CONCATENATE(RANK(rounds_cum_time[[#This Row],[83]],rounds_cum_time[83],1),"."))</f>
        <v>16.</v>
      </c>
      <c r="CO17" s="130" t="str">
        <f>IF(ISBLANK(laps_times[[#This Row],[84]]),"DNF",CONCATENATE(RANK(rounds_cum_time[[#This Row],[84]],rounds_cum_time[84],1),"."))</f>
        <v>16.</v>
      </c>
      <c r="CP17" s="130" t="str">
        <f>IF(ISBLANK(laps_times[[#This Row],[85]]),"DNF",CONCATENATE(RANK(rounds_cum_time[[#This Row],[85]],rounds_cum_time[85],1),"."))</f>
        <v>16.</v>
      </c>
      <c r="CQ17" s="130" t="str">
        <f>IF(ISBLANK(laps_times[[#This Row],[86]]),"DNF",CONCATENATE(RANK(rounds_cum_time[[#This Row],[86]],rounds_cum_time[86],1),"."))</f>
        <v>16.</v>
      </c>
      <c r="CR17" s="130" t="str">
        <f>IF(ISBLANK(laps_times[[#This Row],[87]]),"DNF",CONCATENATE(RANK(rounds_cum_time[[#This Row],[87]],rounds_cum_time[87],1),"."))</f>
        <v>16.</v>
      </c>
      <c r="CS17" s="130" t="str">
        <f>IF(ISBLANK(laps_times[[#This Row],[88]]),"DNF",CONCATENATE(RANK(rounds_cum_time[[#This Row],[88]],rounds_cum_time[88],1),"."))</f>
        <v>16.</v>
      </c>
      <c r="CT17" s="130" t="str">
        <f>IF(ISBLANK(laps_times[[#This Row],[89]]),"DNF",CONCATENATE(RANK(rounds_cum_time[[#This Row],[89]],rounds_cum_time[89],1),"."))</f>
        <v>16.</v>
      </c>
      <c r="CU17" s="130" t="str">
        <f>IF(ISBLANK(laps_times[[#This Row],[90]]),"DNF",CONCATENATE(RANK(rounds_cum_time[[#This Row],[90]],rounds_cum_time[90],1),"."))</f>
        <v>16.</v>
      </c>
      <c r="CV17" s="130" t="str">
        <f>IF(ISBLANK(laps_times[[#This Row],[91]]),"DNF",CONCATENATE(RANK(rounds_cum_time[[#This Row],[91]],rounds_cum_time[91],1),"."))</f>
        <v>16.</v>
      </c>
      <c r="CW17" s="130" t="str">
        <f>IF(ISBLANK(laps_times[[#This Row],[92]]),"DNF",CONCATENATE(RANK(rounds_cum_time[[#This Row],[92]],rounds_cum_time[92],1),"."))</f>
        <v>15.</v>
      </c>
      <c r="CX17" s="130" t="str">
        <f>IF(ISBLANK(laps_times[[#This Row],[93]]),"DNF",CONCATENATE(RANK(rounds_cum_time[[#This Row],[93]],rounds_cum_time[93],1),"."))</f>
        <v>15.</v>
      </c>
      <c r="CY17" s="130" t="str">
        <f>IF(ISBLANK(laps_times[[#This Row],[94]]),"DNF",CONCATENATE(RANK(rounds_cum_time[[#This Row],[94]],rounds_cum_time[94],1),"."))</f>
        <v>15.</v>
      </c>
      <c r="CZ17" s="130" t="str">
        <f>IF(ISBLANK(laps_times[[#This Row],[95]]),"DNF",CONCATENATE(RANK(rounds_cum_time[[#This Row],[95]],rounds_cum_time[95],1),"."))</f>
        <v>15.</v>
      </c>
      <c r="DA17" s="130" t="str">
        <f>IF(ISBLANK(laps_times[[#This Row],[96]]),"DNF",CONCATENATE(RANK(rounds_cum_time[[#This Row],[96]],rounds_cum_time[96],1),"."))</f>
        <v>15.</v>
      </c>
      <c r="DB17" s="130" t="str">
        <f>IF(ISBLANK(laps_times[[#This Row],[97]]),"DNF",CONCATENATE(RANK(rounds_cum_time[[#This Row],[97]],rounds_cum_time[97],1),"."))</f>
        <v>14.</v>
      </c>
      <c r="DC17" s="130" t="str">
        <f>IF(ISBLANK(laps_times[[#This Row],[98]]),"DNF",CONCATENATE(RANK(rounds_cum_time[[#This Row],[98]],rounds_cum_time[98],1),"."))</f>
        <v>14.</v>
      </c>
      <c r="DD17" s="130" t="str">
        <f>IF(ISBLANK(laps_times[[#This Row],[99]]),"DNF",CONCATENATE(RANK(rounds_cum_time[[#This Row],[99]],rounds_cum_time[99],1),"."))</f>
        <v>14.</v>
      </c>
      <c r="DE17" s="130" t="str">
        <f>IF(ISBLANK(laps_times[[#This Row],[100]]),"DNF",CONCATENATE(RANK(rounds_cum_time[[#This Row],[100]],rounds_cum_time[100],1),"."))</f>
        <v>14.</v>
      </c>
      <c r="DF17" s="130" t="str">
        <f>IF(ISBLANK(laps_times[[#This Row],[101]]),"DNF",CONCATENATE(RANK(rounds_cum_time[[#This Row],[101]],rounds_cum_time[101],1),"."))</f>
        <v>14.</v>
      </c>
      <c r="DG17" s="130" t="str">
        <f>IF(ISBLANK(laps_times[[#This Row],[102]]),"DNF",CONCATENATE(RANK(rounds_cum_time[[#This Row],[102]],rounds_cum_time[102],1),"."))</f>
        <v>14.</v>
      </c>
      <c r="DH17" s="130" t="str">
        <f>IF(ISBLANK(laps_times[[#This Row],[103]]),"DNF",CONCATENATE(RANK(rounds_cum_time[[#This Row],[103]],rounds_cum_time[103],1),"."))</f>
        <v>14.</v>
      </c>
      <c r="DI17" s="131" t="str">
        <f>IF(ISBLANK(laps_times[[#This Row],[104]]),"DNF",CONCATENATE(RANK(rounds_cum_time[[#This Row],[104]],rounds_cum_time[104],1),"."))</f>
        <v>14.</v>
      </c>
      <c r="DJ17" s="131" t="str">
        <f>IF(ISBLANK(laps_times[[#This Row],[105]]),"DNF",CONCATENATE(RANK(rounds_cum_time[[#This Row],[105]],rounds_cum_time[105],1),"."))</f>
        <v>14.</v>
      </c>
    </row>
    <row r="18" spans="2:114" x14ac:dyDescent="0.2">
      <c r="B18" s="124">
        <f>laps_times[[#This Row],[poř]]</f>
        <v>15</v>
      </c>
      <c r="C18" s="129">
        <f>laps_times[[#This Row],[s.č.]]</f>
        <v>112</v>
      </c>
      <c r="D18" s="125" t="str">
        <f>laps_times[[#This Row],[jméno]]</f>
        <v>Uhlíř Radek</v>
      </c>
      <c r="E18" s="126">
        <f>laps_times[[#This Row],[roč]]</f>
        <v>1967</v>
      </c>
      <c r="F18" s="126" t="str">
        <f>laps_times[[#This Row],[kat]]</f>
        <v>M50</v>
      </c>
      <c r="G18" s="126">
        <f>laps_times[[#This Row],[poř_kat]]</f>
        <v>1</v>
      </c>
      <c r="H18" s="125" t="str">
        <f>IF(ISBLANK(laps_times[[#This Row],[klub]]),"-",laps_times[[#This Row],[klub]])</f>
        <v>TRISK CB</v>
      </c>
      <c r="I18" s="138">
        <f>laps_times[[#This Row],[celk. čas]]</f>
        <v>0.12915509259259259</v>
      </c>
      <c r="J18" s="130" t="str">
        <f>IF(ISBLANK(laps_times[[#This Row],[1]]),"DNF",CONCATENATE(RANK(rounds_cum_time[[#This Row],[1]],rounds_cum_time[1],1),"."))</f>
        <v>16.</v>
      </c>
      <c r="K18" s="130" t="str">
        <f>IF(ISBLANK(laps_times[[#This Row],[2]]),"DNF",CONCATENATE(RANK(rounds_cum_time[[#This Row],[2]],rounds_cum_time[2],1),"."))</f>
        <v>15.</v>
      </c>
      <c r="L18" s="130" t="str">
        <f>IF(ISBLANK(laps_times[[#This Row],[3]]),"DNF",CONCATENATE(RANK(rounds_cum_time[[#This Row],[3]],rounds_cum_time[3],1),"."))</f>
        <v>15.</v>
      </c>
      <c r="M18" s="130" t="str">
        <f>IF(ISBLANK(laps_times[[#This Row],[4]]),"DNF",CONCATENATE(RANK(rounds_cum_time[[#This Row],[4]],rounds_cum_time[4],1),"."))</f>
        <v>17.</v>
      </c>
      <c r="N18" s="130" t="str">
        <f>IF(ISBLANK(laps_times[[#This Row],[5]]),"DNF",CONCATENATE(RANK(rounds_cum_time[[#This Row],[5]],rounds_cum_time[5],1),"."))</f>
        <v>18.</v>
      </c>
      <c r="O18" s="130" t="str">
        <f>IF(ISBLANK(laps_times[[#This Row],[6]]),"DNF",CONCATENATE(RANK(rounds_cum_time[[#This Row],[6]],rounds_cum_time[6],1),"."))</f>
        <v>18.</v>
      </c>
      <c r="P18" s="130" t="str">
        <f>IF(ISBLANK(laps_times[[#This Row],[7]]),"DNF",CONCATENATE(RANK(rounds_cum_time[[#This Row],[7]],rounds_cum_time[7],1),"."))</f>
        <v>17.</v>
      </c>
      <c r="Q18" s="130" t="str">
        <f>IF(ISBLANK(laps_times[[#This Row],[8]]),"DNF",CONCATENATE(RANK(rounds_cum_time[[#This Row],[8]],rounds_cum_time[8],1),"."))</f>
        <v>17.</v>
      </c>
      <c r="R18" s="130" t="str">
        <f>IF(ISBLANK(laps_times[[#This Row],[9]]),"DNF",CONCATENATE(RANK(rounds_cum_time[[#This Row],[9]],rounds_cum_time[9],1),"."))</f>
        <v>17.</v>
      </c>
      <c r="S18" s="130" t="str">
        <f>IF(ISBLANK(laps_times[[#This Row],[10]]),"DNF",CONCATENATE(RANK(rounds_cum_time[[#This Row],[10]],rounds_cum_time[10],1),"."))</f>
        <v>17.</v>
      </c>
      <c r="T18" s="130" t="str">
        <f>IF(ISBLANK(laps_times[[#This Row],[11]]),"DNF",CONCATENATE(RANK(rounds_cum_time[[#This Row],[11]],rounds_cum_time[11],1),"."))</f>
        <v>16.</v>
      </c>
      <c r="U18" s="130" t="str">
        <f>IF(ISBLANK(laps_times[[#This Row],[12]]),"DNF",CONCATENATE(RANK(rounds_cum_time[[#This Row],[12]],rounds_cum_time[12],1),"."))</f>
        <v>17.</v>
      </c>
      <c r="V18" s="130" t="str">
        <f>IF(ISBLANK(laps_times[[#This Row],[13]]),"DNF",CONCATENATE(RANK(rounds_cum_time[[#This Row],[13]],rounds_cum_time[13],1),"."))</f>
        <v>17.</v>
      </c>
      <c r="W18" s="130" t="str">
        <f>IF(ISBLANK(laps_times[[#This Row],[14]]),"DNF",CONCATENATE(RANK(rounds_cum_time[[#This Row],[14]],rounds_cum_time[14],1),"."))</f>
        <v>17.</v>
      </c>
      <c r="X18" s="130" t="str">
        <f>IF(ISBLANK(laps_times[[#This Row],[15]]),"DNF",CONCATENATE(RANK(rounds_cum_time[[#This Row],[15]],rounds_cum_time[15],1),"."))</f>
        <v>18.</v>
      </c>
      <c r="Y18" s="130" t="str">
        <f>IF(ISBLANK(laps_times[[#This Row],[16]]),"DNF",CONCATENATE(RANK(rounds_cum_time[[#This Row],[16]],rounds_cum_time[16],1),"."))</f>
        <v>16.</v>
      </c>
      <c r="Z18" s="130" t="str">
        <f>IF(ISBLANK(laps_times[[#This Row],[17]]),"DNF",CONCATENATE(RANK(rounds_cum_time[[#This Row],[17]],rounds_cum_time[17],1),"."))</f>
        <v>17.</v>
      </c>
      <c r="AA18" s="130" t="str">
        <f>IF(ISBLANK(laps_times[[#This Row],[18]]),"DNF",CONCATENATE(RANK(rounds_cum_time[[#This Row],[18]],rounds_cum_time[18],1),"."))</f>
        <v>14.</v>
      </c>
      <c r="AB18" s="130" t="str">
        <f>IF(ISBLANK(laps_times[[#This Row],[19]]),"DNF",CONCATENATE(RANK(rounds_cum_time[[#This Row],[19]],rounds_cum_time[19],1),"."))</f>
        <v>13.</v>
      </c>
      <c r="AC18" s="130" t="str">
        <f>IF(ISBLANK(laps_times[[#This Row],[20]]),"DNF",CONCATENATE(RANK(rounds_cum_time[[#This Row],[20]],rounds_cum_time[20],1),"."))</f>
        <v>14.</v>
      </c>
      <c r="AD18" s="130" t="str">
        <f>IF(ISBLANK(laps_times[[#This Row],[21]]),"DNF",CONCATENATE(RANK(rounds_cum_time[[#This Row],[21]],rounds_cum_time[21],1),"."))</f>
        <v>14.</v>
      </c>
      <c r="AE18" s="130" t="str">
        <f>IF(ISBLANK(laps_times[[#This Row],[22]]),"DNF",CONCATENATE(RANK(rounds_cum_time[[#This Row],[22]],rounds_cum_time[22],1),"."))</f>
        <v>16.</v>
      </c>
      <c r="AF18" s="130" t="str">
        <f>IF(ISBLANK(laps_times[[#This Row],[23]]),"DNF",CONCATENATE(RANK(rounds_cum_time[[#This Row],[23]],rounds_cum_time[23],1),"."))</f>
        <v>16.</v>
      </c>
      <c r="AG18" s="130" t="str">
        <f>IF(ISBLANK(laps_times[[#This Row],[24]]),"DNF",CONCATENATE(RANK(rounds_cum_time[[#This Row],[24]],rounds_cum_time[24],1),"."))</f>
        <v>15.</v>
      </c>
      <c r="AH18" s="130" t="str">
        <f>IF(ISBLANK(laps_times[[#This Row],[25]]),"DNF",CONCATENATE(RANK(rounds_cum_time[[#This Row],[25]],rounds_cum_time[25],1),"."))</f>
        <v>15.</v>
      </c>
      <c r="AI18" s="130" t="str">
        <f>IF(ISBLANK(laps_times[[#This Row],[26]]),"DNF",CONCATENATE(RANK(rounds_cum_time[[#This Row],[26]],rounds_cum_time[26],1),"."))</f>
        <v>16.</v>
      </c>
      <c r="AJ18" s="130" t="str">
        <f>IF(ISBLANK(laps_times[[#This Row],[27]]),"DNF",CONCATENATE(RANK(rounds_cum_time[[#This Row],[27]],rounds_cum_time[27],1),"."))</f>
        <v>16.</v>
      </c>
      <c r="AK18" s="130" t="str">
        <f>IF(ISBLANK(laps_times[[#This Row],[28]]),"DNF",CONCATENATE(RANK(rounds_cum_time[[#This Row],[28]],rounds_cum_time[28],1),"."))</f>
        <v>16.</v>
      </c>
      <c r="AL18" s="130" t="str">
        <f>IF(ISBLANK(laps_times[[#This Row],[29]]),"DNF",CONCATENATE(RANK(rounds_cum_time[[#This Row],[29]],rounds_cum_time[29],1),"."))</f>
        <v>15.</v>
      </c>
      <c r="AM18" s="130" t="str">
        <f>IF(ISBLANK(laps_times[[#This Row],[30]]),"DNF",CONCATENATE(RANK(rounds_cum_time[[#This Row],[30]],rounds_cum_time[30],1),"."))</f>
        <v>15.</v>
      </c>
      <c r="AN18" s="130" t="str">
        <f>IF(ISBLANK(laps_times[[#This Row],[31]]),"DNF",CONCATENATE(RANK(rounds_cum_time[[#This Row],[31]],rounds_cum_time[31],1),"."))</f>
        <v>15.</v>
      </c>
      <c r="AO18" s="130" t="str">
        <f>IF(ISBLANK(laps_times[[#This Row],[32]]),"DNF",CONCATENATE(RANK(rounds_cum_time[[#This Row],[32]],rounds_cum_time[32],1),"."))</f>
        <v>15.</v>
      </c>
      <c r="AP18" s="130" t="str">
        <f>IF(ISBLANK(laps_times[[#This Row],[33]]),"DNF",CONCATENATE(RANK(rounds_cum_time[[#This Row],[33]],rounds_cum_time[33],1),"."))</f>
        <v>15.</v>
      </c>
      <c r="AQ18" s="130" t="str">
        <f>IF(ISBLANK(laps_times[[#This Row],[34]]),"DNF",CONCATENATE(RANK(rounds_cum_time[[#This Row],[34]],rounds_cum_time[34],1),"."))</f>
        <v>16.</v>
      </c>
      <c r="AR18" s="130" t="str">
        <f>IF(ISBLANK(laps_times[[#This Row],[35]]),"DNF",CONCATENATE(RANK(rounds_cum_time[[#This Row],[35]],rounds_cum_time[35],1),"."))</f>
        <v>16.</v>
      </c>
      <c r="AS18" s="130" t="str">
        <f>IF(ISBLANK(laps_times[[#This Row],[36]]),"DNF",CONCATENATE(RANK(rounds_cum_time[[#This Row],[36]],rounds_cum_time[36],1),"."))</f>
        <v>14.</v>
      </c>
      <c r="AT18" s="130" t="str">
        <f>IF(ISBLANK(laps_times[[#This Row],[37]]),"DNF",CONCATENATE(RANK(rounds_cum_time[[#This Row],[37]],rounds_cum_time[37],1),"."))</f>
        <v>15.</v>
      </c>
      <c r="AU18" s="130" t="str">
        <f>IF(ISBLANK(laps_times[[#This Row],[38]]),"DNF",CONCATENATE(RANK(rounds_cum_time[[#This Row],[38]],rounds_cum_time[38],1),"."))</f>
        <v>15.</v>
      </c>
      <c r="AV18" s="130" t="str">
        <f>IF(ISBLANK(laps_times[[#This Row],[39]]),"DNF",CONCATENATE(RANK(rounds_cum_time[[#This Row],[39]],rounds_cum_time[39],1),"."))</f>
        <v>15.</v>
      </c>
      <c r="AW18" s="130" t="str">
        <f>IF(ISBLANK(laps_times[[#This Row],[40]]),"DNF",CONCATENATE(RANK(rounds_cum_time[[#This Row],[40]],rounds_cum_time[40],1),"."))</f>
        <v>15.</v>
      </c>
      <c r="AX18" s="130" t="str">
        <f>IF(ISBLANK(laps_times[[#This Row],[41]]),"DNF",CONCATENATE(RANK(rounds_cum_time[[#This Row],[41]],rounds_cum_time[41],1),"."))</f>
        <v>16.</v>
      </c>
      <c r="AY18" s="130" t="str">
        <f>IF(ISBLANK(laps_times[[#This Row],[42]]),"DNF",CONCATENATE(RANK(rounds_cum_time[[#This Row],[42]],rounds_cum_time[42],1),"."))</f>
        <v>16.</v>
      </c>
      <c r="AZ18" s="130" t="str">
        <f>IF(ISBLANK(laps_times[[#This Row],[43]]),"DNF",CONCATENATE(RANK(rounds_cum_time[[#This Row],[43]],rounds_cum_time[43],1),"."))</f>
        <v>16.</v>
      </c>
      <c r="BA18" s="130" t="str">
        <f>IF(ISBLANK(laps_times[[#This Row],[44]]),"DNF",CONCATENATE(RANK(rounds_cum_time[[#This Row],[44]],rounds_cum_time[44],1),"."))</f>
        <v>16.</v>
      </c>
      <c r="BB18" s="130" t="str">
        <f>IF(ISBLANK(laps_times[[#This Row],[45]]),"DNF",CONCATENATE(RANK(rounds_cum_time[[#This Row],[45]],rounds_cum_time[45],1),"."))</f>
        <v>15.</v>
      </c>
      <c r="BC18" s="130" t="str">
        <f>IF(ISBLANK(laps_times[[#This Row],[46]]),"DNF",CONCATENATE(RANK(rounds_cum_time[[#This Row],[46]],rounds_cum_time[46],1),"."))</f>
        <v>14.</v>
      </c>
      <c r="BD18" s="130" t="str">
        <f>IF(ISBLANK(laps_times[[#This Row],[47]]),"DNF",CONCATENATE(RANK(rounds_cum_time[[#This Row],[47]],rounds_cum_time[47],1),"."))</f>
        <v>14.</v>
      </c>
      <c r="BE18" s="130" t="str">
        <f>IF(ISBLANK(laps_times[[#This Row],[48]]),"DNF",CONCATENATE(RANK(rounds_cum_time[[#This Row],[48]],rounds_cum_time[48],1),"."))</f>
        <v>14.</v>
      </c>
      <c r="BF18" s="130" t="str">
        <f>IF(ISBLANK(laps_times[[#This Row],[49]]),"DNF",CONCATENATE(RANK(rounds_cum_time[[#This Row],[49]],rounds_cum_time[49],1),"."))</f>
        <v>14.</v>
      </c>
      <c r="BG18" s="130" t="str">
        <f>IF(ISBLANK(laps_times[[#This Row],[50]]),"DNF",CONCATENATE(RANK(rounds_cum_time[[#This Row],[50]],rounds_cum_time[50],1),"."))</f>
        <v>14.</v>
      </c>
      <c r="BH18" s="130" t="str">
        <f>IF(ISBLANK(laps_times[[#This Row],[51]]),"DNF",CONCATENATE(RANK(rounds_cum_time[[#This Row],[51]],rounds_cum_time[51],1),"."))</f>
        <v>14.</v>
      </c>
      <c r="BI18" s="130" t="str">
        <f>IF(ISBLANK(laps_times[[#This Row],[52]]),"DNF",CONCATENATE(RANK(rounds_cum_time[[#This Row],[52]],rounds_cum_time[52],1),"."))</f>
        <v>14.</v>
      </c>
      <c r="BJ18" s="130" t="str">
        <f>IF(ISBLANK(laps_times[[#This Row],[53]]),"DNF",CONCATENATE(RANK(rounds_cum_time[[#This Row],[53]],rounds_cum_time[53],1),"."))</f>
        <v>14.</v>
      </c>
      <c r="BK18" s="130" t="str">
        <f>IF(ISBLANK(laps_times[[#This Row],[54]]),"DNF",CONCATENATE(RANK(rounds_cum_time[[#This Row],[54]],rounds_cum_time[54],1),"."))</f>
        <v>14.</v>
      </c>
      <c r="BL18" s="130" t="str">
        <f>IF(ISBLANK(laps_times[[#This Row],[55]]),"DNF",CONCATENATE(RANK(rounds_cum_time[[#This Row],[55]],rounds_cum_time[55],1),"."))</f>
        <v>14.</v>
      </c>
      <c r="BM18" s="130" t="str">
        <f>IF(ISBLANK(laps_times[[#This Row],[56]]),"DNF",CONCATENATE(RANK(rounds_cum_time[[#This Row],[56]],rounds_cum_time[56],1),"."))</f>
        <v>14.</v>
      </c>
      <c r="BN18" s="130" t="str">
        <f>IF(ISBLANK(laps_times[[#This Row],[57]]),"DNF",CONCATENATE(RANK(rounds_cum_time[[#This Row],[57]],rounds_cum_time[57],1),"."))</f>
        <v>14.</v>
      </c>
      <c r="BO18" s="130" t="str">
        <f>IF(ISBLANK(laps_times[[#This Row],[58]]),"DNF",CONCATENATE(RANK(rounds_cum_time[[#This Row],[58]],rounds_cum_time[58],1),"."))</f>
        <v>16.</v>
      </c>
      <c r="BP18" s="130" t="str">
        <f>IF(ISBLANK(laps_times[[#This Row],[59]]),"DNF",CONCATENATE(RANK(rounds_cum_time[[#This Row],[59]],rounds_cum_time[59],1),"."))</f>
        <v>17.</v>
      </c>
      <c r="BQ18" s="130" t="str">
        <f>IF(ISBLANK(laps_times[[#This Row],[60]]),"DNF",CONCATENATE(RANK(rounds_cum_time[[#This Row],[60]],rounds_cum_time[60],1),"."))</f>
        <v>16.</v>
      </c>
      <c r="BR18" s="130" t="str">
        <f>IF(ISBLANK(laps_times[[#This Row],[61]]),"DNF",CONCATENATE(RANK(rounds_cum_time[[#This Row],[61]],rounds_cum_time[61],1),"."))</f>
        <v>16.</v>
      </c>
      <c r="BS18" s="130" t="str">
        <f>IF(ISBLANK(laps_times[[#This Row],[62]]),"DNF",CONCATENATE(RANK(rounds_cum_time[[#This Row],[62]],rounds_cum_time[62],1),"."))</f>
        <v>16.</v>
      </c>
      <c r="BT18" s="130" t="str">
        <f>IF(ISBLANK(laps_times[[#This Row],[63]]),"DNF",CONCATENATE(RANK(rounds_cum_time[[#This Row],[63]],rounds_cum_time[63],1),"."))</f>
        <v>16.</v>
      </c>
      <c r="BU18" s="130" t="str">
        <f>IF(ISBLANK(laps_times[[#This Row],[64]]),"DNF",CONCATENATE(RANK(rounds_cum_time[[#This Row],[64]],rounds_cum_time[64],1),"."))</f>
        <v>15.</v>
      </c>
      <c r="BV18" s="130" t="str">
        <f>IF(ISBLANK(laps_times[[#This Row],[65]]),"DNF",CONCATENATE(RANK(rounds_cum_time[[#This Row],[65]],rounds_cum_time[65],1),"."))</f>
        <v>15.</v>
      </c>
      <c r="BW18" s="130" t="str">
        <f>IF(ISBLANK(laps_times[[#This Row],[66]]),"DNF",CONCATENATE(RANK(rounds_cum_time[[#This Row],[66]],rounds_cum_time[66],1),"."))</f>
        <v>15.</v>
      </c>
      <c r="BX18" s="130" t="str">
        <f>IF(ISBLANK(laps_times[[#This Row],[67]]),"DNF",CONCATENATE(RANK(rounds_cum_time[[#This Row],[67]],rounds_cum_time[67],1),"."))</f>
        <v>15.</v>
      </c>
      <c r="BY18" s="130" t="str">
        <f>IF(ISBLANK(laps_times[[#This Row],[68]]),"DNF",CONCATENATE(RANK(rounds_cum_time[[#This Row],[68]],rounds_cum_time[68],1),"."))</f>
        <v>15.</v>
      </c>
      <c r="BZ18" s="130" t="str">
        <f>IF(ISBLANK(laps_times[[#This Row],[69]]),"DNF",CONCATENATE(RANK(rounds_cum_time[[#This Row],[69]],rounds_cum_time[69],1),"."))</f>
        <v>15.</v>
      </c>
      <c r="CA18" s="130" t="str">
        <f>IF(ISBLANK(laps_times[[#This Row],[70]]),"DNF",CONCATENATE(RANK(rounds_cum_time[[#This Row],[70]],rounds_cum_time[70],1),"."))</f>
        <v>15.</v>
      </c>
      <c r="CB18" s="130" t="str">
        <f>IF(ISBLANK(laps_times[[#This Row],[71]]),"DNF",CONCATENATE(RANK(rounds_cum_time[[#This Row],[71]],rounds_cum_time[71],1),"."))</f>
        <v>15.</v>
      </c>
      <c r="CC18" s="130" t="str">
        <f>IF(ISBLANK(laps_times[[#This Row],[72]]),"DNF",CONCATENATE(RANK(rounds_cum_time[[#This Row],[72]],rounds_cum_time[72],1),"."))</f>
        <v>15.</v>
      </c>
      <c r="CD18" s="130" t="str">
        <f>IF(ISBLANK(laps_times[[#This Row],[73]]),"DNF",CONCATENATE(RANK(rounds_cum_time[[#This Row],[73]],rounds_cum_time[73],1),"."))</f>
        <v>15.</v>
      </c>
      <c r="CE18" s="130" t="str">
        <f>IF(ISBLANK(laps_times[[#This Row],[74]]),"DNF",CONCATENATE(RANK(rounds_cum_time[[#This Row],[74]],rounds_cum_time[74],1),"."))</f>
        <v>15.</v>
      </c>
      <c r="CF18" s="130" t="str">
        <f>IF(ISBLANK(laps_times[[#This Row],[75]]),"DNF",CONCATENATE(RANK(rounds_cum_time[[#This Row],[75]],rounds_cum_time[75],1),"."))</f>
        <v>15.</v>
      </c>
      <c r="CG18" s="130" t="str">
        <f>IF(ISBLANK(laps_times[[#This Row],[76]]),"DNF",CONCATENATE(RANK(rounds_cum_time[[#This Row],[76]],rounds_cum_time[76],1),"."))</f>
        <v>15.</v>
      </c>
      <c r="CH18" s="130" t="str">
        <f>IF(ISBLANK(laps_times[[#This Row],[77]]),"DNF",CONCATENATE(RANK(rounds_cum_time[[#This Row],[77]],rounds_cum_time[77],1),"."))</f>
        <v>15.</v>
      </c>
      <c r="CI18" s="130" t="str">
        <f>IF(ISBLANK(laps_times[[#This Row],[78]]),"DNF",CONCATENATE(RANK(rounds_cum_time[[#This Row],[78]],rounds_cum_time[78],1),"."))</f>
        <v>15.</v>
      </c>
      <c r="CJ18" s="130" t="str">
        <f>IF(ISBLANK(laps_times[[#This Row],[79]]),"DNF",CONCATENATE(RANK(rounds_cum_time[[#This Row],[79]],rounds_cum_time[79],1),"."))</f>
        <v>15.</v>
      </c>
      <c r="CK18" s="130" t="str">
        <f>IF(ISBLANK(laps_times[[#This Row],[80]]),"DNF",CONCATENATE(RANK(rounds_cum_time[[#This Row],[80]],rounds_cum_time[80],1),"."))</f>
        <v>15.</v>
      </c>
      <c r="CL18" s="130" t="str">
        <f>IF(ISBLANK(laps_times[[#This Row],[81]]),"DNF",CONCATENATE(RANK(rounds_cum_time[[#This Row],[81]],rounds_cum_time[81],1),"."))</f>
        <v>15.</v>
      </c>
      <c r="CM18" s="130" t="str">
        <f>IF(ISBLANK(laps_times[[#This Row],[82]]),"DNF",CONCATENATE(RANK(rounds_cum_time[[#This Row],[82]],rounds_cum_time[82],1),"."))</f>
        <v>15.</v>
      </c>
      <c r="CN18" s="130" t="str">
        <f>IF(ISBLANK(laps_times[[#This Row],[83]]),"DNF",CONCATENATE(RANK(rounds_cum_time[[#This Row],[83]],rounds_cum_time[83],1),"."))</f>
        <v>15.</v>
      </c>
      <c r="CO18" s="130" t="str">
        <f>IF(ISBLANK(laps_times[[#This Row],[84]]),"DNF",CONCATENATE(RANK(rounds_cum_time[[#This Row],[84]],rounds_cum_time[84],1),"."))</f>
        <v>15.</v>
      </c>
      <c r="CP18" s="130" t="str">
        <f>IF(ISBLANK(laps_times[[#This Row],[85]]),"DNF",CONCATENATE(RANK(rounds_cum_time[[#This Row],[85]],rounds_cum_time[85],1),"."))</f>
        <v>15.</v>
      </c>
      <c r="CQ18" s="130" t="str">
        <f>IF(ISBLANK(laps_times[[#This Row],[86]]),"DNF",CONCATENATE(RANK(rounds_cum_time[[#This Row],[86]],rounds_cum_time[86],1),"."))</f>
        <v>15.</v>
      </c>
      <c r="CR18" s="130" t="str">
        <f>IF(ISBLANK(laps_times[[#This Row],[87]]),"DNF",CONCATENATE(RANK(rounds_cum_time[[#This Row],[87]],rounds_cum_time[87],1),"."))</f>
        <v>15.</v>
      </c>
      <c r="CS18" s="130" t="str">
        <f>IF(ISBLANK(laps_times[[#This Row],[88]]),"DNF",CONCATENATE(RANK(rounds_cum_time[[#This Row],[88]],rounds_cum_time[88],1),"."))</f>
        <v>15.</v>
      </c>
      <c r="CT18" s="130" t="str">
        <f>IF(ISBLANK(laps_times[[#This Row],[89]]),"DNF",CONCATENATE(RANK(rounds_cum_time[[#This Row],[89]],rounds_cum_time[89],1),"."))</f>
        <v>15.</v>
      </c>
      <c r="CU18" s="130" t="str">
        <f>IF(ISBLANK(laps_times[[#This Row],[90]]),"DNF",CONCATENATE(RANK(rounds_cum_time[[#This Row],[90]],rounds_cum_time[90],1),"."))</f>
        <v>14.</v>
      </c>
      <c r="CV18" s="130" t="str">
        <f>IF(ISBLANK(laps_times[[#This Row],[91]]),"DNF",CONCATENATE(RANK(rounds_cum_time[[#This Row],[91]],rounds_cum_time[91],1),"."))</f>
        <v>14.</v>
      </c>
      <c r="CW18" s="130" t="str">
        <f>IF(ISBLANK(laps_times[[#This Row],[92]]),"DNF",CONCATENATE(RANK(rounds_cum_time[[#This Row],[92]],rounds_cum_time[92],1),"."))</f>
        <v>14.</v>
      </c>
      <c r="CX18" s="130" t="str">
        <f>IF(ISBLANK(laps_times[[#This Row],[93]]),"DNF",CONCATENATE(RANK(rounds_cum_time[[#This Row],[93]],rounds_cum_time[93],1),"."))</f>
        <v>14.</v>
      </c>
      <c r="CY18" s="130" t="str">
        <f>IF(ISBLANK(laps_times[[#This Row],[94]]),"DNF",CONCATENATE(RANK(rounds_cum_time[[#This Row],[94]],rounds_cum_time[94],1),"."))</f>
        <v>14.</v>
      </c>
      <c r="CZ18" s="130" t="str">
        <f>IF(ISBLANK(laps_times[[#This Row],[95]]),"DNF",CONCATENATE(RANK(rounds_cum_time[[#This Row],[95]],rounds_cum_time[95],1),"."))</f>
        <v>14.</v>
      </c>
      <c r="DA18" s="130" t="str">
        <f>IF(ISBLANK(laps_times[[#This Row],[96]]),"DNF",CONCATENATE(RANK(rounds_cum_time[[#This Row],[96]],rounds_cum_time[96],1),"."))</f>
        <v>14.</v>
      </c>
      <c r="DB18" s="130" t="str">
        <f>IF(ISBLANK(laps_times[[#This Row],[97]]),"DNF",CONCATENATE(RANK(rounds_cum_time[[#This Row],[97]],rounds_cum_time[97],1),"."))</f>
        <v>15.</v>
      </c>
      <c r="DC18" s="130" t="str">
        <f>IF(ISBLANK(laps_times[[#This Row],[98]]),"DNF",CONCATENATE(RANK(rounds_cum_time[[#This Row],[98]],rounds_cum_time[98],1),"."))</f>
        <v>15.</v>
      </c>
      <c r="DD18" s="130" t="str">
        <f>IF(ISBLANK(laps_times[[#This Row],[99]]),"DNF",CONCATENATE(RANK(rounds_cum_time[[#This Row],[99]],rounds_cum_time[99],1),"."))</f>
        <v>15.</v>
      </c>
      <c r="DE18" s="130" t="str">
        <f>IF(ISBLANK(laps_times[[#This Row],[100]]),"DNF",CONCATENATE(RANK(rounds_cum_time[[#This Row],[100]],rounds_cum_time[100],1),"."))</f>
        <v>15.</v>
      </c>
      <c r="DF18" s="130" t="str">
        <f>IF(ISBLANK(laps_times[[#This Row],[101]]),"DNF",CONCATENATE(RANK(rounds_cum_time[[#This Row],[101]],rounds_cum_time[101],1),"."))</f>
        <v>15.</v>
      </c>
      <c r="DG18" s="130" t="str">
        <f>IF(ISBLANK(laps_times[[#This Row],[102]]),"DNF",CONCATENATE(RANK(rounds_cum_time[[#This Row],[102]],rounds_cum_time[102],1),"."))</f>
        <v>15.</v>
      </c>
      <c r="DH18" s="130" t="str">
        <f>IF(ISBLANK(laps_times[[#This Row],[103]]),"DNF",CONCATENATE(RANK(rounds_cum_time[[#This Row],[103]],rounds_cum_time[103],1),"."))</f>
        <v>15.</v>
      </c>
      <c r="DI18" s="131" t="str">
        <f>IF(ISBLANK(laps_times[[#This Row],[104]]),"DNF",CONCATENATE(RANK(rounds_cum_time[[#This Row],[104]],rounds_cum_time[104],1),"."))</f>
        <v>15.</v>
      </c>
      <c r="DJ18" s="131" t="str">
        <f>IF(ISBLANK(laps_times[[#This Row],[105]]),"DNF",CONCATENATE(RANK(rounds_cum_time[[#This Row],[105]],rounds_cum_time[105],1),"."))</f>
        <v>15.</v>
      </c>
    </row>
    <row r="19" spans="2:114" x14ac:dyDescent="0.2">
      <c r="B19" s="124">
        <f>laps_times[[#This Row],[poř]]</f>
        <v>16</v>
      </c>
      <c r="C19" s="129">
        <f>laps_times[[#This Row],[s.č.]]</f>
        <v>107</v>
      </c>
      <c r="D19" s="125" t="str">
        <f>laps_times[[#This Row],[jméno]]</f>
        <v>Teplý Ondřej</v>
      </c>
      <c r="E19" s="126">
        <f>laps_times[[#This Row],[roč]]</f>
        <v>1978</v>
      </c>
      <c r="F19" s="126" t="str">
        <f>laps_times[[#This Row],[kat]]</f>
        <v>M40</v>
      </c>
      <c r="G19" s="126">
        <f>laps_times[[#This Row],[poř_kat]]</f>
        <v>6</v>
      </c>
      <c r="H19" s="125" t="str">
        <f>IF(ISBLANK(laps_times[[#This Row],[klub]]),"-",laps_times[[#This Row],[klub]])</f>
        <v>Hisport Team</v>
      </c>
      <c r="I19" s="138">
        <f>laps_times[[#This Row],[celk. čas]]</f>
        <v>0.13128472222222223</v>
      </c>
      <c r="J19" s="130" t="str">
        <f>IF(ISBLANK(laps_times[[#This Row],[1]]),"DNF",CONCATENATE(RANK(rounds_cum_time[[#This Row],[1]],rounds_cum_time[1],1),"."))</f>
        <v>21.</v>
      </c>
      <c r="K19" s="130" t="str">
        <f>IF(ISBLANK(laps_times[[#This Row],[2]]),"DNF",CONCATENATE(RANK(rounds_cum_time[[#This Row],[2]],rounds_cum_time[2],1),"."))</f>
        <v>23.</v>
      </c>
      <c r="L19" s="130" t="str">
        <f>IF(ISBLANK(laps_times[[#This Row],[3]]),"DNF",CONCATENATE(RANK(rounds_cum_time[[#This Row],[3]],rounds_cum_time[3],1),"."))</f>
        <v>24.</v>
      </c>
      <c r="M19" s="130" t="str">
        <f>IF(ISBLANK(laps_times[[#This Row],[4]]),"DNF",CONCATENATE(RANK(rounds_cum_time[[#This Row],[4]],rounds_cum_time[4],1),"."))</f>
        <v>25.</v>
      </c>
      <c r="N19" s="130" t="str">
        <f>IF(ISBLANK(laps_times[[#This Row],[5]]),"DNF",CONCATENATE(RANK(rounds_cum_time[[#This Row],[5]],rounds_cum_time[5],1),"."))</f>
        <v>25.</v>
      </c>
      <c r="O19" s="130" t="str">
        <f>IF(ISBLANK(laps_times[[#This Row],[6]]),"DNF",CONCATENATE(RANK(rounds_cum_time[[#This Row],[6]],rounds_cum_time[6],1),"."))</f>
        <v>25.</v>
      </c>
      <c r="P19" s="130" t="str">
        <f>IF(ISBLANK(laps_times[[#This Row],[7]]),"DNF",CONCATENATE(RANK(rounds_cum_time[[#This Row],[7]],rounds_cum_time[7],1),"."))</f>
        <v>26.</v>
      </c>
      <c r="Q19" s="130" t="str">
        <f>IF(ISBLANK(laps_times[[#This Row],[8]]),"DNF",CONCATENATE(RANK(rounds_cum_time[[#This Row],[8]],rounds_cum_time[8],1),"."))</f>
        <v>25.</v>
      </c>
      <c r="R19" s="130" t="str">
        <f>IF(ISBLANK(laps_times[[#This Row],[9]]),"DNF",CONCATENATE(RANK(rounds_cum_time[[#This Row],[9]],rounds_cum_time[9],1),"."))</f>
        <v>25.</v>
      </c>
      <c r="S19" s="130" t="str">
        <f>IF(ISBLANK(laps_times[[#This Row],[10]]),"DNF",CONCATENATE(RANK(rounds_cum_time[[#This Row],[10]],rounds_cum_time[10],1),"."))</f>
        <v>25.</v>
      </c>
      <c r="T19" s="130" t="str">
        <f>IF(ISBLANK(laps_times[[#This Row],[11]]),"DNF",CONCATENATE(RANK(rounds_cum_time[[#This Row],[11]],rounds_cum_time[11],1),"."))</f>
        <v>25.</v>
      </c>
      <c r="U19" s="130" t="str">
        <f>IF(ISBLANK(laps_times[[#This Row],[12]]),"DNF",CONCATENATE(RANK(rounds_cum_time[[#This Row],[12]],rounds_cum_time[12],1),"."))</f>
        <v>25.</v>
      </c>
      <c r="V19" s="130" t="str">
        <f>IF(ISBLANK(laps_times[[#This Row],[13]]),"DNF",CONCATENATE(RANK(rounds_cum_time[[#This Row],[13]],rounds_cum_time[13],1),"."))</f>
        <v>25.</v>
      </c>
      <c r="W19" s="130" t="str">
        <f>IF(ISBLANK(laps_times[[#This Row],[14]]),"DNF",CONCATENATE(RANK(rounds_cum_time[[#This Row],[14]],rounds_cum_time[14],1),"."))</f>
        <v>25.</v>
      </c>
      <c r="X19" s="130" t="str">
        <f>IF(ISBLANK(laps_times[[#This Row],[15]]),"DNF",CONCATENATE(RANK(rounds_cum_time[[#This Row],[15]],rounds_cum_time[15],1),"."))</f>
        <v>24.</v>
      </c>
      <c r="Y19" s="130" t="str">
        <f>IF(ISBLANK(laps_times[[#This Row],[16]]),"DNF",CONCATENATE(RANK(rounds_cum_time[[#This Row],[16]],rounds_cum_time[16],1),"."))</f>
        <v>24.</v>
      </c>
      <c r="Z19" s="130" t="str">
        <f>IF(ISBLANK(laps_times[[#This Row],[17]]),"DNF",CONCATENATE(RANK(rounds_cum_time[[#This Row],[17]],rounds_cum_time[17],1),"."))</f>
        <v>24.</v>
      </c>
      <c r="AA19" s="130" t="str">
        <f>IF(ISBLANK(laps_times[[#This Row],[18]]),"DNF",CONCATENATE(RANK(rounds_cum_time[[#This Row],[18]],rounds_cum_time[18],1),"."))</f>
        <v>24.</v>
      </c>
      <c r="AB19" s="130" t="str">
        <f>IF(ISBLANK(laps_times[[#This Row],[19]]),"DNF",CONCATENATE(RANK(rounds_cum_time[[#This Row],[19]],rounds_cum_time[19],1),"."))</f>
        <v>24.</v>
      </c>
      <c r="AC19" s="130" t="str">
        <f>IF(ISBLANK(laps_times[[#This Row],[20]]),"DNF",CONCATENATE(RANK(rounds_cum_time[[#This Row],[20]],rounds_cum_time[20],1),"."))</f>
        <v>24.</v>
      </c>
      <c r="AD19" s="130" t="str">
        <f>IF(ISBLANK(laps_times[[#This Row],[21]]),"DNF",CONCATENATE(RANK(rounds_cum_time[[#This Row],[21]],rounds_cum_time[21],1),"."))</f>
        <v>23.</v>
      </c>
      <c r="AE19" s="130" t="str">
        <f>IF(ISBLANK(laps_times[[#This Row],[22]]),"DNF",CONCATENATE(RANK(rounds_cum_time[[#This Row],[22]],rounds_cum_time[22],1),"."))</f>
        <v>23.</v>
      </c>
      <c r="AF19" s="130" t="str">
        <f>IF(ISBLANK(laps_times[[#This Row],[23]]),"DNF",CONCATENATE(RANK(rounds_cum_time[[#This Row],[23]],rounds_cum_time[23],1),"."))</f>
        <v>23.</v>
      </c>
      <c r="AG19" s="130" t="str">
        <f>IF(ISBLANK(laps_times[[#This Row],[24]]),"DNF",CONCATENATE(RANK(rounds_cum_time[[#This Row],[24]],rounds_cum_time[24],1),"."))</f>
        <v>23.</v>
      </c>
      <c r="AH19" s="130" t="str">
        <f>IF(ISBLANK(laps_times[[#This Row],[25]]),"DNF",CONCATENATE(RANK(rounds_cum_time[[#This Row],[25]],rounds_cum_time[25],1),"."))</f>
        <v>23.</v>
      </c>
      <c r="AI19" s="130" t="str">
        <f>IF(ISBLANK(laps_times[[#This Row],[26]]),"DNF",CONCATENATE(RANK(rounds_cum_time[[#This Row],[26]],rounds_cum_time[26],1),"."))</f>
        <v>23.</v>
      </c>
      <c r="AJ19" s="130" t="str">
        <f>IF(ISBLANK(laps_times[[#This Row],[27]]),"DNF",CONCATENATE(RANK(rounds_cum_time[[#This Row],[27]],rounds_cum_time[27],1),"."))</f>
        <v>23.</v>
      </c>
      <c r="AK19" s="130" t="str">
        <f>IF(ISBLANK(laps_times[[#This Row],[28]]),"DNF",CONCATENATE(RANK(rounds_cum_time[[#This Row],[28]],rounds_cum_time[28],1),"."))</f>
        <v>23.</v>
      </c>
      <c r="AL19" s="130" t="str">
        <f>IF(ISBLANK(laps_times[[#This Row],[29]]),"DNF",CONCATENATE(RANK(rounds_cum_time[[#This Row],[29]],rounds_cum_time[29],1),"."))</f>
        <v>23.</v>
      </c>
      <c r="AM19" s="130" t="str">
        <f>IF(ISBLANK(laps_times[[#This Row],[30]]),"DNF",CONCATENATE(RANK(rounds_cum_time[[#This Row],[30]],rounds_cum_time[30],1),"."))</f>
        <v>23.</v>
      </c>
      <c r="AN19" s="130" t="str">
        <f>IF(ISBLANK(laps_times[[#This Row],[31]]),"DNF",CONCATENATE(RANK(rounds_cum_time[[#This Row],[31]],rounds_cum_time[31],1),"."))</f>
        <v>23.</v>
      </c>
      <c r="AO19" s="130" t="str">
        <f>IF(ISBLANK(laps_times[[#This Row],[32]]),"DNF",CONCATENATE(RANK(rounds_cum_time[[#This Row],[32]],rounds_cum_time[32],1),"."))</f>
        <v>23.</v>
      </c>
      <c r="AP19" s="130" t="str">
        <f>IF(ISBLANK(laps_times[[#This Row],[33]]),"DNF",CONCATENATE(RANK(rounds_cum_time[[#This Row],[33]],rounds_cum_time[33],1),"."))</f>
        <v>23.</v>
      </c>
      <c r="AQ19" s="130" t="str">
        <f>IF(ISBLANK(laps_times[[#This Row],[34]]),"DNF",CONCATENATE(RANK(rounds_cum_time[[#This Row],[34]],rounds_cum_time[34],1),"."))</f>
        <v>23.</v>
      </c>
      <c r="AR19" s="130" t="str">
        <f>IF(ISBLANK(laps_times[[#This Row],[35]]),"DNF",CONCATENATE(RANK(rounds_cum_time[[#This Row],[35]],rounds_cum_time[35],1),"."))</f>
        <v>23.</v>
      </c>
      <c r="AS19" s="130" t="str">
        <f>IF(ISBLANK(laps_times[[#This Row],[36]]),"DNF",CONCATENATE(RANK(rounds_cum_time[[#This Row],[36]],rounds_cum_time[36],1),"."))</f>
        <v>23.</v>
      </c>
      <c r="AT19" s="130" t="str">
        <f>IF(ISBLANK(laps_times[[#This Row],[37]]),"DNF",CONCATENATE(RANK(rounds_cum_time[[#This Row],[37]],rounds_cum_time[37],1),"."))</f>
        <v>23.</v>
      </c>
      <c r="AU19" s="130" t="str">
        <f>IF(ISBLANK(laps_times[[#This Row],[38]]),"DNF",CONCATENATE(RANK(rounds_cum_time[[#This Row],[38]],rounds_cum_time[38],1),"."))</f>
        <v>23.</v>
      </c>
      <c r="AV19" s="130" t="str">
        <f>IF(ISBLANK(laps_times[[#This Row],[39]]),"DNF",CONCATENATE(RANK(rounds_cum_time[[#This Row],[39]],rounds_cum_time[39],1),"."))</f>
        <v>23.</v>
      </c>
      <c r="AW19" s="130" t="str">
        <f>IF(ISBLANK(laps_times[[#This Row],[40]]),"DNF",CONCATENATE(RANK(rounds_cum_time[[#This Row],[40]],rounds_cum_time[40],1),"."))</f>
        <v>23.</v>
      </c>
      <c r="AX19" s="130" t="str">
        <f>IF(ISBLANK(laps_times[[#This Row],[41]]),"DNF",CONCATENATE(RANK(rounds_cum_time[[#This Row],[41]],rounds_cum_time[41],1),"."))</f>
        <v>23.</v>
      </c>
      <c r="AY19" s="130" t="str">
        <f>IF(ISBLANK(laps_times[[#This Row],[42]]),"DNF",CONCATENATE(RANK(rounds_cum_time[[#This Row],[42]],rounds_cum_time[42],1),"."))</f>
        <v>23.</v>
      </c>
      <c r="AZ19" s="130" t="str">
        <f>IF(ISBLANK(laps_times[[#This Row],[43]]),"DNF",CONCATENATE(RANK(rounds_cum_time[[#This Row],[43]],rounds_cum_time[43],1),"."))</f>
        <v>23.</v>
      </c>
      <c r="BA19" s="130" t="str">
        <f>IF(ISBLANK(laps_times[[#This Row],[44]]),"DNF",CONCATENATE(RANK(rounds_cum_time[[#This Row],[44]],rounds_cum_time[44],1),"."))</f>
        <v>23.</v>
      </c>
      <c r="BB19" s="130" t="str">
        <f>IF(ISBLANK(laps_times[[#This Row],[45]]),"DNF",CONCATENATE(RANK(rounds_cum_time[[#This Row],[45]],rounds_cum_time[45],1),"."))</f>
        <v>23.</v>
      </c>
      <c r="BC19" s="130" t="str">
        <f>IF(ISBLANK(laps_times[[#This Row],[46]]),"DNF",CONCATENATE(RANK(rounds_cum_time[[#This Row],[46]],rounds_cum_time[46],1),"."))</f>
        <v>23.</v>
      </c>
      <c r="BD19" s="130" t="str">
        <f>IF(ISBLANK(laps_times[[#This Row],[47]]),"DNF",CONCATENATE(RANK(rounds_cum_time[[#This Row],[47]],rounds_cum_time[47],1),"."))</f>
        <v>23.</v>
      </c>
      <c r="BE19" s="130" t="str">
        <f>IF(ISBLANK(laps_times[[#This Row],[48]]),"DNF",CONCATENATE(RANK(rounds_cum_time[[#This Row],[48]],rounds_cum_time[48],1),"."))</f>
        <v>23.</v>
      </c>
      <c r="BF19" s="130" t="str">
        <f>IF(ISBLANK(laps_times[[#This Row],[49]]),"DNF",CONCATENATE(RANK(rounds_cum_time[[#This Row],[49]],rounds_cum_time[49],1),"."))</f>
        <v>23.</v>
      </c>
      <c r="BG19" s="130" t="str">
        <f>IF(ISBLANK(laps_times[[#This Row],[50]]),"DNF",CONCATENATE(RANK(rounds_cum_time[[#This Row],[50]],rounds_cum_time[50],1),"."))</f>
        <v>22.</v>
      </c>
      <c r="BH19" s="130" t="str">
        <f>IF(ISBLANK(laps_times[[#This Row],[51]]),"DNF",CONCATENATE(RANK(rounds_cum_time[[#This Row],[51]],rounds_cum_time[51],1),"."))</f>
        <v>23.</v>
      </c>
      <c r="BI19" s="130" t="str">
        <f>IF(ISBLANK(laps_times[[#This Row],[52]]),"DNF",CONCATENATE(RANK(rounds_cum_time[[#This Row],[52]],rounds_cum_time[52],1),"."))</f>
        <v>23.</v>
      </c>
      <c r="BJ19" s="130" t="str">
        <f>IF(ISBLANK(laps_times[[#This Row],[53]]),"DNF",CONCATENATE(RANK(rounds_cum_time[[#This Row],[53]],rounds_cum_time[53],1),"."))</f>
        <v>22.</v>
      </c>
      <c r="BK19" s="130" t="str">
        <f>IF(ISBLANK(laps_times[[#This Row],[54]]),"DNF",CONCATENATE(RANK(rounds_cum_time[[#This Row],[54]],rounds_cum_time[54],1),"."))</f>
        <v>22.</v>
      </c>
      <c r="BL19" s="130" t="str">
        <f>IF(ISBLANK(laps_times[[#This Row],[55]]),"DNF",CONCATENATE(RANK(rounds_cum_time[[#This Row],[55]],rounds_cum_time[55],1),"."))</f>
        <v>22.</v>
      </c>
      <c r="BM19" s="130" t="str">
        <f>IF(ISBLANK(laps_times[[#This Row],[56]]),"DNF",CONCATENATE(RANK(rounds_cum_time[[#This Row],[56]],rounds_cum_time[56],1),"."))</f>
        <v>22.</v>
      </c>
      <c r="BN19" s="130" t="str">
        <f>IF(ISBLANK(laps_times[[#This Row],[57]]),"DNF",CONCATENATE(RANK(rounds_cum_time[[#This Row],[57]],rounds_cum_time[57],1),"."))</f>
        <v>22.</v>
      </c>
      <c r="BO19" s="130" t="str">
        <f>IF(ISBLANK(laps_times[[#This Row],[58]]),"DNF",CONCATENATE(RANK(rounds_cum_time[[#This Row],[58]],rounds_cum_time[58],1),"."))</f>
        <v>22.</v>
      </c>
      <c r="BP19" s="130" t="str">
        <f>IF(ISBLANK(laps_times[[#This Row],[59]]),"DNF",CONCATENATE(RANK(rounds_cum_time[[#This Row],[59]],rounds_cum_time[59],1),"."))</f>
        <v>22.</v>
      </c>
      <c r="BQ19" s="130" t="str">
        <f>IF(ISBLANK(laps_times[[#This Row],[60]]),"DNF",CONCATENATE(RANK(rounds_cum_time[[#This Row],[60]],rounds_cum_time[60],1),"."))</f>
        <v>22.</v>
      </c>
      <c r="BR19" s="130" t="str">
        <f>IF(ISBLANK(laps_times[[#This Row],[61]]),"DNF",CONCATENATE(RANK(rounds_cum_time[[#This Row],[61]],rounds_cum_time[61],1),"."))</f>
        <v>22.</v>
      </c>
      <c r="BS19" s="130" t="str">
        <f>IF(ISBLANK(laps_times[[#This Row],[62]]),"DNF",CONCATENATE(RANK(rounds_cum_time[[#This Row],[62]],rounds_cum_time[62],1),"."))</f>
        <v>22.</v>
      </c>
      <c r="BT19" s="130" t="str">
        <f>IF(ISBLANK(laps_times[[#This Row],[63]]),"DNF",CONCATENATE(RANK(rounds_cum_time[[#This Row],[63]],rounds_cum_time[63],1),"."))</f>
        <v>22.</v>
      </c>
      <c r="BU19" s="130" t="str">
        <f>IF(ISBLANK(laps_times[[#This Row],[64]]),"DNF",CONCATENATE(RANK(rounds_cum_time[[#This Row],[64]],rounds_cum_time[64],1),"."))</f>
        <v>22.</v>
      </c>
      <c r="BV19" s="130" t="str">
        <f>IF(ISBLANK(laps_times[[#This Row],[65]]),"DNF",CONCATENATE(RANK(rounds_cum_time[[#This Row],[65]],rounds_cum_time[65],1),"."))</f>
        <v>22.</v>
      </c>
      <c r="BW19" s="130" t="str">
        <f>IF(ISBLANK(laps_times[[#This Row],[66]]),"DNF",CONCATENATE(RANK(rounds_cum_time[[#This Row],[66]],rounds_cum_time[66],1),"."))</f>
        <v>21.</v>
      </c>
      <c r="BX19" s="130" t="str">
        <f>IF(ISBLANK(laps_times[[#This Row],[67]]),"DNF",CONCATENATE(RANK(rounds_cum_time[[#This Row],[67]],rounds_cum_time[67],1),"."))</f>
        <v>21.</v>
      </c>
      <c r="BY19" s="130" t="str">
        <f>IF(ISBLANK(laps_times[[#This Row],[68]]),"DNF",CONCATENATE(RANK(rounds_cum_time[[#This Row],[68]],rounds_cum_time[68],1),"."))</f>
        <v>21.</v>
      </c>
      <c r="BZ19" s="130" t="str">
        <f>IF(ISBLANK(laps_times[[#This Row],[69]]),"DNF",CONCATENATE(RANK(rounds_cum_time[[#This Row],[69]],rounds_cum_time[69],1),"."))</f>
        <v>21.</v>
      </c>
      <c r="CA19" s="130" t="str">
        <f>IF(ISBLANK(laps_times[[#This Row],[70]]),"DNF",CONCATENATE(RANK(rounds_cum_time[[#This Row],[70]],rounds_cum_time[70],1),"."))</f>
        <v>21.</v>
      </c>
      <c r="CB19" s="130" t="str">
        <f>IF(ISBLANK(laps_times[[#This Row],[71]]),"DNF",CONCATENATE(RANK(rounds_cum_time[[#This Row],[71]],rounds_cum_time[71],1),"."))</f>
        <v>21.</v>
      </c>
      <c r="CC19" s="130" t="str">
        <f>IF(ISBLANK(laps_times[[#This Row],[72]]),"DNF",CONCATENATE(RANK(rounds_cum_time[[#This Row],[72]],rounds_cum_time[72],1),"."))</f>
        <v>21.</v>
      </c>
      <c r="CD19" s="130" t="str">
        <f>IF(ISBLANK(laps_times[[#This Row],[73]]),"DNF",CONCATENATE(RANK(rounds_cum_time[[#This Row],[73]],rounds_cum_time[73],1),"."))</f>
        <v>21.</v>
      </c>
      <c r="CE19" s="130" t="str">
        <f>IF(ISBLANK(laps_times[[#This Row],[74]]),"DNF",CONCATENATE(RANK(rounds_cum_time[[#This Row],[74]],rounds_cum_time[74],1),"."))</f>
        <v>20.</v>
      </c>
      <c r="CF19" s="130" t="str">
        <f>IF(ISBLANK(laps_times[[#This Row],[75]]),"DNF",CONCATENATE(RANK(rounds_cum_time[[#This Row],[75]],rounds_cum_time[75],1),"."))</f>
        <v>20.</v>
      </c>
      <c r="CG19" s="130" t="str">
        <f>IF(ISBLANK(laps_times[[#This Row],[76]]),"DNF",CONCATENATE(RANK(rounds_cum_time[[#This Row],[76]],rounds_cum_time[76],1),"."))</f>
        <v>20.</v>
      </c>
      <c r="CH19" s="130" t="str">
        <f>IF(ISBLANK(laps_times[[#This Row],[77]]),"DNF",CONCATENATE(RANK(rounds_cum_time[[#This Row],[77]],rounds_cum_time[77],1),"."))</f>
        <v>20.</v>
      </c>
      <c r="CI19" s="130" t="str">
        <f>IF(ISBLANK(laps_times[[#This Row],[78]]),"DNF",CONCATENATE(RANK(rounds_cum_time[[#This Row],[78]],rounds_cum_time[78],1),"."))</f>
        <v>20.</v>
      </c>
      <c r="CJ19" s="130" t="str">
        <f>IF(ISBLANK(laps_times[[#This Row],[79]]),"DNF",CONCATENATE(RANK(rounds_cum_time[[#This Row],[79]],rounds_cum_time[79],1),"."))</f>
        <v>20.</v>
      </c>
      <c r="CK19" s="130" t="str">
        <f>IF(ISBLANK(laps_times[[#This Row],[80]]),"DNF",CONCATENATE(RANK(rounds_cum_time[[#This Row],[80]],rounds_cum_time[80],1),"."))</f>
        <v>20.</v>
      </c>
      <c r="CL19" s="130" t="str">
        <f>IF(ISBLANK(laps_times[[#This Row],[81]]),"DNF",CONCATENATE(RANK(rounds_cum_time[[#This Row],[81]],rounds_cum_time[81],1),"."))</f>
        <v>20.</v>
      </c>
      <c r="CM19" s="130" t="str">
        <f>IF(ISBLANK(laps_times[[#This Row],[82]]),"DNF",CONCATENATE(RANK(rounds_cum_time[[#This Row],[82]],rounds_cum_time[82],1),"."))</f>
        <v>20.</v>
      </c>
      <c r="CN19" s="130" t="str">
        <f>IF(ISBLANK(laps_times[[#This Row],[83]]),"DNF",CONCATENATE(RANK(rounds_cum_time[[#This Row],[83]],rounds_cum_time[83],1),"."))</f>
        <v>19.</v>
      </c>
      <c r="CO19" s="130" t="str">
        <f>IF(ISBLANK(laps_times[[#This Row],[84]]),"DNF",CONCATENATE(RANK(rounds_cum_time[[#This Row],[84]],rounds_cum_time[84],1),"."))</f>
        <v>19.</v>
      </c>
      <c r="CP19" s="130" t="str">
        <f>IF(ISBLANK(laps_times[[#This Row],[85]]),"DNF",CONCATENATE(RANK(rounds_cum_time[[#This Row],[85]],rounds_cum_time[85],1),"."))</f>
        <v>18.</v>
      </c>
      <c r="CQ19" s="130" t="str">
        <f>IF(ISBLANK(laps_times[[#This Row],[86]]),"DNF",CONCATENATE(RANK(rounds_cum_time[[#This Row],[86]],rounds_cum_time[86],1),"."))</f>
        <v>18.</v>
      </c>
      <c r="CR19" s="130" t="str">
        <f>IF(ISBLANK(laps_times[[#This Row],[87]]),"DNF",CONCATENATE(RANK(rounds_cum_time[[#This Row],[87]],rounds_cum_time[87],1),"."))</f>
        <v>18.</v>
      </c>
      <c r="CS19" s="130" t="str">
        <f>IF(ISBLANK(laps_times[[#This Row],[88]]),"DNF",CONCATENATE(RANK(rounds_cum_time[[#This Row],[88]],rounds_cum_time[88],1),"."))</f>
        <v>18.</v>
      </c>
      <c r="CT19" s="130" t="str">
        <f>IF(ISBLANK(laps_times[[#This Row],[89]]),"DNF",CONCATENATE(RANK(rounds_cum_time[[#This Row],[89]],rounds_cum_time[89],1),"."))</f>
        <v>17.</v>
      </c>
      <c r="CU19" s="130" t="str">
        <f>IF(ISBLANK(laps_times[[#This Row],[90]]),"DNF",CONCATENATE(RANK(rounds_cum_time[[#This Row],[90]],rounds_cum_time[90],1),"."))</f>
        <v>17.</v>
      </c>
      <c r="CV19" s="130" t="str">
        <f>IF(ISBLANK(laps_times[[#This Row],[91]]),"DNF",CONCATENATE(RANK(rounds_cum_time[[#This Row],[91]],rounds_cum_time[91],1),"."))</f>
        <v>17.</v>
      </c>
      <c r="CW19" s="130" t="str">
        <f>IF(ISBLANK(laps_times[[#This Row],[92]]),"DNF",CONCATENATE(RANK(rounds_cum_time[[#This Row],[92]],rounds_cum_time[92],1),"."))</f>
        <v>17.</v>
      </c>
      <c r="CX19" s="130" t="str">
        <f>IF(ISBLANK(laps_times[[#This Row],[93]]),"DNF",CONCATENATE(RANK(rounds_cum_time[[#This Row],[93]],rounds_cum_time[93],1),"."))</f>
        <v>17.</v>
      </c>
      <c r="CY19" s="130" t="str">
        <f>IF(ISBLANK(laps_times[[#This Row],[94]]),"DNF",CONCATENATE(RANK(rounds_cum_time[[#This Row],[94]],rounds_cum_time[94],1),"."))</f>
        <v>17.</v>
      </c>
      <c r="CZ19" s="130" t="str">
        <f>IF(ISBLANK(laps_times[[#This Row],[95]]),"DNF",CONCATENATE(RANK(rounds_cum_time[[#This Row],[95]],rounds_cum_time[95],1),"."))</f>
        <v>17.</v>
      </c>
      <c r="DA19" s="130" t="str">
        <f>IF(ISBLANK(laps_times[[#This Row],[96]]),"DNF",CONCATENATE(RANK(rounds_cum_time[[#This Row],[96]],rounds_cum_time[96],1),"."))</f>
        <v>17.</v>
      </c>
      <c r="DB19" s="130" t="str">
        <f>IF(ISBLANK(laps_times[[#This Row],[97]]),"DNF",CONCATENATE(RANK(rounds_cum_time[[#This Row],[97]],rounds_cum_time[97],1),"."))</f>
        <v>17.</v>
      </c>
      <c r="DC19" s="130" t="str">
        <f>IF(ISBLANK(laps_times[[#This Row],[98]]),"DNF",CONCATENATE(RANK(rounds_cum_time[[#This Row],[98]],rounds_cum_time[98],1),"."))</f>
        <v>17.</v>
      </c>
      <c r="DD19" s="130" t="str">
        <f>IF(ISBLANK(laps_times[[#This Row],[99]]),"DNF",CONCATENATE(RANK(rounds_cum_time[[#This Row],[99]],rounds_cum_time[99],1),"."))</f>
        <v>17.</v>
      </c>
      <c r="DE19" s="130" t="str">
        <f>IF(ISBLANK(laps_times[[#This Row],[100]]),"DNF",CONCATENATE(RANK(rounds_cum_time[[#This Row],[100]],rounds_cum_time[100],1),"."))</f>
        <v>17.</v>
      </c>
      <c r="DF19" s="130" t="str">
        <f>IF(ISBLANK(laps_times[[#This Row],[101]]),"DNF",CONCATENATE(RANK(rounds_cum_time[[#This Row],[101]],rounds_cum_time[101],1),"."))</f>
        <v>17.</v>
      </c>
      <c r="DG19" s="130" t="str">
        <f>IF(ISBLANK(laps_times[[#This Row],[102]]),"DNF",CONCATENATE(RANK(rounds_cum_time[[#This Row],[102]],rounds_cum_time[102],1),"."))</f>
        <v>17.</v>
      </c>
      <c r="DH19" s="130" t="str">
        <f>IF(ISBLANK(laps_times[[#This Row],[103]]),"DNF",CONCATENATE(RANK(rounds_cum_time[[#This Row],[103]],rounds_cum_time[103],1),"."))</f>
        <v>17.</v>
      </c>
      <c r="DI19" s="131" t="str">
        <f>IF(ISBLANK(laps_times[[#This Row],[104]]),"DNF",CONCATENATE(RANK(rounds_cum_time[[#This Row],[104]],rounds_cum_time[104],1),"."))</f>
        <v>16.</v>
      </c>
      <c r="DJ19" s="131" t="str">
        <f>IF(ISBLANK(laps_times[[#This Row],[105]]),"DNF",CONCATENATE(RANK(rounds_cum_time[[#This Row],[105]],rounds_cum_time[105],1),"."))</f>
        <v>16.</v>
      </c>
    </row>
    <row r="20" spans="2:114" x14ac:dyDescent="0.2">
      <c r="B20" s="124">
        <f>laps_times[[#This Row],[poř]]</f>
        <v>17</v>
      </c>
      <c r="C20" s="129">
        <f>laps_times[[#This Row],[s.č.]]</f>
        <v>74</v>
      </c>
      <c r="D20" s="125" t="str">
        <f>laps_times[[#This Row],[jméno]]</f>
        <v>Pirkl Pavel</v>
      </c>
      <c r="E20" s="126">
        <f>laps_times[[#This Row],[roč]]</f>
        <v>1979</v>
      </c>
      <c r="F20" s="126" t="str">
        <f>laps_times[[#This Row],[kat]]</f>
        <v>M30</v>
      </c>
      <c r="G20" s="126">
        <f>laps_times[[#This Row],[poř_kat]]</f>
        <v>8</v>
      </c>
      <c r="H20" s="125" t="str">
        <f>IF(ISBLANK(laps_times[[#This Row],[klub]]),"-",laps_times[[#This Row],[klub]])</f>
        <v>Liberec</v>
      </c>
      <c r="I20" s="138">
        <f>laps_times[[#This Row],[celk. čas]]</f>
        <v>0.13164351851851852</v>
      </c>
      <c r="J20" s="130" t="str">
        <f>IF(ISBLANK(laps_times[[#This Row],[1]]),"DNF",CONCATENATE(RANK(rounds_cum_time[[#This Row],[1]],rounds_cum_time[1],1),"."))</f>
        <v>8.</v>
      </c>
      <c r="K20" s="130" t="str">
        <f>IF(ISBLANK(laps_times[[#This Row],[2]]),"DNF",CONCATENATE(RANK(rounds_cum_time[[#This Row],[2]],rounds_cum_time[2],1),"."))</f>
        <v>9.</v>
      </c>
      <c r="L20" s="130" t="str">
        <f>IF(ISBLANK(laps_times[[#This Row],[3]]),"DNF",CONCATENATE(RANK(rounds_cum_time[[#This Row],[3]],rounds_cum_time[3],1),"."))</f>
        <v>9.</v>
      </c>
      <c r="M20" s="130" t="str">
        <f>IF(ISBLANK(laps_times[[#This Row],[4]]),"DNF",CONCATENATE(RANK(rounds_cum_time[[#This Row],[4]],rounds_cum_time[4],1),"."))</f>
        <v>11.</v>
      </c>
      <c r="N20" s="130" t="str">
        <f>IF(ISBLANK(laps_times[[#This Row],[5]]),"DNF",CONCATENATE(RANK(rounds_cum_time[[#This Row],[5]],rounds_cum_time[5],1),"."))</f>
        <v>11.</v>
      </c>
      <c r="O20" s="130" t="str">
        <f>IF(ISBLANK(laps_times[[#This Row],[6]]),"DNF",CONCATENATE(RANK(rounds_cum_time[[#This Row],[6]],rounds_cum_time[6],1),"."))</f>
        <v>11.</v>
      </c>
      <c r="P20" s="130" t="str">
        <f>IF(ISBLANK(laps_times[[#This Row],[7]]),"DNF",CONCATENATE(RANK(rounds_cum_time[[#This Row],[7]],rounds_cum_time[7],1),"."))</f>
        <v>10.</v>
      </c>
      <c r="Q20" s="130" t="str">
        <f>IF(ISBLANK(laps_times[[#This Row],[8]]),"DNF",CONCATENATE(RANK(rounds_cum_time[[#This Row],[8]],rounds_cum_time[8],1),"."))</f>
        <v>9.</v>
      </c>
      <c r="R20" s="130" t="str">
        <f>IF(ISBLANK(laps_times[[#This Row],[9]]),"DNF",CONCATENATE(RANK(rounds_cum_time[[#This Row],[9]],rounds_cum_time[9],1),"."))</f>
        <v>9.</v>
      </c>
      <c r="S20" s="130" t="str">
        <f>IF(ISBLANK(laps_times[[#This Row],[10]]),"DNF",CONCATENATE(RANK(rounds_cum_time[[#This Row],[10]],rounds_cum_time[10],1),"."))</f>
        <v>9.</v>
      </c>
      <c r="T20" s="130" t="str">
        <f>IF(ISBLANK(laps_times[[#This Row],[11]]),"DNF",CONCATENATE(RANK(rounds_cum_time[[#This Row],[11]],rounds_cum_time[11],1),"."))</f>
        <v>8.</v>
      </c>
      <c r="U20" s="130" t="str">
        <f>IF(ISBLANK(laps_times[[#This Row],[12]]),"DNF",CONCATENATE(RANK(rounds_cum_time[[#This Row],[12]],rounds_cum_time[12],1),"."))</f>
        <v>8.</v>
      </c>
      <c r="V20" s="130" t="str">
        <f>IF(ISBLANK(laps_times[[#This Row],[13]]),"DNF",CONCATENATE(RANK(rounds_cum_time[[#This Row],[13]],rounds_cum_time[13],1),"."))</f>
        <v>8.</v>
      </c>
      <c r="W20" s="130" t="str">
        <f>IF(ISBLANK(laps_times[[#This Row],[14]]),"DNF",CONCATENATE(RANK(rounds_cum_time[[#This Row],[14]],rounds_cum_time[14],1),"."))</f>
        <v>8.</v>
      </c>
      <c r="X20" s="130" t="str">
        <f>IF(ISBLANK(laps_times[[#This Row],[15]]),"DNF",CONCATENATE(RANK(rounds_cum_time[[#This Row],[15]],rounds_cum_time[15],1),"."))</f>
        <v>8.</v>
      </c>
      <c r="Y20" s="130" t="str">
        <f>IF(ISBLANK(laps_times[[#This Row],[16]]),"DNF",CONCATENATE(RANK(rounds_cum_time[[#This Row],[16]],rounds_cum_time[16],1),"."))</f>
        <v>7.</v>
      </c>
      <c r="Z20" s="130" t="str">
        <f>IF(ISBLANK(laps_times[[#This Row],[17]]),"DNF",CONCATENATE(RANK(rounds_cum_time[[#This Row],[17]],rounds_cum_time[17],1),"."))</f>
        <v>7.</v>
      </c>
      <c r="AA20" s="130" t="str">
        <f>IF(ISBLANK(laps_times[[#This Row],[18]]),"DNF",CONCATENATE(RANK(rounds_cum_time[[#This Row],[18]],rounds_cum_time[18],1),"."))</f>
        <v>7.</v>
      </c>
      <c r="AB20" s="130" t="str">
        <f>IF(ISBLANK(laps_times[[#This Row],[19]]),"DNF",CONCATENATE(RANK(rounds_cum_time[[#This Row],[19]],rounds_cum_time[19],1),"."))</f>
        <v>7.</v>
      </c>
      <c r="AC20" s="130" t="str">
        <f>IF(ISBLANK(laps_times[[#This Row],[20]]),"DNF",CONCATENATE(RANK(rounds_cum_time[[#This Row],[20]],rounds_cum_time[20],1),"."))</f>
        <v>7.</v>
      </c>
      <c r="AD20" s="130" t="str">
        <f>IF(ISBLANK(laps_times[[#This Row],[21]]),"DNF",CONCATENATE(RANK(rounds_cum_time[[#This Row],[21]],rounds_cum_time[21],1),"."))</f>
        <v>7.</v>
      </c>
      <c r="AE20" s="130" t="str">
        <f>IF(ISBLANK(laps_times[[#This Row],[22]]),"DNF",CONCATENATE(RANK(rounds_cum_time[[#This Row],[22]],rounds_cum_time[22],1),"."))</f>
        <v>7.</v>
      </c>
      <c r="AF20" s="130" t="str">
        <f>IF(ISBLANK(laps_times[[#This Row],[23]]),"DNF",CONCATENATE(RANK(rounds_cum_time[[#This Row],[23]],rounds_cum_time[23],1),"."))</f>
        <v>7.</v>
      </c>
      <c r="AG20" s="130" t="str">
        <f>IF(ISBLANK(laps_times[[#This Row],[24]]),"DNF",CONCATENATE(RANK(rounds_cum_time[[#This Row],[24]],rounds_cum_time[24],1),"."))</f>
        <v>7.</v>
      </c>
      <c r="AH20" s="130" t="str">
        <f>IF(ISBLANK(laps_times[[#This Row],[25]]),"DNF",CONCATENATE(RANK(rounds_cum_time[[#This Row],[25]],rounds_cum_time[25],1),"."))</f>
        <v>7.</v>
      </c>
      <c r="AI20" s="130" t="str">
        <f>IF(ISBLANK(laps_times[[#This Row],[26]]),"DNF",CONCATENATE(RANK(rounds_cum_time[[#This Row],[26]],rounds_cum_time[26],1),"."))</f>
        <v>7.</v>
      </c>
      <c r="AJ20" s="130" t="str">
        <f>IF(ISBLANK(laps_times[[#This Row],[27]]),"DNF",CONCATENATE(RANK(rounds_cum_time[[#This Row],[27]],rounds_cum_time[27],1),"."))</f>
        <v>6.</v>
      </c>
      <c r="AK20" s="130" t="str">
        <f>IF(ISBLANK(laps_times[[#This Row],[28]]),"DNF",CONCATENATE(RANK(rounds_cum_time[[#This Row],[28]],rounds_cum_time[28],1),"."))</f>
        <v>6.</v>
      </c>
      <c r="AL20" s="130" t="str">
        <f>IF(ISBLANK(laps_times[[#This Row],[29]]),"DNF",CONCATENATE(RANK(rounds_cum_time[[#This Row],[29]],rounds_cum_time[29],1),"."))</f>
        <v>6.</v>
      </c>
      <c r="AM20" s="130" t="str">
        <f>IF(ISBLANK(laps_times[[#This Row],[30]]),"DNF",CONCATENATE(RANK(rounds_cum_time[[#This Row],[30]],rounds_cum_time[30],1),"."))</f>
        <v>6.</v>
      </c>
      <c r="AN20" s="130" t="str">
        <f>IF(ISBLANK(laps_times[[#This Row],[31]]),"DNF",CONCATENATE(RANK(rounds_cum_time[[#This Row],[31]],rounds_cum_time[31],1),"."))</f>
        <v>6.</v>
      </c>
      <c r="AO20" s="130" t="str">
        <f>IF(ISBLANK(laps_times[[#This Row],[32]]),"DNF",CONCATENATE(RANK(rounds_cum_time[[#This Row],[32]],rounds_cum_time[32],1),"."))</f>
        <v>6.</v>
      </c>
      <c r="AP20" s="130" t="str">
        <f>IF(ISBLANK(laps_times[[#This Row],[33]]),"DNF",CONCATENATE(RANK(rounds_cum_time[[#This Row],[33]],rounds_cum_time[33],1),"."))</f>
        <v>6.</v>
      </c>
      <c r="AQ20" s="130" t="str">
        <f>IF(ISBLANK(laps_times[[#This Row],[34]]),"DNF",CONCATENATE(RANK(rounds_cum_time[[#This Row],[34]],rounds_cum_time[34],1),"."))</f>
        <v>6.</v>
      </c>
      <c r="AR20" s="130" t="str">
        <f>IF(ISBLANK(laps_times[[#This Row],[35]]),"DNF",CONCATENATE(RANK(rounds_cum_time[[#This Row],[35]],rounds_cum_time[35],1),"."))</f>
        <v>6.</v>
      </c>
      <c r="AS20" s="130" t="str">
        <f>IF(ISBLANK(laps_times[[#This Row],[36]]),"DNF",CONCATENATE(RANK(rounds_cum_time[[#This Row],[36]],rounds_cum_time[36],1),"."))</f>
        <v>7.</v>
      </c>
      <c r="AT20" s="130" t="str">
        <f>IF(ISBLANK(laps_times[[#This Row],[37]]),"DNF",CONCATENATE(RANK(rounds_cum_time[[#This Row],[37]],rounds_cum_time[37],1),"."))</f>
        <v>7.</v>
      </c>
      <c r="AU20" s="130" t="str">
        <f>IF(ISBLANK(laps_times[[#This Row],[38]]),"DNF",CONCATENATE(RANK(rounds_cum_time[[#This Row],[38]],rounds_cum_time[38],1),"."))</f>
        <v>7.</v>
      </c>
      <c r="AV20" s="130" t="str">
        <f>IF(ISBLANK(laps_times[[#This Row],[39]]),"DNF",CONCATENATE(RANK(rounds_cum_time[[#This Row],[39]],rounds_cum_time[39],1),"."))</f>
        <v>7.</v>
      </c>
      <c r="AW20" s="130" t="str">
        <f>IF(ISBLANK(laps_times[[#This Row],[40]]),"DNF",CONCATENATE(RANK(rounds_cum_time[[#This Row],[40]],rounds_cum_time[40],1),"."))</f>
        <v>6.</v>
      </c>
      <c r="AX20" s="130" t="str">
        <f>IF(ISBLANK(laps_times[[#This Row],[41]]),"DNF",CONCATENATE(RANK(rounds_cum_time[[#This Row],[41]],rounds_cum_time[41],1),"."))</f>
        <v>6.</v>
      </c>
      <c r="AY20" s="130" t="str">
        <f>IF(ISBLANK(laps_times[[#This Row],[42]]),"DNF",CONCATENATE(RANK(rounds_cum_time[[#This Row],[42]],rounds_cum_time[42],1),"."))</f>
        <v>6.</v>
      </c>
      <c r="AZ20" s="130" t="str">
        <f>IF(ISBLANK(laps_times[[#This Row],[43]]),"DNF",CONCATENATE(RANK(rounds_cum_time[[#This Row],[43]],rounds_cum_time[43],1),"."))</f>
        <v>6.</v>
      </c>
      <c r="BA20" s="130" t="str">
        <f>IF(ISBLANK(laps_times[[#This Row],[44]]),"DNF",CONCATENATE(RANK(rounds_cum_time[[#This Row],[44]],rounds_cum_time[44],1),"."))</f>
        <v>6.</v>
      </c>
      <c r="BB20" s="130" t="str">
        <f>IF(ISBLANK(laps_times[[#This Row],[45]]),"DNF",CONCATENATE(RANK(rounds_cum_time[[#This Row],[45]],rounds_cum_time[45],1),"."))</f>
        <v>6.</v>
      </c>
      <c r="BC20" s="130" t="str">
        <f>IF(ISBLANK(laps_times[[#This Row],[46]]),"DNF",CONCATENATE(RANK(rounds_cum_time[[#This Row],[46]],rounds_cum_time[46],1),"."))</f>
        <v>6.</v>
      </c>
      <c r="BD20" s="130" t="str">
        <f>IF(ISBLANK(laps_times[[#This Row],[47]]),"DNF",CONCATENATE(RANK(rounds_cum_time[[#This Row],[47]],rounds_cum_time[47],1),"."))</f>
        <v>6.</v>
      </c>
      <c r="BE20" s="130" t="str">
        <f>IF(ISBLANK(laps_times[[#This Row],[48]]),"DNF",CONCATENATE(RANK(rounds_cum_time[[#This Row],[48]],rounds_cum_time[48],1),"."))</f>
        <v>6.</v>
      </c>
      <c r="BF20" s="130" t="str">
        <f>IF(ISBLANK(laps_times[[#This Row],[49]]),"DNF",CONCATENATE(RANK(rounds_cum_time[[#This Row],[49]],rounds_cum_time[49],1),"."))</f>
        <v>6.</v>
      </c>
      <c r="BG20" s="130" t="str">
        <f>IF(ISBLANK(laps_times[[#This Row],[50]]),"DNF",CONCATENATE(RANK(rounds_cum_time[[#This Row],[50]],rounds_cum_time[50],1),"."))</f>
        <v>6.</v>
      </c>
      <c r="BH20" s="130" t="str">
        <f>IF(ISBLANK(laps_times[[#This Row],[51]]),"DNF",CONCATENATE(RANK(rounds_cum_time[[#This Row],[51]],rounds_cum_time[51],1),"."))</f>
        <v>6.</v>
      </c>
      <c r="BI20" s="130" t="str">
        <f>IF(ISBLANK(laps_times[[#This Row],[52]]),"DNF",CONCATENATE(RANK(rounds_cum_time[[#This Row],[52]],rounds_cum_time[52],1),"."))</f>
        <v>6.</v>
      </c>
      <c r="BJ20" s="130" t="str">
        <f>IF(ISBLANK(laps_times[[#This Row],[53]]),"DNF",CONCATENATE(RANK(rounds_cum_time[[#This Row],[53]],rounds_cum_time[53],1),"."))</f>
        <v>6.</v>
      </c>
      <c r="BK20" s="130" t="str">
        <f>IF(ISBLANK(laps_times[[#This Row],[54]]),"DNF",CONCATENATE(RANK(rounds_cum_time[[#This Row],[54]],rounds_cum_time[54],1),"."))</f>
        <v>6.</v>
      </c>
      <c r="BL20" s="130" t="str">
        <f>IF(ISBLANK(laps_times[[#This Row],[55]]),"DNF",CONCATENATE(RANK(rounds_cum_time[[#This Row],[55]],rounds_cum_time[55],1),"."))</f>
        <v>6.</v>
      </c>
      <c r="BM20" s="130" t="str">
        <f>IF(ISBLANK(laps_times[[#This Row],[56]]),"DNF",CONCATENATE(RANK(rounds_cum_time[[#This Row],[56]],rounds_cum_time[56],1),"."))</f>
        <v>6.</v>
      </c>
      <c r="BN20" s="130" t="str">
        <f>IF(ISBLANK(laps_times[[#This Row],[57]]),"DNF",CONCATENATE(RANK(rounds_cum_time[[#This Row],[57]],rounds_cum_time[57],1),"."))</f>
        <v>6.</v>
      </c>
      <c r="BO20" s="130" t="str">
        <f>IF(ISBLANK(laps_times[[#This Row],[58]]),"DNF",CONCATENATE(RANK(rounds_cum_time[[#This Row],[58]],rounds_cum_time[58],1),"."))</f>
        <v>6.</v>
      </c>
      <c r="BP20" s="130" t="str">
        <f>IF(ISBLANK(laps_times[[#This Row],[59]]),"DNF",CONCATENATE(RANK(rounds_cum_time[[#This Row],[59]],rounds_cum_time[59],1),"."))</f>
        <v>6.</v>
      </c>
      <c r="BQ20" s="130" t="str">
        <f>IF(ISBLANK(laps_times[[#This Row],[60]]),"DNF",CONCATENATE(RANK(rounds_cum_time[[#This Row],[60]],rounds_cum_time[60],1),"."))</f>
        <v>6.</v>
      </c>
      <c r="BR20" s="130" t="str">
        <f>IF(ISBLANK(laps_times[[#This Row],[61]]),"DNF",CONCATENATE(RANK(rounds_cum_time[[#This Row],[61]],rounds_cum_time[61],1),"."))</f>
        <v>6.</v>
      </c>
      <c r="BS20" s="130" t="str">
        <f>IF(ISBLANK(laps_times[[#This Row],[62]]),"DNF",CONCATENATE(RANK(rounds_cum_time[[#This Row],[62]],rounds_cum_time[62],1),"."))</f>
        <v>6.</v>
      </c>
      <c r="BT20" s="130" t="str">
        <f>IF(ISBLANK(laps_times[[#This Row],[63]]),"DNF",CONCATENATE(RANK(rounds_cum_time[[#This Row],[63]],rounds_cum_time[63],1),"."))</f>
        <v>6.</v>
      </c>
      <c r="BU20" s="130" t="str">
        <f>IF(ISBLANK(laps_times[[#This Row],[64]]),"DNF",CONCATENATE(RANK(rounds_cum_time[[#This Row],[64]],rounds_cum_time[64],1),"."))</f>
        <v>6.</v>
      </c>
      <c r="BV20" s="130" t="str">
        <f>IF(ISBLANK(laps_times[[#This Row],[65]]),"DNF",CONCATENATE(RANK(rounds_cum_time[[#This Row],[65]],rounds_cum_time[65],1),"."))</f>
        <v>6.</v>
      </c>
      <c r="BW20" s="130" t="str">
        <f>IF(ISBLANK(laps_times[[#This Row],[66]]),"DNF",CONCATENATE(RANK(rounds_cum_time[[#This Row],[66]],rounds_cum_time[66],1),"."))</f>
        <v>7.</v>
      </c>
      <c r="BX20" s="130" t="str">
        <f>IF(ISBLANK(laps_times[[#This Row],[67]]),"DNF",CONCATENATE(RANK(rounds_cum_time[[#This Row],[67]],rounds_cum_time[67],1),"."))</f>
        <v>7.</v>
      </c>
      <c r="BY20" s="130" t="str">
        <f>IF(ISBLANK(laps_times[[#This Row],[68]]),"DNF",CONCATENATE(RANK(rounds_cum_time[[#This Row],[68]],rounds_cum_time[68],1),"."))</f>
        <v>8.</v>
      </c>
      <c r="BZ20" s="130" t="str">
        <f>IF(ISBLANK(laps_times[[#This Row],[69]]),"DNF",CONCATENATE(RANK(rounds_cum_time[[#This Row],[69]],rounds_cum_time[69],1),"."))</f>
        <v>8.</v>
      </c>
      <c r="CA20" s="130" t="str">
        <f>IF(ISBLANK(laps_times[[#This Row],[70]]),"DNF",CONCATENATE(RANK(rounds_cum_time[[#This Row],[70]],rounds_cum_time[70],1),"."))</f>
        <v>8.</v>
      </c>
      <c r="CB20" s="130" t="str">
        <f>IF(ISBLANK(laps_times[[#This Row],[71]]),"DNF",CONCATENATE(RANK(rounds_cum_time[[#This Row],[71]],rounds_cum_time[71],1),"."))</f>
        <v>8.</v>
      </c>
      <c r="CC20" s="130" t="str">
        <f>IF(ISBLANK(laps_times[[#This Row],[72]]),"DNF",CONCATENATE(RANK(rounds_cum_time[[#This Row],[72]],rounds_cum_time[72],1),"."))</f>
        <v>8.</v>
      </c>
      <c r="CD20" s="130" t="str">
        <f>IF(ISBLANK(laps_times[[#This Row],[73]]),"DNF",CONCATENATE(RANK(rounds_cum_time[[#This Row],[73]],rounds_cum_time[73],1),"."))</f>
        <v>9.</v>
      </c>
      <c r="CE20" s="130" t="str">
        <f>IF(ISBLANK(laps_times[[#This Row],[74]]),"DNF",CONCATENATE(RANK(rounds_cum_time[[#This Row],[74]],rounds_cum_time[74],1),"."))</f>
        <v>9.</v>
      </c>
      <c r="CF20" s="130" t="str">
        <f>IF(ISBLANK(laps_times[[#This Row],[75]]),"DNF",CONCATENATE(RANK(rounds_cum_time[[#This Row],[75]],rounds_cum_time[75],1),"."))</f>
        <v>9.</v>
      </c>
      <c r="CG20" s="130" t="str">
        <f>IF(ISBLANK(laps_times[[#This Row],[76]]),"DNF",CONCATENATE(RANK(rounds_cum_time[[#This Row],[76]],rounds_cum_time[76],1),"."))</f>
        <v>12.</v>
      </c>
      <c r="CH20" s="130" t="str">
        <f>IF(ISBLANK(laps_times[[#This Row],[77]]),"DNF",CONCATENATE(RANK(rounds_cum_time[[#This Row],[77]],rounds_cum_time[77],1),"."))</f>
        <v>13.</v>
      </c>
      <c r="CI20" s="130" t="str">
        <f>IF(ISBLANK(laps_times[[#This Row],[78]]),"DNF",CONCATENATE(RANK(rounds_cum_time[[#This Row],[78]],rounds_cum_time[78],1),"."))</f>
        <v>13.</v>
      </c>
      <c r="CJ20" s="130" t="str">
        <f>IF(ISBLANK(laps_times[[#This Row],[79]]),"DNF",CONCATENATE(RANK(rounds_cum_time[[#This Row],[79]],rounds_cum_time[79],1),"."))</f>
        <v>13.</v>
      </c>
      <c r="CK20" s="130" t="str">
        <f>IF(ISBLANK(laps_times[[#This Row],[80]]),"DNF",CONCATENATE(RANK(rounds_cum_time[[#This Row],[80]],rounds_cum_time[80],1),"."))</f>
        <v>13.</v>
      </c>
      <c r="CL20" s="130" t="str">
        <f>IF(ISBLANK(laps_times[[#This Row],[81]]),"DNF",CONCATENATE(RANK(rounds_cum_time[[#This Row],[81]],rounds_cum_time[81],1),"."))</f>
        <v>13.</v>
      </c>
      <c r="CM20" s="130" t="str">
        <f>IF(ISBLANK(laps_times[[#This Row],[82]]),"DNF",CONCATENATE(RANK(rounds_cum_time[[#This Row],[82]],rounds_cum_time[82],1),"."))</f>
        <v>13.</v>
      </c>
      <c r="CN20" s="130" t="str">
        <f>IF(ISBLANK(laps_times[[#This Row],[83]]),"DNF",CONCATENATE(RANK(rounds_cum_time[[#This Row],[83]],rounds_cum_time[83],1),"."))</f>
        <v>14.</v>
      </c>
      <c r="CO20" s="130" t="str">
        <f>IF(ISBLANK(laps_times[[#This Row],[84]]),"DNF",CONCATENATE(RANK(rounds_cum_time[[#This Row],[84]],rounds_cum_time[84],1),"."))</f>
        <v>14.</v>
      </c>
      <c r="CP20" s="130" t="str">
        <f>IF(ISBLANK(laps_times[[#This Row],[85]]),"DNF",CONCATENATE(RANK(rounds_cum_time[[#This Row],[85]],rounds_cum_time[85],1),"."))</f>
        <v>14.</v>
      </c>
      <c r="CQ20" s="130" t="str">
        <f>IF(ISBLANK(laps_times[[#This Row],[86]]),"DNF",CONCATENATE(RANK(rounds_cum_time[[#This Row],[86]],rounds_cum_time[86],1),"."))</f>
        <v>14.</v>
      </c>
      <c r="CR20" s="130" t="str">
        <f>IF(ISBLANK(laps_times[[#This Row],[87]]),"DNF",CONCATENATE(RANK(rounds_cum_time[[#This Row],[87]],rounds_cum_time[87],1),"."))</f>
        <v>14.</v>
      </c>
      <c r="CS20" s="130" t="str">
        <f>IF(ISBLANK(laps_times[[#This Row],[88]]),"DNF",CONCATENATE(RANK(rounds_cum_time[[#This Row],[88]],rounds_cum_time[88],1),"."))</f>
        <v>14.</v>
      </c>
      <c r="CT20" s="130" t="str">
        <f>IF(ISBLANK(laps_times[[#This Row],[89]]),"DNF",CONCATENATE(RANK(rounds_cum_time[[#This Row],[89]],rounds_cum_time[89],1),"."))</f>
        <v>14.</v>
      </c>
      <c r="CU20" s="130" t="str">
        <f>IF(ISBLANK(laps_times[[#This Row],[90]]),"DNF",CONCATENATE(RANK(rounds_cum_time[[#This Row],[90]],rounds_cum_time[90],1),"."))</f>
        <v>15.</v>
      </c>
      <c r="CV20" s="130" t="str">
        <f>IF(ISBLANK(laps_times[[#This Row],[91]]),"DNF",CONCATENATE(RANK(rounds_cum_time[[#This Row],[91]],rounds_cum_time[91],1),"."))</f>
        <v>15.</v>
      </c>
      <c r="CW20" s="130" t="str">
        <f>IF(ISBLANK(laps_times[[#This Row],[92]]),"DNF",CONCATENATE(RANK(rounds_cum_time[[#This Row],[92]],rounds_cum_time[92],1),"."))</f>
        <v>16.</v>
      </c>
      <c r="CX20" s="130" t="str">
        <f>IF(ISBLANK(laps_times[[#This Row],[93]]),"DNF",CONCATENATE(RANK(rounds_cum_time[[#This Row],[93]],rounds_cum_time[93],1),"."))</f>
        <v>16.</v>
      </c>
      <c r="CY20" s="130" t="str">
        <f>IF(ISBLANK(laps_times[[#This Row],[94]]),"DNF",CONCATENATE(RANK(rounds_cum_time[[#This Row],[94]],rounds_cum_time[94],1),"."))</f>
        <v>16.</v>
      </c>
      <c r="CZ20" s="130" t="str">
        <f>IF(ISBLANK(laps_times[[#This Row],[95]]),"DNF",CONCATENATE(RANK(rounds_cum_time[[#This Row],[95]],rounds_cum_time[95],1),"."))</f>
        <v>16.</v>
      </c>
      <c r="DA20" s="130" t="str">
        <f>IF(ISBLANK(laps_times[[#This Row],[96]]),"DNF",CONCATENATE(RANK(rounds_cum_time[[#This Row],[96]],rounds_cum_time[96],1),"."))</f>
        <v>16.</v>
      </c>
      <c r="DB20" s="130" t="str">
        <f>IF(ISBLANK(laps_times[[#This Row],[97]]),"DNF",CONCATENATE(RANK(rounds_cum_time[[#This Row],[97]],rounds_cum_time[97],1),"."))</f>
        <v>16.</v>
      </c>
      <c r="DC20" s="130" t="str">
        <f>IF(ISBLANK(laps_times[[#This Row],[98]]),"DNF",CONCATENATE(RANK(rounds_cum_time[[#This Row],[98]],rounds_cum_time[98],1),"."))</f>
        <v>16.</v>
      </c>
      <c r="DD20" s="130" t="str">
        <f>IF(ISBLANK(laps_times[[#This Row],[99]]),"DNF",CONCATENATE(RANK(rounds_cum_time[[#This Row],[99]],rounds_cum_time[99],1),"."))</f>
        <v>16.</v>
      </c>
      <c r="DE20" s="130" t="str">
        <f>IF(ISBLANK(laps_times[[#This Row],[100]]),"DNF",CONCATENATE(RANK(rounds_cum_time[[#This Row],[100]],rounds_cum_time[100],1),"."))</f>
        <v>16.</v>
      </c>
      <c r="DF20" s="130" t="str">
        <f>IF(ISBLANK(laps_times[[#This Row],[101]]),"DNF",CONCATENATE(RANK(rounds_cum_time[[#This Row],[101]],rounds_cum_time[101],1),"."))</f>
        <v>16.</v>
      </c>
      <c r="DG20" s="130" t="str">
        <f>IF(ISBLANK(laps_times[[#This Row],[102]]),"DNF",CONCATENATE(RANK(rounds_cum_time[[#This Row],[102]],rounds_cum_time[102],1),"."))</f>
        <v>16.</v>
      </c>
      <c r="DH20" s="130" t="str">
        <f>IF(ISBLANK(laps_times[[#This Row],[103]]),"DNF",CONCATENATE(RANK(rounds_cum_time[[#This Row],[103]],rounds_cum_time[103],1),"."))</f>
        <v>16.</v>
      </c>
      <c r="DI20" s="131" t="str">
        <f>IF(ISBLANK(laps_times[[#This Row],[104]]),"DNF",CONCATENATE(RANK(rounds_cum_time[[#This Row],[104]],rounds_cum_time[104],1),"."))</f>
        <v>17.</v>
      </c>
      <c r="DJ20" s="131" t="str">
        <f>IF(ISBLANK(laps_times[[#This Row],[105]]),"DNF",CONCATENATE(RANK(rounds_cum_time[[#This Row],[105]],rounds_cum_time[105],1),"."))</f>
        <v>17.</v>
      </c>
    </row>
    <row r="21" spans="2:114" x14ac:dyDescent="0.2">
      <c r="B21" s="124">
        <f>laps_times[[#This Row],[poř]]</f>
        <v>18</v>
      </c>
      <c r="C21" s="129">
        <f>laps_times[[#This Row],[s.č.]]</f>
        <v>110</v>
      </c>
      <c r="D21" s="125" t="str">
        <f>laps_times[[#This Row],[jméno]]</f>
        <v>Tománek Roman</v>
      </c>
      <c r="E21" s="126">
        <f>laps_times[[#This Row],[roč]]</f>
        <v>1960</v>
      </c>
      <c r="F21" s="126" t="str">
        <f>laps_times[[#This Row],[kat]]</f>
        <v>M50</v>
      </c>
      <c r="G21" s="126">
        <f>laps_times[[#This Row],[poř_kat]]</f>
        <v>2</v>
      </c>
      <c r="H21" s="125" t="str">
        <f>IF(ISBLANK(laps_times[[#This Row],[klub]]),"-",laps_times[[#This Row],[klub]])</f>
        <v>Gallak Slavičín</v>
      </c>
      <c r="I21" s="138">
        <f>laps_times[[#This Row],[celk. čas]]</f>
        <v>0.13428240740740741</v>
      </c>
      <c r="J21" s="130" t="str">
        <f>IF(ISBLANK(laps_times[[#This Row],[1]]),"DNF",CONCATENATE(RANK(rounds_cum_time[[#This Row],[1]],rounds_cum_time[1],1),"."))</f>
        <v>36.</v>
      </c>
      <c r="K21" s="130" t="str">
        <f>IF(ISBLANK(laps_times[[#This Row],[2]]),"DNF",CONCATENATE(RANK(rounds_cum_time[[#This Row],[2]],rounds_cum_time[2],1),"."))</f>
        <v>33.</v>
      </c>
      <c r="L21" s="130" t="str">
        <f>IF(ISBLANK(laps_times[[#This Row],[3]]),"DNF",CONCATENATE(RANK(rounds_cum_time[[#This Row],[3]],rounds_cum_time[3],1),"."))</f>
        <v>32.</v>
      </c>
      <c r="M21" s="130" t="str">
        <f>IF(ISBLANK(laps_times[[#This Row],[4]]),"DNF",CONCATENATE(RANK(rounds_cum_time[[#This Row],[4]],rounds_cum_time[4],1),"."))</f>
        <v>32.</v>
      </c>
      <c r="N21" s="130" t="str">
        <f>IF(ISBLANK(laps_times[[#This Row],[5]]),"DNF",CONCATENATE(RANK(rounds_cum_time[[#This Row],[5]],rounds_cum_time[5],1),"."))</f>
        <v>31.</v>
      </c>
      <c r="O21" s="130" t="str">
        <f>IF(ISBLANK(laps_times[[#This Row],[6]]),"DNF",CONCATENATE(RANK(rounds_cum_time[[#This Row],[6]],rounds_cum_time[6],1),"."))</f>
        <v>30.</v>
      </c>
      <c r="P21" s="130" t="str">
        <f>IF(ISBLANK(laps_times[[#This Row],[7]]),"DNF",CONCATENATE(RANK(rounds_cum_time[[#This Row],[7]],rounds_cum_time[7],1),"."))</f>
        <v>30.</v>
      </c>
      <c r="Q21" s="130" t="str">
        <f>IF(ISBLANK(laps_times[[#This Row],[8]]),"DNF",CONCATENATE(RANK(rounds_cum_time[[#This Row],[8]],rounds_cum_time[8],1),"."))</f>
        <v>31.</v>
      </c>
      <c r="R21" s="130" t="str">
        <f>IF(ISBLANK(laps_times[[#This Row],[9]]),"DNF",CONCATENATE(RANK(rounds_cum_time[[#This Row],[9]],rounds_cum_time[9],1),"."))</f>
        <v>30.</v>
      </c>
      <c r="S21" s="130" t="str">
        <f>IF(ISBLANK(laps_times[[#This Row],[10]]),"DNF",CONCATENATE(RANK(rounds_cum_time[[#This Row],[10]],rounds_cum_time[10],1),"."))</f>
        <v>30.</v>
      </c>
      <c r="T21" s="130" t="str">
        <f>IF(ISBLANK(laps_times[[#This Row],[11]]),"DNF",CONCATENATE(RANK(rounds_cum_time[[#This Row],[11]],rounds_cum_time[11],1),"."))</f>
        <v>31.</v>
      </c>
      <c r="U21" s="130" t="str">
        <f>IF(ISBLANK(laps_times[[#This Row],[12]]),"DNF",CONCATENATE(RANK(rounds_cum_time[[#This Row],[12]],rounds_cum_time[12],1),"."))</f>
        <v>29.</v>
      </c>
      <c r="V21" s="130" t="str">
        <f>IF(ISBLANK(laps_times[[#This Row],[13]]),"DNF",CONCATENATE(RANK(rounds_cum_time[[#This Row],[13]],rounds_cum_time[13],1),"."))</f>
        <v>30.</v>
      </c>
      <c r="W21" s="130" t="str">
        <f>IF(ISBLANK(laps_times[[#This Row],[14]]),"DNF",CONCATENATE(RANK(rounds_cum_time[[#This Row],[14]],rounds_cum_time[14],1),"."))</f>
        <v>32.</v>
      </c>
      <c r="X21" s="130" t="str">
        <f>IF(ISBLANK(laps_times[[#This Row],[15]]),"DNF",CONCATENATE(RANK(rounds_cum_time[[#This Row],[15]],rounds_cum_time[15],1),"."))</f>
        <v>32.</v>
      </c>
      <c r="Y21" s="130" t="str">
        <f>IF(ISBLANK(laps_times[[#This Row],[16]]),"DNF",CONCATENATE(RANK(rounds_cum_time[[#This Row],[16]],rounds_cum_time[16],1),"."))</f>
        <v>33.</v>
      </c>
      <c r="Z21" s="130" t="str">
        <f>IF(ISBLANK(laps_times[[#This Row],[17]]),"DNF",CONCATENATE(RANK(rounds_cum_time[[#This Row],[17]],rounds_cum_time[17],1),"."))</f>
        <v>33.</v>
      </c>
      <c r="AA21" s="130" t="str">
        <f>IF(ISBLANK(laps_times[[#This Row],[18]]),"DNF",CONCATENATE(RANK(rounds_cum_time[[#This Row],[18]],rounds_cum_time[18],1),"."))</f>
        <v>33.</v>
      </c>
      <c r="AB21" s="130" t="str">
        <f>IF(ISBLANK(laps_times[[#This Row],[19]]),"DNF",CONCATENATE(RANK(rounds_cum_time[[#This Row],[19]],rounds_cum_time[19],1),"."))</f>
        <v>33.</v>
      </c>
      <c r="AC21" s="130" t="str">
        <f>IF(ISBLANK(laps_times[[#This Row],[20]]),"DNF",CONCATENATE(RANK(rounds_cum_time[[#This Row],[20]],rounds_cum_time[20],1),"."))</f>
        <v>33.</v>
      </c>
      <c r="AD21" s="130" t="str">
        <f>IF(ISBLANK(laps_times[[#This Row],[21]]),"DNF",CONCATENATE(RANK(rounds_cum_time[[#This Row],[21]],rounds_cum_time[21],1),"."))</f>
        <v>33.</v>
      </c>
      <c r="AE21" s="130" t="str">
        <f>IF(ISBLANK(laps_times[[#This Row],[22]]),"DNF",CONCATENATE(RANK(rounds_cum_time[[#This Row],[22]],rounds_cum_time[22],1),"."))</f>
        <v>33.</v>
      </c>
      <c r="AF21" s="130" t="str">
        <f>IF(ISBLANK(laps_times[[#This Row],[23]]),"DNF",CONCATENATE(RANK(rounds_cum_time[[#This Row],[23]],rounds_cum_time[23],1),"."))</f>
        <v>32.</v>
      </c>
      <c r="AG21" s="130" t="str">
        <f>IF(ISBLANK(laps_times[[#This Row],[24]]),"DNF",CONCATENATE(RANK(rounds_cum_time[[#This Row],[24]],rounds_cum_time[24],1),"."))</f>
        <v>33.</v>
      </c>
      <c r="AH21" s="130" t="str">
        <f>IF(ISBLANK(laps_times[[#This Row],[25]]),"DNF",CONCATENATE(RANK(rounds_cum_time[[#This Row],[25]],rounds_cum_time[25],1),"."))</f>
        <v>33.</v>
      </c>
      <c r="AI21" s="130" t="str">
        <f>IF(ISBLANK(laps_times[[#This Row],[26]]),"DNF",CONCATENATE(RANK(rounds_cum_time[[#This Row],[26]],rounds_cum_time[26],1),"."))</f>
        <v>33.</v>
      </c>
      <c r="AJ21" s="130" t="str">
        <f>IF(ISBLANK(laps_times[[#This Row],[27]]),"DNF",CONCATENATE(RANK(rounds_cum_time[[#This Row],[27]],rounds_cum_time[27],1),"."))</f>
        <v>33.</v>
      </c>
      <c r="AK21" s="130" t="str">
        <f>IF(ISBLANK(laps_times[[#This Row],[28]]),"DNF",CONCATENATE(RANK(rounds_cum_time[[#This Row],[28]],rounds_cum_time[28],1),"."))</f>
        <v>31.</v>
      </c>
      <c r="AL21" s="130" t="str">
        <f>IF(ISBLANK(laps_times[[#This Row],[29]]),"DNF",CONCATENATE(RANK(rounds_cum_time[[#This Row],[29]],rounds_cum_time[29],1),"."))</f>
        <v>33.</v>
      </c>
      <c r="AM21" s="130" t="str">
        <f>IF(ISBLANK(laps_times[[#This Row],[30]]),"DNF",CONCATENATE(RANK(rounds_cum_time[[#This Row],[30]],rounds_cum_time[30],1),"."))</f>
        <v>33.</v>
      </c>
      <c r="AN21" s="130" t="str">
        <f>IF(ISBLANK(laps_times[[#This Row],[31]]),"DNF",CONCATENATE(RANK(rounds_cum_time[[#This Row],[31]],rounds_cum_time[31],1),"."))</f>
        <v>30.</v>
      </c>
      <c r="AO21" s="130" t="str">
        <f>IF(ISBLANK(laps_times[[#This Row],[32]]),"DNF",CONCATENATE(RANK(rounds_cum_time[[#This Row],[32]],rounds_cum_time[32],1),"."))</f>
        <v>31.</v>
      </c>
      <c r="AP21" s="130" t="str">
        <f>IF(ISBLANK(laps_times[[#This Row],[33]]),"DNF",CONCATENATE(RANK(rounds_cum_time[[#This Row],[33]],rounds_cum_time[33],1),"."))</f>
        <v>30.</v>
      </c>
      <c r="AQ21" s="130" t="str">
        <f>IF(ISBLANK(laps_times[[#This Row],[34]]),"DNF",CONCATENATE(RANK(rounds_cum_time[[#This Row],[34]],rounds_cum_time[34],1),"."))</f>
        <v>30.</v>
      </c>
      <c r="AR21" s="130" t="str">
        <f>IF(ISBLANK(laps_times[[#This Row],[35]]),"DNF",CONCATENATE(RANK(rounds_cum_time[[#This Row],[35]],rounds_cum_time[35],1),"."))</f>
        <v>30.</v>
      </c>
      <c r="AS21" s="130" t="str">
        <f>IF(ISBLANK(laps_times[[#This Row],[36]]),"DNF",CONCATENATE(RANK(rounds_cum_time[[#This Row],[36]],rounds_cum_time[36],1),"."))</f>
        <v>30.</v>
      </c>
      <c r="AT21" s="130" t="str">
        <f>IF(ISBLANK(laps_times[[#This Row],[37]]),"DNF",CONCATENATE(RANK(rounds_cum_time[[#This Row],[37]],rounds_cum_time[37],1),"."))</f>
        <v>32.</v>
      </c>
      <c r="AU21" s="130" t="str">
        <f>IF(ISBLANK(laps_times[[#This Row],[38]]),"DNF",CONCATENATE(RANK(rounds_cum_time[[#This Row],[38]],rounds_cum_time[38],1),"."))</f>
        <v>31.</v>
      </c>
      <c r="AV21" s="130" t="str">
        <f>IF(ISBLANK(laps_times[[#This Row],[39]]),"DNF",CONCATENATE(RANK(rounds_cum_time[[#This Row],[39]],rounds_cum_time[39],1),"."))</f>
        <v>30.</v>
      </c>
      <c r="AW21" s="130" t="str">
        <f>IF(ISBLANK(laps_times[[#This Row],[40]]),"DNF",CONCATENATE(RANK(rounds_cum_time[[#This Row],[40]],rounds_cum_time[40],1),"."))</f>
        <v>30.</v>
      </c>
      <c r="AX21" s="130" t="str">
        <f>IF(ISBLANK(laps_times[[#This Row],[41]]),"DNF",CONCATENATE(RANK(rounds_cum_time[[#This Row],[41]],rounds_cum_time[41],1),"."))</f>
        <v>30.</v>
      </c>
      <c r="AY21" s="130" t="str">
        <f>IF(ISBLANK(laps_times[[#This Row],[42]]),"DNF",CONCATENATE(RANK(rounds_cum_time[[#This Row],[42]],rounds_cum_time[42],1),"."))</f>
        <v>30.</v>
      </c>
      <c r="AZ21" s="130" t="str">
        <f>IF(ISBLANK(laps_times[[#This Row],[43]]),"DNF",CONCATENATE(RANK(rounds_cum_time[[#This Row],[43]],rounds_cum_time[43],1),"."))</f>
        <v>30.</v>
      </c>
      <c r="BA21" s="130" t="str">
        <f>IF(ISBLANK(laps_times[[#This Row],[44]]),"DNF",CONCATENATE(RANK(rounds_cum_time[[#This Row],[44]],rounds_cum_time[44],1),"."))</f>
        <v>30.</v>
      </c>
      <c r="BB21" s="130" t="str">
        <f>IF(ISBLANK(laps_times[[#This Row],[45]]),"DNF",CONCATENATE(RANK(rounds_cum_time[[#This Row],[45]],rounds_cum_time[45],1),"."))</f>
        <v>29.</v>
      </c>
      <c r="BC21" s="130" t="str">
        <f>IF(ISBLANK(laps_times[[#This Row],[46]]),"DNF",CONCATENATE(RANK(rounds_cum_time[[#This Row],[46]],rounds_cum_time[46],1),"."))</f>
        <v>29.</v>
      </c>
      <c r="BD21" s="130" t="str">
        <f>IF(ISBLANK(laps_times[[#This Row],[47]]),"DNF",CONCATENATE(RANK(rounds_cum_time[[#This Row],[47]],rounds_cum_time[47],1),"."))</f>
        <v>29.</v>
      </c>
      <c r="BE21" s="130" t="str">
        <f>IF(ISBLANK(laps_times[[#This Row],[48]]),"DNF",CONCATENATE(RANK(rounds_cum_time[[#This Row],[48]],rounds_cum_time[48],1),"."))</f>
        <v>28.</v>
      </c>
      <c r="BF21" s="130" t="str">
        <f>IF(ISBLANK(laps_times[[#This Row],[49]]),"DNF",CONCATENATE(RANK(rounds_cum_time[[#This Row],[49]],rounds_cum_time[49],1),"."))</f>
        <v>28.</v>
      </c>
      <c r="BG21" s="130" t="str">
        <f>IF(ISBLANK(laps_times[[#This Row],[50]]),"DNF",CONCATENATE(RANK(rounds_cum_time[[#This Row],[50]],rounds_cum_time[50],1),"."))</f>
        <v>28.</v>
      </c>
      <c r="BH21" s="130" t="str">
        <f>IF(ISBLANK(laps_times[[#This Row],[51]]),"DNF",CONCATENATE(RANK(rounds_cum_time[[#This Row],[51]],rounds_cum_time[51],1),"."))</f>
        <v>28.</v>
      </c>
      <c r="BI21" s="130" t="str">
        <f>IF(ISBLANK(laps_times[[#This Row],[52]]),"DNF",CONCATENATE(RANK(rounds_cum_time[[#This Row],[52]],rounds_cum_time[52],1),"."))</f>
        <v>28.</v>
      </c>
      <c r="BJ21" s="130" t="str">
        <f>IF(ISBLANK(laps_times[[#This Row],[53]]),"DNF",CONCATENATE(RANK(rounds_cum_time[[#This Row],[53]],rounds_cum_time[53],1),"."))</f>
        <v>28.</v>
      </c>
      <c r="BK21" s="130" t="str">
        <f>IF(ISBLANK(laps_times[[#This Row],[54]]),"DNF",CONCATENATE(RANK(rounds_cum_time[[#This Row],[54]],rounds_cum_time[54],1),"."))</f>
        <v>28.</v>
      </c>
      <c r="BL21" s="130" t="str">
        <f>IF(ISBLANK(laps_times[[#This Row],[55]]),"DNF",CONCATENATE(RANK(rounds_cum_time[[#This Row],[55]],rounds_cum_time[55],1),"."))</f>
        <v>28.</v>
      </c>
      <c r="BM21" s="130" t="str">
        <f>IF(ISBLANK(laps_times[[#This Row],[56]]),"DNF",CONCATENATE(RANK(rounds_cum_time[[#This Row],[56]],rounds_cum_time[56],1),"."))</f>
        <v>28.</v>
      </c>
      <c r="BN21" s="130" t="str">
        <f>IF(ISBLANK(laps_times[[#This Row],[57]]),"DNF",CONCATENATE(RANK(rounds_cum_time[[#This Row],[57]],rounds_cum_time[57],1),"."))</f>
        <v>28.</v>
      </c>
      <c r="BO21" s="130" t="str">
        <f>IF(ISBLANK(laps_times[[#This Row],[58]]),"DNF",CONCATENATE(RANK(rounds_cum_time[[#This Row],[58]],rounds_cum_time[58],1),"."))</f>
        <v>27.</v>
      </c>
      <c r="BP21" s="130" t="str">
        <f>IF(ISBLANK(laps_times[[#This Row],[59]]),"DNF",CONCATENATE(RANK(rounds_cum_time[[#This Row],[59]],rounds_cum_time[59],1),"."))</f>
        <v>27.</v>
      </c>
      <c r="BQ21" s="130" t="str">
        <f>IF(ISBLANK(laps_times[[#This Row],[60]]),"DNF",CONCATENATE(RANK(rounds_cum_time[[#This Row],[60]],rounds_cum_time[60],1),"."))</f>
        <v>28.</v>
      </c>
      <c r="BR21" s="130" t="str">
        <f>IF(ISBLANK(laps_times[[#This Row],[61]]),"DNF",CONCATENATE(RANK(rounds_cum_time[[#This Row],[61]],rounds_cum_time[61],1),"."))</f>
        <v>28.</v>
      </c>
      <c r="BS21" s="130" t="str">
        <f>IF(ISBLANK(laps_times[[#This Row],[62]]),"DNF",CONCATENATE(RANK(rounds_cum_time[[#This Row],[62]],rounds_cum_time[62],1),"."))</f>
        <v>27.</v>
      </c>
      <c r="BT21" s="130" t="str">
        <f>IF(ISBLANK(laps_times[[#This Row],[63]]),"DNF",CONCATENATE(RANK(rounds_cum_time[[#This Row],[63]],rounds_cum_time[63],1),"."))</f>
        <v>27.</v>
      </c>
      <c r="BU21" s="130" t="str">
        <f>IF(ISBLANK(laps_times[[#This Row],[64]]),"DNF",CONCATENATE(RANK(rounds_cum_time[[#This Row],[64]],rounds_cum_time[64],1),"."))</f>
        <v>26.</v>
      </c>
      <c r="BV21" s="130" t="str">
        <f>IF(ISBLANK(laps_times[[#This Row],[65]]),"DNF",CONCATENATE(RANK(rounds_cum_time[[#This Row],[65]],rounds_cum_time[65],1),"."))</f>
        <v>26.</v>
      </c>
      <c r="BW21" s="130" t="str">
        <f>IF(ISBLANK(laps_times[[#This Row],[66]]),"DNF",CONCATENATE(RANK(rounds_cum_time[[#This Row],[66]],rounds_cum_time[66],1),"."))</f>
        <v>25.</v>
      </c>
      <c r="BX21" s="130" t="str">
        <f>IF(ISBLANK(laps_times[[#This Row],[67]]),"DNF",CONCATENATE(RANK(rounds_cum_time[[#This Row],[67]],rounds_cum_time[67],1),"."))</f>
        <v>24.</v>
      </c>
      <c r="BY21" s="130" t="str">
        <f>IF(ISBLANK(laps_times[[#This Row],[68]]),"DNF",CONCATENATE(RANK(rounds_cum_time[[#This Row],[68]],rounds_cum_time[68],1),"."))</f>
        <v>24.</v>
      </c>
      <c r="BZ21" s="130" t="str">
        <f>IF(ISBLANK(laps_times[[#This Row],[69]]),"DNF",CONCATENATE(RANK(rounds_cum_time[[#This Row],[69]],rounds_cum_time[69],1),"."))</f>
        <v>24.</v>
      </c>
      <c r="CA21" s="130" t="str">
        <f>IF(ISBLANK(laps_times[[#This Row],[70]]),"DNF",CONCATENATE(RANK(rounds_cum_time[[#This Row],[70]],rounds_cum_time[70],1),"."))</f>
        <v>24.</v>
      </c>
      <c r="CB21" s="130" t="str">
        <f>IF(ISBLANK(laps_times[[#This Row],[71]]),"DNF",CONCATENATE(RANK(rounds_cum_time[[#This Row],[71]],rounds_cum_time[71],1),"."))</f>
        <v>24.</v>
      </c>
      <c r="CC21" s="130" t="str">
        <f>IF(ISBLANK(laps_times[[#This Row],[72]]),"DNF",CONCATENATE(RANK(rounds_cum_time[[#This Row],[72]],rounds_cum_time[72],1),"."))</f>
        <v>24.</v>
      </c>
      <c r="CD21" s="130" t="str">
        <f>IF(ISBLANK(laps_times[[#This Row],[73]]),"DNF",CONCATENATE(RANK(rounds_cum_time[[#This Row],[73]],rounds_cum_time[73],1),"."))</f>
        <v>24.</v>
      </c>
      <c r="CE21" s="130" t="str">
        <f>IF(ISBLANK(laps_times[[#This Row],[74]]),"DNF",CONCATENATE(RANK(rounds_cum_time[[#This Row],[74]],rounds_cum_time[74],1),"."))</f>
        <v>24.</v>
      </c>
      <c r="CF21" s="130" t="str">
        <f>IF(ISBLANK(laps_times[[#This Row],[75]]),"DNF",CONCATENATE(RANK(rounds_cum_time[[#This Row],[75]],rounds_cum_time[75],1),"."))</f>
        <v>24.</v>
      </c>
      <c r="CG21" s="130" t="str">
        <f>IF(ISBLANK(laps_times[[#This Row],[76]]),"DNF",CONCATENATE(RANK(rounds_cum_time[[#This Row],[76]],rounds_cum_time[76],1),"."))</f>
        <v>24.</v>
      </c>
      <c r="CH21" s="130" t="str">
        <f>IF(ISBLANK(laps_times[[#This Row],[77]]),"DNF",CONCATENATE(RANK(rounds_cum_time[[#This Row],[77]],rounds_cum_time[77],1),"."))</f>
        <v>23.</v>
      </c>
      <c r="CI21" s="130" t="str">
        <f>IF(ISBLANK(laps_times[[#This Row],[78]]),"DNF",CONCATENATE(RANK(rounds_cum_time[[#This Row],[78]],rounds_cum_time[78],1),"."))</f>
        <v>23.</v>
      </c>
      <c r="CJ21" s="130" t="str">
        <f>IF(ISBLANK(laps_times[[#This Row],[79]]),"DNF",CONCATENATE(RANK(rounds_cum_time[[#This Row],[79]],rounds_cum_time[79],1),"."))</f>
        <v>23.</v>
      </c>
      <c r="CK21" s="130" t="str">
        <f>IF(ISBLANK(laps_times[[#This Row],[80]]),"DNF",CONCATENATE(RANK(rounds_cum_time[[#This Row],[80]],rounds_cum_time[80],1),"."))</f>
        <v>23.</v>
      </c>
      <c r="CL21" s="130" t="str">
        <f>IF(ISBLANK(laps_times[[#This Row],[81]]),"DNF",CONCATENATE(RANK(rounds_cum_time[[#This Row],[81]],rounds_cum_time[81],1),"."))</f>
        <v>23.</v>
      </c>
      <c r="CM21" s="130" t="str">
        <f>IF(ISBLANK(laps_times[[#This Row],[82]]),"DNF",CONCATENATE(RANK(rounds_cum_time[[#This Row],[82]],rounds_cum_time[82],1),"."))</f>
        <v>23.</v>
      </c>
      <c r="CN21" s="130" t="str">
        <f>IF(ISBLANK(laps_times[[#This Row],[83]]),"DNF",CONCATENATE(RANK(rounds_cum_time[[#This Row],[83]],rounds_cum_time[83],1),"."))</f>
        <v>20.</v>
      </c>
      <c r="CO21" s="130" t="str">
        <f>IF(ISBLANK(laps_times[[#This Row],[84]]),"DNF",CONCATENATE(RANK(rounds_cum_time[[#This Row],[84]],rounds_cum_time[84],1),"."))</f>
        <v>20.</v>
      </c>
      <c r="CP21" s="130" t="str">
        <f>IF(ISBLANK(laps_times[[#This Row],[85]]),"DNF",CONCATENATE(RANK(rounds_cum_time[[#This Row],[85]],rounds_cum_time[85],1),"."))</f>
        <v>20.</v>
      </c>
      <c r="CQ21" s="130" t="str">
        <f>IF(ISBLANK(laps_times[[#This Row],[86]]),"DNF",CONCATENATE(RANK(rounds_cum_time[[#This Row],[86]],rounds_cum_time[86],1),"."))</f>
        <v>20.</v>
      </c>
      <c r="CR21" s="130" t="str">
        <f>IF(ISBLANK(laps_times[[#This Row],[87]]),"DNF",CONCATENATE(RANK(rounds_cum_time[[#This Row],[87]],rounds_cum_time[87],1),"."))</f>
        <v>20.</v>
      </c>
      <c r="CS21" s="130" t="str">
        <f>IF(ISBLANK(laps_times[[#This Row],[88]]),"DNF",CONCATENATE(RANK(rounds_cum_time[[#This Row],[88]],rounds_cum_time[88],1),"."))</f>
        <v>20.</v>
      </c>
      <c r="CT21" s="130" t="str">
        <f>IF(ISBLANK(laps_times[[#This Row],[89]]),"DNF",CONCATENATE(RANK(rounds_cum_time[[#This Row],[89]],rounds_cum_time[89],1),"."))</f>
        <v>20.</v>
      </c>
      <c r="CU21" s="130" t="str">
        <f>IF(ISBLANK(laps_times[[#This Row],[90]]),"DNF",CONCATENATE(RANK(rounds_cum_time[[#This Row],[90]],rounds_cum_time[90],1),"."))</f>
        <v>20.</v>
      </c>
      <c r="CV21" s="130" t="str">
        <f>IF(ISBLANK(laps_times[[#This Row],[91]]),"DNF",CONCATENATE(RANK(rounds_cum_time[[#This Row],[91]],rounds_cum_time[91],1),"."))</f>
        <v>20.</v>
      </c>
      <c r="CW21" s="130" t="str">
        <f>IF(ISBLANK(laps_times[[#This Row],[92]]),"DNF",CONCATENATE(RANK(rounds_cum_time[[#This Row],[92]],rounds_cum_time[92],1),"."))</f>
        <v>20.</v>
      </c>
      <c r="CX21" s="130" t="str">
        <f>IF(ISBLANK(laps_times[[#This Row],[93]]),"DNF",CONCATENATE(RANK(rounds_cum_time[[#This Row],[93]],rounds_cum_time[93],1),"."))</f>
        <v>20.</v>
      </c>
      <c r="CY21" s="130" t="str">
        <f>IF(ISBLANK(laps_times[[#This Row],[94]]),"DNF",CONCATENATE(RANK(rounds_cum_time[[#This Row],[94]],rounds_cum_time[94],1),"."))</f>
        <v>20.</v>
      </c>
      <c r="CZ21" s="130" t="str">
        <f>IF(ISBLANK(laps_times[[#This Row],[95]]),"DNF",CONCATENATE(RANK(rounds_cum_time[[#This Row],[95]],rounds_cum_time[95],1),"."))</f>
        <v>20.</v>
      </c>
      <c r="DA21" s="130" t="str">
        <f>IF(ISBLANK(laps_times[[#This Row],[96]]),"DNF",CONCATENATE(RANK(rounds_cum_time[[#This Row],[96]],rounds_cum_time[96],1),"."))</f>
        <v>19.</v>
      </c>
      <c r="DB21" s="130" t="str">
        <f>IF(ISBLANK(laps_times[[#This Row],[97]]),"DNF",CONCATENATE(RANK(rounds_cum_time[[#This Row],[97]],rounds_cum_time[97],1),"."))</f>
        <v>19.</v>
      </c>
      <c r="DC21" s="130" t="str">
        <f>IF(ISBLANK(laps_times[[#This Row],[98]]),"DNF",CONCATENATE(RANK(rounds_cum_time[[#This Row],[98]],rounds_cum_time[98],1),"."))</f>
        <v>19.</v>
      </c>
      <c r="DD21" s="130" t="str">
        <f>IF(ISBLANK(laps_times[[#This Row],[99]]),"DNF",CONCATENATE(RANK(rounds_cum_time[[#This Row],[99]],rounds_cum_time[99],1),"."))</f>
        <v>18.</v>
      </c>
      <c r="DE21" s="130" t="str">
        <f>IF(ISBLANK(laps_times[[#This Row],[100]]),"DNF",CONCATENATE(RANK(rounds_cum_time[[#This Row],[100]],rounds_cum_time[100],1),"."))</f>
        <v>18.</v>
      </c>
      <c r="DF21" s="130" t="str">
        <f>IF(ISBLANK(laps_times[[#This Row],[101]]),"DNF",CONCATENATE(RANK(rounds_cum_time[[#This Row],[101]],rounds_cum_time[101],1),"."))</f>
        <v>18.</v>
      </c>
      <c r="DG21" s="130" t="str">
        <f>IF(ISBLANK(laps_times[[#This Row],[102]]),"DNF",CONCATENATE(RANK(rounds_cum_time[[#This Row],[102]],rounds_cum_time[102],1),"."))</f>
        <v>18.</v>
      </c>
      <c r="DH21" s="130" t="str">
        <f>IF(ISBLANK(laps_times[[#This Row],[103]]),"DNF",CONCATENATE(RANK(rounds_cum_time[[#This Row],[103]],rounds_cum_time[103],1),"."))</f>
        <v>18.</v>
      </c>
      <c r="DI21" s="131" t="str">
        <f>IF(ISBLANK(laps_times[[#This Row],[104]]),"DNF",CONCATENATE(RANK(rounds_cum_time[[#This Row],[104]],rounds_cum_time[104],1),"."))</f>
        <v>18.</v>
      </c>
      <c r="DJ21" s="131" t="str">
        <f>IF(ISBLANK(laps_times[[#This Row],[105]]),"DNF",CONCATENATE(RANK(rounds_cum_time[[#This Row],[105]],rounds_cum_time[105],1),"."))</f>
        <v>18.</v>
      </c>
    </row>
    <row r="22" spans="2:114" x14ac:dyDescent="0.2">
      <c r="B22" s="124">
        <f>laps_times[[#This Row],[poř]]</f>
        <v>19</v>
      </c>
      <c r="C22" s="129">
        <f>laps_times[[#This Row],[s.č.]]</f>
        <v>89</v>
      </c>
      <c r="D22" s="125" t="str">
        <f>laps_times[[#This Row],[jméno]]</f>
        <v>Sedlák Aleš</v>
      </c>
      <c r="E22" s="126">
        <f>laps_times[[#This Row],[roč]]</f>
        <v>1988</v>
      </c>
      <c r="F22" s="126" t="str">
        <f>laps_times[[#This Row],[kat]]</f>
        <v>M30</v>
      </c>
      <c r="G22" s="126">
        <f>laps_times[[#This Row],[poř_kat]]</f>
        <v>9</v>
      </c>
      <c r="H22" s="125" t="str">
        <f>IF(ISBLANK(laps_times[[#This Row],[klub]]),"-",laps_times[[#This Row],[klub]])</f>
        <v>TJ Magla</v>
      </c>
      <c r="I22" s="138">
        <f>laps_times[[#This Row],[celk. čas]]</f>
        <v>0.13552083333333334</v>
      </c>
      <c r="J22" s="130" t="str">
        <f>IF(ISBLANK(laps_times[[#This Row],[1]]),"DNF",CONCATENATE(RANK(rounds_cum_time[[#This Row],[1]],rounds_cum_time[1],1),"."))</f>
        <v>12.</v>
      </c>
      <c r="K22" s="130" t="str">
        <f>IF(ISBLANK(laps_times[[#This Row],[2]]),"DNF",CONCATENATE(RANK(rounds_cum_time[[#This Row],[2]],rounds_cum_time[2],1),"."))</f>
        <v>11.</v>
      </c>
      <c r="L22" s="130" t="str">
        <f>IF(ISBLANK(laps_times[[#This Row],[3]]),"DNF",CONCATENATE(RANK(rounds_cum_time[[#This Row],[3]],rounds_cum_time[3],1),"."))</f>
        <v>12.</v>
      </c>
      <c r="M22" s="130" t="str">
        <f>IF(ISBLANK(laps_times[[#This Row],[4]]),"DNF",CONCATENATE(RANK(rounds_cum_time[[#This Row],[4]],rounds_cum_time[4],1),"."))</f>
        <v>12.</v>
      </c>
      <c r="N22" s="130" t="str">
        <f>IF(ISBLANK(laps_times[[#This Row],[5]]),"DNF",CONCATENATE(RANK(rounds_cum_time[[#This Row],[5]],rounds_cum_time[5],1),"."))</f>
        <v>12.</v>
      </c>
      <c r="O22" s="130" t="str">
        <f>IF(ISBLANK(laps_times[[#This Row],[6]]),"DNF",CONCATENATE(RANK(rounds_cum_time[[#This Row],[6]],rounds_cum_time[6],1),"."))</f>
        <v>12.</v>
      </c>
      <c r="P22" s="130" t="str">
        <f>IF(ISBLANK(laps_times[[#This Row],[7]]),"DNF",CONCATENATE(RANK(rounds_cum_time[[#This Row],[7]],rounds_cum_time[7],1),"."))</f>
        <v>12.</v>
      </c>
      <c r="Q22" s="130" t="str">
        <f>IF(ISBLANK(laps_times[[#This Row],[8]]),"DNF",CONCATENATE(RANK(rounds_cum_time[[#This Row],[8]],rounds_cum_time[8],1),"."))</f>
        <v>12.</v>
      </c>
      <c r="R22" s="130" t="str">
        <f>IF(ISBLANK(laps_times[[#This Row],[9]]),"DNF",CONCATENATE(RANK(rounds_cum_time[[#This Row],[9]],rounds_cum_time[9],1),"."))</f>
        <v>12.</v>
      </c>
      <c r="S22" s="130" t="str">
        <f>IF(ISBLANK(laps_times[[#This Row],[10]]),"DNF",CONCATENATE(RANK(rounds_cum_time[[#This Row],[10]],rounds_cum_time[10],1),"."))</f>
        <v>12.</v>
      </c>
      <c r="T22" s="130" t="str">
        <f>IF(ISBLANK(laps_times[[#This Row],[11]]),"DNF",CONCATENATE(RANK(rounds_cum_time[[#This Row],[11]],rounds_cum_time[11],1),"."))</f>
        <v>12.</v>
      </c>
      <c r="U22" s="130" t="str">
        <f>IF(ISBLANK(laps_times[[#This Row],[12]]),"DNF",CONCATENATE(RANK(rounds_cum_time[[#This Row],[12]],rounds_cum_time[12],1),"."))</f>
        <v>12.</v>
      </c>
      <c r="V22" s="130" t="str">
        <f>IF(ISBLANK(laps_times[[#This Row],[13]]),"DNF",CONCATENATE(RANK(rounds_cum_time[[#This Row],[13]],rounds_cum_time[13],1),"."))</f>
        <v>18.</v>
      </c>
      <c r="W22" s="130" t="str">
        <f>IF(ISBLANK(laps_times[[#This Row],[14]]),"DNF",CONCATENATE(RANK(rounds_cum_time[[#This Row],[14]],rounds_cum_time[14],1),"."))</f>
        <v>18.</v>
      </c>
      <c r="X22" s="130" t="str">
        <f>IF(ISBLANK(laps_times[[#This Row],[15]]),"DNF",CONCATENATE(RANK(rounds_cum_time[[#This Row],[15]],rounds_cum_time[15],1),"."))</f>
        <v>17.</v>
      </c>
      <c r="Y22" s="130" t="str">
        <f>IF(ISBLANK(laps_times[[#This Row],[16]]),"DNF",CONCATENATE(RANK(rounds_cum_time[[#This Row],[16]],rounds_cum_time[16],1),"."))</f>
        <v>17.</v>
      </c>
      <c r="Z22" s="130" t="str">
        <f>IF(ISBLANK(laps_times[[#This Row],[17]]),"DNF",CONCATENATE(RANK(rounds_cum_time[[#This Row],[17]],rounds_cum_time[17],1),"."))</f>
        <v>15.</v>
      </c>
      <c r="AA22" s="130" t="str">
        <f>IF(ISBLANK(laps_times[[#This Row],[18]]),"DNF",CONCATENATE(RANK(rounds_cum_time[[#This Row],[18]],rounds_cum_time[18],1),"."))</f>
        <v>17.</v>
      </c>
      <c r="AB22" s="130" t="str">
        <f>IF(ISBLANK(laps_times[[#This Row],[19]]),"DNF",CONCATENATE(RANK(rounds_cum_time[[#This Row],[19]],rounds_cum_time[19],1),"."))</f>
        <v>17.</v>
      </c>
      <c r="AC22" s="130" t="str">
        <f>IF(ISBLANK(laps_times[[#This Row],[20]]),"DNF",CONCATENATE(RANK(rounds_cum_time[[#This Row],[20]],rounds_cum_time[20],1),"."))</f>
        <v>16.</v>
      </c>
      <c r="AD22" s="130" t="str">
        <f>IF(ISBLANK(laps_times[[#This Row],[21]]),"DNF",CONCATENATE(RANK(rounds_cum_time[[#This Row],[21]],rounds_cum_time[21],1),"."))</f>
        <v>16.</v>
      </c>
      <c r="AE22" s="130" t="str">
        <f>IF(ISBLANK(laps_times[[#This Row],[22]]),"DNF",CONCATENATE(RANK(rounds_cum_time[[#This Row],[22]],rounds_cum_time[22],1),"."))</f>
        <v>15.</v>
      </c>
      <c r="AF22" s="130" t="str">
        <f>IF(ISBLANK(laps_times[[#This Row],[23]]),"DNF",CONCATENATE(RANK(rounds_cum_time[[#This Row],[23]],rounds_cum_time[23],1),"."))</f>
        <v>12.</v>
      </c>
      <c r="AG22" s="130" t="str">
        <f>IF(ISBLANK(laps_times[[#This Row],[24]]),"DNF",CONCATENATE(RANK(rounds_cum_time[[#This Row],[24]],rounds_cum_time[24],1),"."))</f>
        <v>12.</v>
      </c>
      <c r="AH22" s="130" t="str">
        <f>IF(ISBLANK(laps_times[[#This Row],[25]]),"DNF",CONCATENATE(RANK(rounds_cum_time[[#This Row],[25]],rounds_cum_time[25],1),"."))</f>
        <v>14.</v>
      </c>
      <c r="AI22" s="130" t="str">
        <f>IF(ISBLANK(laps_times[[#This Row],[26]]),"DNF",CONCATENATE(RANK(rounds_cum_time[[#This Row],[26]],rounds_cum_time[26],1),"."))</f>
        <v>12.</v>
      </c>
      <c r="AJ22" s="130" t="str">
        <f>IF(ISBLANK(laps_times[[#This Row],[27]]),"DNF",CONCATENATE(RANK(rounds_cum_time[[#This Row],[27]],rounds_cum_time[27],1),"."))</f>
        <v>12.</v>
      </c>
      <c r="AK22" s="130" t="str">
        <f>IF(ISBLANK(laps_times[[#This Row],[28]]),"DNF",CONCATENATE(RANK(rounds_cum_time[[#This Row],[28]],rounds_cum_time[28],1),"."))</f>
        <v>12.</v>
      </c>
      <c r="AL22" s="130" t="str">
        <f>IF(ISBLANK(laps_times[[#This Row],[29]]),"DNF",CONCATENATE(RANK(rounds_cum_time[[#This Row],[29]],rounds_cum_time[29],1),"."))</f>
        <v>12.</v>
      </c>
      <c r="AM22" s="130" t="str">
        <f>IF(ISBLANK(laps_times[[#This Row],[30]]),"DNF",CONCATENATE(RANK(rounds_cum_time[[#This Row],[30]],rounds_cum_time[30],1),"."))</f>
        <v>12.</v>
      </c>
      <c r="AN22" s="130" t="str">
        <f>IF(ISBLANK(laps_times[[#This Row],[31]]),"DNF",CONCATENATE(RANK(rounds_cum_time[[#This Row],[31]],rounds_cum_time[31],1),"."))</f>
        <v>12.</v>
      </c>
      <c r="AO22" s="130" t="str">
        <f>IF(ISBLANK(laps_times[[#This Row],[32]]),"DNF",CONCATENATE(RANK(rounds_cum_time[[#This Row],[32]],rounds_cum_time[32],1),"."))</f>
        <v>12.</v>
      </c>
      <c r="AP22" s="130" t="str">
        <f>IF(ISBLANK(laps_times[[#This Row],[33]]),"DNF",CONCATENATE(RANK(rounds_cum_time[[#This Row],[33]],rounds_cum_time[33],1),"."))</f>
        <v>12.</v>
      </c>
      <c r="AQ22" s="130" t="str">
        <f>IF(ISBLANK(laps_times[[#This Row],[34]]),"DNF",CONCATENATE(RANK(rounds_cum_time[[#This Row],[34]],rounds_cum_time[34],1),"."))</f>
        <v>12.</v>
      </c>
      <c r="AR22" s="130" t="str">
        <f>IF(ISBLANK(laps_times[[#This Row],[35]]),"DNF",CONCATENATE(RANK(rounds_cum_time[[#This Row],[35]],rounds_cum_time[35],1),"."))</f>
        <v>12.</v>
      </c>
      <c r="AS22" s="130" t="str">
        <f>IF(ISBLANK(laps_times[[#This Row],[36]]),"DNF",CONCATENATE(RANK(rounds_cum_time[[#This Row],[36]],rounds_cum_time[36],1),"."))</f>
        <v>15.</v>
      </c>
      <c r="AT22" s="130" t="str">
        <f>IF(ISBLANK(laps_times[[#This Row],[37]]),"DNF",CONCATENATE(RANK(rounds_cum_time[[#This Row],[37]],rounds_cum_time[37],1),"."))</f>
        <v>14.</v>
      </c>
      <c r="AU22" s="130" t="str">
        <f>IF(ISBLANK(laps_times[[#This Row],[38]]),"DNF",CONCATENATE(RANK(rounds_cum_time[[#This Row],[38]],rounds_cum_time[38],1),"."))</f>
        <v>14.</v>
      </c>
      <c r="AV22" s="130" t="str">
        <f>IF(ISBLANK(laps_times[[#This Row],[39]]),"DNF",CONCATENATE(RANK(rounds_cum_time[[#This Row],[39]],rounds_cum_time[39],1),"."))</f>
        <v>14.</v>
      </c>
      <c r="AW22" s="130" t="str">
        <f>IF(ISBLANK(laps_times[[#This Row],[40]]),"DNF",CONCATENATE(RANK(rounds_cum_time[[#This Row],[40]],rounds_cum_time[40],1),"."))</f>
        <v>14.</v>
      </c>
      <c r="AX22" s="130" t="str">
        <f>IF(ISBLANK(laps_times[[#This Row],[41]]),"DNF",CONCATENATE(RANK(rounds_cum_time[[#This Row],[41]],rounds_cum_time[41],1),"."))</f>
        <v>14.</v>
      </c>
      <c r="AY22" s="130" t="str">
        <f>IF(ISBLANK(laps_times[[#This Row],[42]]),"DNF",CONCATENATE(RANK(rounds_cum_time[[#This Row],[42]],rounds_cum_time[42],1),"."))</f>
        <v>14.</v>
      </c>
      <c r="AZ22" s="130" t="str">
        <f>IF(ISBLANK(laps_times[[#This Row],[43]]),"DNF",CONCATENATE(RANK(rounds_cum_time[[#This Row],[43]],rounds_cum_time[43],1),"."))</f>
        <v>14.</v>
      </c>
      <c r="BA22" s="130" t="str">
        <f>IF(ISBLANK(laps_times[[#This Row],[44]]),"DNF",CONCATENATE(RANK(rounds_cum_time[[#This Row],[44]],rounds_cum_time[44],1),"."))</f>
        <v>14.</v>
      </c>
      <c r="BB22" s="130" t="str">
        <f>IF(ISBLANK(laps_times[[#This Row],[45]]),"DNF",CONCATENATE(RANK(rounds_cum_time[[#This Row],[45]],rounds_cum_time[45],1),"."))</f>
        <v>16.</v>
      </c>
      <c r="BC22" s="130" t="str">
        <f>IF(ISBLANK(laps_times[[#This Row],[46]]),"DNF",CONCATENATE(RANK(rounds_cum_time[[#This Row],[46]],rounds_cum_time[46],1),"."))</f>
        <v>17.</v>
      </c>
      <c r="BD22" s="130" t="str">
        <f>IF(ISBLANK(laps_times[[#This Row],[47]]),"DNF",CONCATENATE(RANK(rounds_cum_time[[#This Row],[47]],rounds_cum_time[47],1),"."))</f>
        <v>17.</v>
      </c>
      <c r="BE22" s="130" t="str">
        <f>IF(ISBLANK(laps_times[[#This Row],[48]]),"DNF",CONCATENATE(RANK(rounds_cum_time[[#This Row],[48]],rounds_cum_time[48],1),"."))</f>
        <v>18.</v>
      </c>
      <c r="BF22" s="130" t="str">
        <f>IF(ISBLANK(laps_times[[#This Row],[49]]),"DNF",CONCATENATE(RANK(rounds_cum_time[[#This Row],[49]],rounds_cum_time[49],1),"."))</f>
        <v>15.</v>
      </c>
      <c r="BG22" s="130" t="str">
        <f>IF(ISBLANK(laps_times[[#This Row],[50]]),"DNF",CONCATENATE(RANK(rounds_cum_time[[#This Row],[50]],rounds_cum_time[50],1),"."))</f>
        <v>15.</v>
      </c>
      <c r="BH22" s="130" t="str">
        <f>IF(ISBLANK(laps_times[[#This Row],[51]]),"DNF",CONCATENATE(RANK(rounds_cum_time[[#This Row],[51]],rounds_cum_time[51],1),"."))</f>
        <v>15.</v>
      </c>
      <c r="BI22" s="130" t="str">
        <f>IF(ISBLANK(laps_times[[#This Row],[52]]),"DNF",CONCATENATE(RANK(rounds_cum_time[[#This Row],[52]],rounds_cum_time[52],1),"."))</f>
        <v>15.</v>
      </c>
      <c r="BJ22" s="130" t="str">
        <f>IF(ISBLANK(laps_times[[#This Row],[53]]),"DNF",CONCATENATE(RANK(rounds_cum_time[[#This Row],[53]],rounds_cum_time[53],1),"."))</f>
        <v>15.</v>
      </c>
      <c r="BK22" s="130" t="str">
        <f>IF(ISBLANK(laps_times[[#This Row],[54]]),"DNF",CONCATENATE(RANK(rounds_cum_time[[#This Row],[54]],rounds_cum_time[54],1),"."))</f>
        <v>16.</v>
      </c>
      <c r="BL22" s="130" t="str">
        <f>IF(ISBLANK(laps_times[[#This Row],[55]]),"DNF",CONCATENATE(RANK(rounds_cum_time[[#This Row],[55]],rounds_cum_time[55],1),"."))</f>
        <v>15.</v>
      </c>
      <c r="BM22" s="130" t="str">
        <f>IF(ISBLANK(laps_times[[#This Row],[56]]),"DNF",CONCATENATE(RANK(rounds_cum_time[[#This Row],[56]],rounds_cum_time[56],1),"."))</f>
        <v>15.</v>
      </c>
      <c r="BN22" s="130" t="str">
        <f>IF(ISBLANK(laps_times[[#This Row],[57]]),"DNF",CONCATENATE(RANK(rounds_cum_time[[#This Row],[57]],rounds_cum_time[57],1),"."))</f>
        <v>15.</v>
      </c>
      <c r="BO22" s="130" t="str">
        <f>IF(ISBLANK(laps_times[[#This Row],[58]]),"DNF",CONCATENATE(RANK(rounds_cum_time[[#This Row],[58]],rounds_cum_time[58],1),"."))</f>
        <v>14.</v>
      </c>
      <c r="BP22" s="130" t="str">
        <f>IF(ISBLANK(laps_times[[#This Row],[59]]),"DNF",CONCATENATE(RANK(rounds_cum_time[[#This Row],[59]],rounds_cum_time[59],1),"."))</f>
        <v>14.</v>
      </c>
      <c r="BQ22" s="130" t="str">
        <f>IF(ISBLANK(laps_times[[#This Row],[60]]),"DNF",CONCATENATE(RANK(rounds_cum_time[[#This Row],[60]],rounds_cum_time[60],1),"."))</f>
        <v>15.</v>
      </c>
      <c r="BR22" s="130" t="str">
        <f>IF(ISBLANK(laps_times[[#This Row],[61]]),"DNF",CONCATENATE(RANK(rounds_cum_time[[#This Row],[61]],rounds_cum_time[61],1),"."))</f>
        <v>17.</v>
      </c>
      <c r="BS22" s="130" t="str">
        <f>IF(ISBLANK(laps_times[[#This Row],[62]]),"DNF",CONCATENATE(RANK(rounds_cum_time[[#This Row],[62]],rounds_cum_time[62],1),"."))</f>
        <v>17.</v>
      </c>
      <c r="BT22" s="130" t="str">
        <f>IF(ISBLANK(laps_times[[#This Row],[63]]),"DNF",CONCATENATE(RANK(rounds_cum_time[[#This Row],[63]],rounds_cum_time[63],1),"."))</f>
        <v>17.</v>
      </c>
      <c r="BU22" s="130" t="str">
        <f>IF(ISBLANK(laps_times[[#This Row],[64]]),"DNF",CONCATENATE(RANK(rounds_cum_time[[#This Row],[64]],rounds_cum_time[64],1),"."))</f>
        <v>17.</v>
      </c>
      <c r="BV22" s="130" t="str">
        <f>IF(ISBLANK(laps_times[[#This Row],[65]]),"DNF",CONCATENATE(RANK(rounds_cum_time[[#This Row],[65]],rounds_cum_time[65],1),"."))</f>
        <v>17.</v>
      </c>
      <c r="BW22" s="130" t="str">
        <f>IF(ISBLANK(laps_times[[#This Row],[66]]),"DNF",CONCATENATE(RANK(rounds_cum_time[[#This Row],[66]],rounds_cum_time[66],1),"."))</f>
        <v>17.</v>
      </c>
      <c r="BX22" s="130" t="str">
        <f>IF(ISBLANK(laps_times[[#This Row],[67]]),"DNF",CONCATENATE(RANK(rounds_cum_time[[#This Row],[67]],rounds_cum_time[67],1),"."))</f>
        <v>17.</v>
      </c>
      <c r="BY22" s="130" t="str">
        <f>IF(ISBLANK(laps_times[[#This Row],[68]]),"DNF",CONCATENATE(RANK(rounds_cum_time[[#This Row],[68]],rounds_cum_time[68],1),"."))</f>
        <v>17.</v>
      </c>
      <c r="BZ22" s="130" t="str">
        <f>IF(ISBLANK(laps_times[[#This Row],[69]]),"DNF",CONCATENATE(RANK(rounds_cum_time[[#This Row],[69]],rounds_cum_time[69],1),"."))</f>
        <v>18.</v>
      </c>
      <c r="CA22" s="130" t="str">
        <f>IF(ISBLANK(laps_times[[#This Row],[70]]),"DNF",CONCATENATE(RANK(rounds_cum_time[[#This Row],[70]],rounds_cum_time[70],1),"."))</f>
        <v>18.</v>
      </c>
      <c r="CB22" s="130" t="str">
        <f>IF(ISBLANK(laps_times[[#This Row],[71]]),"DNF",CONCATENATE(RANK(rounds_cum_time[[#This Row],[71]],rounds_cum_time[71],1),"."))</f>
        <v>18.</v>
      </c>
      <c r="CC22" s="130" t="str">
        <f>IF(ISBLANK(laps_times[[#This Row],[72]]),"DNF",CONCATENATE(RANK(rounds_cum_time[[#This Row],[72]],rounds_cum_time[72],1),"."))</f>
        <v>17.</v>
      </c>
      <c r="CD22" s="130" t="str">
        <f>IF(ISBLANK(laps_times[[#This Row],[73]]),"DNF",CONCATENATE(RANK(rounds_cum_time[[#This Row],[73]],rounds_cum_time[73],1),"."))</f>
        <v>17.</v>
      </c>
      <c r="CE22" s="130" t="str">
        <f>IF(ISBLANK(laps_times[[#This Row],[74]]),"DNF",CONCATENATE(RANK(rounds_cum_time[[#This Row],[74]],rounds_cum_time[74],1),"."))</f>
        <v>17.</v>
      </c>
      <c r="CF22" s="130" t="str">
        <f>IF(ISBLANK(laps_times[[#This Row],[75]]),"DNF",CONCATENATE(RANK(rounds_cum_time[[#This Row],[75]],rounds_cum_time[75],1),"."))</f>
        <v>18.</v>
      </c>
      <c r="CG22" s="130" t="str">
        <f>IF(ISBLANK(laps_times[[#This Row],[76]]),"DNF",CONCATENATE(RANK(rounds_cum_time[[#This Row],[76]],rounds_cum_time[76],1),"."))</f>
        <v>18.</v>
      </c>
      <c r="CH22" s="130" t="str">
        <f>IF(ISBLANK(laps_times[[#This Row],[77]]),"DNF",CONCATENATE(RANK(rounds_cum_time[[#This Row],[77]],rounds_cum_time[77],1),"."))</f>
        <v>18.</v>
      </c>
      <c r="CI22" s="130" t="str">
        <f>IF(ISBLANK(laps_times[[#This Row],[78]]),"DNF",CONCATENATE(RANK(rounds_cum_time[[#This Row],[78]],rounds_cum_time[78],1),"."))</f>
        <v>17.</v>
      </c>
      <c r="CJ22" s="130" t="str">
        <f>IF(ISBLANK(laps_times[[#This Row],[79]]),"DNF",CONCATENATE(RANK(rounds_cum_time[[#This Row],[79]],rounds_cum_time[79],1),"."))</f>
        <v>18.</v>
      </c>
      <c r="CK22" s="130" t="str">
        <f>IF(ISBLANK(laps_times[[#This Row],[80]]),"DNF",CONCATENATE(RANK(rounds_cum_time[[#This Row],[80]],rounds_cum_time[80],1),"."))</f>
        <v>18.</v>
      </c>
      <c r="CL22" s="130" t="str">
        <f>IF(ISBLANK(laps_times[[#This Row],[81]]),"DNF",CONCATENATE(RANK(rounds_cum_time[[#This Row],[81]],rounds_cum_time[81],1),"."))</f>
        <v>17.</v>
      </c>
      <c r="CM22" s="130" t="str">
        <f>IF(ISBLANK(laps_times[[#This Row],[82]]),"DNF",CONCATENATE(RANK(rounds_cum_time[[#This Row],[82]],rounds_cum_time[82],1),"."))</f>
        <v>17.</v>
      </c>
      <c r="CN22" s="130" t="str">
        <f>IF(ISBLANK(laps_times[[#This Row],[83]]),"DNF",CONCATENATE(RANK(rounds_cum_time[[#This Row],[83]],rounds_cum_time[83],1),"."))</f>
        <v>17.</v>
      </c>
      <c r="CO22" s="130" t="str">
        <f>IF(ISBLANK(laps_times[[#This Row],[84]]),"DNF",CONCATENATE(RANK(rounds_cum_time[[#This Row],[84]],rounds_cum_time[84],1),"."))</f>
        <v>17.</v>
      </c>
      <c r="CP22" s="130" t="str">
        <f>IF(ISBLANK(laps_times[[#This Row],[85]]),"DNF",CONCATENATE(RANK(rounds_cum_time[[#This Row],[85]],rounds_cum_time[85],1),"."))</f>
        <v>17.</v>
      </c>
      <c r="CQ22" s="130" t="str">
        <f>IF(ISBLANK(laps_times[[#This Row],[86]]),"DNF",CONCATENATE(RANK(rounds_cum_time[[#This Row],[86]],rounds_cum_time[86],1),"."))</f>
        <v>17.</v>
      </c>
      <c r="CR22" s="130" t="str">
        <f>IF(ISBLANK(laps_times[[#This Row],[87]]),"DNF",CONCATENATE(RANK(rounds_cum_time[[#This Row],[87]],rounds_cum_time[87],1),"."))</f>
        <v>17.</v>
      </c>
      <c r="CS22" s="130" t="str">
        <f>IF(ISBLANK(laps_times[[#This Row],[88]]),"DNF",CONCATENATE(RANK(rounds_cum_time[[#This Row],[88]],rounds_cum_time[88],1),"."))</f>
        <v>17.</v>
      </c>
      <c r="CT22" s="130" t="str">
        <f>IF(ISBLANK(laps_times[[#This Row],[89]]),"DNF",CONCATENATE(RANK(rounds_cum_time[[#This Row],[89]],rounds_cum_time[89],1),"."))</f>
        <v>18.</v>
      </c>
      <c r="CU22" s="130" t="str">
        <f>IF(ISBLANK(laps_times[[#This Row],[90]]),"DNF",CONCATENATE(RANK(rounds_cum_time[[#This Row],[90]],rounds_cum_time[90],1),"."))</f>
        <v>18.</v>
      </c>
      <c r="CV22" s="130" t="str">
        <f>IF(ISBLANK(laps_times[[#This Row],[91]]),"DNF",CONCATENATE(RANK(rounds_cum_time[[#This Row],[91]],rounds_cum_time[91],1),"."))</f>
        <v>18.</v>
      </c>
      <c r="CW22" s="130" t="str">
        <f>IF(ISBLANK(laps_times[[#This Row],[92]]),"DNF",CONCATENATE(RANK(rounds_cum_time[[#This Row],[92]],rounds_cum_time[92],1),"."))</f>
        <v>18.</v>
      </c>
      <c r="CX22" s="130" t="str">
        <f>IF(ISBLANK(laps_times[[#This Row],[93]]),"DNF",CONCATENATE(RANK(rounds_cum_time[[#This Row],[93]],rounds_cum_time[93],1),"."))</f>
        <v>18.</v>
      </c>
      <c r="CY22" s="130" t="str">
        <f>IF(ISBLANK(laps_times[[#This Row],[94]]),"DNF",CONCATENATE(RANK(rounds_cum_time[[#This Row],[94]],rounds_cum_time[94],1),"."))</f>
        <v>18.</v>
      </c>
      <c r="CZ22" s="130" t="str">
        <f>IF(ISBLANK(laps_times[[#This Row],[95]]),"DNF",CONCATENATE(RANK(rounds_cum_time[[#This Row],[95]],rounds_cum_time[95],1),"."))</f>
        <v>18.</v>
      </c>
      <c r="DA22" s="130" t="str">
        <f>IF(ISBLANK(laps_times[[#This Row],[96]]),"DNF",CONCATENATE(RANK(rounds_cum_time[[#This Row],[96]],rounds_cum_time[96],1),"."))</f>
        <v>18.</v>
      </c>
      <c r="DB22" s="130" t="str">
        <f>IF(ISBLANK(laps_times[[#This Row],[97]]),"DNF",CONCATENATE(RANK(rounds_cum_time[[#This Row],[97]],rounds_cum_time[97],1),"."))</f>
        <v>18.</v>
      </c>
      <c r="DC22" s="130" t="str">
        <f>IF(ISBLANK(laps_times[[#This Row],[98]]),"DNF",CONCATENATE(RANK(rounds_cum_time[[#This Row],[98]],rounds_cum_time[98],1),"."))</f>
        <v>18.</v>
      </c>
      <c r="DD22" s="130" t="str">
        <f>IF(ISBLANK(laps_times[[#This Row],[99]]),"DNF",CONCATENATE(RANK(rounds_cum_time[[#This Row],[99]],rounds_cum_time[99],1),"."))</f>
        <v>19.</v>
      </c>
      <c r="DE22" s="130" t="str">
        <f>IF(ISBLANK(laps_times[[#This Row],[100]]),"DNF",CONCATENATE(RANK(rounds_cum_time[[#This Row],[100]],rounds_cum_time[100],1),"."))</f>
        <v>19.</v>
      </c>
      <c r="DF22" s="130" t="str">
        <f>IF(ISBLANK(laps_times[[#This Row],[101]]),"DNF",CONCATENATE(RANK(rounds_cum_time[[#This Row],[101]],rounds_cum_time[101],1),"."))</f>
        <v>19.</v>
      </c>
      <c r="DG22" s="130" t="str">
        <f>IF(ISBLANK(laps_times[[#This Row],[102]]),"DNF",CONCATENATE(RANK(rounds_cum_time[[#This Row],[102]],rounds_cum_time[102],1),"."))</f>
        <v>19.</v>
      </c>
      <c r="DH22" s="130" t="str">
        <f>IF(ISBLANK(laps_times[[#This Row],[103]]),"DNF",CONCATENATE(RANK(rounds_cum_time[[#This Row],[103]],rounds_cum_time[103],1),"."))</f>
        <v>19.</v>
      </c>
      <c r="DI22" s="131" t="str">
        <f>IF(ISBLANK(laps_times[[#This Row],[104]]),"DNF",CONCATENATE(RANK(rounds_cum_time[[#This Row],[104]],rounds_cum_time[104],1),"."))</f>
        <v>19.</v>
      </c>
      <c r="DJ22" s="131" t="str">
        <f>IF(ISBLANK(laps_times[[#This Row],[105]]),"DNF",CONCATENATE(RANK(rounds_cum_time[[#This Row],[105]],rounds_cum_time[105],1),"."))</f>
        <v>19.</v>
      </c>
    </row>
    <row r="23" spans="2:114" x14ac:dyDescent="0.2">
      <c r="B23" s="124">
        <f>laps_times[[#This Row],[poř]]</f>
        <v>20</v>
      </c>
      <c r="C23" s="129">
        <f>laps_times[[#This Row],[s.č.]]</f>
        <v>116</v>
      </c>
      <c r="D23" s="125" t="str">
        <f>laps_times[[#This Row],[jméno]]</f>
        <v>Válek Petr</v>
      </c>
      <c r="E23" s="126">
        <f>laps_times[[#This Row],[roč]]</f>
        <v>1974</v>
      </c>
      <c r="F23" s="126" t="str">
        <f>laps_times[[#This Row],[kat]]</f>
        <v>M40</v>
      </c>
      <c r="G23" s="126">
        <f>laps_times[[#This Row],[poř_kat]]</f>
        <v>7</v>
      </c>
      <c r="H23" s="125" t="str">
        <f>IF(ISBLANK(laps_times[[#This Row],[klub]]),"-",laps_times[[#This Row],[klub]])</f>
        <v>iThinkBeer.com</v>
      </c>
      <c r="I23" s="138">
        <f>laps_times[[#This Row],[celk. čas]]</f>
        <v>0.13553240740740741</v>
      </c>
      <c r="J23" s="130" t="str">
        <f>IF(ISBLANK(laps_times[[#This Row],[1]]),"DNF",CONCATENATE(RANK(rounds_cum_time[[#This Row],[1]],rounds_cum_time[1],1),"."))</f>
        <v>35.</v>
      </c>
      <c r="K23" s="130" t="str">
        <f>IF(ISBLANK(laps_times[[#This Row],[2]]),"DNF",CONCATENATE(RANK(rounds_cum_time[[#This Row],[2]],rounds_cum_time[2],1),"."))</f>
        <v>37.</v>
      </c>
      <c r="L23" s="130" t="str">
        <f>IF(ISBLANK(laps_times[[#This Row],[3]]),"DNF",CONCATENATE(RANK(rounds_cum_time[[#This Row],[3]],rounds_cum_time[3],1),"."))</f>
        <v>37.</v>
      </c>
      <c r="M23" s="130" t="str">
        <f>IF(ISBLANK(laps_times[[#This Row],[4]]),"DNF",CONCATENATE(RANK(rounds_cum_time[[#This Row],[4]],rounds_cum_time[4],1),"."))</f>
        <v>37.</v>
      </c>
      <c r="N23" s="130" t="str">
        <f>IF(ISBLANK(laps_times[[#This Row],[5]]),"DNF",CONCATENATE(RANK(rounds_cum_time[[#This Row],[5]],rounds_cum_time[5],1),"."))</f>
        <v>34.</v>
      </c>
      <c r="O23" s="130" t="str">
        <f>IF(ISBLANK(laps_times[[#This Row],[6]]),"DNF",CONCATENATE(RANK(rounds_cum_time[[#This Row],[6]],rounds_cum_time[6],1),"."))</f>
        <v>34.</v>
      </c>
      <c r="P23" s="130" t="str">
        <f>IF(ISBLANK(laps_times[[#This Row],[7]]),"DNF",CONCATENATE(RANK(rounds_cum_time[[#This Row],[7]],rounds_cum_time[7],1),"."))</f>
        <v>33.</v>
      </c>
      <c r="Q23" s="130" t="str">
        <f>IF(ISBLANK(laps_times[[#This Row],[8]]),"DNF",CONCATENATE(RANK(rounds_cum_time[[#This Row],[8]],rounds_cum_time[8],1),"."))</f>
        <v>33.</v>
      </c>
      <c r="R23" s="130" t="str">
        <f>IF(ISBLANK(laps_times[[#This Row],[9]]),"DNF",CONCATENATE(RANK(rounds_cum_time[[#This Row],[9]],rounds_cum_time[9],1),"."))</f>
        <v>31.</v>
      </c>
      <c r="S23" s="130" t="str">
        <f>IF(ISBLANK(laps_times[[#This Row],[10]]),"DNF",CONCATENATE(RANK(rounds_cum_time[[#This Row],[10]],rounds_cum_time[10],1),"."))</f>
        <v>32.</v>
      </c>
      <c r="T23" s="130" t="str">
        <f>IF(ISBLANK(laps_times[[#This Row],[11]]),"DNF",CONCATENATE(RANK(rounds_cum_time[[#This Row],[11]],rounds_cum_time[11],1),"."))</f>
        <v>32.</v>
      </c>
      <c r="U23" s="130" t="str">
        <f>IF(ISBLANK(laps_times[[#This Row],[12]]),"DNF",CONCATENATE(RANK(rounds_cum_time[[#This Row],[12]],rounds_cum_time[12],1),"."))</f>
        <v>33.</v>
      </c>
      <c r="V23" s="130" t="str">
        <f>IF(ISBLANK(laps_times[[#This Row],[13]]),"DNF",CONCATENATE(RANK(rounds_cum_time[[#This Row],[13]],rounds_cum_time[13],1),"."))</f>
        <v>32.</v>
      </c>
      <c r="W23" s="130" t="str">
        <f>IF(ISBLANK(laps_times[[#This Row],[14]]),"DNF",CONCATENATE(RANK(rounds_cum_time[[#This Row],[14]],rounds_cum_time[14],1),"."))</f>
        <v>30.</v>
      </c>
      <c r="X23" s="130" t="str">
        <f>IF(ISBLANK(laps_times[[#This Row],[15]]),"DNF",CONCATENATE(RANK(rounds_cum_time[[#This Row],[15]],rounds_cum_time[15],1),"."))</f>
        <v>29.</v>
      </c>
      <c r="Y23" s="130" t="str">
        <f>IF(ISBLANK(laps_times[[#This Row],[16]]),"DNF",CONCATENATE(RANK(rounds_cum_time[[#This Row],[16]],rounds_cum_time[16],1),"."))</f>
        <v>28.</v>
      </c>
      <c r="Z23" s="130" t="str">
        <f>IF(ISBLANK(laps_times[[#This Row],[17]]),"DNF",CONCATENATE(RANK(rounds_cum_time[[#This Row],[17]],rounds_cum_time[17],1),"."))</f>
        <v>28.</v>
      </c>
      <c r="AA23" s="130" t="str">
        <f>IF(ISBLANK(laps_times[[#This Row],[18]]),"DNF",CONCATENATE(RANK(rounds_cum_time[[#This Row],[18]],rounds_cum_time[18],1),"."))</f>
        <v>28.</v>
      </c>
      <c r="AB23" s="130" t="str">
        <f>IF(ISBLANK(laps_times[[#This Row],[19]]),"DNF",CONCATENATE(RANK(rounds_cum_time[[#This Row],[19]],rounds_cum_time[19],1),"."))</f>
        <v>28.</v>
      </c>
      <c r="AC23" s="130" t="str">
        <f>IF(ISBLANK(laps_times[[#This Row],[20]]),"DNF",CONCATENATE(RANK(rounds_cum_time[[#This Row],[20]],rounds_cum_time[20],1),"."))</f>
        <v>28.</v>
      </c>
      <c r="AD23" s="130" t="str">
        <f>IF(ISBLANK(laps_times[[#This Row],[21]]),"DNF",CONCATENATE(RANK(rounds_cum_time[[#This Row],[21]],rounds_cum_time[21],1),"."))</f>
        <v>28.</v>
      </c>
      <c r="AE23" s="130" t="str">
        <f>IF(ISBLANK(laps_times[[#This Row],[22]]),"DNF",CONCATENATE(RANK(rounds_cum_time[[#This Row],[22]],rounds_cum_time[22],1),"."))</f>
        <v>28.</v>
      </c>
      <c r="AF23" s="130" t="str">
        <f>IF(ISBLANK(laps_times[[#This Row],[23]]),"DNF",CONCATENATE(RANK(rounds_cum_time[[#This Row],[23]],rounds_cum_time[23],1),"."))</f>
        <v>28.</v>
      </c>
      <c r="AG23" s="130" t="str">
        <f>IF(ISBLANK(laps_times[[#This Row],[24]]),"DNF",CONCATENATE(RANK(rounds_cum_time[[#This Row],[24]],rounds_cum_time[24],1),"."))</f>
        <v>27.</v>
      </c>
      <c r="AH23" s="130" t="str">
        <f>IF(ISBLANK(laps_times[[#This Row],[25]]),"DNF",CONCATENATE(RANK(rounds_cum_time[[#This Row],[25]],rounds_cum_time[25],1),"."))</f>
        <v>27.</v>
      </c>
      <c r="AI23" s="130" t="str">
        <f>IF(ISBLANK(laps_times[[#This Row],[26]]),"DNF",CONCATENATE(RANK(rounds_cum_time[[#This Row],[26]],rounds_cum_time[26],1),"."))</f>
        <v>27.</v>
      </c>
      <c r="AJ23" s="130" t="str">
        <f>IF(ISBLANK(laps_times[[#This Row],[27]]),"DNF",CONCATENATE(RANK(rounds_cum_time[[#This Row],[27]],rounds_cum_time[27],1),"."))</f>
        <v>27.</v>
      </c>
      <c r="AK23" s="130" t="str">
        <f>IF(ISBLANK(laps_times[[#This Row],[28]]),"DNF",CONCATENATE(RANK(rounds_cum_time[[#This Row],[28]],rounds_cum_time[28],1),"."))</f>
        <v>27.</v>
      </c>
      <c r="AL23" s="130" t="str">
        <f>IF(ISBLANK(laps_times[[#This Row],[29]]),"DNF",CONCATENATE(RANK(rounds_cum_time[[#This Row],[29]],rounds_cum_time[29],1),"."))</f>
        <v>26.</v>
      </c>
      <c r="AM23" s="130" t="str">
        <f>IF(ISBLANK(laps_times[[#This Row],[30]]),"DNF",CONCATENATE(RANK(rounds_cum_time[[#This Row],[30]],rounds_cum_time[30],1),"."))</f>
        <v>26.</v>
      </c>
      <c r="AN23" s="130" t="str">
        <f>IF(ISBLANK(laps_times[[#This Row],[31]]),"DNF",CONCATENATE(RANK(rounds_cum_time[[#This Row],[31]],rounds_cum_time[31],1),"."))</f>
        <v>25.</v>
      </c>
      <c r="AO23" s="130" t="str">
        <f>IF(ISBLANK(laps_times[[#This Row],[32]]),"DNF",CONCATENATE(RANK(rounds_cum_time[[#This Row],[32]],rounds_cum_time[32],1),"."))</f>
        <v>25.</v>
      </c>
      <c r="AP23" s="130" t="str">
        <f>IF(ISBLANK(laps_times[[#This Row],[33]]),"DNF",CONCATENATE(RANK(rounds_cum_time[[#This Row],[33]],rounds_cum_time[33],1),"."))</f>
        <v>25.</v>
      </c>
      <c r="AQ23" s="130" t="str">
        <f>IF(ISBLANK(laps_times[[#This Row],[34]]),"DNF",CONCATENATE(RANK(rounds_cum_time[[#This Row],[34]],rounds_cum_time[34],1),"."))</f>
        <v>24.</v>
      </c>
      <c r="AR23" s="130" t="str">
        <f>IF(ISBLANK(laps_times[[#This Row],[35]]),"DNF",CONCATENATE(RANK(rounds_cum_time[[#This Row],[35]],rounds_cum_time[35],1),"."))</f>
        <v>24.</v>
      </c>
      <c r="AS23" s="130" t="str">
        <f>IF(ISBLANK(laps_times[[#This Row],[36]]),"DNF",CONCATENATE(RANK(rounds_cum_time[[#This Row],[36]],rounds_cum_time[36],1),"."))</f>
        <v>24.</v>
      </c>
      <c r="AT23" s="130" t="str">
        <f>IF(ISBLANK(laps_times[[#This Row],[37]]),"DNF",CONCATENATE(RANK(rounds_cum_time[[#This Row],[37]],rounds_cum_time[37],1),"."))</f>
        <v>24.</v>
      </c>
      <c r="AU23" s="130" t="str">
        <f>IF(ISBLANK(laps_times[[#This Row],[38]]),"DNF",CONCATENATE(RANK(rounds_cum_time[[#This Row],[38]],rounds_cum_time[38],1),"."))</f>
        <v>24.</v>
      </c>
      <c r="AV23" s="130" t="str">
        <f>IF(ISBLANK(laps_times[[#This Row],[39]]),"DNF",CONCATENATE(RANK(rounds_cum_time[[#This Row],[39]],rounds_cum_time[39],1),"."))</f>
        <v>24.</v>
      </c>
      <c r="AW23" s="130" t="str">
        <f>IF(ISBLANK(laps_times[[#This Row],[40]]),"DNF",CONCATENATE(RANK(rounds_cum_time[[#This Row],[40]],rounds_cum_time[40],1),"."))</f>
        <v>24.</v>
      </c>
      <c r="AX23" s="130" t="str">
        <f>IF(ISBLANK(laps_times[[#This Row],[41]]),"DNF",CONCATENATE(RANK(rounds_cum_time[[#This Row],[41]],rounds_cum_time[41],1),"."))</f>
        <v>24.</v>
      </c>
      <c r="AY23" s="130" t="str">
        <f>IF(ISBLANK(laps_times[[#This Row],[42]]),"DNF",CONCATENATE(RANK(rounds_cum_time[[#This Row],[42]],rounds_cum_time[42],1),"."))</f>
        <v>24.</v>
      </c>
      <c r="AZ23" s="130" t="str">
        <f>IF(ISBLANK(laps_times[[#This Row],[43]]),"DNF",CONCATENATE(RANK(rounds_cum_time[[#This Row],[43]],rounds_cum_time[43],1),"."))</f>
        <v>24.</v>
      </c>
      <c r="BA23" s="130" t="str">
        <f>IF(ISBLANK(laps_times[[#This Row],[44]]),"DNF",CONCATENATE(RANK(rounds_cum_time[[#This Row],[44]],rounds_cum_time[44],1),"."))</f>
        <v>24.</v>
      </c>
      <c r="BB23" s="130" t="str">
        <f>IF(ISBLANK(laps_times[[#This Row],[45]]),"DNF",CONCATENATE(RANK(rounds_cum_time[[#This Row],[45]],rounds_cum_time[45],1),"."))</f>
        <v>24.</v>
      </c>
      <c r="BC23" s="130" t="str">
        <f>IF(ISBLANK(laps_times[[#This Row],[46]]),"DNF",CONCATENATE(RANK(rounds_cum_time[[#This Row],[46]],rounds_cum_time[46],1),"."))</f>
        <v>24.</v>
      </c>
      <c r="BD23" s="130" t="str">
        <f>IF(ISBLANK(laps_times[[#This Row],[47]]),"DNF",CONCATENATE(RANK(rounds_cum_time[[#This Row],[47]],rounds_cum_time[47],1),"."))</f>
        <v>24.</v>
      </c>
      <c r="BE23" s="130" t="str">
        <f>IF(ISBLANK(laps_times[[#This Row],[48]]),"DNF",CONCATENATE(RANK(rounds_cum_time[[#This Row],[48]],rounds_cum_time[48],1),"."))</f>
        <v>24.</v>
      </c>
      <c r="BF23" s="130" t="str">
        <f>IF(ISBLANK(laps_times[[#This Row],[49]]),"DNF",CONCATENATE(RANK(rounds_cum_time[[#This Row],[49]],rounds_cum_time[49],1),"."))</f>
        <v>24.</v>
      </c>
      <c r="BG23" s="130" t="str">
        <f>IF(ISBLANK(laps_times[[#This Row],[50]]),"DNF",CONCATENATE(RANK(rounds_cum_time[[#This Row],[50]],rounds_cum_time[50],1),"."))</f>
        <v>23.</v>
      </c>
      <c r="BH23" s="130" t="str">
        <f>IF(ISBLANK(laps_times[[#This Row],[51]]),"DNF",CONCATENATE(RANK(rounds_cum_time[[#This Row],[51]],rounds_cum_time[51],1),"."))</f>
        <v>22.</v>
      </c>
      <c r="BI23" s="130" t="str">
        <f>IF(ISBLANK(laps_times[[#This Row],[52]]),"DNF",CONCATENATE(RANK(rounds_cum_time[[#This Row],[52]],rounds_cum_time[52],1),"."))</f>
        <v>22.</v>
      </c>
      <c r="BJ23" s="130" t="str">
        <f>IF(ISBLANK(laps_times[[#This Row],[53]]),"DNF",CONCATENATE(RANK(rounds_cum_time[[#This Row],[53]],rounds_cum_time[53],1),"."))</f>
        <v>23.</v>
      </c>
      <c r="BK23" s="130" t="str">
        <f>IF(ISBLANK(laps_times[[#This Row],[54]]),"DNF",CONCATENATE(RANK(rounds_cum_time[[#This Row],[54]],rounds_cum_time[54],1),"."))</f>
        <v>23.</v>
      </c>
      <c r="BL23" s="130" t="str">
        <f>IF(ISBLANK(laps_times[[#This Row],[55]]),"DNF",CONCATENATE(RANK(rounds_cum_time[[#This Row],[55]],rounds_cum_time[55],1),"."))</f>
        <v>23.</v>
      </c>
      <c r="BM23" s="130" t="str">
        <f>IF(ISBLANK(laps_times[[#This Row],[56]]),"DNF",CONCATENATE(RANK(rounds_cum_time[[#This Row],[56]],rounds_cum_time[56],1),"."))</f>
        <v>23.</v>
      </c>
      <c r="BN23" s="130" t="str">
        <f>IF(ISBLANK(laps_times[[#This Row],[57]]),"DNF",CONCATENATE(RANK(rounds_cum_time[[#This Row],[57]],rounds_cum_time[57],1),"."))</f>
        <v>23.</v>
      </c>
      <c r="BO23" s="130" t="str">
        <f>IF(ISBLANK(laps_times[[#This Row],[58]]),"DNF",CONCATENATE(RANK(rounds_cum_time[[#This Row],[58]],rounds_cum_time[58],1),"."))</f>
        <v>28.</v>
      </c>
      <c r="BP23" s="130" t="str">
        <f>IF(ISBLANK(laps_times[[#This Row],[59]]),"DNF",CONCATENATE(RANK(rounds_cum_time[[#This Row],[59]],rounds_cum_time[59],1),"."))</f>
        <v>28.</v>
      </c>
      <c r="BQ23" s="130" t="str">
        <f>IF(ISBLANK(laps_times[[#This Row],[60]]),"DNF",CONCATENATE(RANK(rounds_cum_time[[#This Row],[60]],rounds_cum_time[60],1),"."))</f>
        <v>27.</v>
      </c>
      <c r="BR23" s="130" t="str">
        <f>IF(ISBLANK(laps_times[[#This Row],[61]]),"DNF",CONCATENATE(RANK(rounds_cum_time[[#This Row],[61]],rounds_cum_time[61],1),"."))</f>
        <v>25.</v>
      </c>
      <c r="BS23" s="130" t="str">
        <f>IF(ISBLANK(laps_times[[#This Row],[62]]),"DNF",CONCATENATE(RANK(rounds_cum_time[[#This Row],[62]],rounds_cum_time[62],1),"."))</f>
        <v>25.</v>
      </c>
      <c r="BT23" s="130" t="str">
        <f>IF(ISBLANK(laps_times[[#This Row],[63]]),"DNF",CONCATENATE(RANK(rounds_cum_time[[#This Row],[63]],rounds_cum_time[63],1),"."))</f>
        <v>25.</v>
      </c>
      <c r="BU23" s="130" t="str">
        <f>IF(ISBLANK(laps_times[[#This Row],[64]]),"DNF",CONCATENATE(RANK(rounds_cum_time[[#This Row],[64]],rounds_cum_time[64],1),"."))</f>
        <v>24.</v>
      </c>
      <c r="BV23" s="130" t="str">
        <f>IF(ISBLANK(laps_times[[#This Row],[65]]),"DNF",CONCATENATE(RANK(rounds_cum_time[[#This Row],[65]],rounds_cum_time[65],1),"."))</f>
        <v>24.</v>
      </c>
      <c r="BW23" s="130" t="str">
        <f>IF(ISBLANK(laps_times[[#This Row],[66]]),"DNF",CONCATENATE(RANK(rounds_cum_time[[#This Row],[66]],rounds_cum_time[66],1),"."))</f>
        <v>24.</v>
      </c>
      <c r="BX23" s="130" t="str">
        <f>IF(ISBLANK(laps_times[[#This Row],[67]]),"DNF",CONCATENATE(RANK(rounds_cum_time[[#This Row],[67]],rounds_cum_time[67],1),"."))</f>
        <v>26.</v>
      </c>
      <c r="BY23" s="130" t="str">
        <f>IF(ISBLANK(laps_times[[#This Row],[68]]),"DNF",CONCATENATE(RANK(rounds_cum_time[[#This Row],[68]],rounds_cum_time[68],1),"."))</f>
        <v>25.</v>
      </c>
      <c r="BZ23" s="130" t="str">
        <f>IF(ISBLANK(laps_times[[#This Row],[69]]),"DNF",CONCATENATE(RANK(rounds_cum_time[[#This Row],[69]],rounds_cum_time[69],1),"."))</f>
        <v>25.</v>
      </c>
      <c r="CA23" s="130" t="str">
        <f>IF(ISBLANK(laps_times[[#This Row],[70]]),"DNF",CONCATENATE(RANK(rounds_cum_time[[#This Row],[70]],rounds_cum_time[70],1),"."))</f>
        <v>25.</v>
      </c>
      <c r="CB23" s="130" t="str">
        <f>IF(ISBLANK(laps_times[[#This Row],[71]]),"DNF",CONCATENATE(RANK(rounds_cum_time[[#This Row],[71]],rounds_cum_time[71],1),"."))</f>
        <v>25.</v>
      </c>
      <c r="CC23" s="130" t="str">
        <f>IF(ISBLANK(laps_times[[#This Row],[72]]),"DNF",CONCATENATE(RANK(rounds_cum_time[[#This Row],[72]],rounds_cum_time[72],1),"."))</f>
        <v>25.</v>
      </c>
      <c r="CD23" s="130" t="str">
        <f>IF(ISBLANK(laps_times[[#This Row],[73]]),"DNF",CONCATENATE(RANK(rounds_cum_time[[#This Row],[73]],rounds_cum_time[73],1),"."))</f>
        <v>25.</v>
      </c>
      <c r="CE23" s="130" t="str">
        <f>IF(ISBLANK(laps_times[[#This Row],[74]]),"DNF",CONCATENATE(RANK(rounds_cum_time[[#This Row],[74]],rounds_cum_time[74],1),"."))</f>
        <v>25.</v>
      </c>
      <c r="CF23" s="130" t="str">
        <f>IF(ISBLANK(laps_times[[#This Row],[75]]),"DNF",CONCATENATE(RANK(rounds_cum_time[[#This Row],[75]],rounds_cum_time[75],1),"."))</f>
        <v>25.</v>
      </c>
      <c r="CG23" s="130" t="str">
        <f>IF(ISBLANK(laps_times[[#This Row],[76]]),"DNF",CONCATENATE(RANK(rounds_cum_time[[#This Row],[76]],rounds_cum_time[76],1),"."))</f>
        <v>25.</v>
      </c>
      <c r="CH23" s="130" t="str">
        <f>IF(ISBLANK(laps_times[[#This Row],[77]]),"DNF",CONCATENATE(RANK(rounds_cum_time[[#This Row],[77]],rounds_cum_time[77],1),"."))</f>
        <v>25.</v>
      </c>
      <c r="CI23" s="130" t="str">
        <f>IF(ISBLANK(laps_times[[#This Row],[78]]),"DNF",CONCATENATE(RANK(rounds_cum_time[[#This Row],[78]],rounds_cum_time[78],1),"."))</f>
        <v>25.</v>
      </c>
      <c r="CJ23" s="130" t="str">
        <f>IF(ISBLANK(laps_times[[#This Row],[79]]),"DNF",CONCATENATE(RANK(rounds_cum_time[[#This Row],[79]],rounds_cum_time[79],1),"."))</f>
        <v>25.</v>
      </c>
      <c r="CK23" s="130" t="str">
        <f>IF(ISBLANK(laps_times[[#This Row],[80]]),"DNF",CONCATENATE(RANK(rounds_cum_time[[#This Row],[80]],rounds_cum_time[80],1),"."))</f>
        <v>25.</v>
      </c>
      <c r="CL23" s="130" t="str">
        <f>IF(ISBLANK(laps_times[[#This Row],[81]]),"DNF",CONCATENATE(RANK(rounds_cum_time[[#This Row],[81]],rounds_cum_time[81],1),"."))</f>
        <v>25.</v>
      </c>
      <c r="CM23" s="130" t="str">
        <f>IF(ISBLANK(laps_times[[#This Row],[82]]),"DNF",CONCATENATE(RANK(rounds_cum_time[[#This Row],[82]],rounds_cum_time[82],1),"."))</f>
        <v>25.</v>
      </c>
      <c r="CN23" s="130" t="str">
        <f>IF(ISBLANK(laps_times[[#This Row],[83]]),"DNF",CONCATENATE(RANK(rounds_cum_time[[#This Row],[83]],rounds_cum_time[83],1),"."))</f>
        <v>24.</v>
      </c>
      <c r="CO23" s="130" t="str">
        <f>IF(ISBLANK(laps_times[[#This Row],[84]]),"DNF",CONCATENATE(RANK(rounds_cum_time[[#This Row],[84]],rounds_cum_time[84],1),"."))</f>
        <v>24.</v>
      </c>
      <c r="CP23" s="130" t="str">
        <f>IF(ISBLANK(laps_times[[#This Row],[85]]),"DNF",CONCATENATE(RANK(rounds_cum_time[[#This Row],[85]],rounds_cum_time[85],1),"."))</f>
        <v>24.</v>
      </c>
      <c r="CQ23" s="130" t="str">
        <f>IF(ISBLANK(laps_times[[#This Row],[86]]),"DNF",CONCATENATE(RANK(rounds_cum_time[[#This Row],[86]],rounds_cum_time[86],1),"."))</f>
        <v>23.</v>
      </c>
      <c r="CR23" s="130" t="str">
        <f>IF(ISBLANK(laps_times[[#This Row],[87]]),"DNF",CONCATENATE(RANK(rounds_cum_time[[#This Row],[87]],rounds_cum_time[87],1),"."))</f>
        <v>22.</v>
      </c>
      <c r="CS23" s="130" t="str">
        <f>IF(ISBLANK(laps_times[[#This Row],[88]]),"DNF",CONCATENATE(RANK(rounds_cum_time[[#This Row],[88]],rounds_cum_time[88],1),"."))</f>
        <v>22.</v>
      </c>
      <c r="CT23" s="130" t="str">
        <f>IF(ISBLANK(laps_times[[#This Row],[89]]),"DNF",CONCATENATE(RANK(rounds_cum_time[[#This Row],[89]],rounds_cum_time[89],1),"."))</f>
        <v>22.</v>
      </c>
      <c r="CU23" s="130" t="str">
        <f>IF(ISBLANK(laps_times[[#This Row],[90]]),"DNF",CONCATENATE(RANK(rounds_cum_time[[#This Row],[90]],rounds_cum_time[90],1),"."))</f>
        <v>22.</v>
      </c>
      <c r="CV23" s="130" t="str">
        <f>IF(ISBLANK(laps_times[[#This Row],[91]]),"DNF",CONCATENATE(RANK(rounds_cum_time[[#This Row],[91]],rounds_cum_time[91],1),"."))</f>
        <v>21.</v>
      </c>
      <c r="CW23" s="130" t="str">
        <f>IF(ISBLANK(laps_times[[#This Row],[92]]),"DNF",CONCATENATE(RANK(rounds_cum_time[[#This Row],[92]],rounds_cum_time[92],1),"."))</f>
        <v>22.</v>
      </c>
      <c r="CX23" s="130" t="str">
        <f>IF(ISBLANK(laps_times[[#This Row],[93]]),"DNF",CONCATENATE(RANK(rounds_cum_time[[#This Row],[93]],rounds_cum_time[93],1),"."))</f>
        <v>22.</v>
      </c>
      <c r="CY23" s="130" t="str">
        <f>IF(ISBLANK(laps_times[[#This Row],[94]]),"DNF",CONCATENATE(RANK(rounds_cum_time[[#This Row],[94]],rounds_cum_time[94],1),"."))</f>
        <v>22.</v>
      </c>
      <c r="CZ23" s="130" t="str">
        <f>IF(ISBLANK(laps_times[[#This Row],[95]]),"DNF",CONCATENATE(RANK(rounds_cum_time[[#This Row],[95]],rounds_cum_time[95],1),"."))</f>
        <v>22.</v>
      </c>
      <c r="DA23" s="130" t="str">
        <f>IF(ISBLANK(laps_times[[#This Row],[96]]),"DNF",CONCATENATE(RANK(rounds_cum_time[[#This Row],[96]],rounds_cum_time[96],1),"."))</f>
        <v>21.</v>
      </c>
      <c r="DB23" s="130" t="str">
        <f>IF(ISBLANK(laps_times[[#This Row],[97]]),"DNF",CONCATENATE(RANK(rounds_cum_time[[#This Row],[97]],rounds_cum_time[97],1),"."))</f>
        <v>21.</v>
      </c>
      <c r="DC23" s="130" t="str">
        <f>IF(ISBLANK(laps_times[[#This Row],[98]]),"DNF",CONCATENATE(RANK(rounds_cum_time[[#This Row],[98]],rounds_cum_time[98],1),"."))</f>
        <v>21.</v>
      </c>
      <c r="DD23" s="130" t="str">
        <f>IF(ISBLANK(laps_times[[#This Row],[99]]),"DNF",CONCATENATE(RANK(rounds_cum_time[[#This Row],[99]],rounds_cum_time[99],1),"."))</f>
        <v>21.</v>
      </c>
      <c r="DE23" s="130" t="str">
        <f>IF(ISBLANK(laps_times[[#This Row],[100]]),"DNF",CONCATENATE(RANK(rounds_cum_time[[#This Row],[100]],rounds_cum_time[100],1),"."))</f>
        <v>21.</v>
      </c>
      <c r="DF23" s="130" t="str">
        <f>IF(ISBLANK(laps_times[[#This Row],[101]]),"DNF",CONCATENATE(RANK(rounds_cum_time[[#This Row],[101]],rounds_cum_time[101],1),"."))</f>
        <v>21.</v>
      </c>
      <c r="DG23" s="130" t="str">
        <f>IF(ISBLANK(laps_times[[#This Row],[102]]),"DNF",CONCATENATE(RANK(rounds_cum_time[[#This Row],[102]],rounds_cum_time[102],1),"."))</f>
        <v>20.</v>
      </c>
      <c r="DH23" s="130" t="str">
        <f>IF(ISBLANK(laps_times[[#This Row],[103]]),"DNF",CONCATENATE(RANK(rounds_cum_time[[#This Row],[103]],rounds_cum_time[103],1),"."))</f>
        <v>20.</v>
      </c>
      <c r="DI23" s="131" t="str">
        <f>IF(ISBLANK(laps_times[[#This Row],[104]]),"DNF",CONCATENATE(RANK(rounds_cum_time[[#This Row],[104]],rounds_cum_time[104],1),"."))</f>
        <v>20.</v>
      </c>
      <c r="DJ23" s="131" t="str">
        <f>IF(ISBLANK(laps_times[[#This Row],[105]]),"DNF",CONCATENATE(RANK(rounds_cum_time[[#This Row],[105]],rounds_cum_time[105],1),"."))</f>
        <v>20.</v>
      </c>
    </row>
    <row r="24" spans="2:114" x14ac:dyDescent="0.2">
      <c r="B24" s="124">
        <f>laps_times[[#This Row],[poř]]</f>
        <v>21</v>
      </c>
      <c r="C24" s="129">
        <f>laps_times[[#This Row],[s.č.]]</f>
        <v>87</v>
      </c>
      <c r="D24" s="125" t="str">
        <f>laps_times[[#This Row],[jméno]]</f>
        <v>Rokos Lukáš</v>
      </c>
      <c r="E24" s="126">
        <f>laps_times[[#This Row],[roč]]</f>
        <v>1987</v>
      </c>
      <c r="F24" s="126" t="str">
        <f>laps_times[[#This Row],[kat]]</f>
        <v>M30</v>
      </c>
      <c r="G24" s="126">
        <f>laps_times[[#This Row],[poř_kat]]</f>
        <v>10</v>
      </c>
      <c r="H24" s="125" t="str">
        <f>IF(ISBLANK(laps_times[[#This Row],[klub]]),"-",laps_times[[#This Row],[klub]])</f>
        <v>Jiskra Třeboň</v>
      </c>
      <c r="I24" s="138">
        <f>laps_times[[#This Row],[celk. čas]]</f>
        <v>0.13596064814814815</v>
      </c>
      <c r="J24" s="130" t="str">
        <f>IF(ISBLANK(laps_times[[#This Row],[1]]),"DNF",CONCATENATE(RANK(rounds_cum_time[[#This Row],[1]],rounds_cum_time[1],1),"."))</f>
        <v>20.</v>
      </c>
      <c r="K24" s="130" t="str">
        <f>IF(ISBLANK(laps_times[[#This Row],[2]]),"DNF",CONCATENATE(RANK(rounds_cum_time[[#This Row],[2]],rounds_cum_time[2],1),"."))</f>
        <v>19.</v>
      </c>
      <c r="L24" s="130" t="str">
        <f>IF(ISBLANK(laps_times[[#This Row],[3]]),"DNF",CONCATENATE(RANK(rounds_cum_time[[#This Row],[3]],rounds_cum_time[3],1),"."))</f>
        <v>19.</v>
      </c>
      <c r="M24" s="130" t="str">
        <f>IF(ISBLANK(laps_times[[#This Row],[4]]),"DNF",CONCATENATE(RANK(rounds_cum_time[[#This Row],[4]],rounds_cum_time[4],1),"."))</f>
        <v>19.</v>
      </c>
      <c r="N24" s="130" t="str">
        <f>IF(ISBLANK(laps_times[[#This Row],[5]]),"DNF",CONCATENATE(RANK(rounds_cum_time[[#This Row],[5]],rounds_cum_time[5],1),"."))</f>
        <v>19.</v>
      </c>
      <c r="O24" s="130" t="str">
        <f>IF(ISBLANK(laps_times[[#This Row],[6]]),"DNF",CONCATENATE(RANK(rounds_cum_time[[#This Row],[6]],rounds_cum_time[6],1),"."))</f>
        <v>19.</v>
      </c>
      <c r="P24" s="130" t="str">
        <f>IF(ISBLANK(laps_times[[#This Row],[7]]),"DNF",CONCATENATE(RANK(rounds_cum_time[[#This Row],[7]],rounds_cum_time[7],1),"."))</f>
        <v>19.</v>
      </c>
      <c r="Q24" s="130" t="str">
        <f>IF(ISBLANK(laps_times[[#This Row],[8]]),"DNF",CONCATENATE(RANK(rounds_cum_time[[#This Row],[8]],rounds_cum_time[8],1),"."))</f>
        <v>19.</v>
      </c>
      <c r="R24" s="130" t="str">
        <f>IF(ISBLANK(laps_times[[#This Row],[9]]),"DNF",CONCATENATE(RANK(rounds_cum_time[[#This Row],[9]],rounds_cum_time[9],1),"."))</f>
        <v>19.</v>
      </c>
      <c r="S24" s="130" t="str">
        <f>IF(ISBLANK(laps_times[[#This Row],[10]]),"DNF",CONCATENATE(RANK(rounds_cum_time[[#This Row],[10]],rounds_cum_time[10],1),"."))</f>
        <v>19.</v>
      </c>
      <c r="T24" s="130" t="str">
        <f>IF(ISBLANK(laps_times[[#This Row],[11]]),"DNF",CONCATENATE(RANK(rounds_cum_time[[#This Row],[11]],rounds_cum_time[11],1),"."))</f>
        <v>19.</v>
      </c>
      <c r="U24" s="130" t="str">
        <f>IF(ISBLANK(laps_times[[#This Row],[12]]),"DNF",CONCATENATE(RANK(rounds_cum_time[[#This Row],[12]],rounds_cum_time[12],1),"."))</f>
        <v>19.</v>
      </c>
      <c r="V24" s="130" t="str">
        <f>IF(ISBLANK(laps_times[[#This Row],[13]]),"DNF",CONCATENATE(RANK(rounds_cum_time[[#This Row],[13]],rounds_cum_time[13],1),"."))</f>
        <v>19.</v>
      </c>
      <c r="W24" s="130" t="str">
        <f>IF(ISBLANK(laps_times[[#This Row],[14]]),"DNF",CONCATENATE(RANK(rounds_cum_time[[#This Row],[14]],rounds_cum_time[14],1),"."))</f>
        <v>19.</v>
      </c>
      <c r="X24" s="130" t="str">
        <f>IF(ISBLANK(laps_times[[#This Row],[15]]),"DNF",CONCATENATE(RANK(rounds_cum_time[[#This Row],[15]],rounds_cum_time[15],1),"."))</f>
        <v>19.</v>
      </c>
      <c r="Y24" s="130" t="str">
        <f>IF(ISBLANK(laps_times[[#This Row],[16]]),"DNF",CONCATENATE(RANK(rounds_cum_time[[#This Row],[16]],rounds_cum_time[16],1),"."))</f>
        <v>18.</v>
      </c>
      <c r="Z24" s="130" t="str">
        <f>IF(ISBLANK(laps_times[[#This Row],[17]]),"DNF",CONCATENATE(RANK(rounds_cum_time[[#This Row],[17]],rounds_cum_time[17],1),"."))</f>
        <v>19.</v>
      </c>
      <c r="AA24" s="130" t="str">
        <f>IF(ISBLANK(laps_times[[#This Row],[18]]),"DNF",CONCATENATE(RANK(rounds_cum_time[[#This Row],[18]],rounds_cum_time[18],1),"."))</f>
        <v>19.</v>
      </c>
      <c r="AB24" s="130" t="str">
        <f>IF(ISBLANK(laps_times[[#This Row],[19]]),"DNF",CONCATENATE(RANK(rounds_cum_time[[#This Row],[19]],rounds_cum_time[19],1),"."))</f>
        <v>19.</v>
      </c>
      <c r="AC24" s="130" t="str">
        <f>IF(ISBLANK(laps_times[[#This Row],[20]]),"DNF",CONCATENATE(RANK(rounds_cum_time[[#This Row],[20]],rounds_cum_time[20],1),"."))</f>
        <v>19.</v>
      </c>
      <c r="AD24" s="130" t="str">
        <f>IF(ISBLANK(laps_times[[#This Row],[21]]),"DNF",CONCATENATE(RANK(rounds_cum_time[[#This Row],[21]],rounds_cum_time[21],1),"."))</f>
        <v>18.</v>
      </c>
      <c r="AE24" s="130" t="str">
        <f>IF(ISBLANK(laps_times[[#This Row],[22]]),"DNF",CONCATENATE(RANK(rounds_cum_time[[#This Row],[22]],rounds_cum_time[22],1),"."))</f>
        <v>19.</v>
      </c>
      <c r="AF24" s="130" t="str">
        <f>IF(ISBLANK(laps_times[[#This Row],[23]]),"DNF",CONCATENATE(RANK(rounds_cum_time[[#This Row],[23]],rounds_cum_time[23],1),"."))</f>
        <v>19.</v>
      </c>
      <c r="AG24" s="130" t="str">
        <f>IF(ISBLANK(laps_times[[#This Row],[24]]),"DNF",CONCATENATE(RANK(rounds_cum_time[[#This Row],[24]],rounds_cum_time[24],1),"."))</f>
        <v>19.</v>
      </c>
      <c r="AH24" s="130" t="str">
        <f>IF(ISBLANK(laps_times[[#This Row],[25]]),"DNF",CONCATENATE(RANK(rounds_cum_time[[#This Row],[25]],rounds_cum_time[25],1),"."))</f>
        <v>19.</v>
      </c>
      <c r="AI24" s="130" t="str">
        <f>IF(ISBLANK(laps_times[[#This Row],[26]]),"DNF",CONCATENATE(RANK(rounds_cum_time[[#This Row],[26]],rounds_cum_time[26],1),"."))</f>
        <v>19.</v>
      </c>
      <c r="AJ24" s="130" t="str">
        <f>IF(ISBLANK(laps_times[[#This Row],[27]]),"DNF",CONCATENATE(RANK(rounds_cum_time[[#This Row],[27]],rounds_cum_time[27],1),"."))</f>
        <v>19.</v>
      </c>
      <c r="AK24" s="130" t="str">
        <f>IF(ISBLANK(laps_times[[#This Row],[28]]),"DNF",CONCATENATE(RANK(rounds_cum_time[[#This Row],[28]],rounds_cum_time[28],1),"."))</f>
        <v>19.</v>
      </c>
      <c r="AL24" s="130" t="str">
        <f>IF(ISBLANK(laps_times[[#This Row],[29]]),"DNF",CONCATENATE(RANK(rounds_cum_time[[#This Row],[29]],rounds_cum_time[29],1),"."))</f>
        <v>19.</v>
      </c>
      <c r="AM24" s="130" t="str">
        <f>IF(ISBLANK(laps_times[[#This Row],[30]]),"DNF",CONCATENATE(RANK(rounds_cum_time[[#This Row],[30]],rounds_cum_time[30],1),"."))</f>
        <v>19.</v>
      </c>
      <c r="AN24" s="130" t="str">
        <f>IF(ISBLANK(laps_times[[#This Row],[31]]),"DNF",CONCATENATE(RANK(rounds_cum_time[[#This Row],[31]],rounds_cum_time[31],1),"."))</f>
        <v>19.</v>
      </c>
      <c r="AO24" s="130" t="str">
        <f>IF(ISBLANK(laps_times[[#This Row],[32]]),"DNF",CONCATENATE(RANK(rounds_cum_time[[#This Row],[32]],rounds_cum_time[32],1),"."))</f>
        <v>19.</v>
      </c>
      <c r="AP24" s="130" t="str">
        <f>IF(ISBLANK(laps_times[[#This Row],[33]]),"DNF",CONCATENATE(RANK(rounds_cum_time[[#This Row],[33]],rounds_cum_time[33],1),"."))</f>
        <v>19.</v>
      </c>
      <c r="AQ24" s="130" t="str">
        <f>IF(ISBLANK(laps_times[[#This Row],[34]]),"DNF",CONCATENATE(RANK(rounds_cum_time[[#This Row],[34]],rounds_cum_time[34],1),"."))</f>
        <v>19.</v>
      </c>
      <c r="AR24" s="130" t="str">
        <f>IF(ISBLANK(laps_times[[#This Row],[35]]),"DNF",CONCATENATE(RANK(rounds_cum_time[[#This Row],[35]],rounds_cum_time[35],1),"."))</f>
        <v>19.</v>
      </c>
      <c r="AS24" s="130" t="str">
        <f>IF(ISBLANK(laps_times[[#This Row],[36]]),"DNF",CONCATENATE(RANK(rounds_cum_time[[#This Row],[36]],rounds_cum_time[36],1),"."))</f>
        <v>19.</v>
      </c>
      <c r="AT24" s="130" t="str">
        <f>IF(ISBLANK(laps_times[[#This Row],[37]]),"DNF",CONCATENATE(RANK(rounds_cum_time[[#This Row],[37]],rounds_cum_time[37],1),"."))</f>
        <v>19.</v>
      </c>
      <c r="AU24" s="130" t="str">
        <f>IF(ISBLANK(laps_times[[#This Row],[38]]),"DNF",CONCATENATE(RANK(rounds_cum_time[[#This Row],[38]],rounds_cum_time[38],1),"."))</f>
        <v>19.</v>
      </c>
      <c r="AV24" s="130" t="str">
        <f>IF(ISBLANK(laps_times[[#This Row],[39]]),"DNF",CONCATENATE(RANK(rounds_cum_time[[#This Row],[39]],rounds_cum_time[39],1),"."))</f>
        <v>19.</v>
      </c>
      <c r="AW24" s="130" t="str">
        <f>IF(ISBLANK(laps_times[[#This Row],[40]]),"DNF",CONCATENATE(RANK(rounds_cum_time[[#This Row],[40]],rounds_cum_time[40],1),"."))</f>
        <v>19.</v>
      </c>
      <c r="AX24" s="130" t="str">
        <f>IF(ISBLANK(laps_times[[#This Row],[41]]),"DNF",CONCATENATE(RANK(rounds_cum_time[[#This Row],[41]],rounds_cum_time[41],1),"."))</f>
        <v>19.</v>
      </c>
      <c r="AY24" s="130" t="str">
        <f>IF(ISBLANK(laps_times[[#This Row],[42]]),"DNF",CONCATENATE(RANK(rounds_cum_time[[#This Row],[42]],rounds_cum_time[42],1),"."))</f>
        <v>19.</v>
      </c>
      <c r="AZ24" s="130" t="str">
        <f>IF(ISBLANK(laps_times[[#This Row],[43]]),"DNF",CONCATENATE(RANK(rounds_cum_time[[#This Row],[43]],rounds_cum_time[43],1),"."))</f>
        <v>19.</v>
      </c>
      <c r="BA24" s="130" t="str">
        <f>IF(ISBLANK(laps_times[[#This Row],[44]]),"DNF",CONCATENATE(RANK(rounds_cum_time[[#This Row],[44]],rounds_cum_time[44],1),"."))</f>
        <v>19.</v>
      </c>
      <c r="BB24" s="130" t="str">
        <f>IF(ISBLANK(laps_times[[#This Row],[45]]),"DNF",CONCATENATE(RANK(rounds_cum_time[[#This Row],[45]],rounds_cum_time[45],1),"."))</f>
        <v>19.</v>
      </c>
      <c r="BC24" s="130" t="str">
        <f>IF(ISBLANK(laps_times[[#This Row],[46]]),"DNF",CONCATENATE(RANK(rounds_cum_time[[#This Row],[46]],rounds_cum_time[46],1),"."))</f>
        <v>19.</v>
      </c>
      <c r="BD24" s="130" t="str">
        <f>IF(ISBLANK(laps_times[[#This Row],[47]]),"DNF",CONCATENATE(RANK(rounds_cum_time[[#This Row],[47]],rounds_cum_time[47],1),"."))</f>
        <v>19.</v>
      </c>
      <c r="BE24" s="130" t="str">
        <f>IF(ISBLANK(laps_times[[#This Row],[48]]),"DNF",CONCATENATE(RANK(rounds_cum_time[[#This Row],[48]],rounds_cum_time[48],1),"."))</f>
        <v>19.</v>
      </c>
      <c r="BF24" s="130" t="str">
        <f>IF(ISBLANK(laps_times[[#This Row],[49]]),"DNF",CONCATENATE(RANK(rounds_cum_time[[#This Row],[49]],rounds_cum_time[49],1),"."))</f>
        <v>19.</v>
      </c>
      <c r="BG24" s="130" t="str">
        <f>IF(ISBLANK(laps_times[[#This Row],[50]]),"DNF",CONCATENATE(RANK(rounds_cum_time[[#This Row],[50]],rounds_cum_time[50],1),"."))</f>
        <v>19.</v>
      </c>
      <c r="BH24" s="130" t="str">
        <f>IF(ISBLANK(laps_times[[#This Row],[51]]),"DNF",CONCATENATE(RANK(rounds_cum_time[[#This Row],[51]],rounds_cum_time[51],1),"."))</f>
        <v>19.</v>
      </c>
      <c r="BI24" s="130" t="str">
        <f>IF(ISBLANK(laps_times[[#This Row],[52]]),"DNF",CONCATENATE(RANK(rounds_cum_time[[#This Row],[52]],rounds_cum_time[52],1),"."))</f>
        <v>19.</v>
      </c>
      <c r="BJ24" s="130" t="str">
        <f>IF(ISBLANK(laps_times[[#This Row],[53]]),"DNF",CONCATENATE(RANK(rounds_cum_time[[#This Row],[53]],rounds_cum_time[53],1),"."))</f>
        <v>19.</v>
      </c>
      <c r="BK24" s="130" t="str">
        <f>IF(ISBLANK(laps_times[[#This Row],[54]]),"DNF",CONCATENATE(RANK(rounds_cum_time[[#This Row],[54]],rounds_cum_time[54],1),"."))</f>
        <v>19.</v>
      </c>
      <c r="BL24" s="130" t="str">
        <f>IF(ISBLANK(laps_times[[#This Row],[55]]),"DNF",CONCATENATE(RANK(rounds_cum_time[[#This Row],[55]],rounds_cum_time[55],1),"."))</f>
        <v>19.</v>
      </c>
      <c r="BM24" s="130" t="str">
        <f>IF(ISBLANK(laps_times[[#This Row],[56]]),"DNF",CONCATENATE(RANK(rounds_cum_time[[#This Row],[56]],rounds_cum_time[56],1),"."))</f>
        <v>19.</v>
      </c>
      <c r="BN24" s="130" t="str">
        <f>IF(ISBLANK(laps_times[[#This Row],[57]]),"DNF",CONCATENATE(RANK(rounds_cum_time[[#This Row],[57]],rounds_cum_time[57],1),"."))</f>
        <v>19.</v>
      </c>
      <c r="BO24" s="130" t="str">
        <f>IF(ISBLANK(laps_times[[#This Row],[58]]),"DNF",CONCATENATE(RANK(rounds_cum_time[[#This Row],[58]],rounds_cum_time[58],1),"."))</f>
        <v>19.</v>
      </c>
      <c r="BP24" s="130" t="str">
        <f>IF(ISBLANK(laps_times[[#This Row],[59]]),"DNF",CONCATENATE(RANK(rounds_cum_time[[#This Row],[59]],rounds_cum_time[59],1),"."))</f>
        <v>19.</v>
      </c>
      <c r="BQ24" s="130" t="str">
        <f>IF(ISBLANK(laps_times[[#This Row],[60]]),"DNF",CONCATENATE(RANK(rounds_cum_time[[#This Row],[60]],rounds_cum_time[60],1),"."))</f>
        <v>19.</v>
      </c>
      <c r="BR24" s="130" t="str">
        <f>IF(ISBLANK(laps_times[[#This Row],[61]]),"DNF",CONCATENATE(RANK(rounds_cum_time[[#This Row],[61]],rounds_cum_time[61],1),"."))</f>
        <v>19.</v>
      </c>
      <c r="BS24" s="130" t="str">
        <f>IF(ISBLANK(laps_times[[#This Row],[62]]),"DNF",CONCATENATE(RANK(rounds_cum_time[[#This Row],[62]],rounds_cum_time[62],1),"."))</f>
        <v>19.</v>
      </c>
      <c r="BT24" s="130" t="str">
        <f>IF(ISBLANK(laps_times[[#This Row],[63]]),"DNF",CONCATENATE(RANK(rounds_cum_time[[#This Row],[63]],rounds_cum_time[63],1),"."))</f>
        <v>19.</v>
      </c>
      <c r="BU24" s="130" t="str">
        <f>IF(ISBLANK(laps_times[[#This Row],[64]]),"DNF",CONCATENATE(RANK(rounds_cum_time[[#This Row],[64]],rounds_cum_time[64],1),"."))</f>
        <v>19.</v>
      </c>
      <c r="BV24" s="130" t="str">
        <f>IF(ISBLANK(laps_times[[#This Row],[65]]),"DNF",CONCATENATE(RANK(rounds_cum_time[[#This Row],[65]],rounds_cum_time[65],1),"."))</f>
        <v>19.</v>
      </c>
      <c r="BW24" s="130" t="str">
        <f>IF(ISBLANK(laps_times[[#This Row],[66]]),"DNF",CONCATENATE(RANK(rounds_cum_time[[#This Row],[66]],rounds_cum_time[66],1),"."))</f>
        <v>19.</v>
      </c>
      <c r="BX24" s="130" t="str">
        <f>IF(ISBLANK(laps_times[[#This Row],[67]]),"DNF",CONCATENATE(RANK(rounds_cum_time[[#This Row],[67]],rounds_cum_time[67],1),"."))</f>
        <v>19.</v>
      </c>
      <c r="BY24" s="130" t="str">
        <f>IF(ISBLANK(laps_times[[#This Row],[68]]),"DNF",CONCATENATE(RANK(rounds_cum_time[[#This Row],[68]],rounds_cum_time[68],1),"."))</f>
        <v>19.</v>
      </c>
      <c r="BZ24" s="130" t="str">
        <f>IF(ISBLANK(laps_times[[#This Row],[69]]),"DNF",CONCATENATE(RANK(rounds_cum_time[[#This Row],[69]],rounds_cum_time[69],1),"."))</f>
        <v>19.</v>
      </c>
      <c r="CA24" s="130" t="str">
        <f>IF(ISBLANK(laps_times[[#This Row],[70]]),"DNF",CONCATENATE(RANK(rounds_cum_time[[#This Row],[70]],rounds_cum_time[70],1),"."))</f>
        <v>19.</v>
      </c>
      <c r="CB24" s="130" t="str">
        <f>IF(ISBLANK(laps_times[[#This Row],[71]]),"DNF",CONCATENATE(RANK(rounds_cum_time[[#This Row],[71]],rounds_cum_time[71],1),"."))</f>
        <v>19.</v>
      </c>
      <c r="CC24" s="130" t="str">
        <f>IF(ISBLANK(laps_times[[#This Row],[72]]),"DNF",CONCATENATE(RANK(rounds_cum_time[[#This Row],[72]],rounds_cum_time[72],1),"."))</f>
        <v>19.</v>
      </c>
      <c r="CD24" s="130" t="str">
        <f>IF(ISBLANK(laps_times[[#This Row],[73]]),"DNF",CONCATENATE(RANK(rounds_cum_time[[#This Row],[73]],rounds_cum_time[73],1),"."))</f>
        <v>19.</v>
      </c>
      <c r="CE24" s="130" t="str">
        <f>IF(ISBLANK(laps_times[[#This Row],[74]]),"DNF",CONCATENATE(RANK(rounds_cum_time[[#This Row],[74]],rounds_cum_time[74],1),"."))</f>
        <v>19.</v>
      </c>
      <c r="CF24" s="130" t="str">
        <f>IF(ISBLANK(laps_times[[#This Row],[75]]),"DNF",CONCATENATE(RANK(rounds_cum_time[[#This Row],[75]],rounds_cum_time[75],1),"."))</f>
        <v>19.</v>
      </c>
      <c r="CG24" s="130" t="str">
        <f>IF(ISBLANK(laps_times[[#This Row],[76]]),"DNF",CONCATENATE(RANK(rounds_cum_time[[#This Row],[76]],rounds_cum_time[76],1),"."))</f>
        <v>19.</v>
      </c>
      <c r="CH24" s="130" t="str">
        <f>IF(ISBLANK(laps_times[[#This Row],[77]]),"DNF",CONCATENATE(RANK(rounds_cum_time[[#This Row],[77]],rounds_cum_time[77],1),"."))</f>
        <v>19.</v>
      </c>
      <c r="CI24" s="130" t="str">
        <f>IF(ISBLANK(laps_times[[#This Row],[78]]),"DNF",CONCATENATE(RANK(rounds_cum_time[[#This Row],[78]],rounds_cum_time[78],1),"."))</f>
        <v>19.</v>
      </c>
      <c r="CJ24" s="130" t="str">
        <f>IF(ISBLANK(laps_times[[#This Row],[79]]),"DNF",CONCATENATE(RANK(rounds_cum_time[[#This Row],[79]],rounds_cum_time[79],1),"."))</f>
        <v>19.</v>
      </c>
      <c r="CK24" s="130" t="str">
        <f>IF(ISBLANK(laps_times[[#This Row],[80]]),"DNF",CONCATENATE(RANK(rounds_cum_time[[#This Row],[80]],rounds_cum_time[80],1),"."))</f>
        <v>19.</v>
      </c>
      <c r="CL24" s="130" t="str">
        <f>IF(ISBLANK(laps_times[[#This Row],[81]]),"DNF",CONCATENATE(RANK(rounds_cum_time[[#This Row],[81]],rounds_cum_time[81],1),"."))</f>
        <v>19.</v>
      </c>
      <c r="CM24" s="130" t="str">
        <f>IF(ISBLANK(laps_times[[#This Row],[82]]),"DNF",CONCATENATE(RANK(rounds_cum_time[[#This Row],[82]],rounds_cum_time[82],1),"."))</f>
        <v>19.</v>
      </c>
      <c r="CN24" s="130" t="str">
        <f>IF(ISBLANK(laps_times[[#This Row],[83]]),"DNF",CONCATENATE(RANK(rounds_cum_time[[#This Row],[83]],rounds_cum_time[83],1),"."))</f>
        <v>18.</v>
      </c>
      <c r="CO24" s="130" t="str">
        <f>IF(ISBLANK(laps_times[[#This Row],[84]]),"DNF",CONCATENATE(RANK(rounds_cum_time[[#This Row],[84]],rounds_cum_time[84],1),"."))</f>
        <v>18.</v>
      </c>
      <c r="CP24" s="130" t="str">
        <f>IF(ISBLANK(laps_times[[#This Row],[85]]),"DNF",CONCATENATE(RANK(rounds_cum_time[[#This Row],[85]],rounds_cum_time[85],1),"."))</f>
        <v>19.</v>
      </c>
      <c r="CQ24" s="130" t="str">
        <f>IF(ISBLANK(laps_times[[#This Row],[86]]),"DNF",CONCATENATE(RANK(rounds_cum_time[[#This Row],[86]],rounds_cum_time[86],1),"."))</f>
        <v>19.</v>
      </c>
      <c r="CR24" s="130" t="str">
        <f>IF(ISBLANK(laps_times[[#This Row],[87]]),"DNF",CONCATENATE(RANK(rounds_cum_time[[#This Row],[87]],rounds_cum_time[87],1),"."))</f>
        <v>19.</v>
      </c>
      <c r="CS24" s="130" t="str">
        <f>IF(ISBLANK(laps_times[[#This Row],[88]]),"DNF",CONCATENATE(RANK(rounds_cum_time[[#This Row],[88]],rounds_cum_time[88],1),"."))</f>
        <v>19.</v>
      </c>
      <c r="CT24" s="130" t="str">
        <f>IF(ISBLANK(laps_times[[#This Row],[89]]),"DNF",CONCATENATE(RANK(rounds_cum_time[[#This Row],[89]],rounds_cum_time[89],1),"."))</f>
        <v>19.</v>
      </c>
      <c r="CU24" s="130" t="str">
        <f>IF(ISBLANK(laps_times[[#This Row],[90]]),"DNF",CONCATENATE(RANK(rounds_cum_time[[#This Row],[90]],rounds_cum_time[90],1),"."))</f>
        <v>19.</v>
      </c>
      <c r="CV24" s="130" t="str">
        <f>IF(ISBLANK(laps_times[[#This Row],[91]]),"DNF",CONCATENATE(RANK(rounds_cum_time[[#This Row],[91]],rounds_cum_time[91],1),"."))</f>
        <v>19.</v>
      </c>
      <c r="CW24" s="130" t="str">
        <f>IF(ISBLANK(laps_times[[#This Row],[92]]),"DNF",CONCATENATE(RANK(rounds_cum_time[[#This Row],[92]],rounds_cum_time[92],1),"."))</f>
        <v>19.</v>
      </c>
      <c r="CX24" s="130" t="str">
        <f>IF(ISBLANK(laps_times[[#This Row],[93]]),"DNF",CONCATENATE(RANK(rounds_cum_time[[#This Row],[93]],rounds_cum_time[93],1),"."))</f>
        <v>19.</v>
      </c>
      <c r="CY24" s="130" t="str">
        <f>IF(ISBLANK(laps_times[[#This Row],[94]]),"DNF",CONCATENATE(RANK(rounds_cum_time[[#This Row],[94]],rounds_cum_time[94],1),"."))</f>
        <v>19.</v>
      </c>
      <c r="CZ24" s="130" t="str">
        <f>IF(ISBLANK(laps_times[[#This Row],[95]]),"DNF",CONCATENATE(RANK(rounds_cum_time[[#This Row],[95]],rounds_cum_time[95],1),"."))</f>
        <v>19.</v>
      </c>
      <c r="DA24" s="130" t="str">
        <f>IF(ISBLANK(laps_times[[#This Row],[96]]),"DNF",CONCATENATE(RANK(rounds_cum_time[[#This Row],[96]],rounds_cum_time[96],1),"."))</f>
        <v>20.</v>
      </c>
      <c r="DB24" s="130" t="str">
        <f>IF(ISBLANK(laps_times[[#This Row],[97]]),"DNF",CONCATENATE(RANK(rounds_cum_time[[#This Row],[97]],rounds_cum_time[97],1),"."))</f>
        <v>20.</v>
      </c>
      <c r="DC24" s="130" t="str">
        <f>IF(ISBLANK(laps_times[[#This Row],[98]]),"DNF",CONCATENATE(RANK(rounds_cum_time[[#This Row],[98]],rounds_cum_time[98],1),"."))</f>
        <v>20.</v>
      </c>
      <c r="DD24" s="130" t="str">
        <f>IF(ISBLANK(laps_times[[#This Row],[99]]),"DNF",CONCATENATE(RANK(rounds_cum_time[[#This Row],[99]],rounds_cum_time[99],1),"."))</f>
        <v>20.</v>
      </c>
      <c r="DE24" s="130" t="str">
        <f>IF(ISBLANK(laps_times[[#This Row],[100]]),"DNF",CONCATENATE(RANK(rounds_cum_time[[#This Row],[100]],rounds_cum_time[100],1),"."))</f>
        <v>20.</v>
      </c>
      <c r="DF24" s="130" t="str">
        <f>IF(ISBLANK(laps_times[[#This Row],[101]]),"DNF",CONCATENATE(RANK(rounds_cum_time[[#This Row],[101]],rounds_cum_time[101],1),"."))</f>
        <v>20.</v>
      </c>
      <c r="DG24" s="130" t="str">
        <f>IF(ISBLANK(laps_times[[#This Row],[102]]),"DNF",CONCATENATE(RANK(rounds_cum_time[[#This Row],[102]],rounds_cum_time[102],1),"."))</f>
        <v>21.</v>
      </c>
      <c r="DH24" s="130" t="str">
        <f>IF(ISBLANK(laps_times[[#This Row],[103]]),"DNF",CONCATENATE(RANK(rounds_cum_time[[#This Row],[103]],rounds_cum_time[103],1),"."))</f>
        <v>21.</v>
      </c>
      <c r="DI24" s="131" t="str">
        <f>IF(ISBLANK(laps_times[[#This Row],[104]]),"DNF",CONCATENATE(RANK(rounds_cum_time[[#This Row],[104]],rounds_cum_time[104],1),"."))</f>
        <v>21.</v>
      </c>
      <c r="DJ24" s="131" t="str">
        <f>IF(ISBLANK(laps_times[[#This Row],[105]]),"DNF",CONCATENATE(RANK(rounds_cum_time[[#This Row],[105]],rounds_cum_time[105],1),"."))</f>
        <v>21.</v>
      </c>
    </row>
    <row r="25" spans="2:114" x14ac:dyDescent="0.2">
      <c r="B25" s="124">
        <f>laps_times[[#This Row],[poř]]</f>
        <v>22</v>
      </c>
      <c r="C25" s="129">
        <f>laps_times[[#This Row],[s.č.]]</f>
        <v>25</v>
      </c>
      <c r="D25" s="125" t="str">
        <f>laps_times[[#This Row],[jméno]]</f>
        <v>Doucha Jiří</v>
      </c>
      <c r="E25" s="126">
        <f>laps_times[[#This Row],[roč]]</f>
        <v>1971</v>
      </c>
      <c r="F25" s="126" t="str">
        <f>laps_times[[#This Row],[kat]]</f>
        <v>M40</v>
      </c>
      <c r="G25" s="126">
        <f>laps_times[[#This Row],[poř_kat]]</f>
        <v>8</v>
      </c>
      <c r="H25" s="125" t="str">
        <f>IF(ISBLANK(laps_times[[#This Row],[klub]]),"-",laps_times[[#This Row],[klub]])</f>
        <v>Hvězda Pardubice</v>
      </c>
      <c r="I25" s="138">
        <f>laps_times[[#This Row],[celk. čas]]</f>
        <v>0.13607638888888887</v>
      </c>
      <c r="J25" s="130" t="str">
        <f>IF(ISBLANK(laps_times[[#This Row],[1]]),"DNF",CONCATENATE(RANK(rounds_cum_time[[#This Row],[1]],rounds_cum_time[1],1),"."))</f>
        <v>14.</v>
      </c>
      <c r="K25" s="130" t="str">
        <f>IF(ISBLANK(laps_times[[#This Row],[2]]),"DNF",CONCATENATE(RANK(rounds_cum_time[[#This Row],[2]],rounds_cum_time[2],1),"."))</f>
        <v>21.</v>
      </c>
      <c r="L25" s="130" t="str">
        <f>IF(ISBLANK(laps_times[[#This Row],[3]]),"DNF",CONCATENATE(RANK(rounds_cum_time[[#This Row],[3]],rounds_cum_time[3],1),"."))</f>
        <v>21.</v>
      </c>
      <c r="M25" s="130" t="str">
        <f>IF(ISBLANK(laps_times[[#This Row],[4]]),"DNF",CONCATENATE(RANK(rounds_cum_time[[#This Row],[4]],rounds_cum_time[4],1),"."))</f>
        <v>22.</v>
      </c>
      <c r="N25" s="130" t="str">
        <f>IF(ISBLANK(laps_times[[#This Row],[5]]),"DNF",CONCATENATE(RANK(rounds_cum_time[[#This Row],[5]],rounds_cum_time[5],1),"."))</f>
        <v>22.</v>
      </c>
      <c r="O25" s="130" t="str">
        <f>IF(ISBLANK(laps_times[[#This Row],[6]]),"DNF",CONCATENATE(RANK(rounds_cum_time[[#This Row],[6]],rounds_cum_time[6],1),"."))</f>
        <v>22.</v>
      </c>
      <c r="P25" s="130" t="str">
        <f>IF(ISBLANK(laps_times[[#This Row],[7]]),"DNF",CONCATENATE(RANK(rounds_cum_time[[#This Row],[7]],rounds_cum_time[7],1),"."))</f>
        <v>22.</v>
      </c>
      <c r="Q25" s="130" t="str">
        <f>IF(ISBLANK(laps_times[[#This Row],[8]]),"DNF",CONCATENATE(RANK(rounds_cum_time[[#This Row],[8]],rounds_cum_time[8],1),"."))</f>
        <v>23.</v>
      </c>
      <c r="R25" s="130" t="str">
        <f>IF(ISBLANK(laps_times[[#This Row],[9]]),"DNF",CONCATENATE(RANK(rounds_cum_time[[#This Row],[9]],rounds_cum_time[9],1),"."))</f>
        <v>23.</v>
      </c>
      <c r="S25" s="130" t="str">
        <f>IF(ISBLANK(laps_times[[#This Row],[10]]),"DNF",CONCATENATE(RANK(rounds_cum_time[[#This Row],[10]],rounds_cum_time[10],1),"."))</f>
        <v>23.</v>
      </c>
      <c r="T25" s="130" t="str">
        <f>IF(ISBLANK(laps_times[[#This Row],[11]]),"DNF",CONCATENATE(RANK(rounds_cum_time[[#This Row],[11]],rounds_cum_time[11],1),"."))</f>
        <v>23.</v>
      </c>
      <c r="U25" s="130" t="str">
        <f>IF(ISBLANK(laps_times[[#This Row],[12]]),"DNF",CONCATENATE(RANK(rounds_cum_time[[#This Row],[12]],rounds_cum_time[12],1),"."))</f>
        <v>23.</v>
      </c>
      <c r="V25" s="130" t="str">
        <f>IF(ISBLANK(laps_times[[#This Row],[13]]),"DNF",CONCATENATE(RANK(rounds_cum_time[[#This Row],[13]],rounds_cum_time[13],1),"."))</f>
        <v>23.</v>
      </c>
      <c r="W25" s="130" t="str">
        <f>IF(ISBLANK(laps_times[[#This Row],[14]]),"DNF",CONCATENATE(RANK(rounds_cum_time[[#This Row],[14]],rounds_cum_time[14],1),"."))</f>
        <v>23.</v>
      </c>
      <c r="X25" s="130" t="str">
        <f>IF(ISBLANK(laps_times[[#This Row],[15]]),"DNF",CONCATENATE(RANK(rounds_cum_time[[#This Row],[15]],rounds_cum_time[15],1),"."))</f>
        <v>23.</v>
      </c>
      <c r="Y25" s="130" t="str">
        <f>IF(ISBLANK(laps_times[[#This Row],[16]]),"DNF",CONCATENATE(RANK(rounds_cum_time[[#This Row],[16]],rounds_cum_time[16],1),"."))</f>
        <v>22.</v>
      </c>
      <c r="Z25" s="130" t="str">
        <f>IF(ISBLANK(laps_times[[#This Row],[17]]),"DNF",CONCATENATE(RANK(rounds_cum_time[[#This Row],[17]],rounds_cum_time[17],1),"."))</f>
        <v>22.</v>
      </c>
      <c r="AA25" s="130" t="str">
        <f>IF(ISBLANK(laps_times[[#This Row],[18]]),"DNF",CONCATENATE(RANK(rounds_cum_time[[#This Row],[18]],rounds_cum_time[18],1),"."))</f>
        <v>22.</v>
      </c>
      <c r="AB25" s="130" t="str">
        <f>IF(ISBLANK(laps_times[[#This Row],[19]]),"DNF",CONCATENATE(RANK(rounds_cum_time[[#This Row],[19]],rounds_cum_time[19],1),"."))</f>
        <v>22.</v>
      </c>
      <c r="AC25" s="130" t="str">
        <f>IF(ISBLANK(laps_times[[#This Row],[20]]),"DNF",CONCATENATE(RANK(rounds_cum_time[[#This Row],[20]],rounds_cum_time[20],1),"."))</f>
        <v>22.</v>
      </c>
      <c r="AD25" s="130" t="str">
        <f>IF(ISBLANK(laps_times[[#This Row],[21]]),"DNF",CONCATENATE(RANK(rounds_cum_time[[#This Row],[21]],rounds_cum_time[21],1),"."))</f>
        <v>22.</v>
      </c>
      <c r="AE25" s="130" t="str">
        <f>IF(ISBLANK(laps_times[[#This Row],[22]]),"DNF",CONCATENATE(RANK(rounds_cum_time[[#This Row],[22]],rounds_cum_time[22],1),"."))</f>
        <v>22.</v>
      </c>
      <c r="AF25" s="130" t="str">
        <f>IF(ISBLANK(laps_times[[#This Row],[23]]),"DNF",CONCATENATE(RANK(rounds_cum_time[[#This Row],[23]],rounds_cum_time[23],1),"."))</f>
        <v>22.</v>
      </c>
      <c r="AG25" s="130" t="str">
        <f>IF(ISBLANK(laps_times[[#This Row],[24]]),"DNF",CONCATENATE(RANK(rounds_cum_time[[#This Row],[24]],rounds_cum_time[24],1),"."))</f>
        <v>22.</v>
      </c>
      <c r="AH25" s="130" t="str">
        <f>IF(ISBLANK(laps_times[[#This Row],[25]]),"DNF",CONCATENATE(RANK(rounds_cum_time[[#This Row],[25]],rounds_cum_time[25],1),"."))</f>
        <v>22.</v>
      </c>
      <c r="AI25" s="130" t="str">
        <f>IF(ISBLANK(laps_times[[#This Row],[26]]),"DNF",CONCATENATE(RANK(rounds_cum_time[[#This Row],[26]],rounds_cum_time[26],1),"."))</f>
        <v>22.</v>
      </c>
      <c r="AJ25" s="130" t="str">
        <f>IF(ISBLANK(laps_times[[#This Row],[27]]),"DNF",CONCATENATE(RANK(rounds_cum_time[[#This Row],[27]],rounds_cum_time[27],1),"."))</f>
        <v>22.</v>
      </c>
      <c r="AK25" s="130" t="str">
        <f>IF(ISBLANK(laps_times[[#This Row],[28]]),"DNF",CONCATENATE(RANK(rounds_cum_time[[#This Row],[28]],rounds_cum_time[28],1),"."))</f>
        <v>22.</v>
      </c>
      <c r="AL25" s="130" t="str">
        <f>IF(ISBLANK(laps_times[[#This Row],[29]]),"DNF",CONCATENATE(RANK(rounds_cum_time[[#This Row],[29]],rounds_cum_time[29],1),"."))</f>
        <v>22.</v>
      </c>
      <c r="AM25" s="130" t="str">
        <f>IF(ISBLANK(laps_times[[#This Row],[30]]),"DNF",CONCATENATE(RANK(rounds_cum_time[[#This Row],[30]],rounds_cum_time[30],1),"."))</f>
        <v>22.</v>
      </c>
      <c r="AN25" s="130" t="str">
        <f>IF(ISBLANK(laps_times[[#This Row],[31]]),"DNF",CONCATENATE(RANK(rounds_cum_time[[#This Row],[31]],rounds_cum_time[31],1),"."))</f>
        <v>22.</v>
      </c>
      <c r="AO25" s="130" t="str">
        <f>IF(ISBLANK(laps_times[[#This Row],[32]]),"DNF",CONCATENATE(RANK(rounds_cum_time[[#This Row],[32]],rounds_cum_time[32],1),"."))</f>
        <v>22.</v>
      </c>
      <c r="AP25" s="130" t="str">
        <f>IF(ISBLANK(laps_times[[#This Row],[33]]),"DNF",CONCATENATE(RANK(rounds_cum_time[[#This Row],[33]],rounds_cum_time[33],1),"."))</f>
        <v>22.</v>
      </c>
      <c r="AQ25" s="130" t="str">
        <f>IF(ISBLANK(laps_times[[#This Row],[34]]),"DNF",CONCATENATE(RANK(rounds_cum_time[[#This Row],[34]],rounds_cum_time[34],1),"."))</f>
        <v>22.</v>
      </c>
      <c r="AR25" s="130" t="str">
        <f>IF(ISBLANK(laps_times[[#This Row],[35]]),"DNF",CONCATENATE(RANK(rounds_cum_time[[#This Row],[35]],rounds_cum_time[35],1),"."))</f>
        <v>22.</v>
      </c>
      <c r="AS25" s="130" t="str">
        <f>IF(ISBLANK(laps_times[[#This Row],[36]]),"DNF",CONCATENATE(RANK(rounds_cum_time[[#This Row],[36]],rounds_cum_time[36],1),"."))</f>
        <v>22.</v>
      </c>
      <c r="AT25" s="130" t="str">
        <f>IF(ISBLANK(laps_times[[#This Row],[37]]),"DNF",CONCATENATE(RANK(rounds_cum_time[[#This Row],[37]],rounds_cum_time[37],1),"."))</f>
        <v>22.</v>
      </c>
      <c r="AU25" s="130" t="str">
        <f>IF(ISBLANK(laps_times[[#This Row],[38]]),"DNF",CONCATENATE(RANK(rounds_cum_time[[#This Row],[38]],rounds_cum_time[38],1),"."))</f>
        <v>22.</v>
      </c>
      <c r="AV25" s="130" t="str">
        <f>IF(ISBLANK(laps_times[[#This Row],[39]]),"DNF",CONCATENATE(RANK(rounds_cum_time[[#This Row],[39]],rounds_cum_time[39],1),"."))</f>
        <v>22.</v>
      </c>
      <c r="AW25" s="130" t="str">
        <f>IF(ISBLANK(laps_times[[#This Row],[40]]),"DNF",CONCATENATE(RANK(rounds_cum_time[[#This Row],[40]],rounds_cum_time[40],1),"."))</f>
        <v>22.</v>
      </c>
      <c r="AX25" s="130" t="str">
        <f>IF(ISBLANK(laps_times[[#This Row],[41]]),"DNF",CONCATENATE(RANK(rounds_cum_time[[#This Row],[41]],rounds_cum_time[41],1),"."))</f>
        <v>22.</v>
      </c>
      <c r="AY25" s="130" t="str">
        <f>IF(ISBLANK(laps_times[[#This Row],[42]]),"DNF",CONCATENATE(RANK(rounds_cum_time[[#This Row],[42]],rounds_cum_time[42],1),"."))</f>
        <v>22.</v>
      </c>
      <c r="AZ25" s="130" t="str">
        <f>IF(ISBLANK(laps_times[[#This Row],[43]]),"DNF",CONCATENATE(RANK(rounds_cum_time[[#This Row],[43]],rounds_cum_time[43],1),"."))</f>
        <v>22.</v>
      </c>
      <c r="BA25" s="130" t="str">
        <f>IF(ISBLANK(laps_times[[#This Row],[44]]),"DNF",CONCATENATE(RANK(rounds_cum_time[[#This Row],[44]],rounds_cum_time[44],1),"."))</f>
        <v>22.</v>
      </c>
      <c r="BB25" s="130" t="str">
        <f>IF(ISBLANK(laps_times[[#This Row],[45]]),"DNF",CONCATENATE(RANK(rounds_cum_time[[#This Row],[45]],rounds_cum_time[45],1),"."))</f>
        <v>22.</v>
      </c>
      <c r="BC25" s="130" t="str">
        <f>IF(ISBLANK(laps_times[[#This Row],[46]]),"DNF",CONCATENATE(RANK(rounds_cum_time[[#This Row],[46]],rounds_cum_time[46],1),"."))</f>
        <v>22.</v>
      </c>
      <c r="BD25" s="130" t="str">
        <f>IF(ISBLANK(laps_times[[#This Row],[47]]),"DNF",CONCATENATE(RANK(rounds_cum_time[[#This Row],[47]],rounds_cum_time[47],1),"."))</f>
        <v>22.</v>
      </c>
      <c r="BE25" s="130" t="str">
        <f>IF(ISBLANK(laps_times[[#This Row],[48]]),"DNF",CONCATENATE(RANK(rounds_cum_time[[#This Row],[48]],rounds_cum_time[48],1),"."))</f>
        <v>22.</v>
      </c>
      <c r="BF25" s="130" t="str">
        <f>IF(ISBLANK(laps_times[[#This Row],[49]]),"DNF",CONCATENATE(RANK(rounds_cum_time[[#This Row],[49]],rounds_cum_time[49],1),"."))</f>
        <v>22.</v>
      </c>
      <c r="BG25" s="130" t="str">
        <f>IF(ISBLANK(laps_times[[#This Row],[50]]),"DNF",CONCATENATE(RANK(rounds_cum_time[[#This Row],[50]],rounds_cum_time[50],1),"."))</f>
        <v>24.</v>
      </c>
      <c r="BH25" s="130" t="str">
        <f>IF(ISBLANK(laps_times[[#This Row],[51]]),"DNF",CONCATENATE(RANK(rounds_cum_time[[#This Row],[51]],rounds_cum_time[51],1),"."))</f>
        <v>24.</v>
      </c>
      <c r="BI25" s="130" t="str">
        <f>IF(ISBLANK(laps_times[[#This Row],[52]]),"DNF",CONCATENATE(RANK(rounds_cum_time[[#This Row],[52]],rounds_cum_time[52],1),"."))</f>
        <v>24.</v>
      </c>
      <c r="BJ25" s="130" t="str">
        <f>IF(ISBLANK(laps_times[[#This Row],[53]]),"DNF",CONCATENATE(RANK(rounds_cum_time[[#This Row],[53]],rounds_cum_time[53],1),"."))</f>
        <v>24.</v>
      </c>
      <c r="BK25" s="130" t="str">
        <f>IF(ISBLANK(laps_times[[#This Row],[54]]),"DNF",CONCATENATE(RANK(rounds_cum_time[[#This Row],[54]],rounds_cum_time[54],1),"."))</f>
        <v>24.</v>
      </c>
      <c r="BL25" s="130" t="str">
        <f>IF(ISBLANK(laps_times[[#This Row],[55]]),"DNF",CONCATENATE(RANK(rounds_cum_time[[#This Row],[55]],rounds_cum_time[55],1),"."))</f>
        <v>24.</v>
      </c>
      <c r="BM25" s="130" t="str">
        <f>IF(ISBLANK(laps_times[[#This Row],[56]]),"DNF",CONCATENATE(RANK(rounds_cum_time[[#This Row],[56]],rounds_cum_time[56],1),"."))</f>
        <v>24.</v>
      </c>
      <c r="BN25" s="130" t="str">
        <f>IF(ISBLANK(laps_times[[#This Row],[57]]),"DNF",CONCATENATE(RANK(rounds_cum_time[[#This Row],[57]],rounds_cum_time[57],1),"."))</f>
        <v>24.</v>
      </c>
      <c r="BO25" s="130" t="str">
        <f>IF(ISBLANK(laps_times[[#This Row],[58]]),"DNF",CONCATENATE(RANK(rounds_cum_time[[#This Row],[58]],rounds_cum_time[58],1),"."))</f>
        <v>23.</v>
      </c>
      <c r="BP25" s="130" t="str">
        <f>IF(ISBLANK(laps_times[[#This Row],[59]]),"DNF",CONCATENATE(RANK(rounds_cum_time[[#This Row],[59]],rounds_cum_time[59],1),"."))</f>
        <v>23.</v>
      </c>
      <c r="BQ25" s="130" t="str">
        <f>IF(ISBLANK(laps_times[[#This Row],[60]]),"DNF",CONCATENATE(RANK(rounds_cum_time[[#This Row],[60]],rounds_cum_time[60],1),"."))</f>
        <v>23.</v>
      </c>
      <c r="BR25" s="130" t="str">
        <f>IF(ISBLANK(laps_times[[#This Row],[61]]),"DNF",CONCATENATE(RANK(rounds_cum_time[[#This Row],[61]],rounds_cum_time[61],1),"."))</f>
        <v>23.</v>
      </c>
      <c r="BS25" s="130" t="str">
        <f>IF(ISBLANK(laps_times[[#This Row],[62]]),"DNF",CONCATENATE(RANK(rounds_cum_time[[#This Row],[62]],rounds_cum_time[62],1),"."))</f>
        <v>23.</v>
      </c>
      <c r="BT25" s="130" t="str">
        <f>IF(ISBLANK(laps_times[[#This Row],[63]]),"DNF",CONCATENATE(RANK(rounds_cum_time[[#This Row],[63]],rounds_cum_time[63],1),"."))</f>
        <v>23.</v>
      </c>
      <c r="BU25" s="130" t="str">
        <f>IF(ISBLANK(laps_times[[#This Row],[64]]),"DNF",CONCATENATE(RANK(rounds_cum_time[[#This Row],[64]],rounds_cum_time[64],1),"."))</f>
        <v>23.</v>
      </c>
      <c r="BV25" s="130" t="str">
        <f>IF(ISBLANK(laps_times[[#This Row],[65]]),"DNF",CONCATENATE(RANK(rounds_cum_time[[#This Row],[65]],rounds_cum_time[65],1),"."))</f>
        <v>23.</v>
      </c>
      <c r="BW25" s="130" t="str">
        <f>IF(ISBLANK(laps_times[[#This Row],[66]]),"DNF",CONCATENATE(RANK(rounds_cum_time[[#This Row],[66]],rounds_cum_time[66],1),"."))</f>
        <v>23.</v>
      </c>
      <c r="BX25" s="130" t="str">
        <f>IF(ISBLANK(laps_times[[#This Row],[67]]),"DNF",CONCATENATE(RANK(rounds_cum_time[[#This Row],[67]],rounds_cum_time[67],1),"."))</f>
        <v>23.</v>
      </c>
      <c r="BY25" s="130" t="str">
        <f>IF(ISBLANK(laps_times[[#This Row],[68]]),"DNF",CONCATENATE(RANK(rounds_cum_time[[#This Row],[68]],rounds_cum_time[68],1),"."))</f>
        <v>23.</v>
      </c>
      <c r="BZ25" s="130" t="str">
        <f>IF(ISBLANK(laps_times[[#This Row],[69]]),"DNF",CONCATENATE(RANK(rounds_cum_time[[#This Row],[69]],rounds_cum_time[69],1),"."))</f>
        <v>23.</v>
      </c>
      <c r="CA25" s="130" t="str">
        <f>IF(ISBLANK(laps_times[[#This Row],[70]]),"DNF",CONCATENATE(RANK(rounds_cum_time[[#This Row],[70]],rounds_cum_time[70],1),"."))</f>
        <v>23.</v>
      </c>
      <c r="CB25" s="130" t="str">
        <f>IF(ISBLANK(laps_times[[#This Row],[71]]),"DNF",CONCATENATE(RANK(rounds_cum_time[[#This Row],[71]],rounds_cum_time[71],1),"."))</f>
        <v>23.</v>
      </c>
      <c r="CC25" s="130" t="str">
        <f>IF(ISBLANK(laps_times[[#This Row],[72]]),"DNF",CONCATENATE(RANK(rounds_cum_time[[#This Row],[72]],rounds_cum_time[72],1),"."))</f>
        <v>23.</v>
      </c>
      <c r="CD25" s="130" t="str">
        <f>IF(ISBLANK(laps_times[[#This Row],[73]]),"DNF",CONCATENATE(RANK(rounds_cum_time[[#This Row],[73]],rounds_cum_time[73],1),"."))</f>
        <v>23.</v>
      </c>
      <c r="CE25" s="130" t="str">
        <f>IF(ISBLANK(laps_times[[#This Row],[74]]),"DNF",CONCATENATE(RANK(rounds_cum_time[[#This Row],[74]],rounds_cum_time[74],1),"."))</f>
        <v>23.</v>
      </c>
      <c r="CF25" s="130" t="str">
        <f>IF(ISBLANK(laps_times[[#This Row],[75]]),"DNF",CONCATENATE(RANK(rounds_cum_time[[#This Row],[75]],rounds_cum_time[75],1),"."))</f>
        <v>23.</v>
      </c>
      <c r="CG25" s="130" t="str">
        <f>IF(ISBLANK(laps_times[[#This Row],[76]]),"DNF",CONCATENATE(RANK(rounds_cum_time[[#This Row],[76]],rounds_cum_time[76],1),"."))</f>
        <v>23.</v>
      </c>
      <c r="CH25" s="130" t="str">
        <f>IF(ISBLANK(laps_times[[#This Row],[77]]),"DNF",CONCATENATE(RANK(rounds_cum_time[[#This Row],[77]],rounds_cum_time[77],1),"."))</f>
        <v>24.</v>
      </c>
      <c r="CI25" s="130" t="str">
        <f>IF(ISBLANK(laps_times[[#This Row],[78]]),"DNF",CONCATENATE(RANK(rounds_cum_time[[#This Row],[78]],rounds_cum_time[78],1),"."))</f>
        <v>24.</v>
      </c>
      <c r="CJ25" s="130" t="str">
        <f>IF(ISBLANK(laps_times[[#This Row],[79]]),"DNF",CONCATENATE(RANK(rounds_cum_time[[#This Row],[79]],rounds_cum_time[79],1),"."))</f>
        <v>24.</v>
      </c>
      <c r="CK25" s="130" t="str">
        <f>IF(ISBLANK(laps_times[[#This Row],[80]]),"DNF",CONCATENATE(RANK(rounds_cum_time[[#This Row],[80]],rounds_cum_time[80],1),"."))</f>
        <v>24.</v>
      </c>
      <c r="CL25" s="130" t="str">
        <f>IF(ISBLANK(laps_times[[#This Row],[81]]),"DNF",CONCATENATE(RANK(rounds_cum_time[[#This Row],[81]],rounds_cum_time[81],1),"."))</f>
        <v>24.</v>
      </c>
      <c r="CM25" s="130" t="str">
        <f>IF(ISBLANK(laps_times[[#This Row],[82]]),"DNF",CONCATENATE(RANK(rounds_cum_time[[#This Row],[82]],rounds_cum_time[82],1),"."))</f>
        <v>24.</v>
      </c>
      <c r="CN25" s="130" t="str">
        <f>IF(ISBLANK(laps_times[[#This Row],[83]]),"DNF",CONCATENATE(RANK(rounds_cum_time[[#This Row],[83]],rounds_cum_time[83],1),"."))</f>
        <v>23.</v>
      </c>
      <c r="CO25" s="130" t="str">
        <f>IF(ISBLANK(laps_times[[#This Row],[84]]),"DNF",CONCATENATE(RANK(rounds_cum_time[[#This Row],[84]],rounds_cum_time[84],1),"."))</f>
        <v>23.</v>
      </c>
      <c r="CP25" s="130" t="str">
        <f>IF(ISBLANK(laps_times[[#This Row],[85]]),"DNF",CONCATENATE(RANK(rounds_cum_time[[#This Row],[85]],rounds_cum_time[85],1),"."))</f>
        <v>22.</v>
      </c>
      <c r="CQ25" s="130" t="str">
        <f>IF(ISBLANK(laps_times[[#This Row],[86]]),"DNF",CONCATENATE(RANK(rounds_cum_time[[#This Row],[86]],rounds_cum_time[86],1),"."))</f>
        <v>21.</v>
      </c>
      <c r="CR25" s="130" t="str">
        <f>IF(ISBLANK(laps_times[[#This Row],[87]]),"DNF",CONCATENATE(RANK(rounds_cum_time[[#This Row],[87]],rounds_cum_time[87],1),"."))</f>
        <v>21.</v>
      </c>
      <c r="CS25" s="130" t="str">
        <f>IF(ISBLANK(laps_times[[#This Row],[88]]),"DNF",CONCATENATE(RANK(rounds_cum_time[[#This Row],[88]],rounds_cum_time[88],1),"."))</f>
        <v>21.</v>
      </c>
      <c r="CT25" s="130" t="str">
        <f>IF(ISBLANK(laps_times[[#This Row],[89]]),"DNF",CONCATENATE(RANK(rounds_cum_time[[#This Row],[89]],rounds_cum_time[89],1),"."))</f>
        <v>21.</v>
      </c>
      <c r="CU25" s="130" t="str">
        <f>IF(ISBLANK(laps_times[[#This Row],[90]]),"DNF",CONCATENATE(RANK(rounds_cum_time[[#This Row],[90]],rounds_cum_time[90],1),"."))</f>
        <v>21.</v>
      </c>
      <c r="CV25" s="130" t="str">
        <f>IF(ISBLANK(laps_times[[#This Row],[91]]),"DNF",CONCATENATE(RANK(rounds_cum_time[[#This Row],[91]],rounds_cum_time[91],1),"."))</f>
        <v>22.</v>
      </c>
      <c r="CW25" s="130" t="str">
        <f>IF(ISBLANK(laps_times[[#This Row],[92]]),"DNF",CONCATENATE(RANK(rounds_cum_time[[#This Row],[92]],rounds_cum_time[92],1),"."))</f>
        <v>21.</v>
      </c>
      <c r="CX25" s="130" t="str">
        <f>IF(ISBLANK(laps_times[[#This Row],[93]]),"DNF",CONCATENATE(RANK(rounds_cum_time[[#This Row],[93]],rounds_cum_time[93],1),"."))</f>
        <v>21.</v>
      </c>
      <c r="CY25" s="130" t="str">
        <f>IF(ISBLANK(laps_times[[#This Row],[94]]),"DNF",CONCATENATE(RANK(rounds_cum_time[[#This Row],[94]],rounds_cum_time[94],1),"."))</f>
        <v>21.</v>
      </c>
      <c r="CZ25" s="130" t="str">
        <f>IF(ISBLANK(laps_times[[#This Row],[95]]),"DNF",CONCATENATE(RANK(rounds_cum_time[[#This Row],[95]],rounds_cum_time[95],1),"."))</f>
        <v>21.</v>
      </c>
      <c r="DA25" s="130" t="str">
        <f>IF(ISBLANK(laps_times[[#This Row],[96]]),"DNF",CONCATENATE(RANK(rounds_cum_time[[#This Row],[96]],rounds_cum_time[96],1),"."))</f>
        <v>22.</v>
      </c>
      <c r="DB25" s="130" t="str">
        <f>IF(ISBLANK(laps_times[[#This Row],[97]]),"DNF",CONCATENATE(RANK(rounds_cum_time[[#This Row],[97]],rounds_cum_time[97],1),"."))</f>
        <v>22.</v>
      </c>
      <c r="DC25" s="130" t="str">
        <f>IF(ISBLANK(laps_times[[#This Row],[98]]),"DNF",CONCATENATE(RANK(rounds_cum_time[[#This Row],[98]],rounds_cum_time[98],1),"."))</f>
        <v>22.</v>
      </c>
      <c r="DD25" s="130" t="str">
        <f>IF(ISBLANK(laps_times[[#This Row],[99]]),"DNF",CONCATENATE(RANK(rounds_cum_time[[#This Row],[99]],rounds_cum_time[99],1),"."))</f>
        <v>22.</v>
      </c>
      <c r="DE25" s="130" t="str">
        <f>IF(ISBLANK(laps_times[[#This Row],[100]]),"DNF",CONCATENATE(RANK(rounds_cum_time[[#This Row],[100]],rounds_cum_time[100],1),"."))</f>
        <v>22.</v>
      </c>
      <c r="DF25" s="130" t="str">
        <f>IF(ISBLANK(laps_times[[#This Row],[101]]),"DNF",CONCATENATE(RANK(rounds_cum_time[[#This Row],[101]],rounds_cum_time[101],1),"."))</f>
        <v>22.</v>
      </c>
      <c r="DG25" s="130" t="str">
        <f>IF(ISBLANK(laps_times[[#This Row],[102]]),"DNF",CONCATENATE(RANK(rounds_cum_time[[#This Row],[102]],rounds_cum_time[102],1),"."))</f>
        <v>22.</v>
      </c>
      <c r="DH25" s="130" t="str">
        <f>IF(ISBLANK(laps_times[[#This Row],[103]]),"DNF",CONCATENATE(RANK(rounds_cum_time[[#This Row],[103]],rounds_cum_time[103],1),"."))</f>
        <v>22.</v>
      </c>
      <c r="DI25" s="131" t="str">
        <f>IF(ISBLANK(laps_times[[#This Row],[104]]),"DNF",CONCATENATE(RANK(rounds_cum_time[[#This Row],[104]],rounds_cum_time[104],1),"."))</f>
        <v>22.</v>
      </c>
      <c r="DJ25" s="131" t="str">
        <f>IF(ISBLANK(laps_times[[#This Row],[105]]),"DNF",CONCATENATE(RANK(rounds_cum_time[[#This Row],[105]],rounds_cum_time[105],1),"."))</f>
        <v>22.</v>
      </c>
    </row>
    <row r="26" spans="2:114" x14ac:dyDescent="0.2">
      <c r="B26" s="124">
        <f>laps_times[[#This Row],[poř]]</f>
        <v>23</v>
      </c>
      <c r="C26" s="129">
        <f>laps_times[[#This Row],[s.č.]]</f>
        <v>67</v>
      </c>
      <c r="D26" s="125" t="str">
        <f>laps_times[[#This Row],[jméno]]</f>
        <v>Mikolášek Arnošt</v>
      </c>
      <c r="E26" s="126">
        <f>laps_times[[#This Row],[roč]]</f>
        <v>1965</v>
      </c>
      <c r="F26" s="126" t="str">
        <f>laps_times[[#This Row],[kat]]</f>
        <v>M50</v>
      </c>
      <c r="G26" s="126">
        <f>laps_times[[#This Row],[poř_kat]]</f>
        <v>3</v>
      </c>
      <c r="H26" s="125" t="str">
        <f>IF(ISBLANK(laps_times[[#This Row],[klub]]),"-",laps_times[[#This Row],[klub]])</f>
        <v>-</v>
      </c>
      <c r="I26" s="138">
        <f>laps_times[[#This Row],[celk. čas]]</f>
        <v>0.13730324074074074</v>
      </c>
      <c r="J26" s="130" t="str">
        <f>IF(ISBLANK(laps_times[[#This Row],[1]]),"DNF",CONCATENATE(RANK(rounds_cum_time[[#This Row],[1]],rounds_cum_time[1],1),"."))</f>
        <v>27.</v>
      </c>
      <c r="K26" s="130" t="str">
        <f>IF(ISBLANK(laps_times[[#This Row],[2]]),"DNF",CONCATENATE(RANK(rounds_cum_time[[#This Row],[2]],rounds_cum_time[2],1),"."))</f>
        <v>27.</v>
      </c>
      <c r="L26" s="130" t="str">
        <f>IF(ISBLANK(laps_times[[#This Row],[3]]),"DNF",CONCATENATE(RANK(rounds_cum_time[[#This Row],[3]],rounds_cum_time[3],1),"."))</f>
        <v>28.</v>
      </c>
      <c r="M26" s="130" t="str">
        <f>IF(ISBLANK(laps_times[[#This Row],[4]]),"DNF",CONCATENATE(RANK(rounds_cum_time[[#This Row],[4]],rounds_cum_time[4],1),"."))</f>
        <v>29.</v>
      </c>
      <c r="N26" s="130" t="str">
        <f>IF(ISBLANK(laps_times[[#This Row],[5]]),"DNF",CONCATENATE(RANK(rounds_cum_time[[#This Row],[5]],rounds_cum_time[5],1),"."))</f>
        <v>28.</v>
      </c>
      <c r="O26" s="130" t="str">
        <f>IF(ISBLANK(laps_times[[#This Row],[6]]),"DNF",CONCATENATE(RANK(rounds_cum_time[[#This Row],[6]],rounds_cum_time[6],1),"."))</f>
        <v>28.</v>
      </c>
      <c r="P26" s="130" t="str">
        <f>IF(ISBLANK(laps_times[[#This Row],[7]]),"DNF",CONCATENATE(RANK(rounds_cum_time[[#This Row],[7]],rounds_cum_time[7],1),"."))</f>
        <v>28.</v>
      </c>
      <c r="Q26" s="130" t="str">
        <f>IF(ISBLANK(laps_times[[#This Row],[8]]),"DNF",CONCATENATE(RANK(rounds_cum_time[[#This Row],[8]],rounds_cum_time[8],1),"."))</f>
        <v>29.</v>
      </c>
      <c r="R26" s="130" t="str">
        <f>IF(ISBLANK(laps_times[[#This Row],[9]]),"DNF",CONCATENATE(RANK(rounds_cum_time[[#This Row],[9]],rounds_cum_time[9],1),"."))</f>
        <v>29.</v>
      </c>
      <c r="S26" s="130" t="str">
        <f>IF(ISBLANK(laps_times[[#This Row],[10]]),"DNF",CONCATENATE(RANK(rounds_cum_time[[#This Row],[10]],rounds_cum_time[10],1),"."))</f>
        <v>29.</v>
      </c>
      <c r="T26" s="130" t="str">
        <f>IF(ISBLANK(laps_times[[#This Row],[11]]),"DNF",CONCATENATE(RANK(rounds_cum_time[[#This Row],[11]],rounds_cum_time[11],1),"."))</f>
        <v>29.</v>
      </c>
      <c r="U26" s="130" t="str">
        <f>IF(ISBLANK(laps_times[[#This Row],[12]]),"DNF",CONCATENATE(RANK(rounds_cum_time[[#This Row],[12]],rounds_cum_time[12],1),"."))</f>
        <v>30.</v>
      </c>
      <c r="V26" s="130" t="str">
        <f>IF(ISBLANK(laps_times[[#This Row],[13]]),"DNF",CONCATENATE(RANK(rounds_cum_time[[#This Row],[13]],rounds_cum_time[13],1),"."))</f>
        <v>31.</v>
      </c>
      <c r="W26" s="130" t="str">
        <f>IF(ISBLANK(laps_times[[#This Row],[14]]),"DNF",CONCATENATE(RANK(rounds_cum_time[[#This Row],[14]],rounds_cum_time[14],1),"."))</f>
        <v>29.</v>
      </c>
      <c r="X26" s="130" t="str">
        <f>IF(ISBLANK(laps_times[[#This Row],[15]]),"DNF",CONCATENATE(RANK(rounds_cum_time[[#This Row],[15]],rounds_cum_time[15],1),"."))</f>
        <v>30.</v>
      </c>
      <c r="Y26" s="130" t="str">
        <f>IF(ISBLANK(laps_times[[#This Row],[16]]),"DNF",CONCATENATE(RANK(rounds_cum_time[[#This Row],[16]],rounds_cum_time[16],1),"."))</f>
        <v>32.</v>
      </c>
      <c r="Z26" s="130" t="str">
        <f>IF(ISBLANK(laps_times[[#This Row],[17]]),"DNF",CONCATENATE(RANK(rounds_cum_time[[#This Row],[17]],rounds_cum_time[17],1),"."))</f>
        <v>32.</v>
      </c>
      <c r="AA26" s="130" t="str">
        <f>IF(ISBLANK(laps_times[[#This Row],[18]]),"DNF",CONCATENATE(RANK(rounds_cum_time[[#This Row],[18]],rounds_cum_time[18],1),"."))</f>
        <v>32.</v>
      </c>
      <c r="AB26" s="130" t="str">
        <f>IF(ISBLANK(laps_times[[#This Row],[19]]),"DNF",CONCATENATE(RANK(rounds_cum_time[[#This Row],[19]],rounds_cum_time[19],1),"."))</f>
        <v>32.</v>
      </c>
      <c r="AC26" s="130" t="str">
        <f>IF(ISBLANK(laps_times[[#This Row],[20]]),"DNF",CONCATENATE(RANK(rounds_cum_time[[#This Row],[20]],rounds_cum_time[20],1),"."))</f>
        <v>32.</v>
      </c>
      <c r="AD26" s="130" t="str">
        <f>IF(ISBLANK(laps_times[[#This Row],[21]]),"DNF",CONCATENATE(RANK(rounds_cum_time[[#This Row],[21]],rounds_cum_time[21],1),"."))</f>
        <v>32.</v>
      </c>
      <c r="AE26" s="130" t="str">
        <f>IF(ISBLANK(laps_times[[#This Row],[22]]),"DNF",CONCATENATE(RANK(rounds_cum_time[[#This Row],[22]],rounds_cum_time[22],1),"."))</f>
        <v>32.</v>
      </c>
      <c r="AF26" s="130" t="str">
        <f>IF(ISBLANK(laps_times[[#This Row],[23]]),"DNF",CONCATENATE(RANK(rounds_cum_time[[#This Row],[23]],rounds_cum_time[23],1),"."))</f>
        <v>33.</v>
      </c>
      <c r="AG26" s="130" t="str">
        <f>IF(ISBLANK(laps_times[[#This Row],[24]]),"DNF",CONCATENATE(RANK(rounds_cum_time[[#This Row],[24]],rounds_cum_time[24],1),"."))</f>
        <v>32.</v>
      </c>
      <c r="AH26" s="130" t="str">
        <f>IF(ISBLANK(laps_times[[#This Row],[25]]),"DNF",CONCATENATE(RANK(rounds_cum_time[[#This Row],[25]],rounds_cum_time[25],1),"."))</f>
        <v>32.</v>
      </c>
      <c r="AI26" s="130" t="str">
        <f>IF(ISBLANK(laps_times[[#This Row],[26]]),"DNF",CONCATENATE(RANK(rounds_cum_time[[#This Row],[26]],rounds_cum_time[26],1),"."))</f>
        <v>32.</v>
      </c>
      <c r="AJ26" s="130" t="str">
        <f>IF(ISBLANK(laps_times[[#This Row],[27]]),"DNF",CONCATENATE(RANK(rounds_cum_time[[#This Row],[27]],rounds_cum_time[27],1),"."))</f>
        <v>32.</v>
      </c>
      <c r="AK26" s="130" t="str">
        <f>IF(ISBLANK(laps_times[[#This Row],[28]]),"DNF",CONCATENATE(RANK(rounds_cum_time[[#This Row],[28]],rounds_cum_time[28],1),"."))</f>
        <v>33.</v>
      </c>
      <c r="AL26" s="130" t="str">
        <f>IF(ISBLANK(laps_times[[#This Row],[29]]),"DNF",CONCATENATE(RANK(rounds_cum_time[[#This Row],[29]],rounds_cum_time[29],1),"."))</f>
        <v>32.</v>
      </c>
      <c r="AM26" s="130" t="str">
        <f>IF(ISBLANK(laps_times[[#This Row],[30]]),"DNF",CONCATENATE(RANK(rounds_cum_time[[#This Row],[30]],rounds_cum_time[30],1),"."))</f>
        <v>32.</v>
      </c>
      <c r="AN26" s="130" t="str">
        <f>IF(ISBLANK(laps_times[[#This Row],[31]]),"DNF",CONCATENATE(RANK(rounds_cum_time[[#This Row],[31]],rounds_cum_time[31],1),"."))</f>
        <v>33.</v>
      </c>
      <c r="AO26" s="130" t="str">
        <f>IF(ISBLANK(laps_times[[#This Row],[32]]),"DNF",CONCATENATE(RANK(rounds_cum_time[[#This Row],[32]],rounds_cum_time[32],1),"."))</f>
        <v>33.</v>
      </c>
      <c r="AP26" s="130" t="str">
        <f>IF(ISBLANK(laps_times[[#This Row],[33]]),"DNF",CONCATENATE(RANK(rounds_cum_time[[#This Row],[33]],rounds_cum_time[33],1),"."))</f>
        <v>32.</v>
      </c>
      <c r="AQ26" s="130" t="str">
        <f>IF(ISBLANK(laps_times[[#This Row],[34]]),"DNF",CONCATENATE(RANK(rounds_cum_time[[#This Row],[34]],rounds_cum_time[34],1),"."))</f>
        <v>32.</v>
      </c>
      <c r="AR26" s="130" t="str">
        <f>IF(ISBLANK(laps_times[[#This Row],[35]]),"DNF",CONCATENATE(RANK(rounds_cum_time[[#This Row],[35]],rounds_cum_time[35],1),"."))</f>
        <v>32.</v>
      </c>
      <c r="AS26" s="130" t="str">
        <f>IF(ISBLANK(laps_times[[#This Row],[36]]),"DNF",CONCATENATE(RANK(rounds_cum_time[[#This Row],[36]],rounds_cum_time[36],1),"."))</f>
        <v>32.</v>
      </c>
      <c r="AT26" s="130" t="str">
        <f>IF(ISBLANK(laps_times[[#This Row],[37]]),"DNF",CONCATENATE(RANK(rounds_cum_time[[#This Row],[37]],rounds_cum_time[37],1),"."))</f>
        <v>30.</v>
      </c>
      <c r="AU26" s="130" t="str">
        <f>IF(ISBLANK(laps_times[[#This Row],[38]]),"DNF",CONCATENATE(RANK(rounds_cum_time[[#This Row],[38]],rounds_cum_time[38],1),"."))</f>
        <v>30.</v>
      </c>
      <c r="AV26" s="130" t="str">
        <f>IF(ISBLANK(laps_times[[#This Row],[39]]),"DNF",CONCATENATE(RANK(rounds_cum_time[[#This Row],[39]],rounds_cum_time[39],1),"."))</f>
        <v>31.</v>
      </c>
      <c r="AW26" s="130" t="str">
        <f>IF(ISBLANK(laps_times[[#This Row],[40]]),"DNF",CONCATENATE(RANK(rounds_cum_time[[#This Row],[40]],rounds_cum_time[40],1),"."))</f>
        <v>31.</v>
      </c>
      <c r="AX26" s="130" t="str">
        <f>IF(ISBLANK(laps_times[[#This Row],[41]]),"DNF",CONCATENATE(RANK(rounds_cum_time[[#This Row],[41]],rounds_cum_time[41],1),"."))</f>
        <v>31.</v>
      </c>
      <c r="AY26" s="130" t="str">
        <f>IF(ISBLANK(laps_times[[#This Row],[42]]),"DNF",CONCATENATE(RANK(rounds_cum_time[[#This Row],[42]],rounds_cum_time[42],1),"."))</f>
        <v>31.</v>
      </c>
      <c r="AZ26" s="130" t="str">
        <f>IF(ISBLANK(laps_times[[#This Row],[43]]),"DNF",CONCATENATE(RANK(rounds_cum_time[[#This Row],[43]],rounds_cum_time[43],1),"."))</f>
        <v>31.</v>
      </c>
      <c r="BA26" s="130" t="str">
        <f>IF(ISBLANK(laps_times[[#This Row],[44]]),"DNF",CONCATENATE(RANK(rounds_cum_time[[#This Row],[44]],rounds_cum_time[44],1),"."))</f>
        <v>31.</v>
      </c>
      <c r="BB26" s="130" t="str">
        <f>IF(ISBLANK(laps_times[[#This Row],[45]]),"DNF",CONCATENATE(RANK(rounds_cum_time[[#This Row],[45]],rounds_cum_time[45],1),"."))</f>
        <v>31.</v>
      </c>
      <c r="BC26" s="130" t="str">
        <f>IF(ISBLANK(laps_times[[#This Row],[46]]),"DNF",CONCATENATE(RANK(rounds_cum_time[[#This Row],[46]],rounds_cum_time[46],1),"."))</f>
        <v>30.</v>
      </c>
      <c r="BD26" s="130" t="str">
        <f>IF(ISBLANK(laps_times[[#This Row],[47]]),"DNF",CONCATENATE(RANK(rounds_cum_time[[#This Row],[47]],rounds_cum_time[47],1),"."))</f>
        <v>30.</v>
      </c>
      <c r="BE26" s="130" t="str">
        <f>IF(ISBLANK(laps_times[[#This Row],[48]]),"DNF",CONCATENATE(RANK(rounds_cum_time[[#This Row],[48]],rounds_cum_time[48],1),"."))</f>
        <v>30.</v>
      </c>
      <c r="BF26" s="130" t="str">
        <f>IF(ISBLANK(laps_times[[#This Row],[49]]),"DNF",CONCATENATE(RANK(rounds_cum_time[[#This Row],[49]],rounds_cum_time[49],1),"."))</f>
        <v>29.</v>
      </c>
      <c r="BG26" s="130" t="str">
        <f>IF(ISBLANK(laps_times[[#This Row],[50]]),"DNF",CONCATENATE(RANK(rounds_cum_time[[#This Row],[50]],rounds_cum_time[50],1),"."))</f>
        <v>29.</v>
      </c>
      <c r="BH26" s="130" t="str">
        <f>IF(ISBLANK(laps_times[[#This Row],[51]]),"DNF",CONCATENATE(RANK(rounds_cum_time[[#This Row],[51]],rounds_cum_time[51],1),"."))</f>
        <v>29.</v>
      </c>
      <c r="BI26" s="130" t="str">
        <f>IF(ISBLANK(laps_times[[#This Row],[52]]),"DNF",CONCATENATE(RANK(rounds_cum_time[[#This Row],[52]],rounds_cum_time[52],1),"."))</f>
        <v>29.</v>
      </c>
      <c r="BJ26" s="130" t="str">
        <f>IF(ISBLANK(laps_times[[#This Row],[53]]),"DNF",CONCATENATE(RANK(rounds_cum_time[[#This Row],[53]],rounds_cum_time[53],1),"."))</f>
        <v>27.</v>
      </c>
      <c r="BK26" s="130" t="str">
        <f>IF(ISBLANK(laps_times[[#This Row],[54]]),"DNF",CONCATENATE(RANK(rounds_cum_time[[#This Row],[54]],rounds_cum_time[54],1),"."))</f>
        <v>27.</v>
      </c>
      <c r="BL26" s="130" t="str">
        <f>IF(ISBLANK(laps_times[[#This Row],[55]]),"DNF",CONCATENATE(RANK(rounds_cum_time[[#This Row],[55]],rounds_cum_time[55],1),"."))</f>
        <v>27.</v>
      </c>
      <c r="BM26" s="130" t="str">
        <f>IF(ISBLANK(laps_times[[#This Row],[56]]),"DNF",CONCATENATE(RANK(rounds_cum_time[[#This Row],[56]],rounds_cum_time[56],1),"."))</f>
        <v>27.</v>
      </c>
      <c r="BN26" s="130" t="str">
        <f>IF(ISBLANK(laps_times[[#This Row],[57]]),"DNF",CONCATENATE(RANK(rounds_cum_time[[#This Row],[57]],rounds_cum_time[57],1),"."))</f>
        <v>27.</v>
      </c>
      <c r="BO26" s="130" t="str">
        <f>IF(ISBLANK(laps_times[[#This Row],[58]]),"DNF",CONCATENATE(RANK(rounds_cum_time[[#This Row],[58]],rounds_cum_time[58],1),"."))</f>
        <v>26.</v>
      </c>
      <c r="BP26" s="130" t="str">
        <f>IF(ISBLANK(laps_times[[#This Row],[59]]),"DNF",CONCATENATE(RANK(rounds_cum_time[[#This Row],[59]],rounds_cum_time[59],1),"."))</f>
        <v>26.</v>
      </c>
      <c r="BQ26" s="130" t="str">
        <f>IF(ISBLANK(laps_times[[#This Row],[60]]),"DNF",CONCATENATE(RANK(rounds_cum_time[[#This Row],[60]],rounds_cum_time[60],1),"."))</f>
        <v>26.</v>
      </c>
      <c r="BR26" s="130" t="str">
        <f>IF(ISBLANK(laps_times[[#This Row],[61]]),"DNF",CONCATENATE(RANK(rounds_cum_time[[#This Row],[61]],rounds_cum_time[61],1),"."))</f>
        <v>27.</v>
      </c>
      <c r="BS26" s="130" t="str">
        <f>IF(ISBLANK(laps_times[[#This Row],[62]]),"DNF",CONCATENATE(RANK(rounds_cum_time[[#This Row],[62]],rounds_cum_time[62],1),"."))</f>
        <v>26.</v>
      </c>
      <c r="BT26" s="130" t="str">
        <f>IF(ISBLANK(laps_times[[#This Row],[63]]),"DNF",CONCATENATE(RANK(rounds_cum_time[[#This Row],[63]],rounds_cum_time[63],1),"."))</f>
        <v>26.</v>
      </c>
      <c r="BU26" s="130" t="str">
        <f>IF(ISBLANK(laps_times[[#This Row],[64]]),"DNF",CONCATENATE(RANK(rounds_cum_time[[#This Row],[64]],rounds_cum_time[64],1),"."))</f>
        <v>25.</v>
      </c>
      <c r="BV26" s="130" t="str">
        <f>IF(ISBLANK(laps_times[[#This Row],[65]]),"DNF",CONCATENATE(RANK(rounds_cum_time[[#This Row],[65]],rounds_cum_time[65],1),"."))</f>
        <v>25.</v>
      </c>
      <c r="BW26" s="130" t="str">
        <f>IF(ISBLANK(laps_times[[#This Row],[66]]),"DNF",CONCATENATE(RANK(rounds_cum_time[[#This Row],[66]],rounds_cum_time[66],1),"."))</f>
        <v>26.</v>
      </c>
      <c r="BX26" s="130" t="str">
        <f>IF(ISBLANK(laps_times[[#This Row],[67]]),"DNF",CONCATENATE(RANK(rounds_cum_time[[#This Row],[67]],rounds_cum_time[67],1),"."))</f>
        <v>25.</v>
      </c>
      <c r="BY26" s="130" t="str">
        <f>IF(ISBLANK(laps_times[[#This Row],[68]]),"DNF",CONCATENATE(RANK(rounds_cum_time[[#This Row],[68]],rounds_cum_time[68],1),"."))</f>
        <v>26.</v>
      </c>
      <c r="BZ26" s="130" t="str">
        <f>IF(ISBLANK(laps_times[[#This Row],[69]]),"DNF",CONCATENATE(RANK(rounds_cum_time[[#This Row],[69]],rounds_cum_time[69],1),"."))</f>
        <v>26.</v>
      </c>
      <c r="CA26" s="130" t="str">
        <f>IF(ISBLANK(laps_times[[#This Row],[70]]),"DNF",CONCATENATE(RANK(rounds_cum_time[[#This Row],[70]],rounds_cum_time[70],1),"."))</f>
        <v>26.</v>
      </c>
      <c r="CB26" s="130" t="str">
        <f>IF(ISBLANK(laps_times[[#This Row],[71]]),"DNF",CONCATENATE(RANK(rounds_cum_time[[#This Row],[71]],rounds_cum_time[71],1),"."))</f>
        <v>26.</v>
      </c>
      <c r="CC26" s="130" t="str">
        <f>IF(ISBLANK(laps_times[[#This Row],[72]]),"DNF",CONCATENATE(RANK(rounds_cum_time[[#This Row],[72]],rounds_cum_time[72],1),"."))</f>
        <v>26.</v>
      </c>
      <c r="CD26" s="130" t="str">
        <f>IF(ISBLANK(laps_times[[#This Row],[73]]),"DNF",CONCATENATE(RANK(rounds_cum_time[[#This Row],[73]],rounds_cum_time[73],1),"."))</f>
        <v>26.</v>
      </c>
      <c r="CE26" s="130" t="str">
        <f>IF(ISBLANK(laps_times[[#This Row],[74]]),"DNF",CONCATENATE(RANK(rounds_cum_time[[#This Row],[74]],rounds_cum_time[74],1),"."))</f>
        <v>26.</v>
      </c>
      <c r="CF26" s="130" t="str">
        <f>IF(ISBLANK(laps_times[[#This Row],[75]]),"DNF",CONCATENATE(RANK(rounds_cum_time[[#This Row],[75]],rounds_cum_time[75],1),"."))</f>
        <v>26.</v>
      </c>
      <c r="CG26" s="130" t="str">
        <f>IF(ISBLANK(laps_times[[#This Row],[76]]),"DNF",CONCATENATE(RANK(rounds_cum_time[[#This Row],[76]],rounds_cum_time[76],1),"."))</f>
        <v>26.</v>
      </c>
      <c r="CH26" s="130" t="str">
        <f>IF(ISBLANK(laps_times[[#This Row],[77]]),"DNF",CONCATENATE(RANK(rounds_cum_time[[#This Row],[77]],rounds_cum_time[77],1),"."))</f>
        <v>26.</v>
      </c>
      <c r="CI26" s="130" t="str">
        <f>IF(ISBLANK(laps_times[[#This Row],[78]]),"DNF",CONCATENATE(RANK(rounds_cum_time[[#This Row],[78]],rounds_cum_time[78],1),"."))</f>
        <v>26.</v>
      </c>
      <c r="CJ26" s="130" t="str">
        <f>IF(ISBLANK(laps_times[[#This Row],[79]]),"DNF",CONCATENATE(RANK(rounds_cum_time[[#This Row],[79]],rounds_cum_time[79],1),"."))</f>
        <v>26.</v>
      </c>
      <c r="CK26" s="130" t="str">
        <f>IF(ISBLANK(laps_times[[#This Row],[80]]),"DNF",CONCATENATE(RANK(rounds_cum_time[[#This Row],[80]],rounds_cum_time[80],1),"."))</f>
        <v>26.</v>
      </c>
      <c r="CL26" s="130" t="str">
        <f>IF(ISBLANK(laps_times[[#This Row],[81]]),"DNF",CONCATENATE(RANK(rounds_cum_time[[#This Row],[81]],rounds_cum_time[81],1),"."))</f>
        <v>26.</v>
      </c>
      <c r="CM26" s="130" t="str">
        <f>IF(ISBLANK(laps_times[[#This Row],[82]]),"DNF",CONCATENATE(RANK(rounds_cum_time[[#This Row],[82]],rounds_cum_time[82],1),"."))</f>
        <v>26.</v>
      </c>
      <c r="CN26" s="130" t="str">
        <f>IF(ISBLANK(laps_times[[#This Row],[83]]),"DNF",CONCATENATE(RANK(rounds_cum_time[[#This Row],[83]],rounds_cum_time[83],1),"."))</f>
        <v>25.</v>
      </c>
      <c r="CO26" s="130" t="str">
        <f>IF(ISBLANK(laps_times[[#This Row],[84]]),"DNF",CONCATENATE(RANK(rounds_cum_time[[#This Row],[84]],rounds_cum_time[84],1),"."))</f>
        <v>25.</v>
      </c>
      <c r="CP26" s="130" t="str">
        <f>IF(ISBLANK(laps_times[[#This Row],[85]]),"DNF",CONCATENATE(RANK(rounds_cum_time[[#This Row],[85]],rounds_cum_time[85],1),"."))</f>
        <v>25.</v>
      </c>
      <c r="CQ26" s="130" t="str">
        <f>IF(ISBLANK(laps_times[[#This Row],[86]]),"DNF",CONCATENATE(RANK(rounds_cum_time[[#This Row],[86]],rounds_cum_time[86],1),"."))</f>
        <v>25.</v>
      </c>
      <c r="CR26" s="130" t="str">
        <f>IF(ISBLANK(laps_times[[#This Row],[87]]),"DNF",CONCATENATE(RANK(rounds_cum_time[[#This Row],[87]],rounds_cum_time[87],1),"."))</f>
        <v>24.</v>
      </c>
      <c r="CS26" s="130" t="str">
        <f>IF(ISBLANK(laps_times[[#This Row],[88]]),"DNF",CONCATENATE(RANK(rounds_cum_time[[#This Row],[88]],rounds_cum_time[88],1),"."))</f>
        <v>24.</v>
      </c>
      <c r="CT26" s="130" t="str">
        <f>IF(ISBLANK(laps_times[[#This Row],[89]]),"DNF",CONCATENATE(RANK(rounds_cum_time[[#This Row],[89]],rounds_cum_time[89],1),"."))</f>
        <v>23.</v>
      </c>
      <c r="CU26" s="130" t="str">
        <f>IF(ISBLANK(laps_times[[#This Row],[90]]),"DNF",CONCATENATE(RANK(rounds_cum_time[[#This Row],[90]],rounds_cum_time[90],1),"."))</f>
        <v>23.</v>
      </c>
      <c r="CV26" s="130" t="str">
        <f>IF(ISBLANK(laps_times[[#This Row],[91]]),"DNF",CONCATENATE(RANK(rounds_cum_time[[#This Row],[91]],rounds_cum_time[91],1),"."))</f>
        <v>23.</v>
      </c>
      <c r="CW26" s="130" t="str">
        <f>IF(ISBLANK(laps_times[[#This Row],[92]]),"DNF",CONCATENATE(RANK(rounds_cum_time[[#This Row],[92]],rounds_cum_time[92],1),"."))</f>
        <v>23.</v>
      </c>
      <c r="CX26" s="130" t="str">
        <f>IF(ISBLANK(laps_times[[#This Row],[93]]),"DNF",CONCATENATE(RANK(rounds_cum_time[[#This Row],[93]],rounds_cum_time[93],1),"."))</f>
        <v>23.</v>
      </c>
      <c r="CY26" s="130" t="str">
        <f>IF(ISBLANK(laps_times[[#This Row],[94]]),"DNF",CONCATENATE(RANK(rounds_cum_time[[#This Row],[94]],rounds_cum_time[94],1),"."))</f>
        <v>23.</v>
      </c>
      <c r="CZ26" s="130" t="str">
        <f>IF(ISBLANK(laps_times[[#This Row],[95]]),"DNF",CONCATENATE(RANK(rounds_cum_time[[#This Row],[95]],rounds_cum_time[95],1),"."))</f>
        <v>23.</v>
      </c>
      <c r="DA26" s="130" t="str">
        <f>IF(ISBLANK(laps_times[[#This Row],[96]]),"DNF",CONCATENATE(RANK(rounds_cum_time[[#This Row],[96]],rounds_cum_time[96],1),"."))</f>
        <v>23.</v>
      </c>
      <c r="DB26" s="130" t="str">
        <f>IF(ISBLANK(laps_times[[#This Row],[97]]),"DNF",CONCATENATE(RANK(rounds_cum_time[[#This Row],[97]],rounds_cum_time[97],1),"."))</f>
        <v>23.</v>
      </c>
      <c r="DC26" s="130" t="str">
        <f>IF(ISBLANK(laps_times[[#This Row],[98]]),"DNF",CONCATENATE(RANK(rounds_cum_time[[#This Row],[98]],rounds_cum_time[98],1),"."))</f>
        <v>23.</v>
      </c>
      <c r="DD26" s="130" t="str">
        <f>IF(ISBLANK(laps_times[[#This Row],[99]]),"DNF",CONCATENATE(RANK(rounds_cum_time[[#This Row],[99]],rounds_cum_time[99],1),"."))</f>
        <v>23.</v>
      </c>
      <c r="DE26" s="130" t="str">
        <f>IF(ISBLANK(laps_times[[#This Row],[100]]),"DNF",CONCATENATE(RANK(rounds_cum_time[[#This Row],[100]],rounds_cum_time[100],1),"."))</f>
        <v>23.</v>
      </c>
      <c r="DF26" s="130" t="str">
        <f>IF(ISBLANK(laps_times[[#This Row],[101]]),"DNF",CONCATENATE(RANK(rounds_cum_time[[#This Row],[101]],rounds_cum_time[101],1),"."))</f>
        <v>23.</v>
      </c>
      <c r="DG26" s="130" t="str">
        <f>IF(ISBLANK(laps_times[[#This Row],[102]]),"DNF",CONCATENATE(RANK(rounds_cum_time[[#This Row],[102]],rounds_cum_time[102],1),"."))</f>
        <v>23.</v>
      </c>
      <c r="DH26" s="130" t="str">
        <f>IF(ISBLANK(laps_times[[#This Row],[103]]),"DNF",CONCATENATE(RANK(rounds_cum_time[[#This Row],[103]],rounds_cum_time[103],1),"."))</f>
        <v>23.</v>
      </c>
      <c r="DI26" s="131" t="str">
        <f>IF(ISBLANK(laps_times[[#This Row],[104]]),"DNF",CONCATENATE(RANK(rounds_cum_time[[#This Row],[104]],rounds_cum_time[104],1),"."))</f>
        <v>23.</v>
      </c>
      <c r="DJ26" s="131" t="str">
        <f>IF(ISBLANK(laps_times[[#This Row],[105]]),"DNF",CONCATENATE(RANK(rounds_cum_time[[#This Row],[105]],rounds_cum_time[105],1),"."))</f>
        <v>23.</v>
      </c>
    </row>
    <row r="27" spans="2:114" x14ac:dyDescent="0.2">
      <c r="B27" s="124">
        <f>laps_times[[#This Row],[poř]]</f>
        <v>24</v>
      </c>
      <c r="C27" s="129">
        <f>laps_times[[#This Row],[s.č.]]</f>
        <v>9</v>
      </c>
      <c r="D27" s="125" t="str">
        <f>laps_times[[#This Row],[jméno]]</f>
        <v>Bělaška Přemysl</v>
      </c>
      <c r="E27" s="126">
        <f>laps_times[[#This Row],[roč]]</f>
        <v>1974</v>
      </c>
      <c r="F27" s="126" t="str">
        <f>laps_times[[#This Row],[kat]]</f>
        <v>M40</v>
      </c>
      <c r="G27" s="126">
        <f>laps_times[[#This Row],[poř_kat]]</f>
        <v>9</v>
      </c>
      <c r="H27" s="125" t="str">
        <f>IF(ISBLANK(laps_times[[#This Row],[klub]]),"-",laps_times[[#This Row],[klub]])</f>
        <v>ComAp runtime error</v>
      </c>
      <c r="I27" s="138">
        <f>laps_times[[#This Row],[celk. čas]]</f>
        <v>0.13773148148148148</v>
      </c>
      <c r="J27" s="130" t="str">
        <f>IF(ISBLANK(laps_times[[#This Row],[1]]),"DNF",CONCATENATE(RANK(rounds_cum_time[[#This Row],[1]],rounds_cum_time[1],1),"."))</f>
        <v>41.</v>
      </c>
      <c r="K27" s="130" t="str">
        <f>IF(ISBLANK(laps_times[[#This Row],[2]]),"DNF",CONCATENATE(RANK(rounds_cum_time[[#This Row],[2]],rounds_cum_time[2],1),"."))</f>
        <v>41.</v>
      </c>
      <c r="L27" s="130" t="str">
        <f>IF(ISBLANK(laps_times[[#This Row],[3]]),"DNF",CONCATENATE(RANK(rounds_cum_time[[#This Row],[3]],rounds_cum_time[3],1),"."))</f>
        <v>40.</v>
      </c>
      <c r="M27" s="130" t="str">
        <f>IF(ISBLANK(laps_times[[#This Row],[4]]),"DNF",CONCATENATE(RANK(rounds_cum_time[[#This Row],[4]],rounds_cum_time[4],1),"."))</f>
        <v>39.</v>
      </c>
      <c r="N27" s="130" t="str">
        <f>IF(ISBLANK(laps_times[[#This Row],[5]]),"DNF",CONCATENATE(RANK(rounds_cum_time[[#This Row],[5]],rounds_cum_time[5],1),"."))</f>
        <v>38.</v>
      </c>
      <c r="O27" s="130" t="str">
        <f>IF(ISBLANK(laps_times[[#This Row],[6]]),"DNF",CONCATENATE(RANK(rounds_cum_time[[#This Row],[6]],rounds_cum_time[6],1),"."))</f>
        <v>37.</v>
      </c>
      <c r="P27" s="130" t="str">
        <f>IF(ISBLANK(laps_times[[#This Row],[7]]),"DNF",CONCATENATE(RANK(rounds_cum_time[[#This Row],[7]],rounds_cum_time[7],1),"."))</f>
        <v>36.</v>
      </c>
      <c r="Q27" s="130" t="str">
        <f>IF(ISBLANK(laps_times[[#This Row],[8]]),"DNF",CONCATENATE(RANK(rounds_cum_time[[#This Row],[8]],rounds_cum_time[8],1),"."))</f>
        <v>36.</v>
      </c>
      <c r="R27" s="130" t="str">
        <f>IF(ISBLANK(laps_times[[#This Row],[9]]),"DNF",CONCATENATE(RANK(rounds_cum_time[[#This Row],[9]],rounds_cum_time[9],1),"."))</f>
        <v>36.</v>
      </c>
      <c r="S27" s="130" t="str">
        <f>IF(ISBLANK(laps_times[[#This Row],[10]]),"DNF",CONCATENATE(RANK(rounds_cum_time[[#This Row],[10]],rounds_cum_time[10],1),"."))</f>
        <v>36.</v>
      </c>
      <c r="T27" s="130" t="str">
        <f>IF(ISBLANK(laps_times[[#This Row],[11]]),"DNF",CONCATENATE(RANK(rounds_cum_time[[#This Row],[11]],rounds_cum_time[11],1),"."))</f>
        <v>36.</v>
      </c>
      <c r="U27" s="130" t="str">
        <f>IF(ISBLANK(laps_times[[#This Row],[12]]),"DNF",CONCATENATE(RANK(rounds_cum_time[[#This Row],[12]],rounds_cum_time[12],1),"."))</f>
        <v>36.</v>
      </c>
      <c r="V27" s="130" t="str">
        <f>IF(ISBLANK(laps_times[[#This Row],[13]]),"DNF",CONCATENATE(RANK(rounds_cum_time[[#This Row],[13]],rounds_cum_time[13],1),"."))</f>
        <v>36.</v>
      </c>
      <c r="W27" s="130" t="str">
        <f>IF(ISBLANK(laps_times[[#This Row],[14]]),"DNF",CONCATENATE(RANK(rounds_cum_time[[#This Row],[14]],rounds_cum_time[14],1),"."))</f>
        <v>36.</v>
      </c>
      <c r="X27" s="130" t="str">
        <f>IF(ISBLANK(laps_times[[#This Row],[15]]),"DNF",CONCATENATE(RANK(rounds_cum_time[[#This Row],[15]],rounds_cum_time[15],1),"."))</f>
        <v>37.</v>
      </c>
      <c r="Y27" s="130" t="str">
        <f>IF(ISBLANK(laps_times[[#This Row],[16]]),"DNF",CONCATENATE(RANK(rounds_cum_time[[#This Row],[16]],rounds_cum_time[16],1),"."))</f>
        <v>37.</v>
      </c>
      <c r="Z27" s="130" t="str">
        <f>IF(ISBLANK(laps_times[[#This Row],[17]]),"DNF",CONCATENATE(RANK(rounds_cum_time[[#This Row],[17]],rounds_cum_time[17],1),"."))</f>
        <v>37.</v>
      </c>
      <c r="AA27" s="130" t="str">
        <f>IF(ISBLANK(laps_times[[#This Row],[18]]),"DNF",CONCATENATE(RANK(rounds_cum_time[[#This Row],[18]],rounds_cum_time[18],1),"."))</f>
        <v>37.</v>
      </c>
      <c r="AB27" s="130" t="str">
        <f>IF(ISBLANK(laps_times[[#This Row],[19]]),"DNF",CONCATENATE(RANK(rounds_cum_time[[#This Row],[19]],rounds_cum_time[19],1),"."))</f>
        <v>37.</v>
      </c>
      <c r="AC27" s="130" t="str">
        <f>IF(ISBLANK(laps_times[[#This Row],[20]]),"DNF",CONCATENATE(RANK(rounds_cum_time[[#This Row],[20]],rounds_cum_time[20],1),"."))</f>
        <v>37.</v>
      </c>
      <c r="AD27" s="130" t="str">
        <f>IF(ISBLANK(laps_times[[#This Row],[21]]),"DNF",CONCATENATE(RANK(rounds_cum_time[[#This Row],[21]],rounds_cum_time[21],1),"."))</f>
        <v>37.</v>
      </c>
      <c r="AE27" s="130" t="str">
        <f>IF(ISBLANK(laps_times[[#This Row],[22]]),"DNF",CONCATENATE(RANK(rounds_cum_time[[#This Row],[22]],rounds_cum_time[22],1),"."))</f>
        <v>37.</v>
      </c>
      <c r="AF27" s="130" t="str">
        <f>IF(ISBLANK(laps_times[[#This Row],[23]]),"DNF",CONCATENATE(RANK(rounds_cum_time[[#This Row],[23]],rounds_cum_time[23],1),"."))</f>
        <v>37.</v>
      </c>
      <c r="AG27" s="130" t="str">
        <f>IF(ISBLANK(laps_times[[#This Row],[24]]),"DNF",CONCATENATE(RANK(rounds_cum_time[[#This Row],[24]],rounds_cum_time[24],1),"."))</f>
        <v>37.</v>
      </c>
      <c r="AH27" s="130" t="str">
        <f>IF(ISBLANK(laps_times[[#This Row],[25]]),"DNF",CONCATENATE(RANK(rounds_cum_time[[#This Row],[25]],rounds_cum_time[25],1),"."))</f>
        <v>37.</v>
      </c>
      <c r="AI27" s="130" t="str">
        <f>IF(ISBLANK(laps_times[[#This Row],[26]]),"DNF",CONCATENATE(RANK(rounds_cum_time[[#This Row],[26]],rounds_cum_time[26],1),"."))</f>
        <v>37.</v>
      </c>
      <c r="AJ27" s="130" t="str">
        <f>IF(ISBLANK(laps_times[[#This Row],[27]]),"DNF",CONCATENATE(RANK(rounds_cum_time[[#This Row],[27]],rounds_cum_time[27],1),"."))</f>
        <v>38.</v>
      </c>
      <c r="AK27" s="130" t="str">
        <f>IF(ISBLANK(laps_times[[#This Row],[28]]),"DNF",CONCATENATE(RANK(rounds_cum_time[[#This Row],[28]],rounds_cum_time[28],1),"."))</f>
        <v>38.</v>
      </c>
      <c r="AL27" s="130" t="str">
        <f>IF(ISBLANK(laps_times[[#This Row],[29]]),"DNF",CONCATENATE(RANK(rounds_cum_time[[#This Row],[29]],rounds_cum_time[29],1),"."))</f>
        <v>38.</v>
      </c>
      <c r="AM27" s="130" t="str">
        <f>IF(ISBLANK(laps_times[[#This Row],[30]]),"DNF",CONCATENATE(RANK(rounds_cum_time[[#This Row],[30]],rounds_cum_time[30],1),"."))</f>
        <v>38.</v>
      </c>
      <c r="AN27" s="130" t="str">
        <f>IF(ISBLANK(laps_times[[#This Row],[31]]),"DNF",CONCATENATE(RANK(rounds_cum_time[[#This Row],[31]],rounds_cum_time[31],1),"."))</f>
        <v>37.</v>
      </c>
      <c r="AO27" s="130" t="str">
        <f>IF(ISBLANK(laps_times[[#This Row],[32]]),"DNF",CONCATENATE(RANK(rounds_cum_time[[#This Row],[32]],rounds_cum_time[32],1),"."))</f>
        <v>38.</v>
      </c>
      <c r="AP27" s="130" t="str">
        <f>IF(ISBLANK(laps_times[[#This Row],[33]]),"DNF",CONCATENATE(RANK(rounds_cum_time[[#This Row],[33]],rounds_cum_time[33],1),"."))</f>
        <v>37.</v>
      </c>
      <c r="AQ27" s="130" t="str">
        <f>IF(ISBLANK(laps_times[[#This Row],[34]]),"DNF",CONCATENATE(RANK(rounds_cum_time[[#This Row],[34]],rounds_cum_time[34],1),"."))</f>
        <v>37.</v>
      </c>
      <c r="AR27" s="130" t="str">
        <f>IF(ISBLANK(laps_times[[#This Row],[35]]),"DNF",CONCATENATE(RANK(rounds_cum_time[[#This Row],[35]],rounds_cum_time[35],1),"."))</f>
        <v>37.</v>
      </c>
      <c r="AS27" s="130" t="str">
        <f>IF(ISBLANK(laps_times[[#This Row],[36]]),"DNF",CONCATENATE(RANK(rounds_cum_time[[#This Row],[36]],rounds_cum_time[36],1),"."))</f>
        <v>35.</v>
      </c>
      <c r="AT27" s="130" t="str">
        <f>IF(ISBLANK(laps_times[[#This Row],[37]]),"DNF",CONCATENATE(RANK(rounds_cum_time[[#This Row],[37]],rounds_cum_time[37],1),"."))</f>
        <v>37.</v>
      </c>
      <c r="AU27" s="130" t="str">
        <f>IF(ISBLANK(laps_times[[#This Row],[38]]),"DNF",CONCATENATE(RANK(rounds_cum_time[[#This Row],[38]],rounds_cum_time[38],1),"."))</f>
        <v>37.</v>
      </c>
      <c r="AV27" s="130" t="str">
        <f>IF(ISBLANK(laps_times[[#This Row],[39]]),"DNF",CONCATENATE(RANK(rounds_cum_time[[#This Row],[39]],rounds_cum_time[39],1),"."))</f>
        <v>37.</v>
      </c>
      <c r="AW27" s="130" t="str">
        <f>IF(ISBLANK(laps_times[[#This Row],[40]]),"DNF",CONCATENATE(RANK(rounds_cum_time[[#This Row],[40]],rounds_cum_time[40],1),"."))</f>
        <v>37.</v>
      </c>
      <c r="AX27" s="130" t="str">
        <f>IF(ISBLANK(laps_times[[#This Row],[41]]),"DNF",CONCATENATE(RANK(rounds_cum_time[[#This Row],[41]],rounds_cum_time[41],1),"."))</f>
        <v>37.</v>
      </c>
      <c r="AY27" s="130" t="str">
        <f>IF(ISBLANK(laps_times[[#This Row],[42]]),"DNF",CONCATENATE(RANK(rounds_cum_time[[#This Row],[42]],rounds_cum_time[42],1),"."))</f>
        <v>37.</v>
      </c>
      <c r="AZ27" s="130" t="str">
        <f>IF(ISBLANK(laps_times[[#This Row],[43]]),"DNF",CONCATENATE(RANK(rounds_cum_time[[#This Row],[43]],rounds_cum_time[43],1),"."))</f>
        <v>37.</v>
      </c>
      <c r="BA27" s="130" t="str">
        <f>IF(ISBLANK(laps_times[[#This Row],[44]]),"DNF",CONCATENATE(RANK(rounds_cum_time[[#This Row],[44]],rounds_cum_time[44],1),"."))</f>
        <v>37.</v>
      </c>
      <c r="BB27" s="130" t="str">
        <f>IF(ISBLANK(laps_times[[#This Row],[45]]),"DNF",CONCATENATE(RANK(rounds_cum_time[[#This Row],[45]],rounds_cum_time[45],1),"."))</f>
        <v>37.</v>
      </c>
      <c r="BC27" s="130" t="str">
        <f>IF(ISBLANK(laps_times[[#This Row],[46]]),"DNF",CONCATENATE(RANK(rounds_cum_time[[#This Row],[46]],rounds_cum_time[46],1),"."))</f>
        <v>37.</v>
      </c>
      <c r="BD27" s="130" t="str">
        <f>IF(ISBLANK(laps_times[[#This Row],[47]]),"DNF",CONCATENATE(RANK(rounds_cum_time[[#This Row],[47]],rounds_cum_time[47],1),"."))</f>
        <v>37.</v>
      </c>
      <c r="BE27" s="130" t="str">
        <f>IF(ISBLANK(laps_times[[#This Row],[48]]),"DNF",CONCATENATE(RANK(rounds_cum_time[[#This Row],[48]],rounds_cum_time[48],1),"."))</f>
        <v>37.</v>
      </c>
      <c r="BF27" s="130" t="str">
        <f>IF(ISBLANK(laps_times[[#This Row],[49]]),"DNF",CONCATENATE(RANK(rounds_cum_time[[#This Row],[49]],rounds_cum_time[49],1),"."))</f>
        <v>37.</v>
      </c>
      <c r="BG27" s="130" t="str">
        <f>IF(ISBLANK(laps_times[[#This Row],[50]]),"DNF",CONCATENATE(RANK(rounds_cum_time[[#This Row],[50]],rounds_cum_time[50],1),"."))</f>
        <v>37.</v>
      </c>
      <c r="BH27" s="130" t="str">
        <f>IF(ISBLANK(laps_times[[#This Row],[51]]),"DNF",CONCATENATE(RANK(rounds_cum_time[[#This Row],[51]],rounds_cum_time[51],1),"."))</f>
        <v>36.</v>
      </c>
      <c r="BI27" s="130" t="str">
        <f>IF(ISBLANK(laps_times[[#This Row],[52]]),"DNF",CONCATENATE(RANK(rounds_cum_time[[#This Row],[52]],rounds_cum_time[52],1),"."))</f>
        <v>36.</v>
      </c>
      <c r="BJ27" s="130" t="str">
        <f>IF(ISBLANK(laps_times[[#This Row],[53]]),"DNF",CONCATENATE(RANK(rounds_cum_time[[#This Row],[53]],rounds_cum_time[53],1),"."))</f>
        <v>37.</v>
      </c>
      <c r="BK27" s="130" t="str">
        <f>IF(ISBLANK(laps_times[[#This Row],[54]]),"DNF",CONCATENATE(RANK(rounds_cum_time[[#This Row],[54]],rounds_cum_time[54],1),"."))</f>
        <v>37.</v>
      </c>
      <c r="BL27" s="130" t="str">
        <f>IF(ISBLANK(laps_times[[#This Row],[55]]),"DNF",CONCATENATE(RANK(rounds_cum_time[[#This Row],[55]],rounds_cum_time[55],1),"."))</f>
        <v>37.</v>
      </c>
      <c r="BM27" s="130" t="str">
        <f>IF(ISBLANK(laps_times[[#This Row],[56]]),"DNF",CONCATENATE(RANK(rounds_cum_time[[#This Row],[56]],rounds_cum_time[56],1),"."))</f>
        <v>35.</v>
      </c>
      <c r="BN27" s="130" t="str">
        <f>IF(ISBLANK(laps_times[[#This Row],[57]]),"DNF",CONCATENATE(RANK(rounds_cum_time[[#This Row],[57]],rounds_cum_time[57],1),"."))</f>
        <v>35.</v>
      </c>
      <c r="BO27" s="130" t="str">
        <f>IF(ISBLANK(laps_times[[#This Row],[58]]),"DNF",CONCATENATE(RANK(rounds_cum_time[[#This Row],[58]],rounds_cum_time[58],1),"."))</f>
        <v>35.</v>
      </c>
      <c r="BP27" s="130" t="str">
        <f>IF(ISBLANK(laps_times[[#This Row],[59]]),"DNF",CONCATENATE(RANK(rounds_cum_time[[#This Row],[59]],rounds_cum_time[59],1),"."))</f>
        <v>35.</v>
      </c>
      <c r="BQ27" s="130" t="str">
        <f>IF(ISBLANK(laps_times[[#This Row],[60]]),"DNF",CONCATENATE(RANK(rounds_cum_time[[#This Row],[60]],rounds_cum_time[60],1),"."))</f>
        <v>35.</v>
      </c>
      <c r="BR27" s="130" t="str">
        <f>IF(ISBLANK(laps_times[[#This Row],[61]]),"DNF",CONCATENATE(RANK(rounds_cum_time[[#This Row],[61]],rounds_cum_time[61],1),"."))</f>
        <v>34.</v>
      </c>
      <c r="BS27" s="130" t="str">
        <f>IF(ISBLANK(laps_times[[#This Row],[62]]),"DNF",CONCATENATE(RANK(rounds_cum_time[[#This Row],[62]],rounds_cum_time[62],1),"."))</f>
        <v>33.</v>
      </c>
      <c r="BT27" s="130" t="str">
        <f>IF(ISBLANK(laps_times[[#This Row],[63]]),"DNF",CONCATENATE(RANK(rounds_cum_time[[#This Row],[63]],rounds_cum_time[63],1),"."))</f>
        <v>32.</v>
      </c>
      <c r="BU27" s="130" t="str">
        <f>IF(ISBLANK(laps_times[[#This Row],[64]]),"DNF",CONCATENATE(RANK(rounds_cum_time[[#This Row],[64]],rounds_cum_time[64],1),"."))</f>
        <v>32.</v>
      </c>
      <c r="BV27" s="130" t="str">
        <f>IF(ISBLANK(laps_times[[#This Row],[65]]),"DNF",CONCATENATE(RANK(rounds_cum_time[[#This Row],[65]],rounds_cum_time[65],1),"."))</f>
        <v>32.</v>
      </c>
      <c r="BW27" s="130" t="str">
        <f>IF(ISBLANK(laps_times[[#This Row],[66]]),"DNF",CONCATENATE(RANK(rounds_cum_time[[#This Row],[66]],rounds_cum_time[66],1),"."))</f>
        <v>32.</v>
      </c>
      <c r="BX27" s="130" t="str">
        <f>IF(ISBLANK(laps_times[[#This Row],[67]]),"DNF",CONCATENATE(RANK(rounds_cum_time[[#This Row],[67]],rounds_cum_time[67],1),"."))</f>
        <v>32.</v>
      </c>
      <c r="BY27" s="130" t="str">
        <f>IF(ISBLANK(laps_times[[#This Row],[68]]),"DNF",CONCATENATE(RANK(rounds_cum_time[[#This Row],[68]],rounds_cum_time[68],1),"."))</f>
        <v>32.</v>
      </c>
      <c r="BZ27" s="130" t="str">
        <f>IF(ISBLANK(laps_times[[#This Row],[69]]),"DNF",CONCATENATE(RANK(rounds_cum_time[[#This Row],[69]],rounds_cum_time[69],1),"."))</f>
        <v>32.</v>
      </c>
      <c r="CA27" s="130" t="str">
        <f>IF(ISBLANK(laps_times[[#This Row],[70]]),"DNF",CONCATENATE(RANK(rounds_cum_time[[#This Row],[70]],rounds_cum_time[70],1),"."))</f>
        <v>32.</v>
      </c>
      <c r="CB27" s="130" t="str">
        <f>IF(ISBLANK(laps_times[[#This Row],[71]]),"DNF",CONCATENATE(RANK(rounds_cum_time[[#This Row],[71]],rounds_cum_time[71],1),"."))</f>
        <v>32.</v>
      </c>
      <c r="CC27" s="130" t="str">
        <f>IF(ISBLANK(laps_times[[#This Row],[72]]),"DNF",CONCATENATE(RANK(rounds_cum_time[[#This Row],[72]],rounds_cum_time[72],1),"."))</f>
        <v>31.</v>
      </c>
      <c r="CD27" s="130" t="str">
        <f>IF(ISBLANK(laps_times[[#This Row],[73]]),"DNF",CONCATENATE(RANK(rounds_cum_time[[#This Row],[73]],rounds_cum_time[73],1),"."))</f>
        <v>31.</v>
      </c>
      <c r="CE27" s="130" t="str">
        <f>IF(ISBLANK(laps_times[[#This Row],[74]]),"DNF",CONCATENATE(RANK(rounds_cum_time[[#This Row],[74]],rounds_cum_time[74],1),"."))</f>
        <v>31.</v>
      </c>
      <c r="CF27" s="130" t="str">
        <f>IF(ISBLANK(laps_times[[#This Row],[75]]),"DNF",CONCATENATE(RANK(rounds_cum_time[[#This Row],[75]],rounds_cum_time[75],1),"."))</f>
        <v>31.</v>
      </c>
      <c r="CG27" s="130" t="str">
        <f>IF(ISBLANK(laps_times[[#This Row],[76]]),"DNF",CONCATENATE(RANK(rounds_cum_time[[#This Row],[76]],rounds_cum_time[76],1),"."))</f>
        <v>31.</v>
      </c>
      <c r="CH27" s="130" t="str">
        <f>IF(ISBLANK(laps_times[[#This Row],[77]]),"DNF",CONCATENATE(RANK(rounds_cum_time[[#This Row],[77]],rounds_cum_time[77],1),"."))</f>
        <v>31.</v>
      </c>
      <c r="CI27" s="130" t="str">
        <f>IF(ISBLANK(laps_times[[#This Row],[78]]),"DNF",CONCATENATE(RANK(rounds_cum_time[[#This Row],[78]],rounds_cum_time[78],1),"."))</f>
        <v>31.</v>
      </c>
      <c r="CJ27" s="130" t="str">
        <f>IF(ISBLANK(laps_times[[#This Row],[79]]),"DNF",CONCATENATE(RANK(rounds_cum_time[[#This Row],[79]],rounds_cum_time[79],1),"."))</f>
        <v>31.</v>
      </c>
      <c r="CK27" s="130" t="str">
        <f>IF(ISBLANK(laps_times[[#This Row],[80]]),"DNF",CONCATENATE(RANK(rounds_cum_time[[#This Row],[80]],rounds_cum_time[80],1),"."))</f>
        <v>31.</v>
      </c>
      <c r="CL27" s="130" t="str">
        <f>IF(ISBLANK(laps_times[[#This Row],[81]]),"DNF",CONCATENATE(RANK(rounds_cum_time[[#This Row],[81]],rounds_cum_time[81],1),"."))</f>
        <v>29.</v>
      </c>
      <c r="CM27" s="130" t="str">
        <f>IF(ISBLANK(laps_times[[#This Row],[82]]),"DNF",CONCATENATE(RANK(rounds_cum_time[[#This Row],[82]],rounds_cum_time[82],1),"."))</f>
        <v>30.</v>
      </c>
      <c r="CN27" s="130" t="str">
        <f>IF(ISBLANK(laps_times[[#This Row],[83]]),"DNF",CONCATENATE(RANK(rounds_cum_time[[#This Row],[83]],rounds_cum_time[83],1),"."))</f>
        <v>27.</v>
      </c>
      <c r="CO27" s="130" t="str">
        <f>IF(ISBLANK(laps_times[[#This Row],[84]]),"DNF",CONCATENATE(RANK(rounds_cum_time[[#This Row],[84]],rounds_cum_time[84],1),"."))</f>
        <v>28.</v>
      </c>
      <c r="CP27" s="130" t="str">
        <f>IF(ISBLANK(laps_times[[#This Row],[85]]),"DNF",CONCATENATE(RANK(rounds_cum_time[[#This Row],[85]],rounds_cum_time[85],1),"."))</f>
        <v>27.</v>
      </c>
      <c r="CQ27" s="130" t="str">
        <f>IF(ISBLANK(laps_times[[#This Row],[86]]),"DNF",CONCATENATE(RANK(rounds_cum_time[[#This Row],[86]],rounds_cum_time[86],1),"."))</f>
        <v>27.</v>
      </c>
      <c r="CR27" s="130" t="str">
        <f>IF(ISBLANK(laps_times[[#This Row],[87]]),"DNF",CONCATENATE(RANK(rounds_cum_time[[#This Row],[87]],rounds_cum_time[87],1),"."))</f>
        <v>27.</v>
      </c>
      <c r="CS27" s="130" t="str">
        <f>IF(ISBLANK(laps_times[[#This Row],[88]]),"DNF",CONCATENATE(RANK(rounds_cum_time[[#This Row],[88]],rounds_cum_time[88],1),"."))</f>
        <v>27.</v>
      </c>
      <c r="CT27" s="130" t="str">
        <f>IF(ISBLANK(laps_times[[#This Row],[89]]),"DNF",CONCATENATE(RANK(rounds_cum_time[[#This Row],[89]],rounds_cum_time[89],1),"."))</f>
        <v>27.</v>
      </c>
      <c r="CU27" s="130" t="str">
        <f>IF(ISBLANK(laps_times[[#This Row],[90]]),"DNF",CONCATENATE(RANK(rounds_cum_time[[#This Row],[90]],rounds_cum_time[90],1),"."))</f>
        <v>27.</v>
      </c>
      <c r="CV27" s="130" t="str">
        <f>IF(ISBLANK(laps_times[[#This Row],[91]]),"DNF",CONCATENATE(RANK(rounds_cum_time[[#This Row],[91]],rounds_cum_time[91],1),"."))</f>
        <v>27.</v>
      </c>
      <c r="CW27" s="130" t="str">
        <f>IF(ISBLANK(laps_times[[#This Row],[92]]),"DNF",CONCATENATE(RANK(rounds_cum_time[[#This Row],[92]],rounds_cum_time[92],1),"."))</f>
        <v>25.</v>
      </c>
      <c r="CX27" s="130" t="str">
        <f>IF(ISBLANK(laps_times[[#This Row],[93]]),"DNF",CONCATENATE(RANK(rounds_cum_time[[#This Row],[93]],rounds_cum_time[93],1),"."))</f>
        <v>25.</v>
      </c>
      <c r="CY27" s="130" t="str">
        <f>IF(ISBLANK(laps_times[[#This Row],[94]]),"DNF",CONCATENATE(RANK(rounds_cum_time[[#This Row],[94]],rounds_cum_time[94],1),"."))</f>
        <v>25.</v>
      </c>
      <c r="CZ27" s="130" t="str">
        <f>IF(ISBLANK(laps_times[[#This Row],[95]]),"DNF",CONCATENATE(RANK(rounds_cum_time[[#This Row],[95]],rounds_cum_time[95],1),"."))</f>
        <v>24.</v>
      </c>
      <c r="DA27" s="130" t="str">
        <f>IF(ISBLANK(laps_times[[#This Row],[96]]),"DNF",CONCATENATE(RANK(rounds_cum_time[[#This Row],[96]],rounds_cum_time[96],1),"."))</f>
        <v>24.</v>
      </c>
      <c r="DB27" s="130" t="str">
        <f>IF(ISBLANK(laps_times[[#This Row],[97]]),"DNF",CONCATENATE(RANK(rounds_cum_time[[#This Row],[97]],rounds_cum_time[97],1),"."))</f>
        <v>24.</v>
      </c>
      <c r="DC27" s="130" t="str">
        <f>IF(ISBLANK(laps_times[[#This Row],[98]]),"DNF",CONCATENATE(RANK(rounds_cum_time[[#This Row],[98]],rounds_cum_time[98],1),"."))</f>
        <v>24.</v>
      </c>
      <c r="DD27" s="130" t="str">
        <f>IF(ISBLANK(laps_times[[#This Row],[99]]),"DNF",CONCATENATE(RANK(rounds_cum_time[[#This Row],[99]],rounds_cum_time[99],1),"."))</f>
        <v>24.</v>
      </c>
      <c r="DE27" s="130" t="str">
        <f>IF(ISBLANK(laps_times[[#This Row],[100]]),"DNF",CONCATENATE(RANK(rounds_cum_time[[#This Row],[100]],rounds_cum_time[100],1),"."))</f>
        <v>24.</v>
      </c>
      <c r="DF27" s="130" t="str">
        <f>IF(ISBLANK(laps_times[[#This Row],[101]]),"DNF",CONCATENATE(RANK(rounds_cum_time[[#This Row],[101]],rounds_cum_time[101],1),"."))</f>
        <v>24.</v>
      </c>
      <c r="DG27" s="130" t="str">
        <f>IF(ISBLANK(laps_times[[#This Row],[102]]),"DNF",CONCATENATE(RANK(rounds_cum_time[[#This Row],[102]],rounds_cum_time[102],1),"."))</f>
        <v>24.</v>
      </c>
      <c r="DH27" s="130" t="str">
        <f>IF(ISBLANK(laps_times[[#This Row],[103]]),"DNF",CONCATENATE(RANK(rounds_cum_time[[#This Row],[103]],rounds_cum_time[103],1),"."))</f>
        <v>24.</v>
      </c>
      <c r="DI27" s="131" t="str">
        <f>IF(ISBLANK(laps_times[[#This Row],[104]]),"DNF",CONCATENATE(RANK(rounds_cum_time[[#This Row],[104]],rounds_cum_time[104],1),"."))</f>
        <v>24.</v>
      </c>
      <c r="DJ27" s="131" t="str">
        <f>IF(ISBLANK(laps_times[[#This Row],[105]]),"DNF",CONCATENATE(RANK(rounds_cum_time[[#This Row],[105]],rounds_cum_time[105],1),"."))</f>
        <v>24.</v>
      </c>
    </row>
    <row r="28" spans="2:114" x14ac:dyDescent="0.2">
      <c r="B28" s="124">
        <f>laps_times[[#This Row],[poř]]</f>
        <v>25</v>
      </c>
      <c r="C28" s="129">
        <f>laps_times[[#This Row],[s.č.]]</f>
        <v>38</v>
      </c>
      <c r="D28" s="125" t="str">
        <f>laps_times[[#This Row],[jméno]]</f>
        <v>Horakova Lenka</v>
      </c>
      <c r="E28" s="126">
        <f>laps_times[[#This Row],[roč]]</f>
        <v>1982</v>
      </c>
      <c r="F28" s="126" t="str">
        <f>laps_times[[#This Row],[kat]]</f>
        <v>Z1</v>
      </c>
      <c r="G28" s="126">
        <f>laps_times[[#This Row],[poř_kat]]</f>
        <v>1</v>
      </c>
      <c r="H28" s="125" t="str">
        <f>IF(ISBLANK(laps_times[[#This Row],[klub]]),"-",laps_times[[#This Row],[klub]])</f>
        <v>-</v>
      </c>
      <c r="I28" s="138">
        <f>laps_times[[#This Row],[celk. čas]]</f>
        <v>0.13875000000000001</v>
      </c>
      <c r="J28" s="130" t="str">
        <f>IF(ISBLANK(laps_times[[#This Row],[1]]),"DNF",CONCATENATE(RANK(rounds_cum_time[[#This Row],[1]],rounds_cum_time[1],1),"."))</f>
        <v>24.</v>
      </c>
      <c r="K28" s="130" t="str">
        <f>IF(ISBLANK(laps_times[[#This Row],[2]]),"DNF",CONCATENATE(RANK(rounds_cum_time[[#This Row],[2]],rounds_cum_time[2],1),"."))</f>
        <v>25.</v>
      </c>
      <c r="L28" s="130" t="str">
        <f>IF(ISBLANK(laps_times[[#This Row],[3]]),"DNF",CONCATENATE(RANK(rounds_cum_time[[#This Row],[3]],rounds_cum_time[3],1),"."))</f>
        <v>25.</v>
      </c>
      <c r="M28" s="130" t="str">
        <f>IF(ISBLANK(laps_times[[#This Row],[4]]),"DNF",CONCATENATE(RANK(rounds_cum_time[[#This Row],[4]],rounds_cum_time[4],1),"."))</f>
        <v>24.</v>
      </c>
      <c r="N28" s="130" t="str">
        <f>IF(ISBLANK(laps_times[[#This Row],[5]]),"DNF",CONCATENATE(RANK(rounds_cum_time[[#This Row],[5]],rounds_cum_time[5],1),"."))</f>
        <v>24.</v>
      </c>
      <c r="O28" s="130" t="str">
        <f>IF(ISBLANK(laps_times[[#This Row],[6]]),"DNF",CONCATENATE(RANK(rounds_cum_time[[#This Row],[6]],rounds_cum_time[6],1),"."))</f>
        <v>24.</v>
      </c>
      <c r="P28" s="130" t="str">
        <f>IF(ISBLANK(laps_times[[#This Row],[7]]),"DNF",CONCATENATE(RANK(rounds_cum_time[[#This Row],[7]],rounds_cum_time[7],1),"."))</f>
        <v>25.</v>
      </c>
      <c r="Q28" s="130" t="str">
        <f>IF(ISBLANK(laps_times[[#This Row],[8]]),"DNF",CONCATENATE(RANK(rounds_cum_time[[#This Row],[8]],rounds_cum_time[8],1),"."))</f>
        <v>26.</v>
      </c>
      <c r="R28" s="130" t="str">
        <f>IF(ISBLANK(laps_times[[#This Row],[9]]),"DNF",CONCATENATE(RANK(rounds_cum_time[[#This Row],[9]],rounds_cum_time[9],1),"."))</f>
        <v>26.</v>
      </c>
      <c r="S28" s="130" t="str">
        <f>IF(ISBLANK(laps_times[[#This Row],[10]]),"DNF",CONCATENATE(RANK(rounds_cum_time[[#This Row],[10]],rounds_cum_time[10],1),"."))</f>
        <v>26.</v>
      </c>
      <c r="T28" s="130" t="str">
        <f>IF(ISBLANK(laps_times[[#This Row],[11]]),"DNF",CONCATENATE(RANK(rounds_cum_time[[#This Row],[11]],rounds_cum_time[11],1),"."))</f>
        <v>26.</v>
      </c>
      <c r="U28" s="130" t="str">
        <f>IF(ISBLANK(laps_times[[#This Row],[12]]),"DNF",CONCATENATE(RANK(rounds_cum_time[[#This Row],[12]],rounds_cum_time[12],1),"."))</f>
        <v>26.</v>
      </c>
      <c r="V28" s="130" t="str">
        <f>IF(ISBLANK(laps_times[[#This Row],[13]]),"DNF",CONCATENATE(RANK(rounds_cum_time[[#This Row],[13]],rounds_cum_time[13],1),"."))</f>
        <v>26.</v>
      </c>
      <c r="W28" s="130" t="str">
        <f>IF(ISBLANK(laps_times[[#This Row],[14]]),"DNF",CONCATENATE(RANK(rounds_cum_time[[#This Row],[14]],rounds_cum_time[14],1),"."))</f>
        <v>26.</v>
      </c>
      <c r="X28" s="130" t="str">
        <f>IF(ISBLANK(laps_times[[#This Row],[15]]),"DNF",CONCATENATE(RANK(rounds_cum_time[[#This Row],[15]],rounds_cum_time[15],1),"."))</f>
        <v>26.</v>
      </c>
      <c r="Y28" s="130" t="str">
        <f>IF(ISBLANK(laps_times[[#This Row],[16]]),"DNF",CONCATENATE(RANK(rounds_cum_time[[#This Row],[16]],rounds_cum_time[16],1),"."))</f>
        <v>26.</v>
      </c>
      <c r="Z28" s="130" t="str">
        <f>IF(ISBLANK(laps_times[[#This Row],[17]]),"DNF",CONCATENATE(RANK(rounds_cum_time[[#This Row],[17]],rounds_cum_time[17],1),"."))</f>
        <v>26.</v>
      </c>
      <c r="AA28" s="130" t="str">
        <f>IF(ISBLANK(laps_times[[#This Row],[18]]),"DNF",CONCATENATE(RANK(rounds_cum_time[[#This Row],[18]],rounds_cum_time[18],1),"."))</f>
        <v>26.</v>
      </c>
      <c r="AB28" s="130" t="str">
        <f>IF(ISBLANK(laps_times[[#This Row],[19]]),"DNF",CONCATENATE(RANK(rounds_cum_time[[#This Row],[19]],rounds_cum_time[19],1),"."))</f>
        <v>26.</v>
      </c>
      <c r="AC28" s="130" t="str">
        <f>IF(ISBLANK(laps_times[[#This Row],[20]]),"DNF",CONCATENATE(RANK(rounds_cum_time[[#This Row],[20]],rounds_cum_time[20],1),"."))</f>
        <v>26.</v>
      </c>
      <c r="AD28" s="130" t="str">
        <f>IF(ISBLANK(laps_times[[#This Row],[21]]),"DNF",CONCATENATE(RANK(rounds_cum_time[[#This Row],[21]],rounds_cum_time[21],1),"."))</f>
        <v>27.</v>
      </c>
      <c r="AE28" s="130" t="str">
        <f>IF(ISBLANK(laps_times[[#This Row],[22]]),"DNF",CONCATENATE(RANK(rounds_cum_time[[#This Row],[22]],rounds_cum_time[22],1),"."))</f>
        <v>27.</v>
      </c>
      <c r="AF28" s="130" t="str">
        <f>IF(ISBLANK(laps_times[[#This Row],[23]]),"DNF",CONCATENATE(RANK(rounds_cum_time[[#This Row],[23]],rounds_cum_time[23],1),"."))</f>
        <v>27.</v>
      </c>
      <c r="AG28" s="130" t="str">
        <f>IF(ISBLANK(laps_times[[#This Row],[24]]),"DNF",CONCATENATE(RANK(rounds_cum_time[[#This Row],[24]],rounds_cum_time[24],1),"."))</f>
        <v>28.</v>
      </c>
      <c r="AH28" s="130" t="str">
        <f>IF(ISBLANK(laps_times[[#This Row],[25]]),"DNF",CONCATENATE(RANK(rounds_cum_time[[#This Row],[25]],rounds_cum_time[25],1),"."))</f>
        <v>28.</v>
      </c>
      <c r="AI28" s="130" t="str">
        <f>IF(ISBLANK(laps_times[[#This Row],[26]]),"DNF",CONCATENATE(RANK(rounds_cum_time[[#This Row],[26]],rounds_cum_time[26],1),"."))</f>
        <v>28.</v>
      </c>
      <c r="AJ28" s="130" t="str">
        <f>IF(ISBLANK(laps_times[[#This Row],[27]]),"DNF",CONCATENATE(RANK(rounds_cum_time[[#This Row],[27]],rounds_cum_time[27],1),"."))</f>
        <v>28.</v>
      </c>
      <c r="AK28" s="130" t="str">
        <f>IF(ISBLANK(laps_times[[#This Row],[28]]),"DNF",CONCATENATE(RANK(rounds_cum_time[[#This Row],[28]],rounds_cum_time[28],1),"."))</f>
        <v>28.</v>
      </c>
      <c r="AL28" s="130" t="str">
        <f>IF(ISBLANK(laps_times[[#This Row],[29]]),"DNF",CONCATENATE(RANK(rounds_cum_time[[#This Row],[29]],rounds_cum_time[29],1),"."))</f>
        <v>28.</v>
      </c>
      <c r="AM28" s="130" t="str">
        <f>IF(ISBLANK(laps_times[[#This Row],[30]]),"DNF",CONCATENATE(RANK(rounds_cum_time[[#This Row],[30]],rounds_cum_time[30],1),"."))</f>
        <v>28.</v>
      </c>
      <c r="AN28" s="130" t="str">
        <f>IF(ISBLANK(laps_times[[#This Row],[31]]),"DNF",CONCATENATE(RANK(rounds_cum_time[[#This Row],[31]],rounds_cum_time[31],1),"."))</f>
        <v>28.</v>
      </c>
      <c r="AO28" s="130" t="str">
        <f>IF(ISBLANK(laps_times[[#This Row],[32]]),"DNF",CONCATENATE(RANK(rounds_cum_time[[#This Row],[32]],rounds_cum_time[32],1),"."))</f>
        <v>28.</v>
      </c>
      <c r="AP28" s="130" t="str">
        <f>IF(ISBLANK(laps_times[[#This Row],[33]]),"DNF",CONCATENATE(RANK(rounds_cum_time[[#This Row],[33]],rounds_cum_time[33],1),"."))</f>
        <v>28.</v>
      </c>
      <c r="AQ28" s="130" t="str">
        <f>IF(ISBLANK(laps_times[[#This Row],[34]]),"DNF",CONCATENATE(RANK(rounds_cum_time[[#This Row],[34]],rounds_cum_time[34],1),"."))</f>
        <v>28.</v>
      </c>
      <c r="AR28" s="130" t="str">
        <f>IF(ISBLANK(laps_times[[#This Row],[35]]),"DNF",CONCATENATE(RANK(rounds_cum_time[[#This Row],[35]],rounds_cum_time[35],1),"."))</f>
        <v>28.</v>
      </c>
      <c r="AS28" s="130" t="str">
        <f>IF(ISBLANK(laps_times[[#This Row],[36]]),"DNF",CONCATENATE(RANK(rounds_cum_time[[#This Row],[36]],rounds_cum_time[36],1),"."))</f>
        <v>28.</v>
      </c>
      <c r="AT28" s="130" t="str">
        <f>IF(ISBLANK(laps_times[[#This Row],[37]]),"DNF",CONCATENATE(RANK(rounds_cum_time[[#This Row],[37]],rounds_cum_time[37],1),"."))</f>
        <v>28.</v>
      </c>
      <c r="AU28" s="130" t="str">
        <f>IF(ISBLANK(laps_times[[#This Row],[38]]),"DNF",CONCATENATE(RANK(rounds_cum_time[[#This Row],[38]],rounds_cum_time[38],1),"."))</f>
        <v>28.</v>
      </c>
      <c r="AV28" s="130" t="str">
        <f>IF(ISBLANK(laps_times[[#This Row],[39]]),"DNF",CONCATENATE(RANK(rounds_cum_time[[#This Row],[39]],rounds_cum_time[39],1),"."))</f>
        <v>27.</v>
      </c>
      <c r="AW28" s="130" t="str">
        <f>IF(ISBLANK(laps_times[[#This Row],[40]]),"DNF",CONCATENATE(RANK(rounds_cum_time[[#This Row],[40]],rounds_cum_time[40],1),"."))</f>
        <v>28.</v>
      </c>
      <c r="AX28" s="130" t="str">
        <f>IF(ISBLANK(laps_times[[#This Row],[41]]),"DNF",CONCATENATE(RANK(rounds_cum_time[[#This Row],[41]],rounds_cum_time[41],1),"."))</f>
        <v>27.</v>
      </c>
      <c r="AY28" s="130" t="str">
        <f>IF(ISBLANK(laps_times[[#This Row],[42]]),"DNF",CONCATENATE(RANK(rounds_cum_time[[#This Row],[42]],rounds_cum_time[42],1),"."))</f>
        <v>27.</v>
      </c>
      <c r="AZ28" s="130" t="str">
        <f>IF(ISBLANK(laps_times[[#This Row],[43]]),"DNF",CONCATENATE(RANK(rounds_cum_time[[#This Row],[43]],rounds_cum_time[43],1),"."))</f>
        <v>27.</v>
      </c>
      <c r="BA28" s="130" t="str">
        <f>IF(ISBLANK(laps_times[[#This Row],[44]]),"DNF",CONCATENATE(RANK(rounds_cum_time[[#This Row],[44]],rounds_cum_time[44],1),"."))</f>
        <v>27.</v>
      </c>
      <c r="BB28" s="130" t="str">
        <f>IF(ISBLANK(laps_times[[#This Row],[45]]),"DNF",CONCATENATE(RANK(rounds_cum_time[[#This Row],[45]],rounds_cum_time[45],1),"."))</f>
        <v>28.</v>
      </c>
      <c r="BC28" s="130" t="str">
        <f>IF(ISBLANK(laps_times[[#This Row],[46]]),"DNF",CONCATENATE(RANK(rounds_cum_time[[#This Row],[46]],rounds_cum_time[46],1),"."))</f>
        <v>28.</v>
      </c>
      <c r="BD28" s="130" t="str">
        <f>IF(ISBLANK(laps_times[[#This Row],[47]]),"DNF",CONCATENATE(RANK(rounds_cum_time[[#This Row],[47]],rounds_cum_time[47],1),"."))</f>
        <v>27.</v>
      </c>
      <c r="BE28" s="130" t="str">
        <f>IF(ISBLANK(laps_times[[#This Row],[48]]),"DNF",CONCATENATE(RANK(rounds_cum_time[[#This Row],[48]],rounds_cum_time[48],1),"."))</f>
        <v>27.</v>
      </c>
      <c r="BF28" s="130" t="str">
        <f>IF(ISBLANK(laps_times[[#This Row],[49]]),"DNF",CONCATENATE(RANK(rounds_cum_time[[#This Row],[49]],rounds_cum_time[49],1),"."))</f>
        <v>27.</v>
      </c>
      <c r="BG28" s="130" t="str">
        <f>IF(ISBLANK(laps_times[[#This Row],[50]]),"DNF",CONCATENATE(RANK(rounds_cum_time[[#This Row],[50]],rounds_cum_time[50],1),"."))</f>
        <v>27.</v>
      </c>
      <c r="BH28" s="130" t="str">
        <f>IF(ISBLANK(laps_times[[#This Row],[51]]),"DNF",CONCATENATE(RANK(rounds_cum_time[[#This Row],[51]],rounds_cum_time[51],1),"."))</f>
        <v>27.</v>
      </c>
      <c r="BI28" s="130" t="str">
        <f>IF(ISBLANK(laps_times[[#This Row],[52]]),"DNF",CONCATENATE(RANK(rounds_cum_time[[#This Row],[52]],rounds_cum_time[52],1),"."))</f>
        <v>27.</v>
      </c>
      <c r="BJ28" s="130" t="str">
        <f>IF(ISBLANK(laps_times[[#This Row],[53]]),"DNF",CONCATENATE(RANK(rounds_cum_time[[#This Row],[53]],rounds_cum_time[53],1),"."))</f>
        <v>29.</v>
      </c>
      <c r="BK28" s="130" t="str">
        <f>IF(ISBLANK(laps_times[[#This Row],[54]]),"DNF",CONCATENATE(RANK(rounds_cum_time[[#This Row],[54]],rounds_cum_time[54],1),"."))</f>
        <v>29.</v>
      </c>
      <c r="BL28" s="130" t="str">
        <f>IF(ISBLANK(laps_times[[#This Row],[55]]),"DNF",CONCATENATE(RANK(rounds_cum_time[[#This Row],[55]],rounds_cum_time[55],1),"."))</f>
        <v>29.</v>
      </c>
      <c r="BM28" s="130" t="str">
        <f>IF(ISBLANK(laps_times[[#This Row],[56]]),"DNF",CONCATENATE(RANK(rounds_cum_time[[#This Row],[56]],rounds_cum_time[56],1),"."))</f>
        <v>29.</v>
      </c>
      <c r="BN28" s="130" t="str">
        <f>IF(ISBLANK(laps_times[[#This Row],[57]]),"DNF",CONCATENATE(RANK(rounds_cum_time[[#This Row],[57]],rounds_cum_time[57],1),"."))</f>
        <v>29.</v>
      </c>
      <c r="BO28" s="130" t="str">
        <f>IF(ISBLANK(laps_times[[#This Row],[58]]),"DNF",CONCATENATE(RANK(rounds_cum_time[[#This Row],[58]],rounds_cum_time[58],1),"."))</f>
        <v>29.</v>
      </c>
      <c r="BP28" s="130" t="str">
        <f>IF(ISBLANK(laps_times[[#This Row],[59]]),"DNF",CONCATENATE(RANK(rounds_cum_time[[#This Row],[59]],rounds_cum_time[59],1),"."))</f>
        <v>29.</v>
      </c>
      <c r="BQ28" s="130" t="str">
        <f>IF(ISBLANK(laps_times[[#This Row],[60]]),"DNF",CONCATENATE(RANK(rounds_cum_time[[#This Row],[60]],rounds_cum_time[60],1),"."))</f>
        <v>29.</v>
      </c>
      <c r="BR28" s="130" t="str">
        <f>IF(ISBLANK(laps_times[[#This Row],[61]]),"DNF",CONCATENATE(RANK(rounds_cum_time[[#This Row],[61]],rounds_cum_time[61],1),"."))</f>
        <v>29.</v>
      </c>
      <c r="BS28" s="130" t="str">
        <f>IF(ISBLANK(laps_times[[#This Row],[62]]),"DNF",CONCATENATE(RANK(rounds_cum_time[[#This Row],[62]],rounds_cum_time[62],1),"."))</f>
        <v>29.</v>
      </c>
      <c r="BT28" s="130" t="str">
        <f>IF(ISBLANK(laps_times[[#This Row],[63]]),"DNF",CONCATENATE(RANK(rounds_cum_time[[#This Row],[63]],rounds_cum_time[63],1),"."))</f>
        <v>29.</v>
      </c>
      <c r="BU28" s="130" t="str">
        <f>IF(ISBLANK(laps_times[[#This Row],[64]]),"DNF",CONCATENATE(RANK(rounds_cum_time[[#This Row],[64]],rounds_cum_time[64],1),"."))</f>
        <v>29.</v>
      </c>
      <c r="BV28" s="130" t="str">
        <f>IF(ISBLANK(laps_times[[#This Row],[65]]),"DNF",CONCATENATE(RANK(rounds_cum_time[[#This Row],[65]],rounds_cum_time[65],1),"."))</f>
        <v>29.</v>
      </c>
      <c r="BW28" s="130" t="str">
        <f>IF(ISBLANK(laps_times[[#This Row],[66]]),"DNF",CONCATENATE(RANK(rounds_cum_time[[#This Row],[66]],rounds_cum_time[66],1),"."))</f>
        <v>29.</v>
      </c>
      <c r="BX28" s="130" t="str">
        <f>IF(ISBLANK(laps_times[[#This Row],[67]]),"DNF",CONCATENATE(RANK(rounds_cum_time[[#This Row],[67]],rounds_cum_time[67],1),"."))</f>
        <v>29.</v>
      </c>
      <c r="BY28" s="130" t="str">
        <f>IF(ISBLANK(laps_times[[#This Row],[68]]),"DNF",CONCATENATE(RANK(rounds_cum_time[[#This Row],[68]],rounds_cum_time[68],1),"."))</f>
        <v>29.</v>
      </c>
      <c r="BZ28" s="130" t="str">
        <f>IF(ISBLANK(laps_times[[#This Row],[69]]),"DNF",CONCATENATE(RANK(rounds_cum_time[[#This Row],[69]],rounds_cum_time[69],1),"."))</f>
        <v>29.</v>
      </c>
      <c r="CA28" s="130" t="str">
        <f>IF(ISBLANK(laps_times[[#This Row],[70]]),"DNF",CONCATENATE(RANK(rounds_cum_time[[#This Row],[70]],rounds_cum_time[70],1),"."))</f>
        <v>28.</v>
      </c>
      <c r="CB28" s="130" t="str">
        <f>IF(ISBLANK(laps_times[[#This Row],[71]]),"DNF",CONCATENATE(RANK(rounds_cum_time[[#This Row],[71]],rounds_cum_time[71],1),"."))</f>
        <v>28.</v>
      </c>
      <c r="CC28" s="130" t="str">
        <f>IF(ISBLANK(laps_times[[#This Row],[72]]),"DNF",CONCATENATE(RANK(rounds_cum_time[[#This Row],[72]],rounds_cum_time[72],1),"."))</f>
        <v>28.</v>
      </c>
      <c r="CD28" s="130" t="str">
        <f>IF(ISBLANK(laps_times[[#This Row],[73]]),"DNF",CONCATENATE(RANK(rounds_cum_time[[#This Row],[73]],rounds_cum_time[73],1),"."))</f>
        <v>28.</v>
      </c>
      <c r="CE28" s="130" t="str">
        <f>IF(ISBLANK(laps_times[[#This Row],[74]]),"DNF",CONCATENATE(RANK(rounds_cum_time[[#This Row],[74]],rounds_cum_time[74],1),"."))</f>
        <v>27.</v>
      </c>
      <c r="CF28" s="130" t="str">
        <f>IF(ISBLANK(laps_times[[#This Row],[75]]),"DNF",CONCATENATE(RANK(rounds_cum_time[[#This Row],[75]],rounds_cum_time[75],1),"."))</f>
        <v>27.</v>
      </c>
      <c r="CG28" s="130" t="str">
        <f>IF(ISBLANK(laps_times[[#This Row],[76]]),"DNF",CONCATENATE(RANK(rounds_cum_time[[#This Row],[76]],rounds_cum_time[76],1),"."))</f>
        <v>27.</v>
      </c>
      <c r="CH28" s="130" t="str">
        <f>IF(ISBLANK(laps_times[[#This Row],[77]]),"DNF",CONCATENATE(RANK(rounds_cum_time[[#This Row],[77]],rounds_cum_time[77],1),"."))</f>
        <v>27.</v>
      </c>
      <c r="CI28" s="130" t="str">
        <f>IF(ISBLANK(laps_times[[#This Row],[78]]),"DNF",CONCATENATE(RANK(rounds_cum_time[[#This Row],[78]],rounds_cum_time[78],1),"."))</f>
        <v>27.</v>
      </c>
      <c r="CJ28" s="130" t="str">
        <f>IF(ISBLANK(laps_times[[#This Row],[79]]),"DNF",CONCATENATE(RANK(rounds_cum_time[[#This Row],[79]],rounds_cum_time[79],1),"."))</f>
        <v>27.</v>
      </c>
      <c r="CK28" s="130" t="str">
        <f>IF(ISBLANK(laps_times[[#This Row],[80]]),"DNF",CONCATENATE(RANK(rounds_cum_time[[#This Row],[80]],rounds_cum_time[80],1),"."))</f>
        <v>27.</v>
      </c>
      <c r="CL28" s="130" t="str">
        <f>IF(ISBLANK(laps_times[[#This Row],[81]]),"DNF",CONCATENATE(RANK(rounds_cum_time[[#This Row],[81]],rounds_cum_time[81],1),"."))</f>
        <v>27.</v>
      </c>
      <c r="CM28" s="130" t="str">
        <f>IF(ISBLANK(laps_times[[#This Row],[82]]),"DNF",CONCATENATE(RANK(rounds_cum_time[[#This Row],[82]],rounds_cum_time[82],1),"."))</f>
        <v>27.</v>
      </c>
      <c r="CN28" s="130" t="str">
        <f>IF(ISBLANK(laps_times[[#This Row],[83]]),"DNF",CONCATENATE(RANK(rounds_cum_time[[#This Row],[83]],rounds_cum_time[83],1),"."))</f>
        <v>26.</v>
      </c>
      <c r="CO28" s="130" t="str">
        <f>IF(ISBLANK(laps_times[[#This Row],[84]]),"DNF",CONCATENATE(RANK(rounds_cum_time[[#This Row],[84]],rounds_cum_time[84],1),"."))</f>
        <v>26.</v>
      </c>
      <c r="CP28" s="130" t="str">
        <f>IF(ISBLANK(laps_times[[#This Row],[85]]),"DNF",CONCATENATE(RANK(rounds_cum_time[[#This Row],[85]],rounds_cum_time[85],1),"."))</f>
        <v>26.</v>
      </c>
      <c r="CQ28" s="130" t="str">
        <f>IF(ISBLANK(laps_times[[#This Row],[86]]),"DNF",CONCATENATE(RANK(rounds_cum_time[[#This Row],[86]],rounds_cum_time[86],1),"."))</f>
        <v>26.</v>
      </c>
      <c r="CR28" s="130" t="str">
        <f>IF(ISBLANK(laps_times[[#This Row],[87]]),"DNF",CONCATENATE(RANK(rounds_cum_time[[#This Row],[87]],rounds_cum_time[87],1),"."))</f>
        <v>26.</v>
      </c>
      <c r="CS28" s="130" t="str">
        <f>IF(ISBLANK(laps_times[[#This Row],[88]]),"DNF",CONCATENATE(RANK(rounds_cum_time[[#This Row],[88]],rounds_cum_time[88],1),"."))</f>
        <v>26.</v>
      </c>
      <c r="CT28" s="130" t="str">
        <f>IF(ISBLANK(laps_times[[#This Row],[89]]),"DNF",CONCATENATE(RANK(rounds_cum_time[[#This Row],[89]],rounds_cum_time[89],1),"."))</f>
        <v>26.</v>
      </c>
      <c r="CU28" s="130" t="str">
        <f>IF(ISBLANK(laps_times[[#This Row],[90]]),"DNF",CONCATENATE(RANK(rounds_cum_time[[#This Row],[90]],rounds_cum_time[90],1),"."))</f>
        <v>26.</v>
      </c>
      <c r="CV28" s="130" t="str">
        <f>IF(ISBLANK(laps_times[[#This Row],[91]]),"DNF",CONCATENATE(RANK(rounds_cum_time[[#This Row],[91]],rounds_cum_time[91],1),"."))</f>
        <v>26.</v>
      </c>
      <c r="CW28" s="130" t="str">
        <f>IF(ISBLANK(laps_times[[#This Row],[92]]),"DNF",CONCATENATE(RANK(rounds_cum_time[[#This Row],[92]],rounds_cum_time[92],1),"."))</f>
        <v>26.</v>
      </c>
      <c r="CX28" s="130" t="str">
        <f>IF(ISBLANK(laps_times[[#This Row],[93]]),"DNF",CONCATENATE(RANK(rounds_cum_time[[#This Row],[93]],rounds_cum_time[93],1),"."))</f>
        <v>26.</v>
      </c>
      <c r="CY28" s="130" t="str">
        <f>IF(ISBLANK(laps_times[[#This Row],[94]]),"DNF",CONCATENATE(RANK(rounds_cum_time[[#This Row],[94]],rounds_cum_time[94],1),"."))</f>
        <v>26.</v>
      </c>
      <c r="CZ28" s="130" t="str">
        <f>IF(ISBLANK(laps_times[[#This Row],[95]]),"DNF",CONCATENATE(RANK(rounds_cum_time[[#This Row],[95]],rounds_cum_time[95],1),"."))</f>
        <v>26.</v>
      </c>
      <c r="DA28" s="130" t="str">
        <f>IF(ISBLANK(laps_times[[#This Row],[96]]),"DNF",CONCATENATE(RANK(rounds_cum_time[[#This Row],[96]],rounds_cum_time[96],1),"."))</f>
        <v>25.</v>
      </c>
      <c r="DB28" s="130" t="str">
        <f>IF(ISBLANK(laps_times[[#This Row],[97]]),"DNF",CONCATENATE(RANK(rounds_cum_time[[#This Row],[97]],rounds_cum_time[97],1),"."))</f>
        <v>25.</v>
      </c>
      <c r="DC28" s="130" t="str">
        <f>IF(ISBLANK(laps_times[[#This Row],[98]]),"DNF",CONCATENATE(RANK(rounds_cum_time[[#This Row],[98]],rounds_cum_time[98],1),"."))</f>
        <v>25.</v>
      </c>
      <c r="DD28" s="130" t="str">
        <f>IF(ISBLANK(laps_times[[#This Row],[99]]),"DNF",CONCATENATE(RANK(rounds_cum_time[[#This Row],[99]],rounds_cum_time[99],1),"."))</f>
        <v>25.</v>
      </c>
      <c r="DE28" s="130" t="str">
        <f>IF(ISBLANK(laps_times[[#This Row],[100]]),"DNF",CONCATENATE(RANK(rounds_cum_time[[#This Row],[100]],rounds_cum_time[100],1),"."))</f>
        <v>25.</v>
      </c>
      <c r="DF28" s="130" t="str">
        <f>IF(ISBLANK(laps_times[[#This Row],[101]]),"DNF",CONCATENATE(RANK(rounds_cum_time[[#This Row],[101]],rounds_cum_time[101],1),"."))</f>
        <v>25.</v>
      </c>
      <c r="DG28" s="130" t="str">
        <f>IF(ISBLANK(laps_times[[#This Row],[102]]),"DNF",CONCATENATE(RANK(rounds_cum_time[[#This Row],[102]],rounds_cum_time[102],1),"."))</f>
        <v>25.</v>
      </c>
      <c r="DH28" s="130" t="str">
        <f>IF(ISBLANK(laps_times[[#This Row],[103]]),"DNF",CONCATENATE(RANK(rounds_cum_time[[#This Row],[103]],rounds_cum_time[103],1),"."))</f>
        <v>25.</v>
      </c>
      <c r="DI28" s="131" t="str">
        <f>IF(ISBLANK(laps_times[[#This Row],[104]]),"DNF",CONCATENATE(RANK(rounds_cum_time[[#This Row],[104]],rounds_cum_time[104],1),"."))</f>
        <v>25.</v>
      </c>
      <c r="DJ28" s="131" t="str">
        <f>IF(ISBLANK(laps_times[[#This Row],[105]]),"DNF",CONCATENATE(RANK(rounds_cum_time[[#This Row],[105]],rounds_cum_time[105],1),"."))</f>
        <v>25.</v>
      </c>
    </row>
    <row r="29" spans="2:114" x14ac:dyDescent="0.2">
      <c r="B29" s="124">
        <f>laps_times[[#This Row],[poř]]</f>
        <v>26</v>
      </c>
      <c r="C29" s="129">
        <f>laps_times[[#This Row],[s.č.]]</f>
        <v>45</v>
      </c>
      <c r="D29" s="125" t="str">
        <f>laps_times[[#This Row],[jméno]]</f>
        <v>Jokl Rosta</v>
      </c>
      <c r="E29" s="126">
        <f>laps_times[[#This Row],[roč]]</f>
        <v>1975</v>
      </c>
      <c r="F29" s="126" t="str">
        <f>laps_times[[#This Row],[kat]]</f>
        <v>M40</v>
      </c>
      <c r="G29" s="126">
        <f>laps_times[[#This Row],[poř_kat]]</f>
        <v>10</v>
      </c>
      <c r="H29" s="125" t="str">
        <f>IF(ISBLANK(laps_times[[#This Row],[klub]]),"-",laps_times[[#This Row],[klub]])</f>
        <v>WRC</v>
      </c>
      <c r="I29" s="138">
        <f>laps_times[[#This Row],[celk. čas]]</f>
        <v>0.13981481481481481</v>
      </c>
      <c r="J29" s="130" t="str">
        <f>IF(ISBLANK(laps_times[[#This Row],[1]]),"DNF",CONCATENATE(RANK(rounds_cum_time[[#This Row],[1]],rounds_cum_time[1],1),"."))</f>
        <v>42.</v>
      </c>
      <c r="K29" s="130" t="str">
        <f>IF(ISBLANK(laps_times[[#This Row],[2]]),"DNF",CONCATENATE(RANK(rounds_cum_time[[#This Row],[2]],rounds_cum_time[2],1),"."))</f>
        <v>36.</v>
      </c>
      <c r="L29" s="130" t="str">
        <f>IF(ISBLANK(laps_times[[#This Row],[3]]),"DNF",CONCATENATE(RANK(rounds_cum_time[[#This Row],[3]],rounds_cum_time[3],1),"."))</f>
        <v>31.</v>
      </c>
      <c r="M29" s="130" t="str">
        <f>IF(ISBLANK(laps_times[[#This Row],[4]]),"DNF",CONCATENATE(RANK(rounds_cum_time[[#This Row],[4]],rounds_cum_time[4],1),"."))</f>
        <v>28.</v>
      </c>
      <c r="N29" s="130" t="str">
        <f>IF(ISBLANK(laps_times[[#This Row],[5]]),"DNF",CONCATENATE(RANK(rounds_cum_time[[#This Row],[5]],rounds_cum_time[5],1),"."))</f>
        <v>30.</v>
      </c>
      <c r="O29" s="130" t="str">
        <f>IF(ISBLANK(laps_times[[#This Row],[6]]),"DNF",CONCATENATE(RANK(rounds_cum_time[[#This Row],[6]],rounds_cum_time[6],1),"."))</f>
        <v>31.</v>
      </c>
      <c r="P29" s="130" t="str">
        <f>IF(ISBLANK(laps_times[[#This Row],[7]]),"DNF",CONCATENATE(RANK(rounds_cum_time[[#This Row],[7]],rounds_cum_time[7],1),"."))</f>
        <v>31.</v>
      </c>
      <c r="Q29" s="130" t="str">
        <f>IF(ISBLANK(laps_times[[#This Row],[8]]),"DNF",CONCATENATE(RANK(rounds_cum_time[[#This Row],[8]],rounds_cum_time[8],1),"."))</f>
        <v>30.</v>
      </c>
      <c r="R29" s="130" t="str">
        <f>IF(ISBLANK(laps_times[[#This Row],[9]]),"DNF",CONCATENATE(RANK(rounds_cum_time[[#This Row],[9]],rounds_cum_time[9],1),"."))</f>
        <v>32.</v>
      </c>
      <c r="S29" s="130" t="str">
        <f>IF(ISBLANK(laps_times[[#This Row],[10]]),"DNF",CONCATENATE(RANK(rounds_cum_time[[#This Row],[10]],rounds_cum_time[10],1),"."))</f>
        <v>31.</v>
      </c>
      <c r="T29" s="130" t="str">
        <f>IF(ISBLANK(laps_times[[#This Row],[11]]),"DNF",CONCATENATE(RANK(rounds_cum_time[[#This Row],[11]],rounds_cum_time[11],1),"."))</f>
        <v>30.</v>
      </c>
      <c r="U29" s="130" t="str">
        <f>IF(ISBLANK(laps_times[[#This Row],[12]]),"DNF",CONCATENATE(RANK(rounds_cum_time[[#This Row],[12]],rounds_cum_time[12],1),"."))</f>
        <v>32.</v>
      </c>
      <c r="V29" s="130" t="str">
        <f>IF(ISBLANK(laps_times[[#This Row],[13]]),"DNF",CONCATENATE(RANK(rounds_cum_time[[#This Row],[13]],rounds_cum_time[13],1),"."))</f>
        <v>33.</v>
      </c>
      <c r="W29" s="130" t="str">
        <f>IF(ISBLANK(laps_times[[#This Row],[14]]),"DNF",CONCATENATE(RANK(rounds_cum_time[[#This Row],[14]],rounds_cum_time[14],1),"."))</f>
        <v>33.</v>
      </c>
      <c r="X29" s="130" t="str">
        <f>IF(ISBLANK(laps_times[[#This Row],[15]]),"DNF",CONCATENATE(RANK(rounds_cum_time[[#This Row],[15]],rounds_cum_time[15],1),"."))</f>
        <v>33.</v>
      </c>
      <c r="Y29" s="130" t="str">
        <f>IF(ISBLANK(laps_times[[#This Row],[16]]),"DNF",CONCATENATE(RANK(rounds_cum_time[[#This Row],[16]],rounds_cum_time[16],1),"."))</f>
        <v>29.</v>
      </c>
      <c r="Z29" s="130" t="str">
        <f>IF(ISBLANK(laps_times[[#This Row],[17]]),"DNF",CONCATENATE(RANK(rounds_cum_time[[#This Row],[17]],rounds_cum_time[17],1),"."))</f>
        <v>29.</v>
      </c>
      <c r="AA29" s="130" t="str">
        <f>IF(ISBLANK(laps_times[[#This Row],[18]]),"DNF",CONCATENATE(RANK(rounds_cum_time[[#This Row],[18]],rounds_cum_time[18],1),"."))</f>
        <v>29.</v>
      </c>
      <c r="AB29" s="130" t="str">
        <f>IF(ISBLANK(laps_times[[#This Row],[19]]),"DNF",CONCATENATE(RANK(rounds_cum_time[[#This Row],[19]],rounds_cum_time[19],1),"."))</f>
        <v>29.</v>
      </c>
      <c r="AC29" s="130" t="str">
        <f>IF(ISBLANK(laps_times[[#This Row],[20]]),"DNF",CONCATENATE(RANK(rounds_cum_time[[#This Row],[20]],rounds_cum_time[20],1),"."))</f>
        <v>29.</v>
      </c>
      <c r="AD29" s="130" t="str">
        <f>IF(ISBLANK(laps_times[[#This Row],[21]]),"DNF",CONCATENATE(RANK(rounds_cum_time[[#This Row],[21]],rounds_cum_time[21],1),"."))</f>
        <v>29.</v>
      </c>
      <c r="AE29" s="130" t="str">
        <f>IF(ISBLANK(laps_times[[#This Row],[22]]),"DNF",CONCATENATE(RANK(rounds_cum_time[[#This Row],[22]],rounds_cum_time[22],1),"."))</f>
        <v>29.</v>
      </c>
      <c r="AF29" s="130" t="str">
        <f>IF(ISBLANK(laps_times[[#This Row],[23]]),"DNF",CONCATENATE(RANK(rounds_cum_time[[#This Row],[23]],rounds_cum_time[23],1),"."))</f>
        <v>29.</v>
      </c>
      <c r="AG29" s="130" t="str">
        <f>IF(ISBLANK(laps_times[[#This Row],[24]]),"DNF",CONCATENATE(RANK(rounds_cum_time[[#This Row],[24]],rounds_cum_time[24],1),"."))</f>
        <v>29.</v>
      </c>
      <c r="AH29" s="130" t="str">
        <f>IF(ISBLANK(laps_times[[#This Row],[25]]),"DNF",CONCATENATE(RANK(rounds_cum_time[[#This Row],[25]],rounds_cum_time[25],1),"."))</f>
        <v>29.</v>
      </c>
      <c r="AI29" s="130" t="str">
        <f>IF(ISBLANK(laps_times[[#This Row],[26]]),"DNF",CONCATENATE(RANK(rounds_cum_time[[#This Row],[26]],rounds_cum_time[26],1),"."))</f>
        <v>29.</v>
      </c>
      <c r="AJ29" s="130" t="str">
        <f>IF(ISBLANK(laps_times[[#This Row],[27]]),"DNF",CONCATENATE(RANK(rounds_cum_time[[#This Row],[27]],rounds_cum_time[27],1),"."))</f>
        <v>29.</v>
      </c>
      <c r="AK29" s="130" t="str">
        <f>IF(ISBLANK(laps_times[[#This Row],[28]]),"DNF",CONCATENATE(RANK(rounds_cum_time[[#This Row],[28]],rounds_cum_time[28],1),"."))</f>
        <v>29.</v>
      </c>
      <c r="AL29" s="130" t="str">
        <f>IF(ISBLANK(laps_times[[#This Row],[29]]),"DNF",CONCATENATE(RANK(rounds_cum_time[[#This Row],[29]],rounds_cum_time[29],1),"."))</f>
        <v>29.</v>
      </c>
      <c r="AM29" s="130" t="str">
        <f>IF(ISBLANK(laps_times[[#This Row],[30]]),"DNF",CONCATENATE(RANK(rounds_cum_time[[#This Row],[30]],rounds_cum_time[30],1),"."))</f>
        <v>29.</v>
      </c>
      <c r="AN29" s="130" t="str">
        <f>IF(ISBLANK(laps_times[[#This Row],[31]]),"DNF",CONCATENATE(RANK(rounds_cum_time[[#This Row],[31]],rounds_cum_time[31],1),"."))</f>
        <v>29.</v>
      </c>
      <c r="AO29" s="130" t="str">
        <f>IF(ISBLANK(laps_times[[#This Row],[32]]),"DNF",CONCATENATE(RANK(rounds_cum_time[[#This Row],[32]],rounds_cum_time[32],1),"."))</f>
        <v>29.</v>
      </c>
      <c r="AP29" s="130" t="str">
        <f>IF(ISBLANK(laps_times[[#This Row],[33]]),"DNF",CONCATENATE(RANK(rounds_cum_time[[#This Row],[33]],rounds_cum_time[33],1),"."))</f>
        <v>29.</v>
      </c>
      <c r="AQ29" s="130" t="str">
        <f>IF(ISBLANK(laps_times[[#This Row],[34]]),"DNF",CONCATENATE(RANK(rounds_cum_time[[#This Row],[34]],rounds_cum_time[34],1),"."))</f>
        <v>29.</v>
      </c>
      <c r="AR29" s="130" t="str">
        <f>IF(ISBLANK(laps_times[[#This Row],[35]]),"DNF",CONCATENATE(RANK(rounds_cum_time[[#This Row],[35]],rounds_cum_time[35],1),"."))</f>
        <v>29.</v>
      </c>
      <c r="AS29" s="130" t="str">
        <f>IF(ISBLANK(laps_times[[#This Row],[36]]),"DNF",CONCATENATE(RANK(rounds_cum_time[[#This Row],[36]],rounds_cum_time[36],1),"."))</f>
        <v>29.</v>
      </c>
      <c r="AT29" s="130" t="str">
        <f>IF(ISBLANK(laps_times[[#This Row],[37]]),"DNF",CONCATENATE(RANK(rounds_cum_time[[#This Row],[37]],rounds_cum_time[37],1),"."))</f>
        <v>29.</v>
      </c>
      <c r="AU29" s="130" t="str">
        <f>IF(ISBLANK(laps_times[[#This Row],[38]]),"DNF",CONCATENATE(RANK(rounds_cum_time[[#This Row],[38]],rounds_cum_time[38],1),"."))</f>
        <v>29.</v>
      </c>
      <c r="AV29" s="130" t="str">
        <f>IF(ISBLANK(laps_times[[#This Row],[39]]),"DNF",CONCATENATE(RANK(rounds_cum_time[[#This Row],[39]],rounds_cum_time[39],1),"."))</f>
        <v>29.</v>
      </c>
      <c r="AW29" s="130" t="str">
        <f>IF(ISBLANK(laps_times[[#This Row],[40]]),"DNF",CONCATENATE(RANK(rounds_cum_time[[#This Row],[40]],rounds_cum_time[40],1),"."))</f>
        <v>29.</v>
      </c>
      <c r="AX29" s="130" t="str">
        <f>IF(ISBLANK(laps_times[[#This Row],[41]]),"DNF",CONCATENATE(RANK(rounds_cum_time[[#This Row],[41]],rounds_cum_time[41],1),"."))</f>
        <v>28.</v>
      </c>
      <c r="AY29" s="130" t="str">
        <f>IF(ISBLANK(laps_times[[#This Row],[42]]),"DNF",CONCATENATE(RANK(rounds_cum_time[[#This Row],[42]],rounds_cum_time[42],1),"."))</f>
        <v>28.</v>
      </c>
      <c r="AZ29" s="130" t="str">
        <f>IF(ISBLANK(laps_times[[#This Row],[43]]),"DNF",CONCATENATE(RANK(rounds_cum_time[[#This Row],[43]],rounds_cum_time[43],1),"."))</f>
        <v>28.</v>
      </c>
      <c r="BA29" s="130" t="str">
        <f>IF(ISBLANK(laps_times[[#This Row],[44]]),"DNF",CONCATENATE(RANK(rounds_cum_time[[#This Row],[44]],rounds_cum_time[44],1),"."))</f>
        <v>28.</v>
      </c>
      <c r="BB29" s="130" t="str">
        <f>IF(ISBLANK(laps_times[[#This Row],[45]]),"DNF",CONCATENATE(RANK(rounds_cum_time[[#This Row],[45]],rounds_cum_time[45],1),"."))</f>
        <v>27.</v>
      </c>
      <c r="BC29" s="130" t="str">
        <f>IF(ISBLANK(laps_times[[#This Row],[46]]),"DNF",CONCATENATE(RANK(rounds_cum_time[[#This Row],[46]],rounds_cum_time[46],1),"."))</f>
        <v>26.</v>
      </c>
      <c r="BD29" s="130" t="str">
        <f>IF(ISBLANK(laps_times[[#This Row],[47]]),"DNF",CONCATENATE(RANK(rounds_cum_time[[#This Row],[47]],rounds_cum_time[47],1),"."))</f>
        <v>26.</v>
      </c>
      <c r="BE29" s="130" t="str">
        <f>IF(ISBLANK(laps_times[[#This Row],[48]]),"DNF",CONCATENATE(RANK(rounds_cum_time[[#This Row],[48]],rounds_cum_time[48],1),"."))</f>
        <v>26.</v>
      </c>
      <c r="BF29" s="130" t="str">
        <f>IF(ISBLANK(laps_times[[#This Row],[49]]),"DNF",CONCATENATE(RANK(rounds_cum_time[[#This Row],[49]],rounds_cum_time[49],1),"."))</f>
        <v>26.</v>
      </c>
      <c r="BG29" s="130" t="str">
        <f>IF(ISBLANK(laps_times[[#This Row],[50]]),"DNF",CONCATENATE(RANK(rounds_cum_time[[#This Row],[50]],rounds_cum_time[50],1),"."))</f>
        <v>26.</v>
      </c>
      <c r="BH29" s="130" t="str">
        <f>IF(ISBLANK(laps_times[[#This Row],[51]]),"DNF",CONCATENATE(RANK(rounds_cum_time[[#This Row],[51]],rounds_cum_time[51],1),"."))</f>
        <v>26.</v>
      </c>
      <c r="BI29" s="130" t="str">
        <f>IF(ISBLANK(laps_times[[#This Row],[52]]),"DNF",CONCATENATE(RANK(rounds_cum_time[[#This Row],[52]],rounds_cum_time[52],1),"."))</f>
        <v>26.</v>
      </c>
      <c r="BJ29" s="130" t="str">
        <f>IF(ISBLANK(laps_times[[#This Row],[53]]),"DNF",CONCATENATE(RANK(rounds_cum_time[[#This Row],[53]],rounds_cum_time[53],1),"."))</f>
        <v>26.</v>
      </c>
      <c r="BK29" s="130" t="str">
        <f>IF(ISBLANK(laps_times[[#This Row],[54]]),"DNF",CONCATENATE(RANK(rounds_cum_time[[#This Row],[54]],rounds_cum_time[54],1),"."))</f>
        <v>26.</v>
      </c>
      <c r="BL29" s="130" t="str">
        <f>IF(ISBLANK(laps_times[[#This Row],[55]]),"DNF",CONCATENATE(RANK(rounds_cum_time[[#This Row],[55]],rounds_cum_time[55],1),"."))</f>
        <v>26.</v>
      </c>
      <c r="BM29" s="130" t="str">
        <f>IF(ISBLANK(laps_times[[#This Row],[56]]),"DNF",CONCATENATE(RANK(rounds_cum_time[[#This Row],[56]],rounds_cum_time[56],1),"."))</f>
        <v>26.</v>
      </c>
      <c r="BN29" s="130" t="str">
        <f>IF(ISBLANK(laps_times[[#This Row],[57]]),"DNF",CONCATENATE(RANK(rounds_cum_time[[#This Row],[57]],rounds_cum_time[57],1),"."))</f>
        <v>26.</v>
      </c>
      <c r="BO29" s="130" t="str">
        <f>IF(ISBLANK(laps_times[[#This Row],[58]]),"DNF",CONCATENATE(RANK(rounds_cum_time[[#This Row],[58]],rounds_cum_time[58],1),"."))</f>
        <v>25.</v>
      </c>
      <c r="BP29" s="130" t="str">
        <f>IF(ISBLANK(laps_times[[#This Row],[59]]),"DNF",CONCATENATE(RANK(rounds_cum_time[[#This Row],[59]],rounds_cum_time[59],1),"."))</f>
        <v>25.</v>
      </c>
      <c r="BQ29" s="130" t="str">
        <f>IF(ISBLANK(laps_times[[#This Row],[60]]),"DNF",CONCATENATE(RANK(rounds_cum_time[[#This Row],[60]],rounds_cum_time[60],1),"."))</f>
        <v>25.</v>
      </c>
      <c r="BR29" s="130" t="str">
        <f>IF(ISBLANK(laps_times[[#This Row],[61]]),"DNF",CONCATENATE(RANK(rounds_cum_time[[#This Row],[61]],rounds_cum_time[61],1),"."))</f>
        <v>26.</v>
      </c>
      <c r="BS29" s="130" t="str">
        <f>IF(ISBLANK(laps_times[[#This Row],[62]]),"DNF",CONCATENATE(RANK(rounds_cum_time[[#This Row],[62]],rounds_cum_time[62],1),"."))</f>
        <v>28.</v>
      </c>
      <c r="BT29" s="130" t="str">
        <f>IF(ISBLANK(laps_times[[#This Row],[63]]),"DNF",CONCATENATE(RANK(rounds_cum_time[[#This Row],[63]],rounds_cum_time[63],1),"."))</f>
        <v>28.</v>
      </c>
      <c r="BU29" s="130" t="str">
        <f>IF(ISBLANK(laps_times[[#This Row],[64]]),"DNF",CONCATENATE(RANK(rounds_cum_time[[#This Row],[64]],rounds_cum_time[64],1),"."))</f>
        <v>28.</v>
      </c>
      <c r="BV29" s="130" t="str">
        <f>IF(ISBLANK(laps_times[[#This Row],[65]]),"DNF",CONCATENATE(RANK(rounds_cum_time[[#This Row],[65]],rounds_cum_time[65],1),"."))</f>
        <v>28.</v>
      </c>
      <c r="BW29" s="130" t="str">
        <f>IF(ISBLANK(laps_times[[#This Row],[66]]),"DNF",CONCATENATE(RANK(rounds_cum_time[[#This Row],[66]],rounds_cum_time[66],1),"."))</f>
        <v>28.</v>
      </c>
      <c r="BX29" s="130" t="str">
        <f>IF(ISBLANK(laps_times[[#This Row],[67]]),"DNF",CONCATENATE(RANK(rounds_cum_time[[#This Row],[67]],rounds_cum_time[67],1),"."))</f>
        <v>27.</v>
      </c>
      <c r="BY29" s="130" t="str">
        <f>IF(ISBLANK(laps_times[[#This Row],[68]]),"DNF",CONCATENATE(RANK(rounds_cum_time[[#This Row],[68]],rounds_cum_time[68],1),"."))</f>
        <v>27.</v>
      </c>
      <c r="BZ29" s="130" t="str">
        <f>IF(ISBLANK(laps_times[[#This Row],[69]]),"DNF",CONCATENATE(RANK(rounds_cum_time[[#This Row],[69]],rounds_cum_time[69],1),"."))</f>
        <v>27.</v>
      </c>
      <c r="CA29" s="130" t="str">
        <f>IF(ISBLANK(laps_times[[#This Row],[70]]),"DNF",CONCATENATE(RANK(rounds_cum_time[[#This Row],[70]],rounds_cum_time[70],1),"."))</f>
        <v>27.</v>
      </c>
      <c r="CB29" s="130" t="str">
        <f>IF(ISBLANK(laps_times[[#This Row],[71]]),"DNF",CONCATENATE(RANK(rounds_cum_time[[#This Row],[71]],rounds_cum_time[71],1),"."))</f>
        <v>27.</v>
      </c>
      <c r="CC29" s="130" t="str">
        <f>IF(ISBLANK(laps_times[[#This Row],[72]]),"DNF",CONCATENATE(RANK(rounds_cum_time[[#This Row],[72]],rounds_cum_time[72],1),"."))</f>
        <v>27.</v>
      </c>
      <c r="CD29" s="130" t="str">
        <f>IF(ISBLANK(laps_times[[#This Row],[73]]),"DNF",CONCATENATE(RANK(rounds_cum_time[[#This Row],[73]],rounds_cum_time[73],1),"."))</f>
        <v>27.</v>
      </c>
      <c r="CE29" s="130" t="str">
        <f>IF(ISBLANK(laps_times[[#This Row],[74]]),"DNF",CONCATENATE(RANK(rounds_cum_time[[#This Row],[74]],rounds_cum_time[74],1),"."))</f>
        <v>28.</v>
      </c>
      <c r="CF29" s="130" t="str">
        <f>IF(ISBLANK(laps_times[[#This Row],[75]]),"DNF",CONCATENATE(RANK(rounds_cum_time[[#This Row],[75]],rounds_cum_time[75],1),"."))</f>
        <v>28.</v>
      </c>
      <c r="CG29" s="130" t="str">
        <f>IF(ISBLANK(laps_times[[#This Row],[76]]),"DNF",CONCATENATE(RANK(rounds_cum_time[[#This Row],[76]],rounds_cum_time[76],1),"."))</f>
        <v>28.</v>
      </c>
      <c r="CH29" s="130" t="str">
        <f>IF(ISBLANK(laps_times[[#This Row],[77]]),"DNF",CONCATENATE(RANK(rounds_cum_time[[#This Row],[77]],rounds_cum_time[77],1),"."))</f>
        <v>28.</v>
      </c>
      <c r="CI29" s="130" t="str">
        <f>IF(ISBLANK(laps_times[[#This Row],[78]]),"DNF",CONCATENATE(RANK(rounds_cum_time[[#This Row],[78]],rounds_cum_time[78],1),"."))</f>
        <v>28.</v>
      </c>
      <c r="CJ29" s="130" t="str">
        <f>IF(ISBLANK(laps_times[[#This Row],[79]]),"DNF",CONCATENATE(RANK(rounds_cum_time[[#This Row],[79]],rounds_cum_time[79],1),"."))</f>
        <v>28.</v>
      </c>
      <c r="CK29" s="130" t="str">
        <f>IF(ISBLANK(laps_times[[#This Row],[80]]),"DNF",CONCATENATE(RANK(rounds_cum_time[[#This Row],[80]],rounds_cum_time[80],1),"."))</f>
        <v>28.</v>
      </c>
      <c r="CL29" s="130" t="str">
        <f>IF(ISBLANK(laps_times[[#This Row],[81]]),"DNF",CONCATENATE(RANK(rounds_cum_time[[#This Row],[81]],rounds_cum_time[81],1),"."))</f>
        <v>28.</v>
      </c>
      <c r="CM29" s="130" t="str">
        <f>IF(ISBLANK(laps_times[[#This Row],[82]]),"DNF",CONCATENATE(RANK(rounds_cum_time[[#This Row],[82]],rounds_cum_time[82],1),"."))</f>
        <v>29.</v>
      </c>
      <c r="CN29" s="130" t="str">
        <f>IF(ISBLANK(laps_times[[#This Row],[83]]),"DNF",CONCATENATE(RANK(rounds_cum_time[[#This Row],[83]],rounds_cum_time[83],1),"."))</f>
        <v>29.</v>
      </c>
      <c r="CO29" s="130" t="str">
        <f>IF(ISBLANK(laps_times[[#This Row],[84]]),"DNF",CONCATENATE(RANK(rounds_cum_time[[#This Row],[84]],rounds_cum_time[84],1),"."))</f>
        <v>29.</v>
      </c>
      <c r="CP29" s="130" t="str">
        <f>IF(ISBLANK(laps_times[[#This Row],[85]]),"DNF",CONCATENATE(RANK(rounds_cum_time[[#This Row],[85]],rounds_cum_time[85],1),"."))</f>
        <v>29.</v>
      </c>
      <c r="CQ29" s="130" t="str">
        <f>IF(ISBLANK(laps_times[[#This Row],[86]]),"DNF",CONCATENATE(RANK(rounds_cum_time[[#This Row],[86]],rounds_cum_time[86],1),"."))</f>
        <v>29.</v>
      </c>
      <c r="CR29" s="130" t="str">
        <f>IF(ISBLANK(laps_times[[#This Row],[87]]),"DNF",CONCATENATE(RANK(rounds_cum_time[[#This Row],[87]],rounds_cum_time[87],1),"."))</f>
        <v>29.</v>
      </c>
      <c r="CS29" s="130" t="str">
        <f>IF(ISBLANK(laps_times[[#This Row],[88]]),"DNF",CONCATENATE(RANK(rounds_cum_time[[#This Row],[88]],rounds_cum_time[88],1),"."))</f>
        <v>29.</v>
      </c>
      <c r="CT29" s="130" t="str">
        <f>IF(ISBLANK(laps_times[[#This Row],[89]]),"DNF",CONCATENATE(RANK(rounds_cum_time[[#This Row],[89]],rounds_cum_time[89],1),"."))</f>
        <v>29.</v>
      </c>
      <c r="CU29" s="130" t="str">
        <f>IF(ISBLANK(laps_times[[#This Row],[90]]),"DNF",CONCATENATE(RANK(rounds_cum_time[[#This Row],[90]],rounds_cum_time[90],1),"."))</f>
        <v>29.</v>
      </c>
      <c r="CV29" s="130" t="str">
        <f>IF(ISBLANK(laps_times[[#This Row],[91]]),"DNF",CONCATENATE(RANK(rounds_cum_time[[#This Row],[91]],rounds_cum_time[91],1),"."))</f>
        <v>29.</v>
      </c>
      <c r="CW29" s="130" t="str">
        <f>IF(ISBLANK(laps_times[[#This Row],[92]]),"DNF",CONCATENATE(RANK(rounds_cum_time[[#This Row],[92]],rounds_cum_time[92],1),"."))</f>
        <v>29.</v>
      </c>
      <c r="CX29" s="130" t="str">
        <f>IF(ISBLANK(laps_times[[#This Row],[93]]),"DNF",CONCATENATE(RANK(rounds_cum_time[[#This Row],[93]],rounds_cum_time[93],1),"."))</f>
        <v>29.</v>
      </c>
      <c r="CY29" s="130" t="str">
        <f>IF(ISBLANK(laps_times[[#This Row],[94]]),"DNF",CONCATENATE(RANK(rounds_cum_time[[#This Row],[94]],rounds_cum_time[94],1),"."))</f>
        <v>29.</v>
      </c>
      <c r="CZ29" s="130" t="str">
        <f>IF(ISBLANK(laps_times[[#This Row],[95]]),"DNF",CONCATENATE(RANK(rounds_cum_time[[#This Row],[95]],rounds_cum_time[95],1),"."))</f>
        <v>29.</v>
      </c>
      <c r="DA29" s="130" t="str">
        <f>IF(ISBLANK(laps_times[[#This Row],[96]]),"DNF",CONCATENATE(RANK(rounds_cum_time[[#This Row],[96]],rounds_cum_time[96],1),"."))</f>
        <v>29.</v>
      </c>
      <c r="DB29" s="130" t="str">
        <f>IF(ISBLANK(laps_times[[#This Row],[97]]),"DNF",CONCATENATE(RANK(rounds_cum_time[[#This Row],[97]],rounds_cum_time[97],1),"."))</f>
        <v>29.</v>
      </c>
      <c r="DC29" s="130" t="str">
        <f>IF(ISBLANK(laps_times[[#This Row],[98]]),"DNF",CONCATENATE(RANK(rounds_cum_time[[#This Row],[98]],rounds_cum_time[98],1),"."))</f>
        <v>30.</v>
      </c>
      <c r="DD29" s="130" t="str">
        <f>IF(ISBLANK(laps_times[[#This Row],[99]]),"DNF",CONCATENATE(RANK(rounds_cum_time[[#This Row],[99]],rounds_cum_time[99],1),"."))</f>
        <v>29.</v>
      </c>
      <c r="DE29" s="130" t="str">
        <f>IF(ISBLANK(laps_times[[#This Row],[100]]),"DNF",CONCATENATE(RANK(rounds_cum_time[[#This Row],[100]],rounds_cum_time[100],1),"."))</f>
        <v>28.</v>
      </c>
      <c r="DF29" s="130" t="str">
        <f>IF(ISBLANK(laps_times[[#This Row],[101]]),"DNF",CONCATENATE(RANK(rounds_cum_time[[#This Row],[101]],rounds_cum_time[101],1),"."))</f>
        <v>28.</v>
      </c>
      <c r="DG29" s="130" t="str">
        <f>IF(ISBLANK(laps_times[[#This Row],[102]]),"DNF",CONCATENATE(RANK(rounds_cum_time[[#This Row],[102]],rounds_cum_time[102],1),"."))</f>
        <v>26.</v>
      </c>
      <c r="DH29" s="130" t="str">
        <f>IF(ISBLANK(laps_times[[#This Row],[103]]),"DNF",CONCATENATE(RANK(rounds_cum_time[[#This Row],[103]],rounds_cum_time[103],1),"."))</f>
        <v>26.</v>
      </c>
      <c r="DI29" s="131" t="str">
        <f>IF(ISBLANK(laps_times[[#This Row],[104]]),"DNF",CONCATENATE(RANK(rounds_cum_time[[#This Row],[104]],rounds_cum_time[104],1),"."))</f>
        <v>26.</v>
      </c>
      <c r="DJ29" s="131" t="str">
        <f>IF(ISBLANK(laps_times[[#This Row],[105]]),"DNF",CONCATENATE(RANK(rounds_cum_time[[#This Row],[105]],rounds_cum_time[105],1),"."))</f>
        <v>26.</v>
      </c>
    </row>
    <row r="30" spans="2:114" x14ac:dyDescent="0.2">
      <c r="B30" s="124">
        <f>laps_times[[#This Row],[poř]]</f>
        <v>27</v>
      </c>
      <c r="C30" s="129">
        <f>laps_times[[#This Row],[s.č.]]</f>
        <v>58</v>
      </c>
      <c r="D30" s="125" t="str">
        <f>laps_times[[#This Row],[jméno]]</f>
        <v>Lebedová Olga</v>
      </c>
      <c r="E30" s="126">
        <f>laps_times[[#This Row],[roč]]</f>
        <v>1981</v>
      </c>
      <c r="F30" s="126" t="str">
        <f>laps_times[[#This Row],[kat]]</f>
        <v>Z1</v>
      </c>
      <c r="G30" s="126">
        <f>laps_times[[#This Row],[poř_kat]]</f>
        <v>2</v>
      </c>
      <c r="H30" s="125" t="str">
        <f>IF(ISBLANK(laps_times[[#This Row],[klub]]),"-",laps_times[[#This Row],[klub]])</f>
        <v>Hůrka</v>
      </c>
      <c r="I30" s="138">
        <f>laps_times[[#This Row],[celk. čas]]</f>
        <v>0.1401273148148148</v>
      </c>
      <c r="J30" s="130" t="str">
        <f>IF(ISBLANK(laps_times[[#This Row],[1]]),"DNF",CONCATENATE(RANK(rounds_cum_time[[#This Row],[1]],rounds_cum_time[1],1),"."))</f>
        <v>55.</v>
      </c>
      <c r="K30" s="130" t="str">
        <f>IF(ISBLANK(laps_times[[#This Row],[2]]),"DNF",CONCATENATE(RANK(rounds_cum_time[[#This Row],[2]],rounds_cum_time[2],1),"."))</f>
        <v>50.</v>
      </c>
      <c r="L30" s="130" t="str">
        <f>IF(ISBLANK(laps_times[[#This Row],[3]]),"DNF",CONCATENATE(RANK(rounds_cum_time[[#This Row],[3]],rounds_cum_time[3],1),"."))</f>
        <v>47.</v>
      </c>
      <c r="M30" s="130" t="str">
        <f>IF(ISBLANK(laps_times[[#This Row],[4]]),"DNF",CONCATENATE(RANK(rounds_cum_time[[#This Row],[4]],rounds_cum_time[4],1),"."))</f>
        <v>46.</v>
      </c>
      <c r="N30" s="130" t="str">
        <f>IF(ISBLANK(laps_times[[#This Row],[5]]),"DNF",CONCATENATE(RANK(rounds_cum_time[[#This Row],[5]],rounds_cum_time[5],1),"."))</f>
        <v>44.</v>
      </c>
      <c r="O30" s="130" t="str">
        <f>IF(ISBLANK(laps_times[[#This Row],[6]]),"DNF",CONCATENATE(RANK(rounds_cum_time[[#This Row],[6]],rounds_cum_time[6],1),"."))</f>
        <v>43.</v>
      </c>
      <c r="P30" s="130" t="str">
        <f>IF(ISBLANK(laps_times[[#This Row],[7]]),"DNF",CONCATENATE(RANK(rounds_cum_time[[#This Row],[7]],rounds_cum_time[7],1),"."))</f>
        <v>45.</v>
      </c>
      <c r="Q30" s="130" t="str">
        <f>IF(ISBLANK(laps_times[[#This Row],[8]]),"DNF",CONCATENATE(RANK(rounds_cum_time[[#This Row],[8]],rounds_cum_time[8],1),"."))</f>
        <v>44.</v>
      </c>
      <c r="R30" s="130" t="str">
        <f>IF(ISBLANK(laps_times[[#This Row],[9]]),"DNF",CONCATENATE(RANK(rounds_cum_time[[#This Row],[9]],rounds_cum_time[9],1),"."))</f>
        <v>44.</v>
      </c>
      <c r="S30" s="130" t="str">
        <f>IF(ISBLANK(laps_times[[#This Row],[10]]),"DNF",CONCATENATE(RANK(rounds_cum_time[[#This Row],[10]],rounds_cum_time[10],1),"."))</f>
        <v>44.</v>
      </c>
      <c r="T30" s="130" t="str">
        <f>IF(ISBLANK(laps_times[[#This Row],[11]]),"DNF",CONCATENATE(RANK(rounds_cum_time[[#This Row],[11]],rounds_cum_time[11],1),"."))</f>
        <v>42.</v>
      </c>
      <c r="U30" s="130" t="str">
        <f>IF(ISBLANK(laps_times[[#This Row],[12]]),"DNF",CONCATENATE(RANK(rounds_cum_time[[#This Row],[12]],rounds_cum_time[12],1),"."))</f>
        <v>42.</v>
      </c>
      <c r="V30" s="130" t="str">
        <f>IF(ISBLANK(laps_times[[#This Row],[13]]),"DNF",CONCATENATE(RANK(rounds_cum_time[[#This Row],[13]],rounds_cum_time[13],1),"."))</f>
        <v>41.</v>
      </c>
      <c r="W30" s="130" t="str">
        <f>IF(ISBLANK(laps_times[[#This Row],[14]]),"DNF",CONCATENATE(RANK(rounds_cum_time[[#This Row],[14]],rounds_cum_time[14],1),"."))</f>
        <v>42.</v>
      </c>
      <c r="X30" s="130" t="str">
        <f>IF(ISBLANK(laps_times[[#This Row],[15]]),"DNF",CONCATENATE(RANK(rounds_cum_time[[#This Row],[15]],rounds_cum_time[15],1),"."))</f>
        <v>40.</v>
      </c>
      <c r="Y30" s="130" t="str">
        <f>IF(ISBLANK(laps_times[[#This Row],[16]]),"DNF",CONCATENATE(RANK(rounds_cum_time[[#This Row],[16]],rounds_cum_time[16],1),"."))</f>
        <v>40.</v>
      </c>
      <c r="Z30" s="130" t="str">
        <f>IF(ISBLANK(laps_times[[#This Row],[17]]),"DNF",CONCATENATE(RANK(rounds_cum_time[[#This Row],[17]],rounds_cum_time[17],1),"."))</f>
        <v>40.</v>
      </c>
      <c r="AA30" s="130" t="str">
        <f>IF(ISBLANK(laps_times[[#This Row],[18]]),"DNF",CONCATENATE(RANK(rounds_cum_time[[#This Row],[18]],rounds_cum_time[18],1),"."))</f>
        <v>40.</v>
      </c>
      <c r="AB30" s="130" t="str">
        <f>IF(ISBLANK(laps_times[[#This Row],[19]]),"DNF",CONCATENATE(RANK(rounds_cum_time[[#This Row],[19]],rounds_cum_time[19],1),"."))</f>
        <v>40.</v>
      </c>
      <c r="AC30" s="130" t="str">
        <f>IF(ISBLANK(laps_times[[#This Row],[20]]),"DNF",CONCATENATE(RANK(rounds_cum_time[[#This Row],[20]],rounds_cum_time[20],1),"."))</f>
        <v>40.</v>
      </c>
      <c r="AD30" s="130" t="str">
        <f>IF(ISBLANK(laps_times[[#This Row],[21]]),"DNF",CONCATENATE(RANK(rounds_cum_time[[#This Row],[21]],rounds_cum_time[21],1),"."))</f>
        <v>40.</v>
      </c>
      <c r="AE30" s="130" t="str">
        <f>IF(ISBLANK(laps_times[[#This Row],[22]]),"DNF",CONCATENATE(RANK(rounds_cum_time[[#This Row],[22]],rounds_cum_time[22],1),"."))</f>
        <v>40.</v>
      </c>
      <c r="AF30" s="130" t="str">
        <f>IF(ISBLANK(laps_times[[#This Row],[23]]),"DNF",CONCATENATE(RANK(rounds_cum_time[[#This Row],[23]],rounds_cum_time[23],1),"."))</f>
        <v>40.</v>
      </c>
      <c r="AG30" s="130" t="str">
        <f>IF(ISBLANK(laps_times[[#This Row],[24]]),"DNF",CONCATENATE(RANK(rounds_cum_time[[#This Row],[24]],rounds_cum_time[24],1),"."))</f>
        <v>40.</v>
      </c>
      <c r="AH30" s="130" t="str">
        <f>IF(ISBLANK(laps_times[[#This Row],[25]]),"DNF",CONCATENATE(RANK(rounds_cum_time[[#This Row],[25]],rounds_cum_time[25],1),"."))</f>
        <v>40.</v>
      </c>
      <c r="AI30" s="130" t="str">
        <f>IF(ISBLANK(laps_times[[#This Row],[26]]),"DNF",CONCATENATE(RANK(rounds_cum_time[[#This Row],[26]],rounds_cum_time[26],1),"."))</f>
        <v>39.</v>
      </c>
      <c r="AJ30" s="130" t="str">
        <f>IF(ISBLANK(laps_times[[#This Row],[27]]),"DNF",CONCATENATE(RANK(rounds_cum_time[[#This Row],[27]],rounds_cum_time[27],1),"."))</f>
        <v>37.</v>
      </c>
      <c r="AK30" s="130" t="str">
        <f>IF(ISBLANK(laps_times[[#This Row],[28]]),"DNF",CONCATENATE(RANK(rounds_cum_time[[#This Row],[28]],rounds_cum_time[28],1),"."))</f>
        <v>37.</v>
      </c>
      <c r="AL30" s="130" t="str">
        <f>IF(ISBLANK(laps_times[[#This Row],[29]]),"DNF",CONCATENATE(RANK(rounds_cum_time[[#This Row],[29]],rounds_cum_time[29],1),"."))</f>
        <v>37.</v>
      </c>
      <c r="AM30" s="130" t="str">
        <f>IF(ISBLANK(laps_times[[#This Row],[30]]),"DNF",CONCATENATE(RANK(rounds_cum_time[[#This Row],[30]],rounds_cum_time[30],1),"."))</f>
        <v>37.</v>
      </c>
      <c r="AN30" s="130" t="str">
        <f>IF(ISBLANK(laps_times[[#This Row],[31]]),"DNF",CONCATENATE(RANK(rounds_cum_time[[#This Row],[31]],rounds_cum_time[31],1),"."))</f>
        <v>38.</v>
      </c>
      <c r="AO30" s="130" t="str">
        <f>IF(ISBLANK(laps_times[[#This Row],[32]]),"DNF",CONCATENATE(RANK(rounds_cum_time[[#This Row],[32]],rounds_cum_time[32],1),"."))</f>
        <v>37.</v>
      </c>
      <c r="AP30" s="130" t="str">
        <f>IF(ISBLANK(laps_times[[#This Row],[33]]),"DNF",CONCATENATE(RANK(rounds_cum_time[[#This Row],[33]],rounds_cum_time[33],1),"."))</f>
        <v>36.</v>
      </c>
      <c r="AQ30" s="130" t="str">
        <f>IF(ISBLANK(laps_times[[#This Row],[34]]),"DNF",CONCATENATE(RANK(rounds_cum_time[[#This Row],[34]],rounds_cum_time[34],1),"."))</f>
        <v>36.</v>
      </c>
      <c r="AR30" s="130" t="str">
        <f>IF(ISBLANK(laps_times[[#This Row],[35]]),"DNF",CONCATENATE(RANK(rounds_cum_time[[#This Row],[35]],rounds_cum_time[35],1),"."))</f>
        <v>35.</v>
      </c>
      <c r="AS30" s="130" t="str">
        <f>IF(ISBLANK(laps_times[[#This Row],[36]]),"DNF",CONCATENATE(RANK(rounds_cum_time[[#This Row],[36]],rounds_cum_time[36],1),"."))</f>
        <v>37.</v>
      </c>
      <c r="AT30" s="130" t="str">
        <f>IF(ISBLANK(laps_times[[#This Row],[37]]),"DNF",CONCATENATE(RANK(rounds_cum_time[[#This Row],[37]],rounds_cum_time[37],1),"."))</f>
        <v>36.</v>
      </c>
      <c r="AU30" s="130" t="str">
        <f>IF(ISBLANK(laps_times[[#This Row],[38]]),"DNF",CONCATENATE(RANK(rounds_cum_time[[#This Row],[38]],rounds_cum_time[38],1),"."))</f>
        <v>36.</v>
      </c>
      <c r="AV30" s="130" t="str">
        <f>IF(ISBLANK(laps_times[[#This Row],[39]]),"DNF",CONCATENATE(RANK(rounds_cum_time[[#This Row],[39]],rounds_cum_time[39],1),"."))</f>
        <v>36.</v>
      </c>
      <c r="AW30" s="130" t="str">
        <f>IF(ISBLANK(laps_times[[#This Row],[40]]),"DNF",CONCATENATE(RANK(rounds_cum_time[[#This Row],[40]],rounds_cum_time[40],1),"."))</f>
        <v>36.</v>
      </c>
      <c r="AX30" s="130" t="str">
        <f>IF(ISBLANK(laps_times[[#This Row],[41]]),"DNF",CONCATENATE(RANK(rounds_cum_time[[#This Row],[41]],rounds_cum_time[41],1),"."))</f>
        <v>36.</v>
      </c>
      <c r="AY30" s="130" t="str">
        <f>IF(ISBLANK(laps_times[[#This Row],[42]]),"DNF",CONCATENATE(RANK(rounds_cum_time[[#This Row],[42]],rounds_cum_time[42],1),"."))</f>
        <v>36.</v>
      </c>
      <c r="AZ30" s="130" t="str">
        <f>IF(ISBLANK(laps_times[[#This Row],[43]]),"DNF",CONCATENATE(RANK(rounds_cum_time[[#This Row],[43]],rounds_cum_time[43],1),"."))</f>
        <v>36.</v>
      </c>
      <c r="BA30" s="130" t="str">
        <f>IF(ISBLANK(laps_times[[#This Row],[44]]),"DNF",CONCATENATE(RANK(rounds_cum_time[[#This Row],[44]],rounds_cum_time[44],1),"."))</f>
        <v>36.</v>
      </c>
      <c r="BB30" s="130" t="str">
        <f>IF(ISBLANK(laps_times[[#This Row],[45]]),"DNF",CONCATENATE(RANK(rounds_cum_time[[#This Row],[45]],rounds_cum_time[45],1),"."))</f>
        <v>36.</v>
      </c>
      <c r="BC30" s="130" t="str">
        <f>IF(ISBLANK(laps_times[[#This Row],[46]]),"DNF",CONCATENATE(RANK(rounds_cum_time[[#This Row],[46]],rounds_cum_time[46],1),"."))</f>
        <v>36.</v>
      </c>
      <c r="BD30" s="130" t="str">
        <f>IF(ISBLANK(laps_times[[#This Row],[47]]),"DNF",CONCATENATE(RANK(rounds_cum_time[[#This Row],[47]],rounds_cum_time[47],1),"."))</f>
        <v>36.</v>
      </c>
      <c r="BE30" s="130" t="str">
        <f>IF(ISBLANK(laps_times[[#This Row],[48]]),"DNF",CONCATENATE(RANK(rounds_cum_time[[#This Row],[48]],rounds_cum_time[48],1),"."))</f>
        <v>36.</v>
      </c>
      <c r="BF30" s="130" t="str">
        <f>IF(ISBLANK(laps_times[[#This Row],[49]]),"DNF",CONCATENATE(RANK(rounds_cum_time[[#This Row],[49]],rounds_cum_time[49],1),"."))</f>
        <v>36.</v>
      </c>
      <c r="BG30" s="130" t="str">
        <f>IF(ISBLANK(laps_times[[#This Row],[50]]),"DNF",CONCATENATE(RANK(rounds_cum_time[[#This Row],[50]],rounds_cum_time[50],1),"."))</f>
        <v>36.</v>
      </c>
      <c r="BH30" s="130" t="str">
        <f>IF(ISBLANK(laps_times[[#This Row],[51]]),"DNF",CONCATENATE(RANK(rounds_cum_time[[#This Row],[51]],rounds_cum_time[51],1),"."))</f>
        <v>35.</v>
      </c>
      <c r="BI30" s="130" t="str">
        <f>IF(ISBLANK(laps_times[[#This Row],[52]]),"DNF",CONCATENATE(RANK(rounds_cum_time[[#This Row],[52]],rounds_cum_time[52],1),"."))</f>
        <v>35.</v>
      </c>
      <c r="BJ30" s="130" t="str">
        <f>IF(ISBLANK(laps_times[[#This Row],[53]]),"DNF",CONCATENATE(RANK(rounds_cum_time[[#This Row],[53]],rounds_cum_time[53],1),"."))</f>
        <v>35.</v>
      </c>
      <c r="BK30" s="130" t="str">
        <f>IF(ISBLANK(laps_times[[#This Row],[54]]),"DNF",CONCATENATE(RANK(rounds_cum_time[[#This Row],[54]],rounds_cum_time[54],1),"."))</f>
        <v>36.</v>
      </c>
      <c r="BL30" s="130" t="str">
        <f>IF(ISBLANK(laps_times[[#This Row],[55]]),"DNF",CONCATENATE(RANK(rounds_cum_time[[#This Row],[55]],rounds_cum_time[55],1),"."))</f>
        <v>35.</v>
      </c>
      <c r="BM30" s="130" t="str">
        <f>IF(ISBLANK(laps_times[[#This Row],[56]]),"DNF",CONCATENATE(RANK(rounds_cum_time[[#This Row],[56]],rounds_cum_time[56],1),"."))</f>
        <v>36.</v>
      </c>
      <c r="BN30" s="130" t="str">
        <f>IF(ISBLANK(laps_times[[#This Row],[57]]),"DNF",CONCATENATE(RANK(rounds_cum_time[[#This Row],[57]],rounds_cum_time[57],1),"."))</f>
        <v>36.</v>
      </c>
      <c r="BO30" s="130" t="str">
        <f>IF(ISBLANK(laps_times[[#This Row],[58]]),"DNF",CONCATENATE(RANK(rounds_cum_time[[#This Row],[58]],rounds_cum_time[58],1),"."))</f>
        <v>36.</v>
      </c>
      <c r="BP30" s="130" t="str">
        <f>IF(ISBLANK(laps_times[[#This Row],[59]]),"DNF",CONCATENATE(RANK(rounds_cum_time[[#This Row],[59]],rounds_cum_time[59],1),"."))</f>
        <v>36.</v>
      </c>
      <c r="BQ30" s="130" t="str">
        <f>IF(ISBLANK(laps_times[[#This Row],[60]]),"DNF",CONCATENATE(RANK(rounds_cum_time[[#This Row],[60]],rounds_cum_time[60],1),"."))</f>
        <v>36.</v>
      </c>
      <c r="BR30" s="130" t="str">
        <f>IF(ISBLANK(laps_times[[#This Row],[61]]),"DNF",CONCATENATE(RANK(rounds_cum_time[[#This Row],[61]],rounds_cum_time[61],1),"."))</f>
        <v>36.</v>
      </c>
      <c r="BS30" s="130" t="str">
        <f>IF(ISBLANK(laps_times[[#This Row],[62]]),"DNF",CONCATENATE(RANK(rounds_cum_time[[#This Row],[62]],rounds_cum_time[62],1),"."))</f>
        <v>36.</v>
      </c>
      <c r="BT30" s="130" t="str">
        <f>IF(ISBLANK(laps_times[[#This Row],[63]]),"DNF",CONCATENATE(RANK(rounds_cum_time[[#This Row],[63]],rounds_cum_time[63],1),"."))</f>
        <v>34.</v>
      </c>
      <c r="BU30" s="130" t="str">
        <f>IF(ISBLANK(laps_times[[#This Row],[64]]),"DNF",CONCATENATE(RANK(rounds_cum_time[[#This Row],[64]],rounds_cum_time[64],1),"."))</f>
        <v>34.</v>
      </c>
      <c r="BV30" s="130" t="str">
        <f>IF(ISBLANK(laps_times[[#This Row],[65]]),"DNF",CONCATENATE(RANK(rounds_cum_time[[#This Row],[65]],rounds_cum_time[65],1),"."))</f>
        <v>34.</v>
      </c>
      <c r="BW30" s="130" t="str">
        <f>IF(ISBLANK(laps_times[[#This Row],[66]]),"DNF",CONCATENATE(RANK(rounds_cum_time[[#This Row],[66]],rounds_cum_time[66],1),"."))</f>
        <v>34.</v>
      </c>
      <c r="BX30" s="130" t="str">
        <f>IF(ISBLANK(laps_times[[#This Row],[67]]),"DNF",CONCATENATE(RANK(rounds_cum_time[[#This Row],[67]],rounds_cum_time[67],1),"."))</f>
        <v>34.</v>
      </c>
      <c r="BY30" s="130" t="str">
        <f>IF(ISBLANK(laps_times[[#This Row],[68]]),"DNF",CONCATENATE(RANK(rounds_cum_time[[#This Row],[68]],rounds_cum_time[68],1),"."))</f>
        <v>33.</v>
      </c>
      <c r="BZ30" s="130" t="str">
        <f>IF(ISBLANK(laps_times[[#This Row],[69]]),"DNF",CONCATENATE(RANK(rounds_cum_time[[#This Row],[69]],rounds_cum_time[69],1),"."))</f>
        <v>33.</v>
      </c>
      <c r="CA30" s="130" t="str">
        <f>IF(ISBLANK(laps_times[[#This Row],[70]]),"DNF",CONCATENATE(RANK(rounds_cum_time[[#This Row],[70]],rounds_cum_time[70],1),"."))</f>
        <v>33.</v>
      </c>
      <c r="CB30" s="130" t="str">
        <f>IF(ISBLANK(laps_times[[#This Row],[71]]),"DNF",CONCATENATE(RANK(rounds_cum_time[[#This Row],[71]],rounds_cum_time[71],1),"."))</f>
        <v>33.</v>
      </c>
      <c r="CC30" s="130" t="str">
        <f>IF(ISBLANK(laps_times[[#This Row],[72]]),"DNF",CONCATENATE(RANK(rounds_cum_time[[#This Row],[72]],rounds_cum_time[72],1),"."))</f>
        <v>33.</v>
      </c>
      <c r="CD30" s="130" t="str">
        <f>IF(ISBLANK(laps_times[[#This Row],[73]]),"DNF",CONCATENATE(RANK(rounds_cum_time[[#This Row],[73]],rounds_cum_time[73],1),"."))</f>
        <v>33.</v>
      </c>
      <c r="CE30" s="130" t="str">
        <f>IF(ISBLANK(laps_times[[#This Row],[74]]),"DNF",CONCATENATE(RANK(rounds_cum_time[[#This Row],[74]],rounds_cum_time[74],1),"."))</f>
        <v>33.</v>
      </c>
      <c r="CF30" s="130" t="str">
        <f>IF(ISBLANK(laps_times[[#This Row],[75]]),"DNF",CONCATENATE(RANK(rounds_cum_time[[#This Row],[75]],rounds_cum_time[75],1),"."))</f>
        <v>33.</v>
      </c>
      <c r="CG30" s="130" t="str">
        <f>IF(ISBLANK(laps_times[[#This Row],[76]]),"DNF",CONCATENATE(RANK(rounds_cum_time[[#This Row],[76]],rounds_cum_time[76],1),"."))</f>
        <v>33.</v>
      </c>
      <c r="CH30" s="130" t="str">
        <f>IF(ISBLANK(laps_times[[#This Row],[77]]),"DNF",CONCATENATE(RANK(rounds_cum_time[[#This Row],[77]],rounds_cum_time[77],1),"."))</f>
        <v>33.</v>
      </c>
      <c r="CI30" s="130" t="str">
        <f>IF(ISBLANK(laps_times[[#This Row],[78]]),"DNF",CONCATENATE(RANK(rounds_cum_time[[#This Row],[78]],rounds_cum_time[78],1),"."))</f>
        <v>33.</v>
      </c>
      <c r="CJ30" s="130" t="str">
        <f>IF(ISBLANK(laps_times[[#This Row],[79]]),"DNF",CONCATENATE(RANK(rounds_cum_time[[#This Row],[79]],rounds_cum_time[79],1),"."))</f>
        <v>33.</v>
      </c>
      <c r="CK30" s="130" t="str">
        <f>IF(ISBLANK(laps_times[[#This Row],[80]]),"DNF",CONCATENATE(RANK(rounds_cum_time[[#This Row],[80]],rounds_cum_time[80],1),"."))</f>
        <v>33.</v>
      </c>
      <c r="CL30" s="130" t="str">
        <f>IF(ISBLANK(laps_times[[#This Row],[81]]),"DNF",CONCATENATE(RANK(rounds_cum_time[[#This Row],[81]],rounds_cum_time[81],1),"."))</f>
        <v>33.</v>
      </c>
      <c r="CM30" s="130" t="str">
        <f>IF(ISBLANK(laps_times[[#This Row],[82]]),"DNF",CONCATENATE(RANK(rounds_cum_time[[#This Row],[82]],rounds_cum_time[82],1),"."))</f>
        <v>33.</v>
      </c>
      <c r="CN30" s="130" t="str">
        <f>IF(ISBLANK(laps_times[[#This Row],[83]]),"DNF",CONCATENATE(RANK(rounds_cum_time[[#This Row],[83]],rounds_cum_time[83],1),"."))</f>
        <v>32.</v>
      </c>
      <c r="CO30" s="130" t="str">
        <f>IF(ISBLANK(laps_times[[#This Row],[84]]),"DNF",CONCATENATE(RANK(rounds_cum_time[[#This Row],[84]],rounds_cum_time[84],1),"."))</f>
        <v>32.</v>
      </c>
      <c r="CP30" s="130" t="str">
        <f>IF(ISBLANK(laps_times[[#This Row],[85]]),"DNF",CONCATENATE(RANK(rounds_cum_time[[#This Row],[85]],rounds_cum_time[85],1),"."))</f>
        <v>31.</v>
      </c>
      <c r="CQ30" s="130" t="str">
        <f>IF(ISBLANK(laps_times[[#This Row],[86]]),"DNF",CONCATENATE(RANK(rounds_cum_time[[#This Row],[86]],rounds_cum_time[86],1),"."))</f>
        <v>31.</v>
      </c>
      <c r="CR30" s="130" t="str">
        <f>IF(ISBLANK(laps_times[[#This Row],[87]]),"DNF",CONCATENATE(RANK(rounds_cum_time[[#This Row],[87]],rounds_cum_time[87],1),"."))</f>
        <v>31.</v>
      </c>
      <c r="CS30" s="130" t="str">
        <f>IF(ISBLANK(laps_times[[#This Row],[88]]),"DNF",CONCATENATE(RANK(rounds_cum_time[[#This Row],[88]],rounds_cum_time[88],1),"."))</f>
        <v>31.</v>
      </c>
      <c r="CT30" s="130" t="str">
        <f>IF(ISBLANK(laps_times[[#This Row],[89]]),"DNF",CONCATENATE(RANK(rounds_cum_time[[#This Row],[89]],rounds_cum_time[89],1),"."))</f>
        <v>31.</v>
      </c>
      <c r="CU30" s="130" t="str">
        <f>IF(ISBLANK(laps_times[[#This Row],[90]]),"DNF",CONCATENATE(RANK(rounds_cum_time[[#This Row],[90]],rounds_cum_time[90],1),"."))</f>
        <v>31.</v>
      </c>
      <c r="CV30" s="130" t="str">
        <f>IF(ISBLANK(laps_times[[#This Row],[91]]),"DNF",CONCATENATE(RANK(rounds_cum_time[[#This Row],[91]],rounds_cum_time[91],1),"."))</f>
        <v>30.</v>
      </c>
      <c r="CW30" s="130" t="str">
        <f>IF(ISBLANK(laps_times[[#This Row],[92]]),"DNF",CONCATENATE(RANK(rounds_cum_time[[#This Row],[92]],rounds_cum_time[92],1),"."))</f>
        <v>30.</v>
      </c>
      <c r="CX30" s="130" t="str">
        <f>IF(ISBLANK(laps_times[[#This Row],[93]]),"DNF",CONCATENATE(RANK(rounds_cum_time[[#This Row],[93]],rounds_cum_time[93],1),"."))</f>
        <v>30.</v>
      </c>
      <c r="CY30" s="130" t="str">
        <f>IF(ISBLANK(laps_times[[#This Row],[94]]),"DNF",CONCATENATE(RANK(rounds_cum_time[[#This Row],[94]],rounds_cum_time[94],1),"."))</f>
        <v>30.</v>
      </c>
      <c r="CZ30" s="130" t="str">
        <f>IF(ISBLANK(laps_times[[#This Row],[95]]),"DNF",CONCATENATE(RANK(rounds_cum_time[[#This Row],[95]],rounds_cum_time[95],1),"."))</f>
        <v>30.</v>
      </c>
      <c r="DA30" s="130" t="str">
        <f>IF(ISBLANK(laps_times[[#This Row],[96]]),"DNF",CONCATENATE(RANK(rounds_cum_time[[#This Row],[96]],rounds_cum_time[96],1),"."))</f>
        <v>30.</v>
      </c>
      <c r="DB30" s="130" t="str">
        <f>IF(ISBLANK(laps_times[[#This Row],[97]]),"DNF",CONCATENATE(RANK(rounds_cum_time[[#This Row],[97]],rounds_cum_time[97],1),"."))</f>
        <v>30.</v>
      </c>
      <c r="DC30" s="130" t="str">
        <f>IF(ISBLANK(laps_times[[#This Row],[98]]),"DNF",CONCATENATE(RANK(rounds_cum_time[[#This Row],[98]],rounds_cum_time[98],1),"."))</f>
        <v>29.</v>
      </c>
      <c r="DD30" s="130" t="str">
        <f>IF(ISBLANK(laps_times[[#This Row],[99]]),"DNF",CONCATENATE(RANK(rounds_cum_time[[#This Row],[99]],rounds_cum_time[99],1),"."))</f>
        <v>28.</v>
      </c>
      <c r="DE30" s="130" t="str">
        <f>IF(ISBLANK(laps_times[[#This Row],[100]]),"DNF",CONCATENATE(RANK(rounds_cum_time[[#This Row],[100]],rounds_cum_time[100],1),"."))</f>
        <v>29.</v>
      </c>
      <c r="DF30" s="130" t="str">
        <f>IF(ISBLANK(laps_times[[#This Row],[101]]),"DNF",CONCATENATE(RANK(rounds_cum_time[[#This Row],[101]],rounds_cum_time[101],1),"."))</f>
        <v>29.</v>
      </c>
      <c r="DG30" s="130" t="str">
        <f>IF(ISBLANK(laps_times[[#This Row],[102]]),"DNF",CONCATENATE(RANK(rounds_cum_time[[#This Row],[102]],rounds_cum_time[102],1),"."))</f>
        <v>28.</v>
      </c>
      <c r="DH30" s="130" t="str">
        <f>IF(ISBLANK(laps_times[[#This Row],[103]]),"DNF",CONCATENATE(RANK(rounds_cum_time[[#This Row],[103]],rounds_cum_time[103],1),"."))</f>
        <v>27.</v>
      </c>
      <c r="DI30" s="131" t="str">
        <f>IF(ISBLANK(laps_times[[#This Row],[104]]),"DNF",CONCATENATE(RANK(rounds_cum_time[[#This Row],[104]],rounds_cum_time[104],1),"."))</f>
        <v>27.</v>
      </c>
      <c r="DJ30" s="131" t="str">
        <f>IF(ISBLANK(laps_times[[#This Row],[105]]),"DNF",CONCATENATE(RANK(rounds_cum_time[[#This Row],[105]],rounds_cum_time[105],1),"."))</f>
        <v>27.</v>
      </c>
    </row>
    <row r="31" spans="2:114" x14ac:dyDescent="0.2">
      <c r="B31" s="124">
        <f>laps_times[[#This Row],[poř]]</f>
        <v>28</v>
      </c>
      <c r="C31" s="129">
        <f>laps_times[[#This Row],[s.č.]]</f>
        <v>62</v>
      </c>
      <c r="D31" s="125" t="str">
        <f>laps_times[[#This Row],[jméno]]</f>
        <v>Macek Tomáš</v>
      </c>
      <c r="E31" s="126">
        <f>laps_times[[#This Row],[roč]]</f>
        <v>1979</v>
      </c>
      <c r="F31" s="126" t="str">
        <f>laps_times[[#This Row],[kat]]</f>
        <v>M30</v>
      </c>
      <c r="G31" s="126">
        <f>laps_times[[#This Row],[poř_kat]]</f>
        <v>11</v>
      </c>
      <c r="H31" s="125" t="str">
        <f>IF(ISBLANK(laps_times[[#This Row],[klub]]),"-",laps_times[[#This Row],[klub]])</f>
        <v>AC Mageo</v>
      </c>
      <c r="I31" s="138">
        <f>laps_times[[#This Row],[celk. čas]]</f>
        <v>0.14096064814814815</v>
      </c>
      <c r="J31" s="130" t="str">
        <f>IF(ISBLANK(laps_times[[#This Row],[1]]),"DNF",CONCATENATE(RANK(rounds_cum_time[[#This Row],[1]],rounds_cum_time[1],1),"."))</f>
        <v>54.</v>
      </c>
      <c r="K31" s="130" t="str">
        <f>IF(ISBLANK(laps_times[[#This Row],[2]]),"DNF",CONCATENATE(RANK(rounds_cum_time[[#This Row],[2]],rounds_cum_time[2],1),"."))</f>
        <v>49.</v>
      </c>
      <c r="L31" s="130" t="str">
        <f>IF(ISBLANK(laps_times[[#This Row],[3]]),"DNF",CONCATENATE(RANK(rounds_cum_time[[#This Row],[3]],rounds_cum_time[3],1),"."))</f>
        <v>46.</v>
      </c>
      <c r="M31" s="130" t="str">
        <f>IF(ISBLANK(laps_times[[#This Row],[4]]),"DNF",CONCATENATE(RANK(rounds_cum_time[[#This Row],[4]],rounds_cum_time[4],1),"."))</f>
        <v>45.</v>
      </c>
      <c r="N31" s="130" t="str">
        <f>IF(ISBLANK(laps_times[[#This Row],[5]]),"DNF",CONCATENATE(RANK(rounds_cum_time[[#This Row],[5]],rounds_cum_time[5],1),"."))</f>
        <v>43.</v>
      </c>
      <c r="O31" s="130" t="str">
        <f>IF(ISBLANK(laps_times[[#This Row],[6]]),"DNF",CONCATENATE(RANK(rounds_cum_time[[#This Row],[6]],rounds_cum_time[6],1),"."))</f>
        <v>42.</v>
      </c>
      <c r="P31" s="130" t="str">
        <f>IF(ISBLANK(laps_times[[#This Row],[7]]),"DNF",CONCATENATE(RANK(rounds_cum_time[[#This Row],[7]],rounds_cum_time[7],1),"."))</f>
        <v>42.</v>
      </c>
      <c r="Q31" s="130" t="str">
        <f>IF(ISBLANK(laps_times[[#This Row],[8]]),"DNF",CONCATENATE(RANK(rounds_cum_time[[#This Row],[8]],rounds_cum_time[8],1),"."))</f>
        <v>43.</v>
      </c>
      <c r="R31" s="130" t="str">
        <f>IF(ISBLANK(laps_times[[#This Row],[9]]),"DNF",CONCATENATE(RANK(rounds_cum_time[[#This Row],[9]],rounds_cum_time[9],1),"."))</f>
        <v>43.</v>
      </c>
      <c r="S31" s="130" t="str">
        <f>IF(ISBLANK(laps_times[[#This Row],[10]]),"DNF",CONCATENATE(RANK(rounds_cum_time[[#This Row],[10]],rounds_cum_time[10],1),"."))</f>
        <v>43.</v>
      </c>
      <c r="T31" s="130" t="str">
        <f>IF(ISBLANK(laps_times[[#This Row],[11]]),"DNF",CONCATENATE(RANK(rounds_cum_time[[#This Row],[11]],rounds_cum_time[11],1),"."))</f>
        <v>41.</v>
      </c>
      <c r="U31" s="130" t="str">
        <f>IF(ISBLANK(laps_times[[#This Row],[12]]),"DNF",CONCATENATE(RANK(rounds_cum_time[[#This Row],[12]],rounds_cum_time[12],1),"."))</f>
        <v>40.</v>
      </c>
      <c r="V31" s="130" t="str">
        <f>IF(ISBLANK(laps_times[[#This Row],[13]]),"DNF",CONCATENATE(RANK(rounds_cum_time[[#This Row],[13]],rounds_cum_time[13],1),"."))</f>
        <v>39.</v>
      </c>
      <c r="W31" s="130" t="str">
        <f>IF(ISBLANK(laps_times[[#This Row],[14]]),"DNF",CONCATENATE(RANK(rounds_cum_time[[#This Row],[14]],rounds_cum_time[14],1),"."))</f>
        <v>39.</v>
      </c>
      <c r="X31" s="130" t="str">
        <f>IF(ISBLANK(laps_times[[#This Row],[15]]),"DNF",CONCATENATE(RANK(rounds_cum_time[[#This Row],[15]],rounds_cum_time[15],1),"."))</f>
        <v>39.</v>
      </c>
      <c r="Y31" s="130" t="str">
        <f>IF(ISBLANK(laps_times[[#This Row],[16]]),"DNF",CONCATENATE(RANK(rounds_cum_time[[#This Row],[16]],rounds_cum_time[16],1),"."))</f>
        <v>38.</v>
      </c>
      <c r="Z31" s="130" t="str">
        <f>IF(ISBLANK(laps_times[[#This Row],[17]]),"DNF",CONCATENATE(RANK(rounds_cum_time[[#This Row],[17]],rounds_cum_time[17],1),"."))</f>
        <v>38.</v>
      </c>
      <c r="AA31" s="130" t="str">
        <f>IF(ISBLANK(laps_times[[#This Row],[18]]),"DNF",CONCATENATE(RANK(rounds_cum_time[[#This Row],[18]],rounds_cum_time[18],1),"."))</f>
        <v>38.</v>
      </c>
      <c r="AB31" s="130" t="str">
        <f>IF(ISBLANK(laps_times[[#This Row],[19]]),"DNF",CONCATENATE(RANK(rounds_cum_time[[#This Row],[19]],rounds_cum_time[19],1),"."))</f>
        <v>38.</v>
      </c>
      <c r="AC31" s="130" t="str">
        <f>IF(ISBLANK(laps_times[[#This Row],[20]]),"DNF",CONCATENATE(RANK(rounds_cum_time[[#This Row],[20]],rounds_cum_time[20],1),"."))</f>
        <v>38.</v>
      </c>
      <c r="AD31" s="130" t="str">
        <f>IF(ISBLANK(laps_times[[#This Row],[21]]),"DNF",CONCATENATE(RANK(rounds_cum_time[[#This Row],[21]],rounds_cum_time[21],1),"."))</f>
        <v>38.</v>
      </c>
      <c r="AE31" s="130" t="str">
        <f>IF(ISBLANK(laps_times[[#This Row],[22]]),"DNF",CONCATENATE(RANK(rounds_cum_time[[#This Row],[22]],rounds_cum_time[22],1),"."))</f>
        <v>39.</v>
      </c>
      <c r="AF31" s="130" t="str">
        <f>IF(ISBLANK(laps_times[[#This Row],[23]]),"DNF",CONCATENATE(RANK(rounds_cum_time[[#This Row],[23]],rounds_cum_time[23],1),"."))</f>
        <v>39.</v>
      </c>
      <c r="AG31" s="130" t="str">
        <f>IF(ISBLANK(laps_times[[#This Row],[24]]),"DNF",CONCATENATE(RANK(rounds_cum_time[[#This Row],[24]],rounds_cum_time[24],1),"."))</f>
        <v>39.</v>
      </c>
      <c r="AH31" s="130" t="str">
        <f>IF(ISBLANK(laps_times[[#This Row],[25]]),"DNF",CONCATENATE(RANK(rounds_cum_time[[#This Row],[25]],rounds_cum_time[25],1),"."))</f>
        <v>39.</v>
      </c>
      <c r="AI31" s="130" t="str">
        <f>IF(ISBLANK(laps_times[[#This Row],[26]]),"DNF",CONCATENATE(RANK(rounds_cum_time[[#This Row],[26]],rounds_cum_time[26],1),"."))</f>
        <v>35.</v>
      </c>
      <c r="AJ31" s="130" t="str">
        <f>IF(ISBLANK(laps_times[[#This Row],[27]]),"DNF",CONCATENATE(RANK(rounds_cum_time[[#This Row],[27]],rounds_cum_time[27],1),"."))</f>
        <v>35.</v>
      </c>
      <c r="AK31" s="130" t="str">
        <f>IF(ISBLANK(laps_times[[#This Row],[28]]),"DNF",CONCATENATE(RANK(rounds_cum_time[[#This Row],[28]],rounds_cum_time[28],1),"."))</f>
        <v>35.</v>
      </c>
      <c r="AL31" s="130" t="str">
        <f>IF(ISBLANK(laps_times[[#This Row],[29]]),"DNF",CONCATENATE(RANK(rounds_cum_time[[#This Row],[29]],rounds_cum_time[29],1),"."))</f>
        <v>35.</v>
      </c>
      <c r="AM31" s="130" t="str">
        <f>IF(ISBLANK(laps_times[[#This Row],[30]]),"DNF",CONCATENATE(RANK(rounds_cum_time[[#This Row],[30]],rounds_cum_time[30],1),"."))</f>
        <v>35.</v>
      </c>
      <c r="AN31" s="130" t="str">
        <f>IF(ISBLANK(laps_times[[#This Row],[31]]),"DNF",CONCATENATE(RANK(rounds_cum_time[[#This Row],[31]],rounds_cum_time[31],1),"."))</f>
        <v>35.</v>
      </c>
      <c r="AO31" s="130" t="str">
        <f>IF(ISBLANK(laps_times[[#This Row],[32]]),"DNF",CONCATENATE(RANK(rounds_cum_time[[#This Row],[32]],rounds_cum_time[32],1),"."))</f>
        <v>35.</v>
      </c>
      <c r="AP31" s="130" t="str">
        <f>IF(ISBLANK(laps_times[[#This Row],[33]]),"DNF",CONCATENATE(RANK(rounds_cum_time[[#This Row],[33]],rounds_cum_time[33],1),"."))</f>
        <v>34.</v>
      </c>
      <c r="AQ31" s="130" t="str">
        <f>IF(ISBLANK(laps_times[[#This Row],[34]]),"DNF",CONCATENATE(RANK(rounds_cum_time[[#This Row],[34]],rounds_cum_time[34],1),"."))</f>
        <v>34.</v>
      </c>
      <c r="AR31" s="130" t="str">
        <f>IF(ISBLANK(laps_times[[#This Row],[35]]),"DNF",CONCATENATE(RANK(rounds_cum_time[[#This Row],[35]],rounds_cum_time[35],1),"."))</f>
        <v>34.</v>
      </c>
      <c r="AS31" s="130" t="str">
        <f>IF(ISBLANK(laps_times[[#This Row],[36]]),"DNF",CONCATENATE(RANK(rounds_cum_time[[#This Row],[36]],rounds_cum_time[36],1),"."))</f>
        <v>34.</v>
      </c>
      <c r="AT31" s="130" t="str">
        <f>IF(ISBLANK(laps_times[[#This Row],[37]]),"DNF",CONCATENATE(RANK(rounds_cum_time[[#This Row],[37]],rounds_cum_time[37],1),"."))</f>
        <v>34.</v>
      </c>
      <c r="AU31" s="130" t="str">
        <f>IF(ISBLANK(laps_times[[#This Row],[38]]),"DNF",CONCATENATE(RANK(rounds_cum_time[[#This Row],[38]],rounds_cum_time[38],1),"."))</f>
        <v>34.</v>
      </c>
      <c r="AV31" s="130" t="str">
        <f>IF(ISBLANK(laps_times[[#This Row],[39]]),"DNF",CONCATENATE(RANK(rounds_cum_time[[#This Row],[39]],rounds_cum_time[39],1),"."))</f>
        <v>34.</v>
      </c>
      <c r="AW31" s="130" t="str">
        <f>IF(ISBLANK(laps_times[[#This Row],[40]]),"DNF",CONCATENATE(RANK(rounds_cum_time[[#This Row],[40]],rounds_cum_time[40],1),"."))</f>
        <v>34.</v>
      </c>
      <c r="AX31" s="130" t="str">
        <f>IF(ISBLANK(laps_times[[#This Row],[41]]),"DNF",CONCATENATE(RANK(rounds_cum_time[[#This Row],[41]],rounds_cum_time[41],1),"."))</f>
        <v>34.</v>
      </c>
      <c r="AY31" s="130" t="str">
        <f>IF(ISBLANK(laps_times[[#This Row],[42]]),"DNF",CONCATENATE(RANK(rounds_cum_time[[#This Row],[42]],rounds_cum_time[42],1),"."))</f>
        <v>34.</v>
      </c>
      <c r="AZ31" s="130" t="str">
        <f>IF(ISBLANK(laps_times[[#This Row],[43]]),"DNF",CONCATENATE(RANK(rounds_cum_time[[#This Row],[43]],rounds_cum_time[43],1),"."))</f>
        <v>34.</v>
      </c>
      <c r="BA31" s="130" t="str">
        <f>IF(ISBLANK(laps_times[[#This Row],[44]]),"DNF",CONCATENATE(RANK(rounds_cum_time[[#This Row],[44]],rounds_cum_time[44],1),"."))</f>
        <v>34.</v>
      </c>
      <c r="BB31" s="130" t="str">
        <f>IF(ISBLANK(laps_times[[#This Row],[45]]),"DNF",CONCATENATE(RANK(rounds_cum_time[[#This Row],[45]],rounds_cum_time[45],1),"."))</f>
        <v>34.</v>
      </c>
      <c r="BC31" s="130" t="str">
        <f>IF(ISBLANK(laps_times[[#This Row],[46]]),"DNF",CONCATENATE(RANK(rounds_cum_time[[#This Row],[46]],rounds_cum_time[46],1),"."))</f>
        <v>34.</v>
      </c>
      <c r="BD31" s="130" t="str">
        <f>IF(ISBLANK(laps_times[[#This Row],[47]]),"DNF",CONCATENATE(RANK(rounds_cum_time[[#This Row],[47]],rounds_cum_time[47],1),"."))</f>
        <v>34.</v>
      </c>
      <c r="BE31" s="130" t="str">
        <f>IF(ISBLANK(laps_times[[#This Row],[48]]),"DNF",CONCATENATE(RANK(rounds_cum_time[[#This Row],[48]],rounds_cum_time[48],1),"."))</f>
        <v>33.</v>
      </c>
      <c r="BF31" s="130" t="str">
        <f>IF(ISBLANK(laps_times[[#This Row],[49]]),"DNF",CONCATENATE(RANK(rounds_cum_time[[#This Row],[49]],rounds_cum_time[49],1),"."))</f>
        <v>32.</v>
      </c>
      <c r="BG31" s="130" t="str">
        <f>IF(ISBLANK(laps_times[[#This Row],[50]]),"DNF",CONCATENATE(RANK(rounds_cum_time[[#This Row],[50]],rounds_cum_time[50],1),"."))</f>
        <v>32.</v>
      </c>
      <c r="BH31" s="130" t="str">
        <f>IF(ISBLANK(laps_times[[#This Row],[51]]),"DNF",CONCATENATE(RANK(rounds_cum_time[[#This Row],[51]],rounds_cum_time[51],1),"."))</f>
        <v>32.</v>
      </c>
      <c r="BI31" s="130" t="str">
        <f>IF(ISBLANK(laps_times[[#This Row],[52]]),"DNF",CONCATENATE(RANK(rounds_cum_time[[#This Row],[52]],rounds_cum_time[52],1),"."))</f>
        <v>32.</v>
      </c>
      <c r="BJ31" s="130" t="str">
        <f>IF(ISBLANK(laps_times[[#This Row],[53]]),"DNF",CONCATENATE(RANK(rounds_cum_time[[#This Row],[53]],rounds_cum_time[53],1),"."))</f>
        <v>32.</v>
      </c>
      <c r="BK31" s="130" t="str">
        <f>IF(ISBLANK(laps_times[[#This Row],[54]]),"DNF",CONCATENATE(RANK(rounds_cum_time[[#This Row],[54]],rounds_cum_time[54],1),"."))</f>
        <v>31.</v>
      </c>
      <c r="BL31" s="130" t="str">
        <f>IF(ISBLANK(laps_times[[#This Row],[55]]),"DNF",CONCATENATE(RANK(rounds_cum_time[[#This Row],[55]],rounds_cum_time[55],1),"."))</f>
        <v>30.</v>
      </c>
      <c r="BM31" s="130" t="str">
        <f>IF(ISBLANK(laps_times[[#This Row],[56]]),"DNF",CONCATENATE(RANK(rounds_cum_time[[#This Row],[56]],rounds_cum_time[56],1),"."))</f>
        <v>30.</v>
      </c>
      <c r="BN31" s="130" t="str">
        <f>IF(ISBLANK(laps_times[[#This Row],[57]]),"DNF",CONCATENATE(RANK(rounds_cum_time[[#This Row],[57]],rounds_cum_time[57],1),"."))</f>
        <v>30.</v>
      </c>
      <c r="BO31" s="130" t="str">
        <f>IF(ISBLANK(laps_times[[#This Row],[58]]),"DNF",CONCATENATE(RANK(rounds_cum_time[[#This Row],[58]],rounds_cum_time[58],1),"."))</f>
        <v>30.</v>
      </c>
      <c r="BP31" s="130" t="str">
        <f>IF(ISBLANK(laps_times[[#This Row],[59]]),"DNF",CONCATENATE(RANK(rounds_cum_time[[#This Row],[59]],rounds_cum_time[59],1),"."))</f>
        <v>30.</v>
      </c>
      <c r="BQ31" s="130" t="str">
        <f>IF(ISBLANK(laps_times[[#This Row],[60]]),"DNF",CONCATENATE(RANK(rounds_cum_time[[#This Row],[60]],rounds_cum_time[60],1),"."))</f>
        <v>30.</v>
      </c>
      <c r="BR31" s="130" t="str">
        <f>IF(ISBLANK(laps_times[[#This Row],[61]]),"DNF",CONCATENATE(RANK(rounds_cum_time[[#This Row],[61]],rounds_cum_time[61],1),"."))</f>
        <v>30.</v>
      </c>
      <c r="BS31" s="130" t="str">
        <f>IF(ISBLANK(laps_times[[#This Row],[62]]),"DNF",CONCATENATE(RANK(rounds_cum_time[[#This Row],[62]],rounds_cum_time[62],1),"."))</f>
        <v>30.</v>
      </c>
      <c r="BT31" s="130" t="str">
        <f>IF(ISBLANK(laps_times[[#This Row],[63]]),"DNF",CONCATENATE(RANK(rounds_cum_time[[#This Row],[63]],rounds_cum_time[63],1),"."))</f>
        <v>30.</v>
      </c>
      <c r="BU31" s="130" t="str">
        <f>IF(ISBLANK(laps_times[[#This Row],[64]]),"DNF",CONCATENATE(RANK(rounds_cum_time[[#This Row],[64]],rounds_cum_time[64],1),"."))</f>
        <v>30.</v>
      </c>
      <c r="BV31" s="130" t="str">
        <f>IF(ISBLANK(laps_times[[#This Row],[65]]),"DNF",CONCATENATE(RANK(rounds_cum_time[[#This Row],[65]],rounds_cum_time[65],1),"."))</f>
        <v>30.</v>
      </c>
      <c r="BW31" s="130" t="str">
        <f>IF(ISBLANK(laps_times[[#This Row],[66]]),"DNF",CONCATENATE(RANK(rounds_cum_time[[#This Row],[66]],rounds_cum_time[66],1),"."))</f>
        <v>30.</v>
      </c>
      <c r="BX31" s="130" t="str">
        <f>IF(ISBLANK(laps_times[[#This Row],[67]]),"DNF",CONCATENATE(RANK(rounds_cum_time[[#This Row],[67]],rounds_cum_time[67],1),"."))</f>
        <v>30.</v>
      </c>
      <c r="BY31" s="130" t="str">
        <f>IF(ISBLANK(laps_times[[#This Row],[68]]),"DNF",CONCATENATE(RANK(rounds_cum_time[[#This Row],[68]],rounds_cum_time[68],1),"."))</f>
        <v>30.</v>
      </c>
      <c r="BZ31" s="130" t="str">
        <f>IF(ISBLANK(laps_times[[#This Row],[69]]),"DNF",CONCATENATE(RANK(rounds_cum_time[[#This Row],[69]],rounds_cum_time[69],1),"."))</f>
        <v>30.</v>
      </c>
      <c r="CA31" s="130" t="str">
        <f>IF(ISBLANK(laps_times[[#This Row],[70]]),"DNF",CONCATENATE(RANK(rounds_cum_time[[#This Row],[70]],rounds_cum_time[70],1),"."))</f>
        <v>30.</v>
      </c>
      <c r="CB31" s="130" t="str">
        <f>IF(ISBLANK(laps_times[[#This Row],[71]]),"DNF",CONCATENATE(RANK(rounds_cum_time[[#This Row],[71]],rounds_cum_time[71],1),"."))</f>
        <v>30.</v>
      </c>
      <c r="CC31" s="130" t="str">
        <f>IF(ISBLANK(laps_times[[#This Row],[72]]),"DNF",CONCATENATE(RANK(rounds_cum_time[[#This Row],[72]],rounds_cum_time[72],1),"."))</f>
        <v>30.</v>
      </c>
      <c r="CD31" s="130" t="str">
        <f>IF(ISBLANK(laps_times[[#This Row],[73]]),"DNF",CONCATENATE(RANK(rounds_cum_time[[#This Row],[73]],rounds_cum_time[73],1),"."))</f>
        <v>30.</v>
      </c>
      <c r="CE31" s="130" t="str">
        <f>IF(ISBLANK(laps_times[[#This Row],[74]]),"DNF",CONCATENATE(RANK(rounds_cum_time[[#This Row],[74]],rounds_cum_time[74],1),"."))</f>
        <v>30.</v>
      </c>
      <c r="CF31" s="130" t="str">
        <f>IF(ISBLANK(laps_times[[#This Row],[75]]),"DNF",CONCATENATE(RANK(rounds_cum_time[[#This Row],[75]],rounds_cum_time[75],1),"."))</f>
        <v>30.</v>
      </c>
      <c r="CG31" s="130" t="str">
        <f>IF(ISBLANK(laps_times[[#This Row],[76]]),"DNF",CONCATENATE(RANK(rounds_cum_time[[#This Row],[76]],rounds_cum_time[76],1),"."))</f>
        <v>30.</v>
      </c>
      <c r="CH31" s="130" t="str">
        <f>IF(ISBLANK(laps_times[[#This Row],[77]]),"DNF",CONCATENATE(RANK(rounds_cum_time[[#This Row],[77]],rounds_cum_time[77],1),"."))</f>
        <v>29.</v>
      </c>
      <c r="CI31" s="130" t="str">
        <f>IF(ISBLANK(laps_times[[#This Row],[78]]),"DNF",CONCATENATE(RANK(rounds_cum_time[[#This Row],[78]],rounds_cum_time[78],1),"."))</f>
        <v>29.</v>
      </c>
      <c r="CJ31" s="130" t="str">
        <f>IF(ISBLANK(laps_times[[#This Row],[79]]),"DNF",CONCATENATE(RANK(rounds_cum_time[[#This Row],[79]],rounds_cum_time[79],1),"."))</f>
        <v>29.</v>
      </c>
      <c r="CK31" s="130" t="str">
        <f>IF(ISBLANK(laps_times[[#This Row],[80]]),"DNF",CONCATENATE(RANK(rounds_cum_time[[#This Row],[80]],rounds_cum_time[80],1),"."))</f>
        <v>29.</v>
      </c>
      <c r="CL31" s="130" t="str">
        <f>IF(ISBLANK(laps_times[[#This Row],[81]]),"DNF",CONCATENATE(RANK(rounds_cum_time[[#This Row],[81]],rounds_cum_time[81],1),"."))</f>
        <v>30.</v>
      </c>
      <c r="CM31" s="130" t="str">
        <f>IF(ISBLANK(laps_times[[#This Row],[82]]),"DNF",CONCATENATE(RANK(rounds_cum_time[[#This Row],[82]],rounds_cum_time[82],1),"."))</f>
        <v>28.</v>
      </c>
      <c r="CN31" s="130" t="str">
        <f>IF(ISBLANK(laps_times[[#This Row],[83]]),"DNF",CONCATENATE(RANK(rounds_cum_time[[#This Row],[83]],rounds_cum_time[83],1),"."))</f>
        <v>28.</v>
      </c>
      <c r="CO31" s="130" t="str">
        <f>IF(ISBLANK(laps_times[[#This Row],[84]]),"DNF",CONCATENATE(RANK(rounds_cum_time[[#This Row],[84]],rounds_cum_time[84],1),"."))</f>
        <v>27.</v>
      </c>
      <c r="CP31" s="130" t="str">
        <f>IF(ISBLANK(laps_times[[#This Row],[85]]),"DNF",CONCATENATE(RANK(rounds_cum_time[[#This Row],[85]],rounds_cum_time[85],1),"."))</f>
        <v>28.</v>
      </c>
      <c r="CQ31" s="130" t="str">
        <f>IF(ISBLANK(laps_times[[#This Row],[86]]),"DNF",CONCATENATE(RANK(rounds_cum_time[[#This Row],[86]],rounds_cum_time[86],1),"."))</f>
        <v>28.</v>
      </c>
      <c r="CR31" s="130" t="str">
        <f>IF(ISBLANK(laps_times[[#This Row],[87]]),"DNF",CONCATENATE(RANK(rounds_cum_time[[#This Row],[87]],rounds_cum_time[87],1),"."))</f>
        <v>28.</v>
      </c>
      <c r="CS31" s="130" t="str">
        <f>IF(ISBLANK(laps_times[[#This Row],[88]]),"DNF",CONCATENATE(RANK(rounds_cum_time[[#This Row],[88]],rounds_cum_time[88],1),"."))</f>
        <v>28.</v>
      </c>
      <c r="CT31" s="130" t="str">
        <f>IF(ISBLANK(laps_times[[#This Row],[89]]),"DNF",CONCATENATE(RANK(rounds_cum_time[[#This Row],[89]],rounds_cum_time[89],1),"."))</f>
        <v>28.</v>
      </c>
      <c r="CU31" s="130" t="str">
        <f>IF(ISBLANK(laps_times[[#This Row],[90]]),"DNF",CONCATENATE(RANK(rounds_cum_time[[#This Row],[90]],rounds_cum_time[90],1),"."))</f>
        <v>28.</v>
      </c>
      <c r="CV31" s="130" t="str">
        <f>IF(ISBLANK(laps_times[[#This Row],[91]]),"DNF",CONCATENATE(RANK(rounds_cum_time[[#This Row],[91]],rounds_cum_time[91],1),"."))</f>
        <v>28.</v>
      </c>
      <c r="CW31" s="130" t="str">
        <f>IF(ISBLANK(laps_times[[#This Row],[92]]),"DNF",CONCATENATE(RANK(rounds_cum_time[[#This Row],[92]],rounds_cum_time[92],1),"."))</f>
        <v>28.</v>
      </c>
      <c r="CX31" s="130" t="str">
        <f>IF(ISBLANK(laps_times[[#This Row],[93]]),"DNF",CONCATENATE(RANK(rounds_cum_time[[#This Row],[93]],rounds_cum_time[93],1),"."))</f>
        <v>28.</v>
      </c>
      <c r="CY31" s="130" t="str">
        <f>IF(ISBLANK(laps_times[[#This Row],[94]]),"DNF",CONCATENATE(RANK(rounds_cum_time[[#This Row],[94]],rounds_cum_time[94],1),"."))</f>
        <v>28.</v>
      </c>
      <c r="CZ31" s="130" t="str">
        <f>IF(ISBLANK(laps_times[[#This Row],[95]]),"DNF",CONCATENATE(RANK(rounds_cum_time[[#This Row],[95]],rounds_cum_time[95],1),"."))</f>
        <v>27.</v>
      </c>
      <c r="DA31" s="130" t="str">
        <f>IF(ISBLANK(laps_times[[#This Row],[96]]),"DNF",CONCATENATE(RANK(rounds_cum_time[[#This Row],[96]],rounds_cum_time[96],1),"."))</f>
        <v>27.</v>
      </c>
      <c r="DB31" s="130" t="str">
        <f>IF(ISBLANK(laps_times[[#This Row],[97]]),"DNF",CONCATENATE(RANK(rounds_cum_time[[#This Row],[97]],rounds_cum_time[97],1),"."))</f>
        <v>27.</v>
      </c>
      <c r="DC31" s="130" t="str">
        <f>IF(ISBLANK(laps_times[[#This Row],[98]]),"DNF",CONCATENATE(RANK(rounds_cum_time[[#This Row],[98]],rounds_cum_time[98],1),"."))</f>
        <v>27.</v>
      </c>
      <c r="DD31" s="130" t="str">
        <f>IF(ISBLANK(laps_times[[#This Row],[99]]),"DNF",CONCATENATE(RANK(rounds_cum_time[[#This Row],[99]],rounds_cum_time[99],1),"."))</f>
        <v>27.</v>
      </c>
      <c r="DE31" s="130" t="str">
        <f>IF(ISBLANK(laps_times[[#This Row],[100]]),"DNF",CONCATENATE(RANK(rounds_cum_time[[#This Row],[100]],rounds_cum_time[100],1),"."))</f>
        <v>27.</v>
      </c>
      <c r="DF31" s="130" t="str">
        <f>IF(ISBLANK(laps_times[[#This Row],[101]]),"DNF",CONCATENATE(RANK(rounds_cum_time[[#This Row],[101]],rounds_cum_time[101],1),"."))</f>
        <v>26.</v>
      </c>
      <c r="DG31" s="130" t="str">
        <f>IF(ISBLANK(laps_times[[#This Row],[102]]),"DNF",CONCATENATE(RANK(rounds_cum_time[[#This Row],[102]],rounds_cum_time[102],1),"."))</f>
        <v>27.</v>
      </c>
      <c r="DH31" s="130" t="str">
        <f>IF(ISBLANK(laps_times[[#This Row],[103]]),"DNF",CONCATENATE(RANK(rounds_cum_time[[#This Row],[103]],rounds_cum_time[103],1),"."))</f>
        <v>28.</v>
      </c>
      <c r="DI31" s="131" t="str">
        <f>IF(ISBLANK(laps_times[[#This Row],[104]]),"DNF",CONCATENATE(RANK(rounds_cum_time[[#This Row],[104]],rounds_cum_time[104],1),"."))</f>
        <v>28.</v>
      </c>
      <c r="DJ31" s="131" t="str">
        <f>IF(ISBLANK(laps_times[[#This Row],[105]]),"DNF",CONCATENATE(RANK(rounds_cum_time[[#This Row],[105]],rounds_cum_time[105],1),"."))</f>
        <v>28.</v>
      </c>
    </row>
    <row r="32" spans="2:114" x14ac:dyDescent="0.2">
      <c r="B32" s="124">
        <f>laps_times[[#This Row],[poř]]</f>
        <v>29</v>
      </c>
      <c r="C32" s="129">
        <f>laps_times[[#This Row],[s.č.]]</f>
        <v>49</v>
      </c>
      <c r="D32" s="125" t="str">
        <f>laps_times[[#This Row],[jméno]]</f>
        <v>Kolář Martin</v>
      </c>
      <c r="E32" s="126">
        <f>laps_times[[#This Row],[roč]]</f>
        <v>1980</v>
      </c>
      <c r="F32" s="126" t="str">
        <f>laps_times[[#This Row],[kat]]</f>
        <v>M30</v>
      </c>
      <c r="G32" s="126">
        <f>laps_times[[#This Row],[poř_kat]]</f>
        <v>12</v>
      </c>
      <c r="H32" s="125" t="str">
        <f>IF(ISBLANK(laps_times[[#This Row],[klub]]),"-",laps_times[[#This Row],[klub]])</f>
        <v>MALIDA OPTIMUM</v>
      </c>
      <c r="I32" s="138">
        <f>laps_times[[#This Row],[celk. čas]]</f>
        <v>0.14113425925925926</v>
      </c>
      <c r="J32" s="130" t="str">
        <f>IF(ISBLANK(laps_times[[#This Row],[1]]),"DNF",CONCATENATE(RANK(rounds_cum_time[[#This Row],[1]],rounds_cum_time[1],1),"."))</f>
        <v>25.</v>
      </c>
      <c r="K32" s="130" t="str">
        <f>IF(ISBLANK(laps_times[[#This Row],[2]]),"DNF",CONCATENATE(RANK(rounds_cum_time[[#This Row],[2]],rounds_cum_time[2],1),"."))</f>
        <v>24.</v>
      </c>
      <c r="L32" s="130" t="str">
        <f>IF(ISBLANK(laps_times[[#This Row],[3]]),"DNF",CONCATENATE(RANK(rounds_cum_time[[#This Row],[3]],rounds_cum_time[3],1),"."))</f>
        <v>23.</v>
      </c>
      <c r="M32" s="130" t="str">
        <f>IF(ISBLANK(laps_times[[#This Row],[4]]),"DNF",CONCATENATE(RANK(rounds_cum_time[[#This Row],[4]],rounds_cum_time[4],1),"."))</f>
        <v>21.</v>
      </c>
      <c r="N32" s="130" t="str">
        <f>IF(ISBLANK(laps_times[[#This Row],[5]]),"DNF",CONCATENATE(RANK(rounds_cum_time[[#This Row],[5]],rounds_cum_time[5],1),"."))</f>
        <v>21.</v>
      </c>
      <c r="O32" s="130" t="str">
        <f>IF(ISBLANK(laps_times[[#This Row],[6]]),"DNF",CONCATENATE(RANK(rounds_cum_time[[#This Row],[6]],rounds_cum_time[6],1),"."))</f>
        <v>21.</v>
      </c>
      <c r="P32" s="130" t="str">
        <f>IF(ISBLANK(laps_times[[#This Row],[7]]),"DNF",CONCATENATE(RANK(rounds_cum_time[[#This Row],[7]],rounds_cum_time[7],1),"."))</f>
        <v>21.</v>
      </c>
      <c r="Q32" s="130" t="str">
        <f>IF(ISBLANK(laps_times[[#This Row],[8]]),"DNF",CONCATENATE(RANK(rounds_cum_time[[#This Row],[8]],rounds_cum_time[8],1),"."))</f>
        <v>21.</v>
      </c>
      <c r="R32" s="130" t="str">
        <f>IF(ISBLANK(laps_times[[#This Row],[9]]),"DNF",CONCATENATE(RANK(rounds_cum_time[[#This Row],[9]],rounds_cum_time[9],1),"."))</f>
        <v>21.</v>
      </c>
      <c r="S32" s="130" t="str">
        <f>IF(ISBLANK(laps_times[[#This Row],[10]]),"DNF",CONCATENATE(RANK(rounds_cum_time[[#This Row],[10]],rounds_cum_time[10],1),"."))</f>
        <v>21.</v>
      </c>
      <c r="T32" s="130" t="str">
        <f>IF(ISBLANK(laps_times[[#This Row],[11]]),"DNF",CONCATENATE(RANK(rounds_cum_time[[#This Row],[11]],rounds_cum_time[11],1),"."))</f>
        <v>20.</v>
      </c>
      <c r="U32" s="130" t="str">
        <f>IF(ISBLANK(laps_times[[#This Row],[12]]),"DNF",CONCATENATE(RANK(rounds_cum_time[[#This Row],[12]],rounds_cum_time[12],1),"."))</f>
        <v>20.</v>
      </c>
      <c r="V32" s="130" t="str">
        <f>IF(ISBLANK(laps_times[[#This Row],[13]]),"DNF",CONCATENATE(RANK(rounds_cum_time[[#This Row],[13]],rounds_cum_time[13],1),"."))</f>
        <v>20.</v>
      </c>
      <c r="W32" s="130" t="str">
        <f>IF(ISBLANK(laps_times[[#This Row],[14]]),"DNF",CONCATENATE(RANK(rounds_cum_time[[#This Row],[14]],rounds_cum_time[14],1),"."))</f>
        <v>20.</v>
      </c>
      <c r="X32" s="130" t="str">
        <f>IF(ISBLANK(laps_times[[#This Row],[15]]),"DNF",CONCATENATE(RANK(rounds_cum_time[[#This Row],[15]],rounds_cum_time[15],1),"."))</f>
        <v>20.</v>
      </c>
      <c r="Y32" s="130" t="str">
        <f>IF(ISBLANK(laps_times[[#This Row],[16]]),"DNF",CONCATENATE(RANK(rounds_cum_time[[#This Row],[16]],rounds_cum_time[16],1),"."))</f>
        <v>20.</v>
      </c>
      <c r="Z32" s="130" t="str">
        <f>IF(ISBLANK(laps_times[[#This Row],[17]]),"DNF",CONCATENATE(RANK(rounds_cum_time[[#This Row],[17]],rounds_cum_time[17],1),"."))</f>
        <v>20.</v>
      </c>
      <c r="AA32" s="130" t="str">
        <f>IF(ISBLANK(laps_times[[#This Row],[18]]),"DNF",CONCATENATE(RANK(rounds_cum_time[[#This Row],[18]],rounds_cum_time[18],1),"."))</f>
        <v>20.</v>
      </c>
      <c r="AB32" s="130" t="str">
        <f>IF(ISBLANK(laps_times[[#This Row],[19]]),"DNF",CONCATENATE(RANK(rounds_cum_time[[#This Row],[19]],rounds_cum_time[19],1),"."))</f>
        <v>21.</v>
      </c>
      <c r="AC32" s="130" t="str">
        <f>IF(ISBLANK(laps_times[[#This Row],[20]]),"DNF",CONCATENATE(RANK(rounds_cum_time[[#This Row],[20]],rounds_cum_time[20],1),"."))</f>
        <v>21.</v>
      </c>
      <c r="AD32" s="130" t="str">
        <f>IF(ISBLANK(laps_times[[#This Row],[21]]),"DNF",CONCATENATE(RANK(rounds_cum_time[[#This Row],[21]],rounds_cum_time[21],1),"."))</f>
        <v>21.</v>
      </c>
      <c r="AE32" s="130" t="str">
        <f>IF(ISBLANK(laps_times[[#This Row],[22]]),"DNF",CONCATENATE(RANK(rounds_cum_time[[#This Row],[22]],rounds_cum_time[22],1),"."))</f>
        <v>21.</v>
      </c>
      <c r="AF32" s="130" t="str">
        <f>IF(ISBLANK(laps_times[[#This Row],[23]]),"DNF",CONCATENATE(RANK(rounds_cum_time[[#This Row],[23]],rounds_cum_time[23],1),"."))</f>
        <v>21.</v>
      </c>
      <c r="AG32" s="130" t="str">
        <f>IF(ISBLANK(laps_times[[#This Row],[24]]),"DNF",CONCATENATE(RANK(rounds_cum_time[[#This Row],[24]],rounds_cum_time[24],1),"."))</f>
        <v>21.</v>
      </c>
      <c r="AH32" s="130" t="str">
        <f>IF(ISBLANK(laps_times[[#This Row],[25]]),"DNF",CONCATENATE(RANK(rounds_cum_time[[#This Row],[25]],rounds_cum_time[25],1),"."))</f>
        <v>21.</v>
      </c>
      <c r="AI32" s="130" t="str">
        <f>IF(ISBLANK(laps_times[[#This Row],[26]]),"DNF",CONCATENATE(RANK(rounds_cum_time[[#This Row],[26]],rounds_cum_time[26],1),"."))</f>
        <v>21.</v>
      </c>
      <c r="AJ32" s="130" t="str">
        <f>IF(ISBLANK(laps_times[[#This Row],[27]]),"DNF",CONCATENATE(RANK(rounds_cum_time[[#This Row],[27]],rounds_cum_time[27],1),"."))</f>
        <v>21.</v>
      </c>
      <c r="AK32" s="130" t="str">
        <f>IF(ISBLANK(laps_times[[#This Row],[28]]),"DNF",CONCATENATE(RANK(rounds_cum_time[[#This Row],[28]],rounds_cum_time[28],1),"."))</f>
        <v>21.</v>
      </c>
      <c r="AL32" s="130" t="str">
        <f>IF(ISBLANK(laps_times[[#This Row],[29]]),"DNF",CONCATENATE(RANK(rounds_cum_time[[#This Row],[29]],rounds_cum_time[29],1),"."))</f>
        <v>21.</v>
      </c>
      <c r="AM32" s="130" t="str">
        <f>IF(ISBLANK(laps_times[[#This Row],[30]]),"DNF",CONCATENATE(RANK(rounds_cum_time[[#This Row],[30]],rounds_cum_time[30],1),"."))</f>
        <v>21.</v>
      </c>
      <c r="AN32" s="130" t="str">
        <f>IF(ISBLANK(laps_times[[#This Row],[31]]),"DNF",CONCATENATE(RANK(rounds_cum_time[[#This Row],[31]],rounds_cum_time[31],1),"."))</f>
        <v>21.</v>
      </c>
      <c r="AO32" s="130" t="str">
        <f>IF(ISBLANK(laps_times[[#This Row],[32]]),"DNF",CONCATENATE(RANK(rounds_cum_time[[#This Row],[32]],rounds_cum_time[32],1),"."))</f>
        <v>21.</v>
      </c>
      <c r="AP32" s="130" t="str">
        <f>IF(ISBLANK(laps_times[[#This Row],[33]]),"DNF",CONCATENATE(RANK(rounds_cum_time[[#This Row],[33]],rounds_cum_time[33],1),"."))</f>
        <v>21.</v>
      </c>
      <c r="AQ32" s="130" t="str">
        <f>IF(ISBLANK(laps_times[[#This Row],[34]]),"DNF",CONCATENATE(RANK(rounds_cum_time[[#This Row],[34]],rounds_cum_time[34],1),"."))</f>
        <v>21.</v>
      </c>
      <c r="AR32" s="130" t="str">
        <f>IF(ISBLANK(laps_times[[#This Row],[35]]),"DNF",CONCATENATE(RANK(rounds_cum_time[[#This Row],[35]],rounds_cum_time[35],1),"."))</f>
        <v>21.</v>
      </c>
      <c r="AS32" s="130" t="str">
        <f>IF(ISBLANK(laps_times[[#This Row],[36]]),"DNF",CONCATENATE(RANK(rounds_cum_time[[#This Row],[36]],rounds_cum_time[36],1),"."))</f>
        <v>21.</v>
      </c>
      <c r="AT32" s="130" t="str">
        <f>IF(ISBLANK(laps_times[[#This Row],[37]]),"DNF",CONCATENATE(RANK(rounds_cum_time[[#This Row],[37]],rounds_cum_time[37],1),"."))</f>
        <v>21.</v>
      </c>
      <c r="AU32" s="130" t="str">
        <f>IF(ISBLANK(laps_times[[#This Row],[38]]),"DNF",CONCATENATE(RANK(rounds_cum_time[[#This Row],[38]],rounds_cum_time[38],1),"."))</f>
        <v>21.</v>
      </c>
      <c r="AV32" s="130" t="str">
        <f>IF(ISBLANK(laps_times[[#This Row],[39]]),"DNF",CONCATENATE(RANK(rounds_cum_time[[#This Row],[39]],rounds_cum_time[39],1),"."))</f>
        <v>21.</v>
      </c>
      <c r="AW32" s="130" t="str">
        <f>IF(ISBLANK(laps_times[[#This Row],[40]]),"DNF",CONCATENATE(RANK(rounds_cum_time[[#This Row],[40]],rounds_cum_time[40],1),"."))</f>
        <v>21.</v>
      </c>
      <c r="AX32" s="130" t="str">
        <f>IF(ISBLANK(laps_times[[#This Row],[41]]),"DNF",CONCATENATE(RANK(rounds_cum_time[[#This Row],[41]],rounds_cum_time[41],1),"."))</f>
        <v>21.</v>
      </c>
      <c r="AY32" s="130" t="str">
        <f>IF(ISBLANK(laps_times[[#This Row],[42]]),"DNF",CONCATENATE(RANK(rounds_cum_time[[#This Row],[42]],rounds_cum_time[42],1),"."))</f>
        <v>21.</v>
      </c>
      <c r="AZ32" s="130" t="str">
        <f>IF(ISBLANK(laps_times[[#This Row],[43]]),"DNF",CONCATENATE(RANK(rounds_cum_time[[#This Row],[43]],rounds_cum_time[43],1),"."))</f>
        <v>21.</v>
      </c>
      <c r="BA32" s="130" t="str">
        <f>IF(ISBLANK(laps_times[[#This Row],[44]]),"DNF",CONCATENATE(RANK(rounds_cum_time[[#This Row],[44]],rounds_cum_time[44],1),"."))</f>
        <v>21.</v>
      </c>
      <c r="BB32" s="130" t="str">
        <f>IF(ISBLANK(laps_times[[#This Row],[45]]),"DNF",CONCATENATE(RANK(rounds_cum_time[[#This Row],[45]],rounds_cum_time[45],1),"."))</f>
        <v>21.</v>
      </c>
      <c r="BC32" s="130" t="str">
        <f>IF(ISBLANK(laps_times[[#This Row],[46]]),"DNF",CONCATENATE(RANK(rounds_cum_time[[#This Row],[46]],rounds_cum_time[46],1),"."))</f>
        <v>21.</v>
      </c>
      <c r="BD32" s="130" t="str">
        <f>IF(ISBLANK(laps_times[[#This Row],[47]]),"DNF",CONCATENATE(RANK(rounds_cum_time[[#This Row],[47]],rounds_cum_time[47],1),"."))</f>
        <v>21.</v>
      </c>
      <c r="BE32" s="130" t="str">
        <f>IF(ISBLANK(laps_times[[#This Row],[48]]),"DNF",CONCATENATE(RANK(rounds_cum_time[[#This Row],[48]],rounds_cum_time[48],1),"."))</f>
        <v>21.</v>
      </c>
      <c r="BF32" s="130" t="str">
        <f>IF(ISBLANK(laps_times[[#This Row],[49]]),"DNF",CONCATENATE(RANK(rounds_cum_time[[#This Row],[49]],rounds_cum_time[49],1),"."))</f>
        <v>21.</v>
      </c>
      <c r="BG32" s="130" t="str">
        <f>IF(ISBLANK(laps_times[[#This Row],[50]]),"DNF",CONCATENATE(RANK(rounds_cum_time[[#This Row],[50]],rounds_cum_time[50],1),"."))</f>
        <v>21.</v>
      </c>
      <c r="BH32" s="130" t="str">
        <f>IF(ISBLANK(laps_times[[#This Row],[51]]),"DNF",CONCATENATE(RANK(rounds_cum_time[[#This Row],[51]],rounds_cum_time[51],1),"."))</f>
        <v>21.</v>
      </c>
      <c r="BI32" s="130" t="str">
        <f>IF(ISBLANK(laps_times[[#This Row],[52]]),"DNF",CONCATENATE(RANK(rounds_cum_time[[#This Row],[52]],rounds_cum_time[52],1),"."))</f>
        <v>21.</v>
      </c>
      <c r="BJ32" s="130" t="str">
        <f>IF(ISBLANK(laps_times[[#This Row],[53]]),"DNF",CONCATENATE(RANK(rounds_cum_time[[#This Row],[53]],rounds_cum_time[53],1),"."))</f>
        <v>21.</v>
      </c>
      <c r="BK32" s="130" t="str">
        <f>IF(ISBLANK(laps_times[[#This Row],[54]]),"DNF",CONCATENATE(RANK(rounds_cum_time[[#This Row],[54]],rounds_cum_time[54],1),"."))</f>
        <v>21.</v>
      </c>
      <c r="BL32" s="130" t="str">
        <f>IF(ISBLANK(laps_times[[#This Row],[55]]),"DNF",CONCATENATE(RANK(rounds_cum_time[[#This Row],[55]],rounds_cum_time[55],1),"."))</f>
        <v>21.</v>
      </c>
      <c r="BM32" s="130" t="str">
        <f>IF(ISBLANK(laps_times[[#This Row],[56]]),"DNF",CONCATENATE(RANK(rounds_cum_time[[#This Row],[56]],rounds_cum_time[56],1),"."))</f>
        <v>21.</v>
      </c>
      <c r="BN32" s="130" t="str">
        <f>IF(ISBLANK(laps_times[[#This Row],[57]]),"DNF",CONCATENATE(RANK(rounds_cum_time[[#This Row],[57]],rounds_cum_time[57],1),"."))</f>
        <v>21.</v>
      </c>
      <c r="BO32" s="130" t="str">
        <f>IF(ISBLANK(laps_times[[#This Row],[58]]),"DNF",CONCATENATE(RANK(rounds_cum_time[[#This Row],[58]],rounds_cum_time[58],1),"."))</f>
        <v>21.</v>
      </c>
      <c r="BP32" s="130" t="str">
        <f>IF(ISBLANK(laps_times[[#This Row],[59]]),"DNF",CONCATENATE(RANK(rounds_cum_time[[#This Row],[59]],rounds_cum_time[59],1),"."))</f>
        <v>21.</v>
      </c>
      <c r="BQ32" s="130" t="str">
        <f>IF(ISBLANK(laps_times[[#This Row],[60]]),"DNF",CONCATENATE(RANK(rounds_cum_time[[#This Row],[60]],rounds_cum_time[60],1),"."))</f>
        <v>21.</v>
      </c>
      <c r="BR32" s="130" t="str">
        <f>IF(ISBLANK(laps_times[[#This Row],[61]]),"DNF",CONCATENATE(RANK(rounds_cum_time[[#This Row],[61]],rounds_cum_time[61],1),"."))</f>
        <v>21.</v>
      </c>
      <c r="BS32" s="130" t="str">
        <f>IF(ISBLANK(laps_times[[#This Row],[62]]),"DNF",CONCATENATE(RANK(rounds_cum_time[[#This Row],[62]],rounds_cum_time[62],1),"."))</f>
        <v>21.</v>
      </c>
      <c r="BT32" s="130" t="str">
        <f>IF(ISBLANK(laps_times[[#This Row],[63]]),"DNF",CONCATENATE(RANK(rounds_cum_time[[#This Row],[63]],rounds_cum_time[63],1),"."))</f>
        <v>21.</v>
      </c>
      <c r="BU32" s="130" t="str">
        <f>IF(ISBLANK(laps_times[[#This Row],[64]]),"DNF",CONCATENATE(RANK(rounds_cum_time[[#This Row],[64]],rounds_cum_time[64],1),"."))</f>
        <v>21.</v>
      </c>
      <c r="BV32" s="130" t="str">
        <f>IF(ISBLANK(laps_times[[#This Row],[65]]),"DNF",CONCATENATE(RANK(rounds_cum_time[[#This Row],[65]],rounds_cum_time[65],1),"."))</f>
        <v>21.</v>
      </c>
      <c r="BW32" s="130" t="str">
        <f>IF(ISBLANK(laps_times[[#This Row],[66]]),"DNF",CONCATENATE(RANK(rounds_cum_time[[#This Row],[66]],rounds_cum_time[66],1),"."))</f>
        <v>22.</v>
      </c>
      <c r="BX32" s="130" t="str">
        <f>IF(ISBLANK(laps_times[[#This Row],[67]]),"DNF",CONCATENATE(RANK(rounds_cum_time[[#This Row],[67]],rounds_cum_time[67],1),"."))</f>
        <v>22.</v>
      </c>
      <c r="BY32" s="130" t="str">
        <f>IF(ISBLANK(laps_times[[#This Row],[68]]),"DNF",CONCATENATE(RANK(rounds_cum_time[[#This Row],[68]],rounds_cum_time[68],1),"."))</f>
        <v>22.</v>
      </c>
      <c r="BZ32" s="130" t="str">
        <f>IF(ISBLANK(laps_times[[#This Row],[69]]),"DNF",CONCATENATE(RANK(rounds_cum_time[[#This Row],[69]],rounds_cum_time[69],1),"."))</f>
        <v>22.</v>
      </c>
      <c r="CA32" s="130" t="str">
        <f>IF(ISBLANK(laps_times[[#This Row],[70]]),"DNF",CONCATENATE(RANK(rounds_cum_time[[#This Row],[70]],rounds_cum_time[70],1),"."))</f>
        <v>22.</v>
      </c>
      <c r="CB32" s="130" t="str">
        <f>IF(ISBLANK(laps_times[[#This Row],[71]]),"DNF",CONCATENATE(RANK(rounds_cum_time[[#This Row],[71]],rounds_cum_time[71],1),"."))</f>
        <v>22.</v>
      </c>
      <c r="CC32" s="130" t="str">
        <f>IF(ISBLANK(laps_times[[#This Row],[72]]),"DNF",CONCATENATE(RANK(rounds_cum_time[[#This Row],[72]],rounds_cum_time[72],1),"."))</f>
        <v>22.</v>
      </c>
      <c r="CD32" s="130" t="str">
        <f>IF(ISBLANK(laps_times[[#This Row],[73]]),"DNF",CONCATENATE(RANK(rounds_cum_time[[#This Row],[73]],rounds_cum_time[73],1),"."))</f>
        <v>22.</v>
      </c>
      <c r="CE32" s="130" t="str">
        <f>IF(ISBLANK(laps_times[[#This Row],[74]]),"DNF",CONCATENATE(RANK(rounds_cum_time[[#This Row],[74]],rounds_cum_time[74],1),"."))</f>
        <v>22.</v>
      </c>
      <c r="CF32" s="130" t="str">
        <f>IF(ISBLANK(laps_times[[#This Row],[75]]),"DNF",CONCATENATE(RANK(rounds_cum_time[[#This Row],[75]],rounds_cum_time[75],1),"."))</f>
        <v>22.</v>
      </c>
      <c r="CG32" s="130" t="str">
        <f>IF(ISBLANK(laps_times[[#This Row],[76]]),"DNF",CONCATENATE(RANK(rounds_cum_time[[#This Row],[76]],rounds_cum_time[76],1),"."))</f>
        <v>22.</v>
      </c>
      <c r="CH32" s="130" t="str">
        <f>IF(ISBLANK(laps_times[[#This Row],[77]]),"DNF",CONCATENATE(RANK(rounds_cum_time[[#This Row],[77]],rounds_cum_time[77],1),"."))</f>
        <v>22.</v>
      </c>
      <c r="CI32" s="130" t="str">
        <f>IF(ISBLANK(laps_times[[#This Row],[78]]),"DNF",CONCATENATE(RANK(rounds_cum_time[[#This Row],[78]],rounds_cum_time[78],1),"."))</f>
        <v>22.</v>
      </c>
      <c r="CJ32" s="130" t="str">
        <f>IF(ISBLANK(laps_times[[#This Row],[79]]),"DNF",CONCATENATE(RANK(rounds_cum_time[[#This Row],[79]],rounds_cum_time[79],1),"."))</f>
        <v>22.</v>
      </c>
      <c r="CK32" s="130" t="str">
        <f>IF(ISBLANK(laps_times[[#This Row],[80]]),"DNF",CONCATENATE(RANK(rounds_cum_time[[#This Row],[80]],rounds_cum_time[80],1),"."))</f>
        <v>22.</v>
      </c>
      <c r="CL32" s="130" t="str">
        <f>IF(ISBLANK(laps_times[[#This Row],[81]]),"DNF",CONCATENATE(RANK(rounds_cum_time[[#This Row],[81]],rounds_cum_time[81],1),"."))</f>
        <v>22.</v>
      </c>
      <c r="CM32" s="130" t="str">
        <f>IF(ISBLANK(laps_times[[#This Row],[82]]),"DNF",CONCATENATE(RANK(rounds_cum_time[[#This Row],[82]],rounds_cum_time[82],1),"."))</f>
        <v>22.</v>
      </c>
      <c r="CN32" s="130" t="str">
        <f>IF(ISBLANK(laps_times[[#This Row],[83]]),"DNF",CONCATENATE(RANK(rounds_cum_time[[#This Row],[83]],rounds_cum_time[83],1),"."))</f>
        <v>21.</v>
      </c>
      <c r="CO32" s="130" t="str">
        <f>IF(ISBLANK(laps_times[[#This Row],[84]]),"DNF",CONCATENATE(RANK(rounds_cum_time[[#This Row],[84]],rounds_cum_time[84],1),"."))</f>
        <v>21.</v>
      </c>
      <c r="CP32" s="130" t="str">
        <f>IF(ISBLANK(laps_times[[#This Row],[85]]),"DNF",CONCATENATE(RANK(rounds_cum_time[[#This Row],[85]],rounds_cum_time[85],1),"."))</f>
        <v>21.</v>
      </c>
      <c r="CQ32" s="130" t="str">
        <f>IF(ISBLANK(laps_times[[#This Row],[86]]),"DNF",CONCATENATE(RANK(rounds_cum_time[[#This Row],[86]],rounds_cum_time[86],1),"."))</f>
        <v>22.</v>
      </c>
      <c r="CR32" s="130" t="str">
        <f>IF(ISBLANK(laps_times[[#This Row],[87]]),"DNF",CONCATENATE(RANK(rounds_cum_time[[#This Row],[87]],rounds_cum_time[87],1),"."))</f>
        <v>23.</v>
      </c>
      <c r="CS32" s="130" t="str">
        <f>IF(ISBLANK(laps_times[[#This Row],[88]]),"DNF",CONCATENATE(RANK(rounds_cum_time[[#This Row],[88]],rounds_cum_time[88],1),"."))</f>
        <v>23.</v>
      </c>
      <c r="CT32" s="130" t="str">
        <f>IF(ISBLANK(laps_times[[#This Row],[89]]),"DNF",CONCATENATE(RANK(rounds_cum_time[[#This Row],[89]],rounds_cum_time[89],1),"."))</f>
        <v>24.</v>
      </c>
      <c r="CU32" s="130" t="str">
        <f>IF(ISBLANK(laps_times[[#This Row],[90]]),"DNF",CONCATENATE(RANK(rounds_cum_time[[#This Row],[90]],rounds_cum_time[90],1),"."))</f>
        <v>24.</v>
      </c>
      <c r="CV32" s="130" t="str">
        <f>IF(ISBLANK(laps_times[[#This Row],[91]]),"DNF",CONCATENATE(RANK(rounds_cum_time[[#This Row],[91]],rounds_cum_time[91],1),"."))</f>
        <v>24.</v>
      </c>
      <c r="CW32" s="130" t="str">
        <f>IF(ISBLANK(laps_times[[#This Row],[92]]),"DNF",CONCATENATE(RANK(rounds_cum_time[[#This Row],[92]],rounds_cum_time[92],1),"."))</f>
        <v>24.</v>
      </c>
      <c r="CX32" s="130" t="str">
        <f>IF(ISBLANK(laps_times[[#This Row],[93]]),"DNF",CONCATENATE(RANK(rounds_cum_time[[#This Row],[93]],rounds_cum_time[93],1),"."))</f>
        <v>24.</v>
      </c>
      <c r="CY32" s="130" t="str">
        <f>IF(ISBLANK(laps_times[[#This Row],[94]]),"DNF",CONCATENATE(RANK(rounds_cum_time[[#This Row],[94]],rounds_cum_time[94],1),"."))</f>
        <v>24.</v>
      </c>
      <c r="CZ32" s="130" t="str">
        <f>IF(ISBLANK(laps_times[[#This Row],[95]]),"DNF",CONCATENATE(RANK(rounds_cum_time[[#This Row],[95]],rounds_cum_time[95],1),"."))</f>
        <v>25.</v>
      </c>
      <c r="DA32" s="130" t="str">
        <f>IF(ISBLANK(laps_times[[#This Row],[96]]),"DNF",CONCATENATE(RANK(rounds_cum_time[[#This Row],[96]],rounds_cum_time[96],1),"."))</f>
        <v>26.</v>
      </c>
      <c r="DB32" s="130" t="str">
        <f>IF(ISBLANK(laps_times[[#This Row],[97]]),"DNF",CONCATENATE(RANK(rounds_cum_time[[#This Row],[97]],rounds_cum_time[97],1),"."))</f>
        <v>26.</v>
      </c>
      <c r="DC32" s="130" t="str">
        <f>IF(ISBLANK(laps_times[[#This Row],[98]]),"DNF",CONCATENATE(RANK(rounds_cum_time[[#This Row],[98]],rounds_cum_time[98],1),"."))</f>
        <v>26.</v>
      </c>
      <c r="DD32" s="130" t="str">
        <f>IF(ISBLANK(laps_times[[#This Row],[99]]),"DNF",CONCATENATE(RANK(rounds_cum_time[[#This Row],[99]],rounds_cum_time[99],1),"."))</f>
        <v>26.</v>
      </c>
      <c r="DE32" s="130" t="str">
        <f>IF(ISBLANK(laps_times[[#This Row],[100]]),"DNF",CONCATENATE(RANK(rounds_cum_time[[#This Row],[100]],rounds_cum_time[100],1),"."))</f>
        <v>26.</v>
      </c>
      <c r="DF32" s="130" t="str">
        <f>IF(ISBLANK(laps_times[[#This Row],[101]]),"DNF",CONCATENATE(RANK(rounds_cum_time[[#This Row],[101]],rounds_cum_time[101],1),"."))</f>
        <v>27.</v>
      </c>
      <c r="DG32" s="130" t="str">
        <f>IF(ISBLANK(laps_times[[#This Row],[102]]),"DNF",CONCATENATE(RANK(rounds_cum_time[[#This Row],[102]],rounds_cum_time[102],1),"."))</f>
        <v>29.</v>
      </c>
      <c r="DH32" s="130" t="str">
        <f>IF(ISBLANK(laps_times[[#This Row],[103]]),"DNF",CONCATENATE(RANK(rounds_cum_time[[#This Row],[103]],rounds_cum_time[103],1),"."))</f>
        <v>29.</v>
      </c>
      <c r="DI32" s="131" t="str">
        <f>IF(ISBLANK(laps_times[[#This Row],[104]]),"DNF",CONCATENATE(RANK(rounds_cum_time[[#This Row],[104]],rounds_cum_time[104],1),"."))</f>
        <v>29.</v>
      </c>
      <c r="DJ32" s="131" t="str">
        <f>IF(ISBLANK(laps_times[[#This Row],[105]]),"DNF",CONCATENATE(RANK(rounds_cum_time[[#This Row],[105]],rounds_cum_time[105],1),"."))</f>
        <v>29.</v>
      </c>
    </row>
    <row r="33" spans="2:114" x14ac:dyDescent="0.2">
      <c r="B33" s="124">
        <f>laps_times[[#This Row],[poř]]</f>
        <v>30</v>
      </c>
      <c r="C33" s="129">
        <f>laps_times[[#This Row],[s.č.]]</f>
        <v>126</v>
      </c>
      <c r="D33" s="125" t="str">
        <f>laps_times[[#This Row],[jméno]]</f>
        <v>Zelenka Libor</v>
      </c>
      <c r="E33" s="126">
        <f>laps_times[[#This Row],[roč]]</f>
        <v>1975</v>
      </c>
      <c r="F33" s="126" t="str">
        <f>laps_times[[#This Row],[kat]]</f>
        <v>M40</v>
      </c>
      <c r="G33" s="126">
        <f>laps_times[[#This Row],[poř_kat]]</f>
        <v>11</v>
      </c>
      <c r="H33" s="125" t="str">
        <f>IF(ISBLANK(laps_times[[#This Row],[klub]]),"-",laps_times[[#This Row],[klub]])</f>
        <v>TJ Jiskra Třeboň</v>
      </c>
      <c r="I33" s="138">
        <f>laps_times[[#This Row],[celk. čas]]</f>
        <v>0.14127314814814815</v>
      </c>
      <c r="J33" s="130" t="str">
        <f>IF(ISBLANK(laps_times[[#This Row],[1]]),"DNF",CONCATENATE(RANK(rounds_cum_time[[#This Row],[1]],rounds_cum_time[1],1),"."))</f>
        <v>33.</v>
      </c>
      <c r="K33" s="130" t="str">
        <f>IF(ISBLANK(laps_times[[#This Row],[2]]),"DNF",CONCATENATE(RANK(rounds_cum_time[[#This Row],[2]],rounds_cum_time[2],1),"."))</f>
        <v>28.</v>
      </c>
      <c r="L33" s="130" t="str">
        <f>IF(ISBLANK(laps_times[[#This Row],[3]]),"DNF",CONCATENATE(RANK(rounds_cum_time[[#This Row],[3]],rounds_cum_time[3],1),"."))</f>
        <v>26.</v>
      </c>
      <c r="M33" s="130" t="str">
        <f>IF(ISBLANK(laps_times[[#This Row],[4]]),"DNF",CONCATENATE(RANK(rounds_cum_time[[#This Row],[4]],rounds_cum_time[4],1),"."))</f>
        <v>26.</v>
      </c>
      <c r="N33" s="130" t="str">
        <f>IF(ISBLANK(laps_times[[#This Row],[5]]),"DNF",CONCATENATE(RANK(rounds_cum_time[[#This Row],[5]],rounds_cum_time[5],1),"."))</f>
        <v>26.</v>
      </c>
      <c r="O33" s="130" t="str">
        <f>IF(ISBLANK(laps_times[[#This Row],[6]]),"DNF",CONCATENATE(RANK(rounds_cum_time[[#This Row],[6]],rounds_cum_time[6],1),"."))</f>
        <v>26.</v>
      </c>
      <c r="P33" s="130" t="str">
        <f>IF(ISBLANK(laps_times[[#This Row],[7]]),"DNF",CONCATENATE(RANK(rounds_cum_time[[#This Row],[7]],rounds_cum_time[7],1),"."))</f>
        <v>24.</v>
      </c>
      <c r="Q33" s="130" t="str">
        <f>IF(ISBLANK(laps_times[[#This Row],[8]]),"DNF",CONCATENATE(RANK(rounds_cum_time[[#This Row],[8]],rounds_cum_time[8],1),"."))</f>
        <v>22.</v>
      </c>
      <c r="R33" s="130" t="str">
        <f>IF(ISBLANK(laps_times[[#This Row],[9]]),"DNF",CONCATENATE(RANK(rounds_cum_time[[#This Row],[9]],rounds_cum_time[9],1),"."))</f>
        <v>22.</v>
      </c>
      <c r="S33" s="130" t="str">
        <f>IF(ISBLANK(laps_times[[#This Row],[10]]),"DNF",CONCATENATE(RANK(rounds_cum_time[[#This Row],[10]],rounds_cum_time[10],1),"."))</f>
        <v>22.</v>
      </c>
      <c r="T33" s="130" t="str">
        <f>IF(ISBLANK(laps_times[[#This Row],[11]]),"DNF",CONCATENATE(RANK(rounds_cum_time[[#This Row],[11]],rounds_cum_time[11],1),"."))</f>
        <v>21.</v>
      </c>
      <c r="U33" s="130" t="str">
        <f>IF(ISBLANK(laps_times[[#This Row],[12]]),"DNF",CONCATENATE(RANK(rounds_cum_time[[#This Row],[12]],rounds_cum_time[12],1),"."))</f>
        <v>21.</v>
      </c>
      <c r="V33" s="130" t="str">
        <f>IF(ISBLANK(laps_times[[#This Row],[13]]),"DNF",CONCATENATE(RANK(rounds_cum_time[[#This Row],[13]],rounds_cum_time[13],1),"."))</f>
        <v>21.</v>
      </c>
      <c r="W33" s="130" t="str">
        <f>IF(ISBLANK(laps_times[[#This Row],[14]]),"DNF",CONCATENATE(RANK(rounds_cum_time[[#This Row],[14]],rounds_cum_time[14],1),"."))</f>
        <v>21.</v>
      </c>
      <c r="X33" s="130" t="str">
        <f>IF(ISBLANK(laps_times[[#This Row],[15]]),"DNF",CONCATENATE(RANK(rounds_cum_time[[#This Row],[15]],rounds_cum_time[15],1),"."))</f>
        <v>21.</v>
      </c>
      <c r="Y33" s="130" t="str">
        <f>IF(ISBLANK(laps_times[[#This Row],[16]]),"DNF",CONCATENATE(RANK(rounds_cum_time[[#This Row],[16]],rounds_cum_time[16],1),"."))</f>
        <v>21.</v>
      </c>
      <c r="Z33" s="130" t="str">
        <f>IF(ISBLANK(laps_times[[#This Row],[17]]),"DNF",CONCATENATE(RANK(rounds_cum_time[[#This Row],[17]],rounds_cum_time[17],1),"."))</f>
        <v>21.</v>
      </c>
      <c r="AA33" s="130" t="str">
        <f>IF(ISBLANK(laps_times[[#This Row],[18]]),"DNF",CONCATENATE(RANK(rounds_cum_time[[#This Row],[18]],rounds_cum_time[18],1),"."))</f>
        <v>21.</v>
      </c>
      <c r="AB33" s="130" t="str">
        <f>IF(ISBLANK(laps_times[[#This Row],[19]]),"DNF",CONCATENATE(RANK(rounds_cum_time[[#This Row],[19]],rounds_cum_time[19],1),"."))</f>
        <v>20.</v>
      </c>
      <c r="AC33" s="130" t="str">
        <f>IF(ISBLANK(laps_times[[#This Row],[20]]),"DNF",CONCATENATE(RANK(rounds_cum_time[[#This Row],[20]],rounds_cum_time[20],1),"."))</f>
        <v>20.</v>
      </c>
      <c r="AD33" s="130" t="str">
        <f>IF(ISBLANK(laps_times[[#This Row],[21]]),"DNF",CONCATENATE(RANK(rounds_cum_time[[#This Row],[21]],rounds_cum_time[21],1),"."))</f>
        <v>20.</v>
      </c>
      <c r="AE33" s="130" t="str">
        <f>IF(ISBLANK(laps_times[[#This Row],[22]]),"DNF",CONCATENATE(RANK(rounds_cum_time[[#This Row],[22]],rounds_cum_time[22],1),"."))</f>
        <v>20.</v>
      </c>
      <c r="AF33" s="130" t="str">
        <f>IF(ISBLANK(laps_times[[#This Row],[23]]),"DNF",CONCATENATE(RANK(rounds_cum_time[[#This Row],[23]],rounds_cum_time[23],1),"."))</f>
        <v>20.</v>
      </c>
      <c r="AG33" s="130" t="str">
        <f>IF(ISBLANK(laps_times[[#This Row],[24]]),"DNF",CONCATENATE(RANK(rounds_cum_time[[#This Row],[24]],rounds_cum_time[24],1),"."))</f>
        <v>20.</v>
      </c>
      <c r="AH33" s="130" t="str">
        <f>IF(ISBLANK(laps_times[[#This Row],[25]]),"DNF",CONCATENATE(RANK(rounds_cum_time[[#This Row],[25]],rounds_cum_time[25],1),"."))</f>
        <v>20.</v>
      </c>
      <c r="AI33" s="130" t="str">
        <f>IF(ISBLANK(laps_times[[#This Row],[26]]),"DNF",CONCATENATE(RANK(rounds_cum_time[[#This Row],[26]],rounds_cum_time[26],1),"."))</f>
        <v>20.</v>
      </c>
      <c r="AJ33" s="130" t="str">
        <f>IF(ISBLANK(laps_times[[#This Row],[27]]),"DNF",CONCATENATE(RANK(rounds_cum_time[[#This Row],[27]],rounds_cum_time[27],1),"."))</f>
        <v>20.</v>
      </c>
      <c r="AK33" s="130" t="str">
        <f>IF(ISBLANK(laps_times[[#This Row],[28]]),"DNF",CONCATENATE(RANK(rounds_cum_time[[#This Row],[28]],rounds_cum_time[28],1),"."))</f>
        <v>20.</v>
      </c>
      <c r="AL33" s="130" t="str">
        <f>IF(ISBLANK(laps_times[[#This Row],[29]]),"DNF",CONCATENATE(RANK(rounds_cum_time[[#This Row],[29]],rounds_cum_time[29],1),"."))</f>
        <v>20.</v>
      </c>
      <c r="AM33" s="130" t="str">
        <f>IF(ISBLANK(laps_times[[#This Row],[30]]),"DNF",CONCATENATE(RANK(rounds_cum_time[[#This Row],[30]],rounds_cum_time[30],1),"."))</f>
        <v>20.</v>
      </c>
      <c r="AN33" s="130" t="str">
        <f>IF(ISBLANK(laps_times[[#This Row],[31]]),"DNF",CONCATENATE(RANK(rounds_cum_time[[#This Row],[31]],rounds_cum_time[31],1),"."))</f>
        <v>20.</v>
      </c>
      <c r="AO33" s="130" t="str">
        <f>IF(ISBLANK(laps_times[[#This Row],[32]]),"DNF",CONCATENATE(RANK(rounds_cum_time[[#This Row],[32]],rounds_cum_time[32],1),"."))</f>
        <v>20.</v>
      </c>
      <c r="AP33" s="130" t="str">
        <f>IF(ISBLANK(laps_times[[#This Row],[33]]),"DNF",CONCATENATE(RANK(rounds_cum_time[[#This Row],[33]],rounds_cum_time[33],1),"."))</f>
        <v>20.</v>
      </c>
      <c r="AQ33" s="130" t="str">
        <f>IF(ISBLANK(laps_times[[#This Row],[34]]),"DNF",CONCATENATE(RANK(rounds_cum_time[[#This Row],[34]],rounds_cum_time[34],1),"."))</f>
        <v>20.</v>
      </c>
      <c r="AR33" s="130" t="str">
        <f>IF(ISBLANK(laps_times[[#This Row],[35]]),"DNF",CONCATENATE(RANK(rounds_cum_time[[#This Row],[35]],rounds_cum_time[35],1),"."))</f>
        <v>20.</v>
      </c>
      <c r="AS33" s="130" t="str">
        <f>IF(ISBLANK(laps_times[[#This Row],[36]]),"DNF",CONCATENATE(RANK(rounds_cum_time[[#This Row],[36]],rounds_cum_time[36],1),"."))</f>
        <v>20.</v>
      </c>
      <c r="AT33" s="130" t="str">
        <f>IF(ISBLANK(laps_times[[#This Row],[37]]),"DNF",CONCATENATE(RANK(rounds_cum_time[[#This Row],[37]],rounds_cum_time[37],1),"."))</f>
        <v>20.</v>
      </c>
      <c r="AU33" s="130" t="str">
        <f>IF(ISBLANK(laps_times[[#This Row],[38]]),"DNF",CONCATENATE(RANK(rounds_cum_time[[#This Row],[38]],rounds_cum_time[38],1),"."))</f>
        <v>20.</v>
      </c>
      <c r="AV33" s="130" t="str">
        <f>IF(ISBLANK(laps_times[[#This Row],[39]]),"DNF",CONCATENATE(RANK(rounds_cum_time[[#This Row],[39]],rounds_cum_time[39],1),"."))</f>
        <v>20.</v>
      </c>
      <c r="AW33" s="130" t="str">
        <f>IF(ISBLANK(laps_times[[#This Row],[40]]),"DNF",CONCATENATE(RANK(rounds_cum_time[[#This Row],[40]],rounds_cum_time[40],1),"."))</f>
        <v>20.</v>
      </c>
      <c r="AX33" s="130" t="str">
        <f>IF(ISBLANK(laps_times[[#This Row],[41]]),"DNF",CONCATENATE(RANK(rounds_cum_time[[#This Row],[41]],rounds_cum_time[41],1),"."))</f>
        <v>20.</v>
      </c>
      <c r="AY33" s="130" t="str">
        <f>IF(ISBLANK(laps_times[[#This Row],[42]]),"DNF",CONCATENATE(RANK(rounds_cum_time[[#This Row],[42]],rounds_cum_time[42],1),"."))</f>
        <v>20.</v>
      </c>
      <c r="AZ33" s="130" t="str">
        <f>IF(ISBLANK(laps_times[[#This Row],[43]]),"DNF",CONCATENATE(RANK(rounds_cum_time[[#This Row],[43]],rounds_cum_time[43],1),"."))</f>
        <v>20.</v>
      </c>
      <c r="BA33" s="130" t="str">
        <f>IF(ISBLANK(laps_times[[#This Row],[44]]),"DNF",CONCATENATE(RANK(rounds_cum_time[[#This Row],[44]],rounds_cum_time[44],1),"."))</f>
        <v>20.</v>
      </c>
      <c r="BB33" s="130" t="str">
        <f>IF(ISBLANK(laps_times[[#This Row],[45]]),"DNF",CONCATENATE(RANK(rounds_cum_time[[#This Row],[45]],rounds_cum_time[45],1),"."))</f>
        <v>20.</v>
      </c>
      <c r="BC33" s="130" t="str">
        <f>IF(ISBLANK(laps_times[[#This Row],[46]]),"DNF",CONCATENATE(RANK(rounds_cum_time[[#This Row],[46]],rounds_cum_time[46],1),"."))</f>
        <v>20.</v>
      </c>
      <c r="BD33" s="130" t="str">
        <f>IF(ISBLANK(laps_times[[#This Row],[47]]),"DNF",CONCATENATE(RANK(rounds_cum_time[[#This Row],[47]],rounds_cum_time[47],1),"."))</f>
        <v>20.</v>
      </c>
      <c r="BE33" s="130" t="str">
        <f>IF(ISBLANK(laps_times[[#This Row],[48]]),"DNF",CONCATENATE(RANK(rounds_cum_time[[#This Row],[48]],rounds_cum_time[48],1),"."))</f>
        <v>20.</v>
      </c>
      <c r="BF33" s="130" t="str">
        <f>IF(ISBLANK(laps_times[[#This Row],[49]]),"DNF",CONCATENATE(RANK(rounds_cum_time[[#This Row],[49]],rounds_cum_time[49],1),"."))</f>
        <v>20.</v>
      </c>
      <c r="BG33" s="130" t="str">
        <f>IF(ISBLANK(laps_times[[#This Row],[50]]),"DNF",CONCATENATE(RANK(rounds_cum_time[[#This Row],[50]],rounds_cum_time[50],1),"."))</f>
        <v>20.</v>
      </c>
      <c r="BH33" s="130" t="str">
        <f>IF(ISBLANK(laps_times[[#This Row],[51]]),"DNF",CONCATENATE(RANK(rounds_cum_time[[#This Row],[51]],rounds_cum_time[51],1),"."))</f>
        <v>20.</v>
      </c>
      <c r="BI33" s="130" t="str">
        <f>IF(ISBLANK(laps_times[[#This Row],[52]]),"DNF",CONCATENATE(RANK(rounds_cum_time[[#This Row],[52]],rounds_cum_time[52],1),"."))</f>
        <v>20.</v>
      </c>
      <c r="BJ33" s="130" t="str">
        <f>IF(ISBLANK(laps_times[[#This Row],[53]]),"DNF",CONCATENATE(RANK(rounds_cum_time[[#This Row],[53]],rounds_cum_time[53],1),"."))</f>
        <v>20.</v>
      </c>
      <c r="BK33" s="130" t="str">
        <f>IF(ISBLANK(laps_times[[#This Row],[54]]),"DNF",CONCATENATE(RANK(rounds_cum_time[[#This Row],[54]],rounds_cum_time[54],1),"."))</f>
        <v>20.</v>
      </c>
      <c r="BL33" s="130" t="str">
        <f>IF(ISBLANK(laps_times[[#This Row],[55]]),"DNF",CONCATENATE(RANK(rounds_cum_time[[#This Row],[55]],rounds_cum_time[55],1),"."))</f>
        <v>20.</v>
      </c>
      <c r="BM33" s="130" t="str">
        <f>IF(ISBLANK(laps_times[[#This Row],[56]]),"DNF",CONCATENATE(RANK(rounds_cum_time[[#This Row],[56]],rounds_cum_time[56],1),"."))</f>
        <v>20.</v>
      </c>
      <c r="BN33" s="130" t="str">
        <f>IF(ISBLANK(laps_times[[#This Row],[57]]),"DNF",CONCATENATE(RANK(rounds_cum_time[[#This Row],[57]],rounds_cum_time[57],1),"."))</f>
        <v>20.</v>
      </c>
      <c r="BO33" s="130" t="str">
        <f>IF(ISBLANK(laps_times[[#This Row],[58]]),"DNF",CONCATENATE(RANK(rounds_cum_time[[#This Row],[58]],rounds_cum_time[58],1),"."))</f>
        <v>20.</v>
      </c>
      <c r="BP33" s="130" t="str">
        <f>IF(ISBLANK(laps_times[[#This Row],[59]]),"DNF",CONCATENATE(RANK(rounds_cum_time[[#This Row],[59]],rounds_cum_time[59],1),"."))</f>
        <v>20.</v>
      </c>
      <c r="BQ33" s="130" t="str">
        <f>IF(ISBLANK(laps_times[[#This Row],[60]]),"DNF",CONCATENATE(RANK(rounds_cum_time[[#This Row],[60]],rounds_cum_time[60],1),"."))</f>
        <v>20.</v>
      </c>
      <c r="BR33" s="130" t="str">
        <f>IF(ISBLANK(laps_times[[#This Row],[61]]),"DNF",CONCATENATE(RANK(rounds_cum_time[[#This Row],[61]],rounds_cum_time[61],1),"."))</f>
        <v>20.</v>
      </c>
      <c r="BS33" s="130" t="str">
        <f>IF(ISBLANK(laps_times[[#This Row],[62]]),"DNF",CONCATENATE(RANK(rounds_cum_time[[#This Row],[62]],rounds_cum_time[62],1),"."))</f>
        <v>20.</v>
      </c>
      <c r="BT33" s="130" t="str">
        <f>IF(ISBLANK(laps_times[[#This Row],[63]]),"DNF",CONCATENATE(RANK(rounds_cum_time[[#This Row],[63]],rounds_cum_time[63],1),"."))</f>
        <v>20.</v>
      </c>
      <c r="BU33" s="130" t="str">
        <f>IF(ISBLANK(laps_times[[#This Row],[64]]),"DNF",CONCATENATE(RANK(rounds_cum_time[[#This Row],[64]],rounds_cum_time[64],1),"."))</f>
        <v>20.</v>
      </c>
      <c r="BV33" s="130" t="str">
        <f>IF(ISBLANK(laps_times[[#This Row],[65]]),"DNF",CONCATENATE(RANK(rounds_cum_time[[#This Row],[65]],rounds_cum_time[65],1),"."))</f>
        <v>20.</v>
      </c>
      <c r="BW33" s="130" t="str">
        <f>IF(ISBLANK(laps_times[[#This Row],[66]]),"DNF",CONCATENATE(RANK(rounds_cum_time[[#This Row],[66]],rounds_cum_time[66],1),"."))</f>
        <v>20.</v>
      </c>
      <c r="BX33" s="130" t="str">
        <f>IF(ISBLANK(laps_times[[#This Row],[67]]),"DNF",CONCATENATE(RANK(rounds_cum_time[[#This Row],[67]],rounds_cum_time[67],1),"."))</f>
        <v>20.</v>
      </c>
      <c r="BY33" s="130" t="str">
        <f>IF(ISBLANK(laps_times[[#This Row],[68]]),"DNF",CONCATENATE(RANK(rounds_cum_time[[#This Row],[68]],rounds_cum_time[68],1),"."))</f>
        <v>20.</v>
      </c>
      <c r="BZ33" s="130" t="str">
        <f>IF(ISBLANK(laps_times[[#This Row],[69]]),"DNF",CONCATENATE(RANK(rounds_cum_time[[#This Row],[69]],rounds_cum_time[69],1),"."))</f>
        <v>20.</v>
      </c>
      <c r="CA33" s="130" t="str">
        <f>IF(ISBLANK(laps_times[[#This Row],[70]]),"DNF",CONCATENATE(RANK(rounds_cum_time[[#This Row],[70]],rounds_cum_time[70],1),"."))</f>
        <v>20.</v>
      </c>
      <c r="CB33" s="130" t="str">
        <f>IF(ISBLANK(laps_times[[#This Row],[71]]),"DNF",CONCATENATE(RANK(rounds_cum_time[[#This Row],[71]],rounds_cum_time[71],1),"."))</f>
        <v>20.</v>
      </c>
      <c r="CC33" s="130" t="str">
        <f>IF(ISBLANK(laps_times[[#This Row],[72]]),"DNF",CONCATENATE(RANK(rounds_cum_time[[#This Row],[72]],rounds_cum_time[72],1),"."))</f>
        <v>20.</v>
      </c>
      <c r="CD33" s="130" t="str">
        <f>IF(ISBLANK(laps_times[[#This Row],[73]]),"DNF",CONCATENATE(RANK(rounds_cum_time[[#This Row],[73]],rounds_cum_time[73],1),"."))</f>
        <v>20.</v>
      </c>
      <c r="CE33" s="130" t="str">
        <f>IF(ISBLANK(laps_times[[#This Row],[74]]),"DNF",CONCATENATE(RANK(rounds_cum_time[[#This Row],[74]],rounds_cum_time[74],1),"."))</f>
        <v>21.</v>
      </c>
      <c r="CF33" s="130" t="str">
        <f>IF(ISBLANK(laps_times[[#This Row],[75]]),"DNF",CONCATENATE(RANK(rounds_cum_time[[#This Row],[75]],rounds_cum_time[75],1),"."))</f>
        <v>21.</v>
      </c>
      <c r="CG33" s="130" t="str">
        <f>IF(ISBLANK(laps_times[[#This Row],[76]]),"DNF",CONCATENATE(RANK(rounds_cum_time[[#This Row],[76]],rounds_cum_time[76],1),"."))</f>
        <v>21.</v>
      </c>
      <c r="CH33" s="130" t="str">
        <f>IF(ISBLANK(laps_times[[#This Row],[77]]),"DNF",CONCATENATE(RANK(rounds_cum_time[[#This Row],[77]],rounds_cum_time[77],1),"."))</f>
        <v>21.</v>
      </c>
      <c r="CI33" s="130" t="str">
        <f>IF(ISBLANK(laps_times[[#This Row],[78]]),"DNF",CONCATENATE(RANK(rounds_cum_time[[#This Row],[78]],rounds_cum_time[78],1),"."))</f>
        <v>21.</v>
      </c>
      <c r="CJ33" s="130" t="str">
        <f>IF(ISBLANK(laps_times[[#This Row],[79]]),"DNF",CONCATENATE(RANK(rounds_cum_time[[#This Row],[79]],rounds_cum_time[79],1),"."))</f>
        <v>21.</v>
      </c>
      <c r="CK33" s="130" t="str">
        <f>IF(ISBLANK(laps_times[[#This Row],[80]]),"DNF",CONCATENATE(RANK(rounds_cum_time[[#This Row],[80]],rounds_cum_time[80],1),"."))</f>
        <v>21.</v>
      </c>
      <c r="CL33" s="130" t="str">
        <f>IF(ISBLANK(laps_times[[#This Row],[81]]),"DNF",CONCATENATE(RANK(rounds_cum_time[[#This Row],[81]],rounds_cum_time[81],1),"."))</f>
        <v>21.</v>
      </c>
      <c r="CM33" s="130" t="str">
        <f>IF(ISBLANK(laps_times[[#This Row],[82]]),"DNF",CONCATENATE(RANK(rounds_cum_time[[#This Row],[82]],rounds_cum_time[82],1),"."))</f>
        <v>21.</v>
      </c>
      <c r="CN33" s="130" t="str">
        <f>IF(ISBLANK(laps_times[[#This Row],[83]]),"DNF",CONCATENATE(RANK(rounds_cum_time[[#This Row],[83]],rounds_cum_time[83],1),"."))</f>
        <v>22.</v>
      </c>
      <c r="CO33" s="130" t="str">
        <f>IF(ISBLANK(laps_times[[#This Row],[84]]),"DNF",CONCATENATE(RANK(rounds_cum_time[[#This Row],[84]],rounds_cum_time[84],1),"."))</f>
        <v>22.</v>
      </c>
      <c r="CP33" s="130" t="str">
        <f>IF(ISBLANK(laps_times[[#This Row],[85]]),"DNF",CONCATENATE(RANK(rounds_cum_time[[#This Row],[85]],rounds_cum_time[85],1),"."))</f>
        <v>23.</v>
      </c>
      <c r="CQ33" s="130" t="str">
        <f>IF(ISBLANK(laps_times[[#This Row],[86]]),"DNF",CONCATENATE(RANK(rounds_cum_time[[#This Row],[86]],rounds_cum_time[86],1),"."))</f>
        <v>24.</v>
      </c>
      <c r="CR33" s="130" t="str">
        <f>IF(ISBLANK(laps_times[[#This Row],[87]]),"DNF",CONCATENATE(RANK(rounds_cum_time[[#This Row],[87]],rounds_cum_time[87],1),"."))</f>
        <v>25.</v>
      </c>
      <c r="CS33" s="130" t="str">
        <f>IF(ISBLANK(laps_times[[#This Row],[88]]),"DNF",CONCATENATE(RANK(rounds_cum_time[[#This Row],[88]],rounds_cum_time[88],1),"."))</f>
        <v>25.</v>
      </c>
      <c r="CT33" s="130" t="str">
        <f>IF(ISBLANK(laps_times[[#This Row],[89]]),"DNF",CONCATENATE(RANK(rounds_cum_time[[#This Row],[89]],rounds_cum_time[89],1),"."))</f>
        <v>25.</v>
      </c>
      <c r="CU33" s="130" t="str">
        <f>IF(ISBLANK(laps_times[[#This Row],[90]]),"DNF",CONCATENATE(RANK(rounds_cum_time[[#This Row],[90]],rounds_cum_time[90],1),"."))</f>
        <v>25.</v>
      </c>
      <c r="CV33" s="130" t="str">
        <f>IF(ISBLANK(laps_times[[#This Row],[91]]),"DNF",CONCATENATE(RANK(rounds_cum_time[[#This Row],[91]],rounds_cum_time[91],1),"."))</f>
        <v>25.</v>
      </c>
      <c r="CW33" s="130" t="str">
        <f>IF(ISBLANK(laps_times[[#This Row],[92]]),"DNF",CONCATENATE(RANK(rounds_cum_time[[#This Row],[92]],rounds_cum_time[92],1),"."))</f>
        <v>27.</v>
      </c>
      <c r="CX33" s="130" t="str">
        <f>IF(ISBLANK(laps_times[[#This Row],[93]]),"DNF",CONCATENATE(RANK(rounds_cum_time[[#This Row],[93]],rounds_cum_time[93],1),"."))</f>
        <v>27.</v>
      </c>
      <c r="CY33" s="130" t="str">
        <f>IF(ISBLANK(laps_times[[#This Row],[94]]),"DNF",CONCATENATE(RANK(rounds_cum_time[[#This Row],[94]],rounds_cum_time[94],1),"."))</f>
        <v>27.</v>
      </c>
      <c r="CZ33" s="130" t="str">
        <f>IF(ISBLANK(laps_times[[#This Row],[95]]),"DNF",CONCATENATE(RANK(rounds_cum_time[[#This Row],[95]],rounds_cum_time[95],1),"."))</f>
        <v>28.</v>
      </c>
      <c r="DA33" s="130" t="str">
        <f>IF(ISBLANK(laps_times[[#This Row],[96]]),"DNF",CONCATENATE(RANK(rounds_cum_time[[#This Row],[96]],rounds_cum_time[96],1),"."))</f>
        <v>28.</v>
      </c>
      <c r="DB33" s="130" t="str">
        <f>IF(ISBLANK(laps_times[[#This Row],[97]]),"DNF",CONCATENATE(RANK(rounds_cum_time[[#This Row],[97]],rounds_cum_time[97],1),"."))</f>
        <v>28.</v>
      </c>
      <c r="DC33" s="130" t="str">
        <f>IF(ISBLANK(laps_times[[#This Row],[98]]),"DNF",CONCATENATE(RANK(rounds_cum_time[[#This Row],[98]],rounds_cum_time[98],1),"."))</f>
        <v>28.</v>
      </c>
      <c r="DD33" s="130" t="str">
        <f>IF(ISBLANK(laps_times[[#This Row],[99]]),"DNF",CONCATENATE(RANK(rounds_cum_time[[#This Row],[99]],rounds_cum_time[99],1),"."))</f>
        <v>30.</v>
      </c>
      <c r="DE33" s="130" t="str">
        <f>IF(ISBLANK(laps_times[[#This Row],[100]]),"DNF",CONCATENATE(RANK(rounds_cum_time[[#This Row],[100]],rounds_cum_time[100],1),"."))</f>
        <v>30.</v>
      </c>
      <c r="DF33" s="130" t="str">
        <f>IF(ISBLANK(laps_times[[#This Row],[101]]),"DNF",CONCATENATE(RANK(rounds_cum_time[[#This Row],[101]],rounds_cum_time[101],1),"."))</f>
        <v>30.</v>
      </c>
      <c r="DG33" s="130" t="str">
        <f>IF(ISBLANK(laps_times[[#This Row],[102]]),"DNF",CONCATENATE(RANK(rounds_cum_time[[#This Row],[102]],rounds_cum_time[102],1),"."))</f>
        <v>30.</v>
      </c>
      <c r="DH33" s="130" t="str">
        <f>IF(ISBLANK(laps_times[[#This Row],[103]]),"DNF",CONCATENATE(RANK(rounds_cum_time[[#This Row],[103]],rounds_cum_time[103],1),"."))</f>
        <v>30.</v>
      </c>
      <c r="DI33" s="131" t="str">
        <f>IF(ISBLANK(laps_times[[#This Row],[104]]),"DNF",CONCATENATE(RANK(rounds_cum_time[[#This Row],[104]],rounds_cum_time[104],1),"."))</f>
        <v>30.</v>
      </c>
      <c r="DJ33" s="131" t="str">
        <f>IF(ISBLANK(laps_times[[#This Row],[105]]),"DNF",CONCATENATE(RANK(rounds_cum_time[[#This Row],[105]],rounds_cum_time[105],1),"."))</f>
        <v>30.</v>
      </c>
    </row>
    <row r="34" spans="2:114" x14ac:dyDescent="0.2">
      <c r="B34" s="124">
        <f>laps_times[[#This Row],[poř]]</f>
        <v>31</v>
      </c>
      <c r="C34" s="129">
        <f>laps_times[[#This Row],[s.č.]]</f>
        <v>78</v>
      </c>
      <c r="D34" s="125" t="str">
        <f>laps_times[[#This Row],[jméno]]</f>
        <v>Pojsl Jan</v>
      </c>
      <c r="E34" s="126">
        <f>laps_times[[#This Row],[roč]]</f>
        <v>1972</v>
      </c>
      <c r="F34" s="126" t="str">
        <f>laps_times[[#This Row],[kat]]</f>
        <v>M40</v>
      </c>
      <c r="G34" s="126">
        <f>laps_times[[#This Row],[poř_kat]]</f>
        <v>12</v>
      </c>
      <c r="H34" s="125" t="str">
        <f>IF(ISBLANK(laps_times[[#This Row],[klub]]),"-",laps_times[[#This Row],[klub]])</f>
        <v>Intelis Písek</v>
      </c>
      <c r="I34" s="138">
        <f>laps_times[[#This Row],[celk. čas]]</f>
        <v>0.14143518518518519</v>
      </c>
      <c r="J34" s="130" t="str">
        <f>IF(ISBLANK(laps_times[[#This Row],[1]]),"DNF",CONCATENATE(RANK(rounds_cum_time[[#This Row],[1]],rounds_cum_time[1],1),"."))</f>
        <v>66.</v>
      </c>
      <c r="K34" s="130" t="str">
        <f>IF(ISBLANK(laps_times[[#This Row],[2]]),"DNF",CONCATENATE(RANK(rounds_cum_time[[#This Row],[2]],rounds_cum_time[2],1),"."))</f>
        <v>64.</v>
      </c>
      <c r="L34" s="130" t="str">
        <f>IF(ISBLANK(laps_times[[#This Row],[3]]),"DNF",CONCATENATE(RANK(rounds_cum_time[[#This Row],[3]],rounds_cum_time[3],1),"."))</f>
        <v>62.</v>
      </c>
      <c r="M34" s="130" t="str">
        <f>IF(ISBLANK(laps_times[[#This Row],[4]]),"DNF",CONCATENATE(RANK(rounds_cum_time[[#This Row],[4]],rounds_cum_time[4],1),"."))</f>
        <v>58.</v>
      </c>
      <c r="N34" s="130" t="str">
        <f>IF(ISBLANK(laps_times[[#This Row],[5]]),"DNF",CONCATENATE(RANK(rounds_cum_time[[#This Row],[5]],rounds_cum_time[5],1),"."))</f>
        <v>57.</v>
      </c>
      <c r="O34" s="130" t="str">
        <f>IF(ISBLANK(laps_times[[#This Row],[6]]),"DNF",CONCATENATE(RANK(rounds_cum_time[[#This Row],[6]],rounds_cum_time[6],1),"."))</f>
        <v>55.</v>
      </c>
      <c r="P34" s="130" t="str">
        <f>IF(ISBLANK(laps_times[[#This Row],[7]]),"DNF",CONCATENATE(RANK(rounds_cum_time[[#This Row],[7]],rounds_cum_time[7],1),"."))</f>
        <v>54.</v>
      </c>
      <c r="Q34" s="130" t="str">
        <f>IF(ISBLANK(laps_times[[#This Row],[8]]),"DNF",CONCATENATE(RANK(rounds_cum_time[[#This Row],[8]],rounds_cum_time[8],1),"."))</f>
        <v>53.</v>
      </c>
      <c r="R34" s="130" t="str">
        <f>IF(ISBLANK(laps_times[[#This Row],[9]]),"DNF",CONCATENATE(RANK(rounds_cum_time[[#This Row],[9]],rounds_cum_time[9],1),"."))</f>
        <v>53.</v>
      </c>
      <c r="S34" s="130" t="str">
        <f>IF(ISBLANK(laps_times[[#This Row],[10]]),"DNF",CONCATENATE(RANK(rounds_cum_time[[#This Row],[10]],rounds_cum_time[10],1),"."))</f>
        <v>52.</v>
      </c>
      <c r="T34" s="130" t="str">
        <f>IF(ISBLANK(laps_times[[#This Row],[11]]),"DNF",CONCATENATE(RANK(rounds_cum_time[[#This Row],[11]],rounds_cum_time[11],1),"."))</f>
        <v>50.</v>
      </c>
      <c r="U34" s="130" t="str">
        <f>IF(ISBLANK(laps_times[[#This Row],[12]]),"DNF",CONCATENATE(RANK(rounds_cum_time[[#This Row],[12]],rounds_cum_time[12],1),"."))</f>
        <v>50.</v>
      </c>
      <c r="V34" s="130" t="str">
        <f>IF(ISBLANK(laps_times[[#This Row],[13]]),"DNF",CONCATENATE(RANK(rounds_cum_time[[#This Row],[13]],rounds_cum_time[13],1),"."))</f>
        <v>50.</v>
      </c>
      <c r="W34" s="130" t="str">
        <f>IF(ISBLANK(laps_times[[#This Row],[14]]),"DNF",CONCATENATE(RANK(rounds_cum_time[[#This Row],[14]],rounds_cum_time[14],1),"."))</f>
        <v>49.</v>
      </c>
      <c r="X34" s="130" t="str">
        <f>IF(ISBLANK(laps_times[[#This Row],[15]]),"DNF",CONCATENATE(RANK(rounds_cum_time[[#This Row],[15]],rounds_cum_time[15],1),"."))</f>
        <v>48.</v>
      </c>
      <c r="Y34" s="130" t="str">
        <f>IF(ISBLANK(laps_times[[#This Row],[16]]),"DNF",CONCATENATE(RANK(rounds_cum_time[[#This Row],[16]],rounds_cum_time[16],1),"."))</f>
        <v>48.</v>
      </c>
      <c r="Z34" s="130" t="str">
        <f>IF(ISBLANK(laps_times[[#This Row],[17]]),"DNF",CONCATENATE(RANK(rounds_cum_time[[#This Row],[17]],rounds_cum_time[17],1),"."))</f>
        <v>49.</v>
      </c>
      <c r="AA34" s="130" t="str">
        <f>IF(ISBLANK(laps_times[[#This Row],[18]]),"DNF",CONCATENATE(RANK(rounds_cum_time[[#This Row],[18]],rounds_cum_time[18],1),"."))</f>
        <v>48.</v>
      </c>
      <c r="AB34" s="130" t="str">
        <f>IF(ISBLANK(laps_times[[#This Row],[19]]),"DNF",CONCATENATE(RANK(rounds_cum_time[[#This Row],[19]],rounds_cum_time[19],1),"."))</f>
        <v>48.</v>
      </c>
      <c r="AC34" s="130" t="str">
        <f>IF(ISBLANK(laps_times[[#This Row],[20]]),"DNF",CONCATENATE(RANK(rounds_cum_time[[#This Row],[20]],rounds_cum_time[20],1),"."))</f>
        <v>48.</v>
      </c>
      <c r="AD34" s="130" t="str">
        <f>IF(ISBLANK(laps_times[[#This Row],[21]]),"DNF",CONCATENATE(RANK(rounds_cum_time[[#This Row],[21]],rounds_cum_time[21],1),"."))</f>
        <v>48.</v>
      </c>
      <c r="AE34" s="130" t="str">
        <f>IF(ISBLANK(laps_times[[#This Row],[22]]),"DNF",CONCATENATE(RANK(rounds_cum_time[[#This Row],[22]],rounds_cum_time[22],1),"."))</f>
        <v>48.</v>
      </c>
      <c r="AF34" s="130" t="str">
        <f>IF(ISBLANK(laps_times[[#This Row],[23]]),"DNF",CONCATENATE(RANK(rounds_cum_time[[#This Row],[23]],rounds_cum_time[23],1),"."))</f>
        <v>48.</v>
      </c>
      <c r="AG34" s="130" t="str">
        <f>IF(ISBLANK(laps_times[[#This Row],[24]]),"DNF",CONCATENATE(RANK(rounds_cum_time[[#This Row],[24]],rounds_cum_time[24],1),"."))</f>
        <v>48.</v>
      </c>
      <c r="AH34" s="130" t="str">
        <f>IF(ISBLANK(laps_times[[#This Row],[25]]),"DNF",CONCATENATE(RANK(rounds_cum_time[[#This Row],[25]],rounds_cum_time[25],1),"."))</f>
        <v>48.</v>
      </c>
      <c r="AI34" s="130" t="str">
        <f>IF(ISBLANK(laps_times[[#This Row],[26]]),"DNF",CONCATENATE(RANK(rounds_cum_time[[#This Row],[26]],rounds_cum_time[26],1),"."))</f>
        <v>48.</v>
      </c>
      <c r="AJ34" s="130" t="str">
        <f>IF(ISBLANK(laps_times[[#This Row],[27]]),"DNF",CONCATENATE(RANK(rounds_cum_time[[#This Row],[27]],rounds_cum_time[27],1),"."))</f>
        <v>48.</v>
      </c>
      <c r="AK34" s="130" t="str">
        <f>IF(ISBLANK(laps_times[[#This Row],[28]]),"DNF",CONCATENATE(RANK(rounds_cum_time[[#This Row],[28]],rounds_cum_time[28],1),"."))</f>
        <v>48.</v>
      </c>
      <c r="AL34" s="130" t="str">
        <f>IF(ISBLANK(laps_times[[#This Row],[29]]),"DNF",CONCATENATE(RANK(rounds_cum_time[[#This Row],[29]],rounds_cum_time[29],1),"."))</f>
        <v>48.</v>
      </c>
      <c r="AM34" s="130" t="str">
        <f>IF(ISBLANK(laps_times[[#This Row],[30]]),"DNF",CONCATENATE(RANK(rounds_cum_time[[#This Row],[30]],rounds_cum_time[30],1),"."))</f>
        <v>48.</v>
      </c>
      <c r="AN34" s="130" t="str">
        <f>IF(ISBLANK(laps_times[[#This Row],[31]]),"DNF",CONCATENATE(RANK(rounds_cum_time[[#This Row],[31]],rounds_cum_time[31],1),"."))</f>
        <v>48.</v>
      </c>
      <c r="AO34" s="130" t="str">
        <f>IF(ISBLANK(laps_times[[#This Row],[32]]),"DNF",CONCATENATE(RANK(rounds_cum_time[[#This Row],[32]],rounds_cum_time[32],1),"."))</f>
        <v>48.</v>
      </c>
      <c r="AP34" s="130" t="str">
        <f>IF(ISBLANK(laps_times[[#This Row],[33]]),"DNF",CONCATENATE(RANK(rounds_cum_time[[#This Row],[33]],rounds_cum_time[33],1),"."))</f>
        <v>47.</v>
      </c>
      <c r="AQ34" s="130" t="str">
        <f>IF(ISBLANK(laps_times[[#This Row],[34]]),"DNF",CONCATENATE(RANK(rounds_cum_time[[#This Row],[34]],rounds_cum_time[34],1),"."))</f>
        <v>46.</v>
      </c>
      <c r="AR34" s="130" t="str">
        <f>IF(ISBLANK(laps_times[[#This Row],[35]]),"DNF",CONCATENATE(RANK(rounds_cum_time[[#This Row],[35]],rounds_cum_time[35],1),"."))</f>
        <v>46.</v>
      </c>
      <c r="AS34" s="130" t="str">
        <f>IF(ISBLANK(laps_times[[#This Row],[36]]),"DNF",CONCATENATE(RANK(rounds_cum_time[[#This Row],[36]],rounds_cum_time[36],1),"."))</f>
        <v>46.</v>
      </c>
      <c r="AT34" s="130" t="str">
        <f>IF(ISBLANK(laps_times[[#This Row],[37]]),"DNF",CONCATENATE(RANK(rounds_cum_time[[#This Row],[37]],rounds_cum_time[37],1),"."))</f>
        <v>46.</v>
      </c>
      <c r="AU34" s="130" t="str">
        <f>IF(ISBLANK(laps_times[[#This Row],[38]]),"DNF",CONCATENATE(RANK(rounds_cum_time[[#This Row],[38]],rounds_cum_time[38],1),"."))</f>
        <v>46.</v>
      </c>
      <c r="AV34" s="130" t="str">
        <f>IF(ISBLANK(laps_times[[#This Row],[39]]),"DNF",CONCATENATE(RANK(rounds_cum_time[[#This Row],[39]],rounds_cum_time[39],1),"."))</f>
        <v>45.</v>
      </c>
      <c r="AW34" s="130" t="str">
        <f>IF(ISBLANK(laps_times[[#This Row],[40]]),"DNF",CONCATENATE(RANK(rounds_cum_time[[#This Row],[40]],rounds_cum_time[40],1),"."))</f>
        <v>44.</v>
      </c>
      <c r="AX34" s="130" t="str">
        <f>IF(ISBLANK(laps_times[[#This Row],[41]]),"DNF",CONCATENATE(RANK(rounds_cum_time[[#This Row],[41]],rounds_cum_time[41],1),"."))</f>
        <v>44.</v>
      </c>
      <c r="AY34" s="130" t="str">
        <f>IF(ISBLANK(laps_times[[#This Row],[42]]),"DNF",CONCATENATE(RANK(rounds_cum_time[[#This Row],[42]],rounds_cum_time[42],1),"."))</f>
        <v>44.</v>
      </c>
      <c r="AZ34" s="130" t="str">
        <f>IF(ISBLANK(laps_times[[#This Row],[43]]),"DNF",CONCATENATE(RANK(rounds_cum_time[[#This Row],[43]],rounds_cum_time[43],1),"."))</f>
        <v>44.</v>
      </c>
      <c r="BA34" s="130" t="str">
        <f>IF(ISBLANK(laps_times[[#This Row],[44]]),"DNF",CONCATENATE(RANK(rounds_cum_time[[#This Row],[44]],rounds_cum_time[44],1),"."))</f>
        <v>43.</v>
      </c>
      <c r="BB34" s="130" t="str">
        <f>IF(ISBLANK(laps_times[[#This Row],[45]]),"DNF",CONCATENATE(RANK(rounds_cum_time[[#This Row],[45]],rounds_cum_time[45],1),"."))</f>
        <v>43.</v>
      </c>
      <c r="BC34" s="130" t="str">
        <f>IF(ISBLANK(laps_times[[#This Row],[46]]),"DNF",CONCATENATE(RANK(rounds_cum_time[[#This Row],[46]],rounds_cum_time[46],1),"."))</f>
        <v>42.</v>
      </c>
      <c r="BD34" s="130" t="str">
        <f>IF(ISBLANK(laps_times[[#This Row],[47]]),"DNF",CONCATENATE(RANK(rounds_cum_time[[#This Row],[47]],rounds_cum_time[47],1),"."))</f>
        <v>42.</v>
      </c>
      <c r="BE34" s="130" t="str">
        <f>IF(ISBLANK(laps_times[[#This Row],[48]]),"DNF",CONCATENATE(RANK(rounds_cum_time[[#This Row],[48]],rounds_cum_time[48],1),"."))</f>
        <v>42.</v>
      </c>
      <c r="BF34" s="130" t="str">
        <f>IF(ISBLANK(laps_times[[#This Row],[49]]),"DNF",CONCATENATE(RANK(rounds_cum_time[[#This Row],[49]],rounds_cum_time[49],1),"."))</f>
        <v>42.</v>
      </c>
      <c r="BG34" s="130" t="str">
        <f>IF(ISBLANK(laps_times[[#This Row],[50]]),"DNF",CONCATENATE(RANK(rounds_cum_time[[#This Row],[50]],rounds_cum_time[50],1),"."))</f>
        <v>42.</v>
      </c>
      <c r="BH34" s="130" t="str">
        <f>IF(ISBLANK(laps_times[[#This Row],[51]]),"DNF",CONCATENATE(RANK(rounds_cum_time[[#This Row],[51]],rounds_cum_time[51],1),"."))</f>
        <v>42.</v>
      </c>
      <c r="BI34" s="130" t="str">
        <f>IF(ISBLANK(laps_times[[#This Row],[52]]),"DNF",CONCATENATE(RANK(rounds_cum_time[[#This Row],[52]],rounds_cum_time[52],1),"."))</f>
        <v>42.</v>
      </c>
      <c r="BJ34" s="130" t="str">
        <f>IF(ISBLANK(laps_times[[#This Row],[53]]),"DNF",CONCATENATE(RANK(rounds_cum_time[[#This Row],[53]],rounds_cum_time[53],1),"."))</f>
        <v>42.</v>
      </c>
      <c r="BK34" s="130" t="str">
        <f>IF(ISBLANK(laps_times[[#This Row],[54]]),"DNF",CONCATENATE(RANK(rounds_cum_time[[#This Row],[54]],rounds_cum_time[54],1),"."))</f>
        <v>42.</v>
      </c>
      <c r="BL34" s="130" t="str">
        <f>IF(ISBLANK(laps_times[[#This Row],[55]]),"DNF",CONCATENATE(RANK(rounds_cum_time[[#This Row],[55]],rounds_cum_time[55],1),"."))</f>
        <v>42.</v>
      </c>
      <c r="BM34" s="130" t="str">
        <f>IF(ISBLANK(laps_times[[#This Row],[56]]),"DNF",CONCATENATE(RANK(rounds_cum_time[[#This Row],[56]],rounds_cum_time[56],1),"."))</f>
        <v>42.</v>
      </c>
      <c r="BN34" s="130" t="str">
        <f>IF(ISBLANK(laps_times[[#This Row],[57]]),"DNF",CONCATENATE(RANK(rounds_cum_time[[#This Row],[57]],rounds_cum_time[57],1),"."))</f>
        <v>41.</v>
      </c>
      <c r="BO34" s="130" t="str">
        <f>IF(ISBLANK(laps_times[[#This Row],[58]]),"DNF",CONCATENATE(RANK(rounds_cum_time[[#This Row],[58]],rounds_cum_time[58],1),"."))</f>
        <v>41.</v>
      </c>
      <c r="BP34" s="130" t="str">
        <f>IF(ISBLANK(laps_times[[#This Row],[59]]),"DNF",CONCATENATE(RANK(rounds_cum_time[[#This Row],[59]],rounds_cum_time[59],1),"."))</f>
        <v>41.</v>
      </c>
      <c r="BQ34" s="130" t="str">
        <f>IF(ISBLANK(laps_times[[#This Row],[60]]),"DNF",CONCATENATE(RANK(rounds_cum_time[[#This Row],[60]],rounds_cum_time[60],1),"."))</f>
        <v>41.</v>
      </c>
      <c r="BR34" s="130" t="str">
        <f>IF(ISBLANK(laps_times[[#This Row],[61]]),"DNF",CONCATENATE(RANK(rounds_cum_time[[#This Row],[61]],rounds_cum_time[61],1),"."))</f>
        <v>41.</v>
      </c>
      <c r="BS34" s="130" t="str">
        <f>IF(ISBLANK(laps_times[[#This Row],[62]]),"DNF",CONCATENATE(RANK(rounds_cum_time[[#This Row],[62]],rounds_cum_time[62],1),"."))</f>
        <v>41.</v>
      </c>
      <c r="BT34" s="130" t="str">
        <f>IF(ISBLANK(laps_times[[#This Row],[63]]),"DNF",CONCATENATE(RANK(rounds_cum_time[[#This Row],[63]],rounds_cum_time[63],1),"."))</f>
        <v>41.</v>
      </c>
      <c r="BU34" s="130" t="str">
        <f>IF(ISBLANK(laps_times[[#This Row],[64]]),"DNF",CONCATENATE(RANK(rounds_cum_time[[#This Row],[64]],rounds_cum_time[64],1),"."))</f>
        <v>40.</v>
      </c>
      <c r="BV34" s="130" t="str">
        <f>IF(ISBLANK(laps_times[[#This Row],[65]]),"DNF",CONCATENATE(RANK(rounds_cum_time[[#This Row],[65]],rounds_cum_time[65],1),"."))</f>
        <v>41.</v>
      </c>
      <c r="BW34" s="130" t="str">
        <f>IF(ISBLANK(laps_times[[#This Row],[66]]),"DNF",CONCATENATE(RANK(rounds_cum_time[[#This Row],[66]],rounds_cum_time[66],1),"."))</f>
        <v>40.</v>
      </c>
      <c r="BX34" s="130" t="str">
        <f>IF(ISBLANK(laps_times[[#This Row],[67]]),"DNF",CONCATENATE(RANK(rounds_cum_time[[#This Row],[67]],rounds_cum_time[67],1),"."))</f>
        <v>39.</v>
      </c>
      <c r="BY34" s="130" t="str">
        <f>IF(ISBLANK(laps_times[[#This Row],[68]]),"DNF",CONCATENATE(RANK(rounds_cum_time[[#This Row],[68]],rounds_cum_time[68],1),"."))</f>
        <v>38.</v>
      </c>
      <c r="BZ34" s="130" t="str">
        <f>IF(ISBLANK(laps_times[[#This Row],[69]]),"DNF",CONCATENATE(RANK(rounds_cum_time[[#This Row],[69]],rounds_cum_time[69],1),"."))</f>
        <v>38.</v>
      </c>
      <c r="CA34" s="130" t="str">
        <f>IF(ISBLANK(laps_times[[#This Row],[70]]),"DNF",CONCATENATE(RANK(rounds_cum_time[[#This Row],[70]],rounds_cum_time[70],1),"."))</f>
        <v>38.</v>
      </c>
      <c r="CB34" s="130" t="str">
        <f>IF(ISBLANK(laps_times[[#This Row],[71]]),"DNF",CONCATENATE(RANK(rounds_cum_time[[#This Row],[71]],rounds_cum_time[71],1),"."))</f>
        <v>36.</v>
      </c>
      <c r="CC34" s="130" t="str">
        <f>IF(ISBLANK(laps_times[[#This Row],[72]]),"DNF",CONCATENATE(RANK(rounds_cum_time[[#This Row],[72]],rounds_cum_time[72],1),"."))</f>
        <v>36.</v>
      </c>
      <c r="CD34" s="130" t="str">
        <f>IF(ISBLANK(laps_times[[#This Row],[73]]),"DNF",CONCATENATE(RANK(rounds_cum_time[[#This Row],[73]],rounds_cum_time[73],1),"."))</f>
        <v>35.</v>
      </c>
      <c r="CE34" s="130" t="str">
        <f>IF(ISBLANK(laps_times[[#This Row],[74]]),"DNF",CONCATENATE(RANK(rounds_cum_time[[#This Row],[74]],rounds_cum_time[74],1),"."))</f>
        <v>35.</v>
      </c>
      <c r="CF34" s="130" t="str">
        <f>IF(ISBLANK(laps_times[[#This Row],[75]]),"DNF",CONCATENATE(RANK(rounds_cum_time[[#This Row],[75]],rounds_cum_time[75],1),"."))</f>
        <v>35.</v>
      </c>
      <c r="CG34" s="130" t="str">
        <f>IF(ISBLANK(laps_times[[#This Row],[76]]),"DNF",CONCATENATE(RANK(rounds_cum_time[[#This Row],[76]],rounds_cum_time[76],1),"."))</f>
        <v>34.</v>
      </c>
      <c r="CH34" s="130" t="str">
        <f>IF(ISBLANK(laps_times[[#This Row],[77]]),"DNF",CONCATENATE(RANK(rounds_cum_time[[#This Row],[77]],rounds_cum_time[77],1),"."))</f>
        <v>34.</v>
      </c>
      <c r="CI34" s="130" t="str">
        <f>IF(ISBLANK(laps_times[[#This Row],[78]]),"DNF",CONCATENATE(RANK(rounds_cum_time[[#This Row],[78]],rounds_cum_time[78],1),"."))</f>
        <v>34.</v>
      </c>
      <c r="CJ34" s="130" t="str">
        <f>IF(ISBLANK(laps_times[[#This Row],[79]]),"DNF",CONCATENATE(RANK(rounds_cum_time[[#This Row],[79]],rounds_cum_time[79],1),"."))</f>
        <v>34.</v>
      </c>
      <c r="CK34" s="130" t="str">
        <f>IF(ISBLANK(laps_times[[#This Row],[80]]),"DNF",CONCATENATE(RANK(rounds_cum_time[[#This Row],[80]],rounds_cum_time[80],1),"."))</f>
        <v>34.</v>
      </c>
      <c r="CL34" s="130" t="str">
        <f>IF(ISBLANK(laps_times[[#This Row],[81]]),"DNF",CONCATENATE(RANK(rounds_cum_time[[#This Row],[81]],rounds_cum_time[81],1),"."))</f>
        <v>34.</v>
      </c>
      <c r="CM34" s="130" t="str">
        <f>IF(ISBLANK(laps_times[[#This Row],[82]]),"DNF",CONCATENATE(RANK(rounds_cum_time[[#This Row],[82]],rounds_cum_time[82],1),"."))</f>
        <v>34.</v>
      </c>
      <c r="CN34" s="130" t="str">
        <f>IF(ISBLANK(laps_times[[#This Row],[83]]),"DNF",CONCATENATE(RANK(rounds_cum_time[[#This Row],[83]],rounds_cum_time[83],1),"."))</f>
        <v>33.</v>
      </c>
      <c r="CO34" s="130" t="str">
        <f>IF(ISBLANK(laps_times[[#This Row],[84]]),"DNF",CONCATENATE(RANK(rounds_cum_time[[#This Row],[84]],rounds_cum_time[84],1),"."))</f>
        <v>33.</v>
      </c>
      <c r="CP34" s="130" t="str">
        <f>IF(ISBLANK(laps_times[[#This Row],[85]]),"DNF",CONCATENATE(RANK(rounds_cum_time[[#This Row],[85]],rounds_cum_time[85],1),"."))</f>
        <v>33.</v>
      </c>
      <c r="CQ34" s="130" t="str">
        <f>IF(ISBLANK(laps_times[[#This Row],[86]]),"DNF",CONCATENATE(RANK(rounds_cum_time[[#This Row],[86]],rounds_cum_time[86],1),"."))</f>
        <v>33.</v>
      </c>
      <c r="CR34" s="130" t="str">
        <f>IF(ISBLANK(laps_times[[#This Row],[87]]),"DNF",CONCATENATE(RANK(rounds_cum_time[[#This Row],[87]],rounds_cum_time[87],1),"."))</f>
        <v>32.</v>
      </c>
      <c r="CS34" s="130" t="str">
        <f>IF(ISBLANK(laps_times[[#This Row],[88]]),"DNF",CONCATENATE(RANK(rounds_cum_time[[#This Row],[88]],rounds_cum_time[88],1),"."))</f>
        <v>32.</v>
      </c>
      <c r="CT34" s="130" t="str">
        <f>IF(ISBLANK(laps_times[[#This Row],[89]]),"DNF",CONCATENATE(RANK(rounds_cum_time[[#This Row],[89]],rounds_cum_time[89],1),"."))</f>
        <v>32.</v>
      </c>
      <c r="CU34" s="130" t="str">
        <f>IF(ISBLANK(laps_times[[#This Row],[90]]),"DNF",CONCATENATE(RANK(rounds_cum_time[[#This Row],[90]],rounds_cum_time[90],1),"."))</f>
        <v>32.</v>
      </c>
      <c r="CV34" s="130" t="str">
        <f>IF(ISBLANK(laps_times[[#This Row],[91]]),"DNF",CONCATENATE(RANK(rounds_cum_time[[#This Row],[91]],rounds_cum_time[91],1),"."))</f>
        <v>32.</v>
      </c>
      <c r="CW34" s="130" t="str">
        <f>IF(ISBLANK(laps_times[[#This Row],[92]]),"DNF",CONCATENATE(RANK(rounds_cum_time[[#This Row],[92]],rounds_cum_time[92],1),"."))</f>
        <v>32.</v>
      </c>
      <c r="CX34" s="130" t="str">
        <f>IF(ISBLANK(laps_times[[#This Row],[93]]),"DNF",CONCATENATE(RANK(rounds_cum_time[[#This Row],[93]],rounds_cum_time[93],1),"."))</f>
        <v>32.</v>
      </c>
      <c r="CY34" s="130" t="str">
        <f>IF(ISBLANK(laps_times[[#This Row],[94]]),"DNF",CONCATENATE(RANK(rounds_cum_time[[#This Row],[94]],rounds_cum_time[94],1),"."))</f>
        <v>32.</v>
      </c>
      <c r="CZ34" s="130" t="str">
        <f>IF(ISBLANK(laps_times[[#This Row],[95]]),"DNF",CONCATENATE(RANK(rounds_cum_time[[#This Row],[95]],rounds_cum_time[95],1),"."))</f>
        <v>32.</v>
      </c>
      <c r="DA34" s="130" t="str">
        <f>IF(ISBLANK(laps_times[[#This Row],[96]]),"DNF",CONCATENATE(RANK(rounds_cum_time[[#This Row],[96]],rounds_cum_time[96],1),"."))</f>
        <v>32.</v>
      </c>
      <c r="DB34" s="130" t="str">
        <f>IF(ISBLANK(laps_times[[#This Row],[97]]),"DNF",CONCATENATE(RANK(rounds_cum_time[[#This Row],[97]],rounds_cum_time[97],1),"."))</f>
        <v>31.</v>
      </c>
      <c r="DC34" s="130" t="str">
        <f>IF(ISBLANK(laps_times[[#This Row],[98]]),"DNF",CONCATENATE(RANK(rounds_cum_time[[#This Row],[98]],rounds_cum_time[98],1),"."))</f>
        <v>31.</v>
      </c>
      <c r="DD34" s="130" t="str">
        <f>IF(ISBLANK(laps_times[[#This Row],[99]]),"DNF",CONCATENATE(RANK(rounds_cum_time[[#This Row],[99]],rounds_cum_time[99],1),"."))</f>
        <v>31.</v>
      </c>
      <c r="DE34" s="130" t="str">
        <f>IF(ISBLANK(laps_times[[#This Row],[100]]),"DNF",CONCATENATE(RANK(rounds_cum_time[[#This Row],[100]],rounds_cum_time[100],1),"."))</f>
        <v>31.</v>
      </c>
      <c r="DF34" s="130" t="str">
        <f>IF(ISBLANK(laps_times[[#This Row],[101]]),"DNF",CONCATENATE(RANK(rounds_cum_time[[#This Row],[101]],rounds_cum_time[101],1),"."))</f>
        <v>31.</v>
      </c>
      <c r="DG34" s="130" t="str">
        <f>IF(ISBLANK(laps_times[[#This Row],[102]]),"DNF",CONCATENATE(RANK(rounds_cum_time[[#This Row],[102]],rounds_cum_time[102],1),"."))</f>
        <v>31.</v>
      </c>
      <c r="DH34" s="130" t="str">
        <f>IF(ISBLANK(laps_times[[#This Row],[103]]),"DNF",CONCATENATE(RANK(rounds_cum_time[[#This Row],[103]],rounds_cum_time[103],1),"."))</f>
        <v>31.</v>
      </c>
      <c r="DI34" s="131" t="str">
        <f>IF(ISBLANK(laps_times[[#This Row],[104]]),"DNF",CONCATENATE(RANK(rounds_cum_time[[#This Row],[104]],rounds_cum_time[104],1),"."))</f>
        <v>31.</v>
      </c>
      <c r="DJ34" s="131" t="str">
        <f>IF(ISBLANK(laps_times[[#This Row],[105]]),"DNF",CONCATENATE(RANK(rounds_cum_time[[#This Row],[105]],rounds_cum_time[105],1),"."))</f>
        <v>31.</v>
      </c>
    </row>
    <row r="35" spans="2:114" x14ac:dyDescent="0.2">
      <c r="B35" s="124">
        <f>laps_times[[#This Row],[poř]]</f>
        <v>32</v>
      </c>
      <c r="C35" s="129">
        <f>laps_times[[#This Row],[s.č.]]</f>
        <v>46</v>
      </c>
      <c r="D35" s="125" t="str">
        <f>laps_times[[#This Row],[jméno]]</f>
        <v>Juráň Karel</v>
      </c>
      <c r="E35" s="126">
        <f>laps_times[[#This Row],[roč]]</f>
        <v>1974</v>
      </c>
      <c r="F35" s="126" t="str">
        <f>laps_times[[#This Row],[kat]]</f>
        <v>M40</v>
      </c>
      <c r="G35" s="126">
        <f>laps_times[[#This Row],[poř_kat]]</f>
        <v>13</v>
      </c>
      <c r="H35" s="125" t="str">
        <f>IF(ISBLANK(laps_times[[#This Row],[klub]]),"-",laps_times[[#This Row],[klub]])</f>
        <v>TT Tálín</v>
      </c>
      <c r="I35" s="138">
        <f>laps_times[[#This Row],[celk. čas]]</f>
        <v>0.14350694444444445</v>
      </c>
      <c r="J35" s="130" t="str">
        <f>IF(ISBLANK(laps_times[[#This Row],[1]]),"DNF",CONCATENATE(RANK(rounds_cum_time[[#This Row],[1]],rounds_cum_time[1],1),"."))</f>
        <v>18.</v>
      </c>
      <c r="K35" s="130" t="str">
        <f>IF(ISBLANK(laps_times[[#This Row],[2]]),"DNF",CONCATENATE(RANK(rounds_cum_time[[#This Row],[2]],rounds_cum_time[2],1),"."))</f>
        <v>18.</v>
      </c>
      <c r="L35" s="130" t="str">
        <f>IF(ISBLANK(laps_times[[#This Row],[3]]),"DNF",CONCATENATE(RANK(rounds_cum_time[[#This Row],[3]],rounds_cum_time[3],1),"."))</f>
        <v>20.</v>
      </c>
      <c r="M35" s="130" t="str">
        <f>IF(ISBLANK(laps_times[[#This Row],[4]]),"DNF",CONCATENATE(RANK(rounds_cum_time[[#This Row],[4]],rounds_cum_time[4],1),"."))</f>
        <v>20.</v>
      </c>
      <c r="N35" s="130" t="str">
        <f>IF(ISBLANK(laps_times[[#This Row],[5]]),"DNF",CONCATENATE(RANK(rounds_cum_time[[#This Row],[5]],rounds_cum_time[5],1),"."))</f>
        <v>20.</v>
      </c>
      <c r="O35" s="130" t="str">
        <f>IF(ISBLANK(laps_times[[#This Row],[6]]),"DNF",CONCATENATE(RANK(rounds_cum_time[[#This Row],[6]],rounds_cum_time[6],1),"."))</f>
        <v>20.</v>
      </c>
      <c r="P35" s="130" t="str">
        <f>IF(ISBLANK(laps_times[[#This Row],[7]]),"DNF",CONCATENATE(RANK(rounds_cum_time[[#This Row],[7]],rounds_cum_time[7],1),"."))</f>
        <v>20.</v>
      </c>
      <c r="Q35" s="130" t="str">
        <f>IF(ISBLANK(laps_times[[#This Row],[8]]),"DNF",CONCATENATE(RANK(rounds_cum_time[[#This Row],[8]],rounds_cum_time[8],1),"."))</f>
        <v>20.</v>
      </c>
      <c r="R35" s="130" t="str">
        <f>IF(ISBLANK(laps_times[[#This Row],[9]]),"DNF",CONCATENATE(RANK(rounds_cum_time[[#This Row],[9]],rounds_cum_time[9],1),"."))</f>
        <v>20.</v>
      </c>
      <c r="S35" s="130" t="str">
        <f>IF(ISBLANK(laps_times[[#This Row],[10]]),"DNF",CONCATENATE(RANK(rounds_cum_time[[#This Row],[10]],rounds_cum_time[10],1),"."))</f>
        <v>20.</v>
      </c>
      <c r="T35" s="130" t="str">
        <f>IF(ISBLANK(laps_times[[#This Row],[11]]),"DNF",CONCATENATE(RANK(rounds_cum_time[[#This Row],[11]],rounds_cum_time[11],1),"."))</f>
        <v>22.</v>
      </c>
      <c r="U35" s="130" t="str">
        <f>IF(ISBLANK(laps_times[[#This Row],[12]]),"DNF",CONCATENATE(RANK(rounds_cum_time[[#This Row],[12]],rounds_cum_time[12],1),"."))</f>
        <v>22.</v>
      </c>
      <c r="V35" s="130" t="str">
        <f>IF(ISBLANK(laps_times[[#This Row],[13]]),"DNF",CONCATENATE(RANK(rounds_cum_time[[#This Row],[13]],rounds_cum_time[13],1),"."))</f>
        <v>22.</v>
      </c>
      <c r="W35" s="130" t="str">
        <f>IF(ISBLANK(laps_times[[#This Row],[14]]),"DNF",CONCATENATE(RANK(rounds_cum_time[[#This Row],[14]],rounds_cum_time[14],1),"."))</f>
        <v>22.</v>
      </c>
      <c r="X35" s="130" t="str">
        <f>IF(ISBLANK(laps_times[[#This Row],[15]]),"DNF",CONCATENATE(RANK(rounds_cum_time[[#This Row],[15]],rounds_cum_time[15],1),"."))</f>
        <v>22.</v>
      </c>
      <c r="Y35" s="130" t="str">
        <f>IF(ISBLANK(laps_times[[#This Row],[16]]),"DNF",CONCATENATE(RANK(rounds_cum_time[[#This Row],[16]],rounds_cum_time[16],1),"."))</f>
        <v>23.</v>
      </c>
      <c r="Z35" s="130" t="str">
        <f>IF(ISBLANK(laps_times[[#This Row],[17]]),"DNF",CONCATENATE(RANK(rounds_cum_time[[#This Row],[17]],rounds_cum_time[17],1),"."))</f>
        <v>23.</v>
      </c>
      <c r="AA35" s="130" t="str">
        <f>IF(ISBLANK(laps_times[[#This Row],[18]]),"DNF",CONCATENATE(RANK(rounds_cum_time[[#This Row],[18]],rounds_cum_time[18],1),"."))</f>
        <v>23.</v>
      </c>
      <c r="AB35" s="130" t="str">
        <f>IF(ISBLANK(laps_times[[#This Row],[19]]),"DNF",CONCATENATE(RANK(rounds_cum_time[[#This Row],[19]],rounds_cum_time[19],1),"."))</f>
        <v>23.</v>
      </c>
      <c r="AC35" s="130" t="str">
        <f>IF(ISBLANK(laps_times[[#This Row],[20]]),"DNF",CONCATENATE(RANK(rounds_cum_time[[#This Row],[20]],rounds_cum_time[20],1),"."))</f>
        <v>23.</v>
      </c>
      <c r="AD35" s="130" t="str">
        <f>IF(ISBLANK(laps_times[[#This Row],[21]]),"DNF",CONCATENATE(RANK(rounds_cum_time[[#This Row],[21]],rounds_cum_time[21],1),"."))</f>
        <v>24.</v>
      </c>
      <c r="AE35" s="130" t="str">
        <f>IF(ISBLANK(laps_times[[#This Row],[22]]),"DNF",CONCATENATE(RANK(rounds_cum_time[[#This Row],[22]],rounds_cum_time[22],1),"."))</f>
        <v>24.</v>
      </c>
      <c r="AF35" s="130" t="str">
        <f>IF(ISBLANK(laps_times[[#This Row],[23]]),"DNF",CONCATENATE(RANK(rounds_cum_time[[#This Row],[23]],rounds_cum_time[23],1),"."))</f>
        <v>24.</v>
      </c>
      <c r="AG35" s="130" t="str">
        <f>IF(ISBLANK(laps_times[[#This Row],[24]]),"DNF",CONCATENATE(RANK(rounds_cum_time[[#This Row],[24]],rounds_cum_time[24],1),"."))</f>
        <v>24.</v>
      </c>
      <c r="AH35" s="130" t="str">
        <f>IF(ISBLANK(laps_times[[#This Row],[25]]),"DNF",CONCATENATE(RANK(rounds_cum_time[[#This Row],[25]],rounds_cum_time[25],1),"."))</f>
        <v>24.</v>
      </c>
      <c r="AI35" s="130" t="str">
        <f>IF(ISBLANK(laps_times[[#This Row],[26]]),"DNF",CONCATENATE(RANK(rounds_cum_time[[#This Row],[26]],rounds_cum_time[26],1),"."))</f>
        <v>24.</v>
      </c>
      <c r="AJ35" s="130" t="str">
        <f>IF(ISBLANK(laps_times[[#This Row],[27]]),"DNF",CONCATENATE(RANK(rounds_cum_time[[#This Row],[27]],rounds_cum_time[27],1),"."))</f>
        <v>24.</v>
      </c>
      <c r="AK35" s="130" t="str">
        <f>IF(ISBLANK(laps_times[[#This Row],[28]]),"DNF",CONCATENATE(RANK(rounds_cum_time[[#This Row],[28]],rounds_cum_time[28],1),"."))</f>
        <v>24.</v>
      </c>
      <c r="AL35" s="130" t="str">
        <f>IF(ISBLANK(laps_times[[#This Row],[29]]),"DNF",CONCATENATE(RANK(rounds_cum_time[[#This Row],[29]],rounds_cum_time[29],1),"."))</f>
        <v>24.</v>
      </c>
      <c r="AM35" s="130" t="str">
        <f>IF(ISBLANK(laps_times[[#This Row],[30]]),"DNF",CONCATENATE(RANK(rounds_cum_time[[#This Row],[30]],rounds_cum_time[30],1),"."))</f>
        <v>24.</v>
      </c>
      <c r="AN35" s="130" t="str">
        <f>IF(ISBLANK(laps_times[[#This Row],[31]]),"DNF",CONCATENATE(RANK(rounds_cum_time[[#This Row],[31]],rounds_cum_time[31],1),"."))</f>
        <v>24.</v>
      </c>
      <c r="AO35" s="130" t="str">
        <f>IF(ISBLANK(laps_times[[#This Row],[32]]),"DNF",CONCATENATE(RANK(rounds_cum_time[[#This Row],[32]],rounds_cum_time[32],1),"."))</f>
        <v>24.</v>
      </c>
      <c r="AP35" s="130" t="str">
        <f>IF(ISBLANK(laps_times[[#This Row],[33]]),"DNF",CONCATENATE(RANK(rounds_cum_time[[#This Row],[33]],rounds_cum_time[33],1),"."))</f>
        <v>24.</v>
      </c>
      <c r="AQ35" s="130" t="str">
        <f>IF(ISBLANK(laps_times[[#This Row],[34]]),"DNF",CONCATENATE(RANK(rounds_cum_time[[#This Row],[34]],rounds_cum_time[34],1),"."))</f>
        <v>25.</v>
      </c>
      <c r="AR35" s="130" t="str">
        <f>IF(ISBLANK(laps_times[[#This Row],[35]]),"DNF",CONCATENATE(RANK(rounds_cum_time[[#This Row],[35]],rounds_cum_time[35],1),"."))</f>
        <v>25.</v>
      </c>
      <c r="AS35" s="130" t="str">
        <f>IF(ISBLANK(laps_times[[#This Row],[36]]),"DNF",CONCATENATE(RANK(rounds_cum_time[[#This Row],[36]],rounds_cum_time[36],1),"."))</f>
        <v>25.</v>
      </c>
      <c r="AT35" s="130" t="str">
        <f>IF(ISBLANK(laps_times[[#This Row],[37]]),"DNF",CONCATENATE(RANK(rounds_cum_time[[#This Row],[37]],rounds_cum_time[37],1),"."))</f>
        <v>25.</v>
      </c>
      <c r="AU35" s="130" t="str">
        <f>IF(ISBLANK(laps_times[[#This Row],[38]]),"DNF",CONCATENATE(RANK(rounds_cum_time[[#This Row],[38]],rounds_cum_time[38],1),"."))</f>
        <v>25.</v>
      </c>
      <c r="AV35" s="130" t="str">
        <f>IF(ISBLANK(laps_times[[#This Row],[39]]),"DNF",CONCATENATE(RANK(rounds_cum_time[[#This Row],[39]],rounds_cum_time[39],1),"."))</f>
        <v>25.</v>
      </c>
      <c r="AW35" s="130" t="str">
        <f>IF(ISBLANK(laps_times[[#This Row],[40]]),"DNF",CONCATENATE(RANK(rounds_cum_time[[#This Row],[40]],rounds_cum_time[40],1),"."))</f>
        <v>25.</v>
      </c>
      <c r="AX35" s="130" t="str">
        <f>IF(ISBLANK(laps_times[[#This Row],[41]]),"DNF",CONCATENATE(RANK(rounds_cum_time[[#This Row],[41]],rounds_cum_time[41],1),"."))</f>
        <v>25.</v>
      </c>
      <c r="AY35" s="130" t="str">
        <f>IF(ISBLANK(laps_times[[#This Row],[42]]),"DNF",CONCATENATE(RANK(rounds_cum_time[[#This Row],[42]],rounds_cum_time[42],1),"."))</f>
        <v>25.</v>
      </c>
      <c r="AZ35" s="130" t="str">
        <f>IF(ISBLANK(laps_times[[#This Row],[43]]),"DNF",CONCATENATE(RANK(rounds_cum_time[[#This Row],[43]],rounds_cum_time[43],1),"."))</f>
        <v>25.</v>
      </c>
      <c r="BA35" s="130" t="str">
        <f>IF(ISBLANK(laps_times[[#This Row],[44]]),"DNF",CONCATENATE(RANK(rounds_cum_time[[#This Row],[44]],rounds_cum_time[44],1),"."))</f>
        <v>25.</v>
      </c>
      <c r="BB35" s="130" t="str">
        <f>IF(ISBLANK(laps_times[[#This Row],[45]]),"DNF",CONCATENATE(RANK(rounds_cum_time[[#This Row],[45]],rounds_cum_time[45],1),"."))</f>
        <v>25.</v>
      </c>
      <c r="BC35" s="130" t="str">
        <f>IF(ISBLANK(laps_times[[#This Row],[46]]),"DNF",CONCATENATE(RANK(rounds_cum_time[[#This Row],[46]],rounds_cum_time[46],1),"."))</f>
        <v>25.</v>
      </c>
      <c r="BD35" s="130" t="str">
        <f>IF(ISBLANK(laps_times[[#This Row],[47]]),"DNF",CONCATENATE(RANK(rounds_cum_time[[#This Row],[47]],rounds_cum_time[47],1),"."))</f>
        <v>25.</v>
      </c>
      <c r="BE35" s="130" t="str">
        <f>IF(ISBLANK(laps_times[[#This Row],[48]]),"DNF",CONCATENATE(RANK(rounds_cum_time[[#This Row],[48]],rounds_cum_time[48],1),"."))</f>
        <v>25.</v>
      </c>
      <c r="BF35" s="130" t="str">
        <f>IF(ISBLANK(laps_times[[#This Row],[49]]),"DNF",CONCATENATE(RANK(rounds_cum_time[[#This Row],[49]],rounds_cum_time[49],1),"."))</f>
        <v>25.</v>
      </c>
      <c r="BG35" s="130" t="str">
        <f>IF(ISBLANK(laps_times[[#This Row],[50]]),"DNF",CONCATENATE(RANK(rounds_cum_time[[#This Row],[50]],rounds_cum_time[50],1),"."))</f>
        <v>25.</v>
      </c>
      <c r="BH35" s="130" t="str">
        <f>IF(ISBLANK(laps_times[[#This Row],[51]]),"DNF",CONCATENATE(RANK(rounds_cum_time[[#This Row],[51]],rounds_cum_time[51],1),"."))</f>
        <v>25.</v>
      </c>
      <c r="BI35" s="130" t="str">
        <f>IF(ISBLANK(laps_times[[#This Row],[52]]),"DNF",CONCATENATE(RANK(rounds_cum_time[[#This Row],[52]],rounds_cum_time[52],1),"."))</f>
        <v>25.</v>
      </c>
      <c r="BJ35" s="130" t="str">
        <f>IF(ISBLANK(laps_times[[#This Row],[53]]),"DNF",CONCATENATE(RANK(rounds_cum_time[[#This Row],[53]],rounds_cum_time[53],1),"."))</f>
        <v>25.</v>
      </c>
      <c r="BK35" s="130" t="str">
        <f>IF(ISBLANK(laps_times[[#This Row],[54]]),"DNF",CONCATENATE(RANK(rounds_cum_time[[#This Row],[54]],rounds_cum_time[54],1),"."))</f>
        <v>25.</v>
      </c>
      <c r="BL35" s="130" t="str">
        <f>IF(ISBLANK(laps_times[[#This Row],[55]]),"DNF",CONCATENATE(RANK(rounds_cum_time[[#This Row],[55]],rounds_cum_time[55],1),"."))</f>
        <v>25.</v>
      </c>
      <c r="BM35" s="130" t="str">
        <f>IF(ISBLANK(laps_times[[#This Row],[56]]),"DNF",CONCATENATE(RANK(rounds_cum_time[[#This Row],[56]],rounds_cum_time[56],1),"."))</f>
        <v>25.</v>
      </c>
      <c r="BN35" s="130" t="str">
        <f>IF(ISBLANK(laps_times[[#This Row],[57]]),"DNF",CONCATENATE(RANK(rounds_cum_time[[#This Row],[57]],rounds_cum_time[57],1),"."))</f>
        <v>25.</v>
      </c>
      <c r="BO35" s="130" t="str">
        <f>IF(ISBLANK(laps_times[[#This Row],[58]]),"DNF",CONCATENATE(RANK(rounds_cum_time[[#This Row],[58]],rounds_cum_time[58],1),"."))</f>
        <v>24.</v>
      </c>
      <c r="BP35" s="130" t="str">
        <f>IF(ISBLANK(laps_times[[#This Row],[59]]),"DNF",CONCATENATE(RANK(rounds_cum_time[[#This Row],[59]],rounds_cum_time[59],1),"."))</f>
        <v>24.</v>
      </c>
      <c r="BQ35" s="130" t="str">
        <f>IF(ISBLANK(laps_times[[#This Row],[60]]),"DNF",CONCATENATE(RANK(rounds_cum_time[[#This Row],[60]],rounds_cum_time[60],1),"."))</f>
        <v>24.</v>
      </c>
      <c r="BR35" s="130" t="str">
        <f>IF(ISBLANK(laps_times[[#This Row],[61]]),"DNF",CONCATENATE(RANK(rounds_cum_time[[#This Row],[61]],rounds_cum_time[61],1),"."))</f>
        <v>24.</v>
      </c>
      <c r="BS35" s="130" t="str">
        <f>IF(ISBLANK(laps_times[[#This Row],[62]]),"DNF",CONCATENATE(RANK(rounds_cum_time[[#This Row],[62]],rounds_cum_time[62],1),"."))</f>
        <v>24.</v>
      </c>
      <c r="BT35" s="130" t="str">
        <f>IF(ISBLANK(laps_times[[#This Row],[63]]),"DNF",CONCATENATE(RANK(rounds_cum_time[[#This Row],[63]],rounds_cum_time[63],1),"."))</f>
        <v>24.</v>
      </c>
      <c r="BU35" s="130" t="str">
        <f>IF(ISBLANK(laps_times[[#This Row],[64]]),"DNF",CONCATENATE(RANK(rounds_cum_time[[#This Row],[64]],rounds_cum_time[64],1),"."))</f>
        <v>27.</v>
      </c>
      <c r="BV35" s="130" t="str">
        <f>IF(ISBLANK(laps_times[[#This Row],[65]]),"DNF",CONCATENATE(RANK(rounds_cum_time[[#This Row],[65]],rounds_cum_time[65],1),"."))</f>
        <v>27.</v>
      </c>
      <c r="BW35" s="130" t="str">
        <f>IF(ISBLANK(laps_times[[#This Row],[66]]),"DNF",CONCATENATE(RANK(rounds_cum_time[[#This Row],[66]],rounds_cum_time[66],1),"."))</f>
        <v>27.</v>
      </c>
      <c r="BX35" s="130" t="str">
        <f>IF(ISBLANK(laps_times[[#This Row],[67]]),"DNF",CONCATENATE(RANK(rounds_cum_time[[#This Row],[67]],rounds_cum_time[67],1),"."))</f>
        <v>28.</v>
      </c>
      <c r="BY35" s="130" t="str">
        <f>IF(ISBLANK(laps_times[[#This Row],[68]]),"DNF",CONCATENATE(RANK(rounds_cum_time[[#This Row],[68]],rounds_cum_time[68],1),"."))</f>
        <v>28.</v>
      </c>
      <c r="BZ35" s="130" t="str">
        <f>IF(ISBLANK(laps_times[[#This Row],[69]]),"DNF",CONCATENATE(RANK(rounds_cum_time[[#This Row],[69]],rounds_cum_time[69],1),"."))</f>
        <v>28.</v>
      </c>
      <c r="CA35" s="130" t="str">
        <f>IF(ISBLANK(laps_times[[#This Row],[70]]),"DNF",CONCATENATE(RANK(rounds_cum_time[[#This Row],[70]],rounds_cum_time[70],1),"."))</f>
        <v>29.</v>
      </c>
      <c r="CB35" s="130" t="str">
        <f>IF(ISBLANK(laps_times[[#This Row],[71]]),"DNF",CONCATENATE(RANK(rounds_cum_time[[#This Row],[71]],rounds_cum_time[71],1),"."))</f>
        <v>29.</v>
      </c>
      <c r="CC35" s="130" t="str">
        <f>IF(ISBLANK(laps_times[[#This Row],[72]]),"DNF",CONCATENATE(RANK(rounds_cum_time[[#This Row],[72]],rounds_cum_time[72],1),"."))</f>
        <v>29.</v>
      </c>
      <c r="CD35" s="130" t="str">
        <f>IF(ISBLANK(laps_times[[#This Row],[73]]),"DNF",CONCATENATE(RANK(rounds_cum_time[[#This Row],[73]],rounds_cum_time[73],1),"."))</f>
        <v>29.</v>
      </c>
      <c r="CE35" s="130" t="str">
        <f>IF(ISBLANK(laps_times[[#This Row],[74]]),"DNF",CONCATENATE(RANK(rounds_cum_time[[#This Row],[74]],rounds_cum_time[74],1),"."))</f>
        <v>29.</v>
      </c>
      <c r="CF35" s="130" t="str">
        <f>IF(ISBLANK(laps_times[[#This Row],[75]]),"DNF",CONCATENATE(RANK(rounds_cum_time[[#This Row],[75]],rounds_cum_time[75],1),"."))</f>
        <v>29.</v>
      </c>
      <c r="CG35" s="130" t="str">
        <f>IF(ISBLANK(laps_times[[#This Row],[76]]),"DNF",CONCATENATE(RANK(rounds_cum_time[[#This Row],[76]],rounds_cum_time[76],1),"."))</f>
        <v>29.</v>
      </c>
      <c r="CH35" s="130" t="str">
        <f>IF(ISBLANK(laps_times[[#This Row],[77]]),"DNF",CONCATENATE(RANK(rounds_cum_time[[#This Row],[77]],rounds_cum_time[77],1),"."))</f>
        <v>30.</v>
      </c>
      <c r="CI35" s="130" t="str">
        <f>IF(ISBLANK(laps_times[[#This Row],[78]]),"DNF",CONCATENATE(RANK(rounds_cum_time[[#This Row],[78]],rounds_cum_time[78],1),"."))</f>
        <v>30.</v>
      </c>
      <c r="CJ35" s="130" t="str">
        <f>IF(ISBLANK(laps_times[[#This Row],[79]]),"DNF",CONCATENATE(RANK(rounds_cum_time[[#This Row],[79]],rounds_cum_time[79],1),"."))</f>
        <v>30.</v>
      </c>
      <c r="CK35" s="130" t="str">
        <f>IF(ISBLANK(laps_times[[#This Row],[80]]),"DNF",CONCATENATE(RANK(rounds_cum_time[[#This Row],[80]],rounds_cum_time[80],1),"."))</f>
        <v>30.</v>
      </c>
      <c r="CL35" s="130" t="str">
        <f>IF(ISBLANK(laps_times[[#This Row],[81]]),"DNF",CONCATENATE(RANK(rounds_cum_time[[#This Row],[81]],rounds_cum_time[81],1),"."))</f>
        <v>31.</v>
      </c>
      <c r="CM35" s="130" t="str">
        <f>IF(ISBLANK(laps_times[[#This Row],[82]]),"DNF",CONCATENATE(RANK(rounds_cum_time[[#This Row],[82]],rounds_cum_time[82],1),"."))</f>
        <v>31.</v>
      </c>
      <c r="CN35" s="130" t="str">
        <f>IF(ISBLANK(laps_times[[#This Row],[83]]),"DNF",CONCATENATE(RANK(rounds_cum_time[[#This Row],[83]],rounds_cum_time[83],1),"."))</f>
        <v>30.</v>
      </c>
      <c r="CO35" s="130" t="str">
        <f>IF(ISBLANK(laps_times[[#This Row],[84]]),"DNF",CONCATENATE(RANK(rounds_cum_time[[#This Row],[84]],rounds_cum_time[84],1),"."))</f>
        <v>30.</v>
      </c>
      <c r="CP35" s="130" t="str">
        <f>IF(ISBLANK(laps_times[[#This Row],[85]]),"DNF",CONCATENATE(RANK(rounds_cum_time[[#This Row],[85]],rounds_cum_time[85],1),"."))</f>
        <v>30.</v>
      </c>
      <c r="CQ35" s="130" t="str">
        <f>IF(ISBLANK(laps_times[[#This Row],[86]]),"DNF",CONCATENATE(RANK(rounds_cum_time[[#This Row],[86]],rounds_cum_time[86],1),"."))</f>
        <v>30.</v>
      </c>
      <c r="CR35" s="130" t="str">
        <f>IF(ISBLANK(laps_times[[#This Row],[87]]),"DNF",CONCATENATE(RANK(rounds_cum_time[[#This Row],[87]],rounds_cum_time[87],1),"."))</f>
        <v>30.</v>
      </c>
      <c r="CS35" s="130" t="str">
        <f>IF(ISBLANK(laps_times[[#This Row],[88]]),"DNF",CONCATENATE(RANK(rounds_cum_time[[#This Row],[88]],rounds_cum_time[88],1),"."))</f>
        <v>30.</v>
      </c>
      <c r="CT35" s="130" t="str">
        <f>IF(ISBLANK(laps_times[[#This Row],[89]]),"DNF",CONCATENATE(RANK(rounds_cum_time[[#This Row],[89]],rounds_cum_time[89],1),"."))</f>
        <v>30.</v>
      </c>
      <c r="CU35" s="130" t="str">
        <f>IF(ISBLANK(laps_times[[#This Row],[90]]),"DNF",CONCATENATE(RANK(rounds_cum_time[[#This Row],[90]],rounds_cum_time[90],1),"."))</f>
        <v>30.</v>
      </c>
      <c r="CV35" s="130" t="str">
        <f>IF(ISBLANK(laps_times[[#This Row],[91]]),"DNF",CONCATENATE(RANK(rounds_cum_time[[#This Row],[91]],rounds_cum_time[91],1),"."))</f>
        <v>31.</v>
      </c>
      <c r="CW35" s="130" t="str">
        <f>IF(ISBLANK(laps_times[[#This Row],[92]]),"DNF",CONCATENATE(RANK(rounds_cum_time[[#This Row],[92]],rounds_cum_time[92],1),"."))</f>
        <v>31.</v>
      </c>
      <c r="CX35" s="130" t="str">
        <f>IF(ISBLANK(laps_times[[#This Row],[93]]),"DNF",CONCATENATE(RANK(rounds_cum_time[[#This Row],[93]],rounds_cum_time[93],1),"."))</f>
        <v>31.</v>
      </c>
      <c r="CY35" s="130" t="str">
        <f>IF(ISBLANK(laps_times[[#This Row],[94]]),"DNF",CONCATENATE(RANK(rounds_cum_time[[#This Row],[94]],rounds_cum_time[94],1),"."))</f>
        <v>31.</v>
      </c>
      <c r="CZ35" s="130" t="str">
        <f>IF(ISBLANK(laps_times[[#This Row],[95]]),"DNF",CONCATENATE(RANK(rounds_cum_time[[#This Row],[95]],rounds_cum_time[95],1),"."))</f>
        <v>31.</v>
      </c>
      <c r="DA35" s="130" t="str">
        <f>IF(ISBLANK(laps_times[[#This Row],[96]]),"DNF",CONCATENATE(RANK(rounds_cum_time[[#This Row],[96]],rounds_cum_time[96],1),"."))</f>
        <v>31.</v>
      </c>
      <c r="DB35" s="130" t="str">
        <f>IF(ISBLANK(laps_times[[#This Row],[97]]),"DNF",CONCATENATE(RANK(rounds_cum_time[[#This Row],[97]],rounds_cum_time[97],1),"."))</f>
        <v>32.</v>
      </c>
      <c r="DC35" s="130" t="str">
        <f>IF(ISBLANK(laps_times[[#This Row],[98]]),"DNF",CONCATENATE(RANK(rounds_cum_time[[#This Row],[98]],rounds_cum_time[98],1),"."))</f>
        <v>32.</v>
      </c>
      <c r="DD35" s="130" t="str">
        <f>IF(ISBLANK(laps_times[[#This Row],[99]]),"DNF",CONCATENATE(RANK(rounds_cum_time[[#This Row],[99]],rounds_cum_time[99],1),"."))</f>
        <v>32.</v>
      </c>
      <c r="DE35" s="130" t="str">
        <f>IF(ISBLANK(laps_times[[#This Row],[100]]),"DNF",CONCATENATE(RANK(rounds_cum_time[[#This Row],[100]],rounds_cum_time[100],1),"."))</f>
        <v>32.</v>
      </c>
      <c r="DF35" s="130" t="str">
        <f>IF(ISBLANK(laps_times[[#This Row],[101]]),"DNF",CONCATENATE(RANK(rounds_cum_time[[#This Row],[101]],rounds_cum_time[101],1),"."))</f>
        <v>32.</v>
      </c>
      <c r="DG35" s="130" t="str">
        <f>IF(ISBLANK(laps_times[[#This Row],[102]]),"DNF",CONCATENATE(RANK(rounds_cum_time[[#This Row],[102]],rounds_cum_time[102],1),"."))</f>
        <v>32.</v>
      </c>
      <c r="DH35" s="130" t="str">
        <f>IF(ISBLANK(laps_times[[#This Row],[103]]),"DNF",CONCATENATE(RANK(rounds_cum_time[[#This Row],[103]],rounds_cum_time[103],1),"."))</f>
        <v>32.</v>
      </c>
      <c r="DI35" s="131" t="str">
        <f>IF(ISBLANK(laps_times[[#This Row],[104]]),"DNF",CONCATENATE(RANK(rounds_cum_time[[#This Row],[104]],rounds_cum_time[104],1),"."))</f>
        <v>32.</v>
      </c>
      <c r="DJ35" s="131" t="str">
        <f>IF(ISBLANK(laps_times[[#This Row],[105]]),"DNF",CONCATENATE(RANK(rounds_cum_time[[#This Row],[105]],rounds_cum_time[105],1),"."))</f>
        <v>32.</v>
      </c>
    </row>
    <row r="36" spans="2:114" x14ac:dyDescent="0.2">
      <c r="B36" s="124">
        <f>laps_times[[#This Row],[poř]]</f>
        <v>33</v>
      </c>
      <c r="C36" s="129">
        <f>laps_times[[#This Row],[s.č.]]</f>
        <v>13</v>
      </c>
      <c r="D36" s="125" t="str">
        <f>laps_times[[#This Row],[jméno]]</f>
        <v>Bodnar Pavel</v>
      </c>
      <c r="E36" s="126">
        <f>laps_times[[#This Row],[roč]]</f>
        <v>1976</v>
      </c>
      <c r="F36" s="126" t="str">
        <f>laps_times[[#This Row],[kat]]</f>
        <v>M40</v>
      </c>
      <c r="G36" s="126">
        <f>laps_times[[#This Row],[poř_kat]]</f>
        <v>14</v>
      </c>
      <c r="H36" s="125" t="str">
        <f>IF(ISBLANK(laps_times[[#This Row],[klub]]),"-",laps_times[[#This Row],[klub]])</f>
        <v>Maratón klub Kladno</v>
      </c>
      <c r="I36" s="138">
        <f>laps_times[[#This Row],[celk. čas]]</f>
        <v>0.14405092592592592</v>
      </c>
      <c r="J36" s="130" t="str">
        <f>IF(ISBLANK(laps_times[[#This Row],[1]]),"DNF",CONCATENATE(RANK(rounds_cum_time[[#This Row],[1]],rounds_cum_time[1],1),"."))</f>
        <v>46.</v>
      </c>
      <c r="K36" s="130" t="str">
        <f>IF(ISBLANK(laps_times[[#This Row],[2]]),"DNF",CONCATENATE(RANK(rounds_cum_time[[#This Row],[2]],rounds_cum_time[2],1),"."))</f>
        <v>44.</v>
      </c>
      <c r="L36" s="130" t="str">
        <f>IF(ISBLANK(laps_times[[#This Row],[3]]),"DNF",CONCATENATE(RANK(rounds_cum_time[[#This Row],[3]],rounds_cum_time[3],1),"."))</f>
        <v>43.</v>
      </c>
      <c r="M36" s="130" t="str">
        <f>IF(ISBLANK(laps_times[[#This Row],[4]]),"DNF",CONCATENATE(RANK(rounds_cum_time[[#This Row],[4]],rounds_cum_time[4],1),"."))</f>
        <v>42.</v>
      </c>
      <c r="N36" s="130" t="str">
        <f>IF(ISBLANK(laps_times[[#This Row],[5]]),"DNF",CONCATENATE(RANK(rounds_cum_time[[#This Row],[5]],rounds_cum_time[5],1),"."))</f>
        <v>42.</v>
      </c>
      <c r="O36" s="130" t="str">
        <f>IF(ISBLANK(laps_times[[#This Row],[6]]),"DNF",CONCATENATE(RANK(rounds_cum_time[[#This Row],[6]],rounds_cum_time[6],1),"."))</f>
        <v>41.</v>
      </c>
      <c r="P36" s="130" t="str">
        <f>IF(ISBLANK(laps_times[[#This Row],[7]]),"DNF",CONCATENATE(RANK(rounds_cum_time[[#This Row],[7]],rounds_cum_time[7],1),"."))</f>
        <v>41.</v>
      </c>
      <c r="Q36" s="130" t="str">
        <f>IF(ISBLANK(laps_times[[#This Row],[8]]),"DNF",CONCATENATE(RANK(rounds_cum_time[[#This Row],[8]],rounds_cum_time[8],1),"."))</f>
        <v>45.</v>
      </c>
      <c r="R36" s="130" t="str">
        <f>IF(ISBLANK(laps_times[[#This Row],[9]]),"DNF",CONCATENATE(RANK(rounds_cum_time[[#This Row],[9]],rounds_cum_time[9],1),"."))</f>
        <v>45.</v>
      </c>
      <c r="S36" s="130" t="str">
        <f>IF(ISBLANK(laps_times[[#This Row],[10]]),"DNF",CONCATENATE(RANK(rounds_cum_time[[#This Row],[10]],rounds_cum_time[10],1),"."))</f>
        <v>45.</v>
      </c>
      <c r="T36" s="130" t="str">
        <f>IF(ISBLANK(laps_times[[#This Row],[11]]),"DNF",CONCATENATE(RANK(rounds_cum_time[[#This Row],[11]],rounds_cum_time[11],1),"."))</f>
        <v>45.</v>
      </c>
      <c r="U36" s="130" t="str">
        <f>IF(ISBLANK(laps_times[[#This Row],[12]]),"DNF",CONCATENATE(RANK(rounds_cum_time[[#This Row],[12]],rounds_cum_time[12],1),"."))</f>
        <v>45.</v>
      </c>
      <c r="V36" s="130" t="str">
        <f>IF(ISBLANK(laps_times[[#This Row],[13]]),"DNF",CONCATENATE(RANK(rounds_cum_time[[#This Row],[13]],rounds_cum_time[13],1),"."))</f>
        <v>45.</v>
      </c>
      <c r="W36" s="130" t="str">
        <f>IF(ISBLANK(laps_times[[#This Row],[14]]),"DNF",CONCATENATE(RANK(rounds_cum_time[[#This Row],[14]],rounds_cum_time[14],1),"."))</f>
        <v>45.</v>
      </c>
      <c r="X36" s="130" t="str">
        <f>IF(ISBLANK(laps_times[[#This Row],[15]]),"DNF",CONCATENATE(RANK(rounds_cum_time[[#This Row],[15]],rounds_cum_time[15],1),"."))</f>
        <v>46.</v>
      </c>
      <c r="Y36" s="130" t="str">
        <f>IF(ISBLANK(laps_times[[#This Row],[16]]),"DNF",CONCATENATE(RANK(rounds_cum_time[[#This Row],[16]],rounds_cum_time[16],1),"."))</f>
        <v>46.</v>
      </c>
      <c r="Z36" s="130" t="str">
        <f>IF(ISBLANK(laps_times[[#This Row],[17]]),"DNF",CONCATENATE(RANK(rounds_cum_time[[#This Row],[17]],rounds_cum_time[17],1),"."))</f>
        <v>46.</v>
      </c>
      <c r="AA36" s="130" t="str">
        <f>IF(ISBLANK(laps_times[[#This Row],[18]]),"DNF",CONCATENATE(RANK(rounds_cum_time[[#This Row],[18]],rounds_cum_time[18],1),"."))</f>
        <v>46.</v>
      </c>
      <c r="AB36" s="130" t="str">
        <f>IF(ISBLANK(laps_times[[#This Row],[19]]),"DNF",CONCATENATE(RANK(rounds_cum_time[[#This Row],[19]],rounds_cum_time[19],1),"."))</f>
        <v>45.</v>
      </c>
      <c r="AC36" s="130" t="str">
        <f>IF(ISBLANK(laps_times[[#This Row],[20]]),"DNF",CONCATENATE(RANK(rounds_cum_time[[#This Row],[20]],rounds_cum_time[20],1),"."))</f>
        <v>44.</v>
      </c>
      <c r="AD36" s="130" t="str">
        <f>IF(ISBLANK(laps_times[[#This Row],[21]]),"DNF",CONCATENATE(RANK(rounds_cum_time[[#This Row],[21]],rounds_cum_time[21],1),"."))</f>
        <v>43.</v>
      </c>
      <c r="AE36" s="130" t="str">
        <f>IF(ISBLANK(laps_times[[#This Row],[22]]),"DNF",CONCATENATE(RANK(rounds_cum_time[[#This Row],[22]],rounds_cum_time[22],1),"."))</f>
        <v>43.</v>
      </c>
      <c r="AF36" s="130" t="str">
        <f>IF(ISBLANK(laps_times[[#This Row],[23]]),"DNF",CONCATENATE(RANK(rounds_cum_time[[#This Row],[23]],rounds_cum_time[23],1),"."))</f>
        <v>42.</v>
      </c>
      <c r="AG36" s="130" t="str">
        <f>IF(ISBLANK(laps_times[[#This Row],[24]]),"DNF",CONCATENATE(RANK(rounds_cum_time[[#This Row],[24]],rounds_cum_time[24],1),"."))</f>
        <v>42.</v>
      </c>
      <c r="AH36" s="130" t="str">
        <f>IF(ISBLANK(laps_times[[#This Row],[25]]),"DNF",CONCATENATE(RANK(rounds_cum_time[[#This Row],[25]],rounds_cum_time[25],1),"."))</f>
        <v>42.</v>
      </c>
      <c r="AI36" s="130" t="str">
        <f>IF(ISBLANK(laps_times[[#This Row],[26]]),"DNF",CONCATENATE(RANK(rounds_cum_time[[#This Row],[26]],rounds_cum_time[26],1),"."))</f>
        <v>42.</v>
      </c>
      <c r="AJ36" s="130" t="str">
        <f>IF(ISBLANK(laps_times[[#This Row],[27]]),"DNF",CONCATENATE(RANK(rounds_cum_time[[#This Row],[27]],rounds_cum_time[27],1),"."))</f>
        <v>42.</v>
      </c>
      <c r="AK36" s="130" t="str">
        <f>IF(ISBLANK(laps_times[[#This Row],[28]]),"DNF",CONCATENATE(RANK(rounds_cum_time[[#This Row],[28]],rounds_cum_time[28],1),"."))</f>
        <v>43.</v>
      </c>
      <c r="AL36" s="130" t="str">
        <f>IF(ISBLANK(laps_times[[#This Row],[29]]),"DNF",CONCATENATE(RANK(rounds_cum_time[[#This Row],[29]],rounds_cum_time[29],1),"."))</f>
        <v>44.</v>
      </c>
      <c r="AM36" s="130" t="str">
        <f>IF(ISBLANK(laps_times[[#This Row],[30]]),"DNF",CONCATENATE(RANK(rounds_cum_time[[#This Row],[30]],rounds_cum_time[30],1),"."))</f>
        <v>44.</v>
      </c>
      <c r="AN36" s="130" t="str">
        <f>IF(ISBLANK(laps_times[[#This Row],[31]]),"DNF",CONCATENATE(RANK(rounds_cum_time[[#This Row],[31]],rounds_cum_time[31],1),"."))</f>
        <v>44.</v>
      </c>
      <c r="AO36" s="130" t="str">
        <f>IF(ISBLANK(laps_times[[#This Row],[32]]),"DNF",CONCATENATE(RANK(rounds_cum_time[[#This Row],[32]],rounds_cum_time[32],1),"."))</f>
        <v>43.</v>
      </c>
      <c r="AP36" s="130" t="str">
        <f>IF(ISBLANK(laps_times[[#This Row],[33]]),"DNF",CONCATENATE(RANK(rounds_cum_time[[#This Row],[33]],rounds_cum_time[33],1),"."))</f>
        <v>43.</v>
      </c>
      <c r="AQ36" s="130" t="str">
        <f>IF(ISBLANK(laps_times[[#This Row],[34]]),"DNF",CONCATENATE(RANK(rounds_cum_time[[#This Row],[34]],rounds_cum_time[34],1),"."))</f>
        <v>43.</v>
      </c>
      <c r="AR36" s="130" t="str">
        <f>IF(ISBLANK(laps_times[[#This Row],[35]]),"DNF",CONCATENATE(RANK(rounds_cum_time[[#This Row],[35]],rounds_cum_time[35],1),"."))</f>
        <v>43.</v>
      </c>
      <c r="AS36" s="130" t="str">
        <f>IF(ISBLANK(laps_times[[#This Row],[36]]),"DNF",CONCATENATE(RANK(rounds_cum_time[[#This Row],[36]],rounds_cum_time[36],1),"."))</f>
        <v>43.</v>
      </c>
      <c r="AT36" s="130" t="str">
        <f>IF(ISBLANK(laps_times[[#This Row],[37]]),"DNF",CONCATENATE(RANK(rounds_cum_time[[#This Row],[37]],rounds_cum_time[37],1),"."))</f>
        <v>43.</v>
      </c>
      <c r="AU36" s="130" t="str">
        <f>IF(ISBLANK(laps_times[[#This Row],[38]]),"DNF",CONCATENATE(RANK(rounds_cum_time[[#This Row],[38]],rounds_cum_time[38],1),"."))</f>
        <v>42.</v>
      </c>
      <c r="AV36" s="130" t="str">
        <f>IF(ISBLANK(laps_times[[#This Row],[39]]),"DNF",CONCATENATE(RANK(rounds_cum_time[[#This Row],[39]],rounds_cum_time[39],1),"."))</f>
        <v>42.</v>
      </c>
      <c r="AW36" s="130" t="str">
        <f>IF(ISBLANK(laps_times[[#This Row],[40]]),"DNF",CONCATENATE(RANK(rounds_cum_time[[#This Row],[40]],rounds_cum_time[40],1),"."))</f>
        <v>42.</v>
      </c>
      <c r="AX36" s="130" t="str">
        <f>IF(ISBLANK(laps_times[[#This Row],[41]]),"DNF",CONCATENATE(RANK(rounds_cum_time[[#This Row],[41]],rounds_cum_time[41],1),"."))</f>
        <v>42.</v>
      </c>
      <c r="AY36" s="130" t="str">
        <f>IF(ISBLANK(laps_times[[#This Row],[42]]),"DNF",CONCATENATE(RANK(rounds_cum_time[[#This Row],[42]],rounds_cum_time[42],1),"."))</f>
        <v>41.</v>
      </c>
      <c r="AZ36" s="130" t="str">
        <f>IF(ISBLANK(laps_times[[#This Row],[43]]),"DNF",CONCATENATE(RANK(rounds_cum_time[[#This Row],[43]],rounds_cum_time[43],1),"."))</f>
        <v>41.</v>
      </c>
      <c r="BA36" s="130" t="str">
        <f>IF(ISBLANK(laps_times[[#This Row],[44]]),"DNF",CONCATENATE(RANK(rounds_cum_time[[#This Row],[44]],rounds_cum_time[44],1),"."))</f>
        <v>41.</v>
      </c>
      <c r="BB36" s="130" t="str">
        <f>IF(ISBLANK(laps_times[[#This Row],[45]]),"DNF",CONCATENATE(RANK(rounds_cum_time[[#This Row],[45]],rounds_cum_time[45],1),"."))</f>
        <v>41.</v>
      </c>
      <c r="BC36" s="130" t="str">
        <f>IF(ISBLANK(laps_times[[#This Row],[46]]),"DNF",CONCATENATE(RANK(rounds_cum_time[[#This Row],[46]],rounds_cum_time[46],1),"."))</f>
        <v>41.</v>
      </c>
      <c r="BD36" s="130" t="str">
        <f>IF(ISBLANK(laps_times[[#This Row],[47]]),"DNF",CONCATENATE(RANK(rounds_cum_time[[#This Row],[47]],rounds_cum_time[47],1),"."))</f>
        <v>41.</v>
      </c>
      <c r="BE36" s="130" t="str">
        <f>IF(ISBLANK(laps_times[[#This Row],[48]]),"DNF",CONCATENATE(RANK(rounds_cum_time[[#This Row],[48]],rounds_cum_time[48],1),"."))</f>
        <v>41.</v>
      </c>
      <c r="BF36" s="130" t="str">
        <f>IF(ISBLANK(laps_times[[#This Row],[49]]),"DNF",CONCATENATE(RANK(rounds_cum_time[[#This Row],[49]],rounds_cum_time[49],1),"."))</f>
        <v>41.</v>
      </c>
      <c r="BG36" s="130" t="str">
        <f>IF(ISBLANK(laps_times[[#This Row],[50]]),"DNF",CONCATENATE(RANK(rounds_cum_time[[#This Row],[50]],rounds_cum_time[50],1),"."))</f>
        <v>41.</v>
      </c>
      <c r="BH36" s="130" t="str">
        <f>IF(ISBLANK(laps_times[[#This Row],[51]]),"DNF",CONCATENATE(RANK(rounds_cum_time[[#This Row],[51]],rounds_cum_time[51],1),"."))</f>
        <v>41.</v>
      </c>
      <c r="BI36" s="130" t="str">
        <f>IF(ISBLANK(laps_times[[#This Row],[52]]),"DNF",CONCATENATE(RANK(rounds_cum_time[[#This Row],[52]],rounds_cum_time[52],1),"."))</f>
        <v>41.</v>
      </c>
      <c r="BJ36" s="130" t="str">
        <f>IF(ISBLANK(laps_times[[#This Row],[53]]),"DNF",CONCATENATE(RANK(rounds_cum_time[[#This Row],[53]],rounds_cum_time[53],1),"."))</f>
        <v>41.</v>
      </c>
      <c r="BK36" s="130" t="str">
        <f>IF(ISBLANK(laps_times[[#This Row],[54]]),"DNF",CONCATENATE(RANK(rounds_cum_time[[#This Row],[54]],rounds_cum_time[54],1),"."))</f>
        <v>41.</v>
      </c>
      <c r="BL36" s="130" t="str">
        <f>IF(ISBLANK(laps_times[[#This Row],[55]]),"DNF",CONCATENATE(RANK(rounds_cum_time[[#This Row],[55]],rounds_cum_time[55],1),"."))</f>
        <v>41.</v>
      </c>
      <c r="BM36" s="130" t="str">
        <f>IF(ISBLANK(laps_times[[#This Row],[56]]),"DNF",CONCATENATE(RANK(rounds_cum_time[[#This Row],[56]],rounds_cum_time[56],1),"."))</f>
        <v>41.</v>
      </c>
      <c r="BN36" s="130" t="str">
        <f>IF(ISBLANK(laps_times[[#This Row],[57]]),"DNF",CONCATENATE(RANK(rounds_cum_time[[#This Row],[57]],rounds_cum_time[57],1),"."))</f>
        <v>42.</v>
      </c>
      <c r="BO36" s="130" t="str">
        <f>IF(ISBLANK(laps_times[[#This Row],[58]]),"DNF",CONCATENATE(RANK(rounds_cum_time[[#This Row],[58]],rounds_cum_time[58],1),"."))</f>
        <v>42.</v>
      </c>
      <c r="BP36" s="130" t="str">
        <f>IF(ISBLANK(laps_times[[#This Row],[59]]),"DNF",CONCATENATE(RANK(rounds_cum_time[[#This Row],[59]],rounds_cum_time[59],1),"."))</f>
        <v>42.</v>
      </c>
      <c r="BQ36" s="130" t="str">
        <f>IF(ISBLANK(laps_times[[#This Row],[60]]),"DNF",CONCATENATE(RANK(rounds_cum_time[[#This Row],[60]],rounds_cum_time[60],1),"."))</f>
        <v>42.</v>
      </c>
      <c r="BR36" s="130" t="str">
        <f>IF(ISBLANK(laps_times[[#This Row],[61]]),"DNF",CONCATENATE(RANK(rounds_cum_time[[#This Row],[61]],rounds_cum_time[61],1),"."))</f>
        <v>42.</v>
      </c>
      <c r="BS36" s="130" t="str">
        <f>IF(ISBLANK(laps_times[[#This Row],[62]]),"DNF",CONCATENATE(RANK(rounds_cum_time[[#This Row],[62]],rounds_cum_time[62],1),"."))</f>
        <v>42.</v>
      </c>
      <c r="BT36" s="130" t="str">
        <f>IF(ISBLANK(laps_times[[#This Row],[63]]),"DNF",CONCATENATE(RANK(rounds_cum_time[[#This Row],[63]],rounds_cum_time[63],1),"."))</f>
        <v>42.</v>
      </c>
      <c r="BU36" s="130" t="str">
        <f>IF(ISBLANK(laps_times[[#This Row],[64]]),"DNF",CONCATENATE(RANK(rounds_cum_time[[#This Row],[64]],rounds_cum_time[64],1),"."))</f>
        <v>42.</v>
      </c>
      <c r="BV36" s="130" t="str">
        <f>IF(ISBLANK(laps_times[[#This Row],[65]]),"DNF",CONCATENATE(RANK(rounds_cum_time[[#This Row],[65]],rounds_cum_time[65],1),"."))</f>
        <v>42.</v>
      </c>
      <c r="BW36" s="130" t="str">
        <f>IF(ISBLANK(laps_times[[#This Row],[66]]),"DNF",CONCATENATE(RANK(rounds_cum_time[[#This Row],[66]],rounds_cum_time[66],1),"."))</f>
        <v>42.</v>
      </c>
      <c r="BX36" s="130" t="str">
        <f>IF(ISBLANK(laps_times[[#This Row],[67]]),"DNF",CONCATENATE(RANK(rounds_cum_time[[#This Row],[67]],rounds_cum_time[67],1),"."))</f>
        <v>42.</v>
      </c>
      <c r="BY36" s="130" t="str">
        <f>IF(ISBLANK(laps_times[[#This Row],[68]]),"DNF",CONCATENATE(RANK(rounds_cum_time[[#This Row],[68]],rounds_cum_time[68],1),"."))</f>
        <v>41.</v>
      </c>
      <c r="BZ36" s="130" t="str">
        <f>IF(ISBLANK(laps_times[[#This Row],[69]]),"DNF",CONCATENATE(RANK(rounds_cum_time[[#This Row],[69]],rounds_cum_time[69],1),"."))</f>
        <v>41.</v>
      </c>
      <c r="CA36" s="130" t="str">
        <f>IF(ISBLANK(laps_times[[#This Row],[70]]),"DNF",CONCATENATE(RANK(rounds_cum_time[[#This Row],[70]],rounds_cum_time[70],1),"."))</f>
        <v>41.</v>
      </c>
      <c r="CB36" s="130" t="str">
        <f>IF(ISBLANK(laps_times[[#This Row],[71]]),"DNF",CONCATENATE(RANK(rounds_cum_time[[#This Row],[71]],rounds_cum_time[71],1),"."))</f>
        <v>41.</v>
      </c>
      <c r="CC36" s="130" t="str">
        <f>IF(ISBLANK(laps_times[[#This Row],[72]]),"DNF",CONCATENATE(RANK(rounds_cum_time[[#This Row],[72]],rounds_cum_time[72],1),"."))</f>
        <v>41.</v>
      </c>
      <c r="CD36" s="130" t="str">
        <f>IF(ISBLANK(laps_times[[#This Row],[73]]),"DNF",CONCATENATE(RANK(rounds_cum_time[[#This Row],[73]],rounds_cum_time[73],1),"."))</f>
        <v>40.</v>
      </c>
      <c r="CE36" s="130" t="str">
        <f>IF(ISBLANK(laps_times[[#This Row],[74]]),"DNF",CONCATENATE(RANK(rounds_cum_time[[#This Row],[74]],rounds_cum_time[74],1),"."))</f>
        <v>40.</v>
      </c>
      <c r="CF36" s="130" t="str">
        <f>IF(ISBLANK(laps_times[[#This Row],[75]]),"DNF",CONCATENATE(RANK(rounds_cum_time[[#This Row],[75]],rounds_cum_time[75],1),"."))</f>
        <v>40.</v>
      </c>
      <c r="CG36" s="130" t="str">
        <f>IF(ISBLANK(laps_times[[#This Row],[76]]),"DNF",CONCATENATE(RANK(rounds_cum_time[[#This Row],[76]],rounds_cum_time[76],1),"."))</f>
        <v>40.</v>
      </c>
      <c r="CH36" s="130" t="str">
        <f>IF(ISBLANK(laps_times[[#This Row],[77]]),"DNF",CONCATENATE(RANK(rounds_cum_time[[#This Row],[77]],rounds_cum_time[77],1),"."))</f>
        <v>40.</v>
      </c>
      <c r="CI36" s="130" t="str">
        <f>IF(ISBLANK(laps_times[[#This Row],[78]]),"DNF",CONCATENATE(RANK(rounds_cum_time[[#This Row],[78]],rounds_cum_time[78],1),"."))</f>
        <v>38.</v>
      </c>
      <c r="CJ36" s="130" t="str">
        <f>IF(ISBLANK(laps_times[[#This Row],[79]]),"DNF",CONCATENATE(RANK(rounds_cum_time[[#This Row],[79]],rounds_cum_time[79],1),"."))</f>
        <v>37.</v>
      </c>
      <c r="CK36" s="130" t="str">
        <f>IF(ISBLANK(laps_times[[#This Row],[80]]),"DNF",CONCATENATE(RANK(rounds_cum_time[[#This Row],[80]],rounds_cum_time[80],1),"."))</f>
        <v>37.</v>
      </c>
      <c r="CL36" s="130" t="str">
        <f>IF(ISBLANK(laps_times[[#This Row],[81]]),"DNF",CONCATENATE(RANK(rounds_cum_time[[#This Row],[81]],rounds_cum_time[81],1),"."))</f>
        <v>37.</v>
      </c>
      <c r="CM36" s="130" t="str">
        <f>IF(ISBLANK(laps_times[[#This Row],[82]]),"DNF",CONCATENATE(RANK(rounds_cum_time[[#This Row],[82]],rounds_cum_time[82],1),"."))</f>
        <v>36.</v>
      </c>
      <c r="CN36" s="130" t="str">
        <f>IF(ISBLANK(laps_times[[#This Row],[83]]),"DNF",CONCATENATE(RANK(rounds_cum_time[[#This Row],[83]],rounds_cum_time[83],1),"."))</f>
        <v>34.</v>
      </c>
      <c r="CO36" s="130" t="str">
        <f>IF(ISBLANK(laps_times[[#This Row],[84]]),"DNF",CONCATENATE(RANK(rounds_cum_time[[#This Row],[84]],rounds_cum_time[84],1),"."))</f>
        <v>34.</v>
      </c>
      <c r="CP36" s="130" t="str">
        <f>IF(ISBLANK(laps_times[[#This Row],[85]]),"DNF",CONCATENATE(RANK(rounds_cum_time[[#This Row],[85]],rounds_cum_time[85],1),"."))</f>
        <v>34.</v>
      </c>
      <c r="CQ36" s="130" t="str">
        <f>IF(ISBLANK(laps_times[[#This Row],[86]]),"DNF",CONCATENATE(RANK(rounds_cum_time[[#This Row],[86]],rounds_cum_time[86],1),"."))</f>
        <v>34.</v>
      </c>
      <c r="CR36" s="130" t="str">
        <f>IF(ISBLANK(laps_times[[#This Row],[87]]),"DNF",CONCATENATE(RANK(rounds_cum_time[[#This Row],[87]],rounds_cum_time[87],1),"."))</f>
        <v>33.</v>
      </c>
      <c r="CS36" s="130" t="str">
        <f>IF(ISBLANK(laps_times[[#This Row],[88]]),"DNF",CONCATENATE(RANK(rounds_cum_time[[#This Row],[88]],rounds_cum_time[88],1),"."))</f>
        <v>33.</v>
      </c>
      <c r="CT36" s="130" t="str">
        <f>IF(ISBLANK(laps_times[[#This Row],[89]]),"DNF",CONCATENATE(RANK(rounds_cum_time[[#This Row],[89]],rounds_cum_time[89],1),"."))</f>
        <v>33.</v>
      </c>
      <c r="CU36" s="130" t="str">
        <f>IF(ISBLANK(laps_times[[#This Row],[90]]),"DNF",CONCATENATE(RANK(rounds_cum_time[[#This Row],[90]],rounds_cum_time[90],1),"."))</f>
        <v>33.</v>
      </c>
      <c r="CV36" s="130" t="str">
        <f>IF(ISBLANK(laps_times[[#This Row],[91]]),"DNF",CONCATENATE(RANK(rounds_cum_time[[#This Row],[91]],rounds_cum_time[91],1),"."))</f>
        <v>33.</v>
      </c>
      <c r="CW36" s="130" t="str">
        <f>IF(ISBLANK(laps_times[[#This Row],[92]]),"DNF",CONCATENATE(RANK(rounds_cum_time[[#This Row],[92]],rounds_cum_time[92],1),"."))</f>
        <v>33.</v>
      </c>
      <c r="CX36" s="130" t="str">
        <f>IF(ISBLANK(laps_times[[#This Row],[93]]),"DNF",CONCATENATE(RANK(rounds_cum_time[[#This Row],[93]],rounds_cum_time[93],1),"."))</f>
        <v>33.</v>
      </c>
      <c r="CY36" s="130" t="str">
        <f>IF(ISBLANK(laps_times[[#This Row],[94]]),"DNF",CONCATENATE(RANK(rounds_cum_time[[#This Row],[94]],rounds_cum_time[94],1),"."))</f>
        <v>33.</v>
      </c>
      <c r="CZ36" s="130" t="str">
        <f>IF(ISBLANK(laps_times[[#This Row],[95]]),"DNF",CONCATENATE(RANK(rounds_cum_time[[#This Row],[95]],rounds_cum_time[95],1),"."))</f>
        <v>33.</v>
      </c>
      <c r="DA36" s="130" t="str">
        <f>IF(ISBLANK(laps_times[[#This Row],[96]]),"DNF",CONCATENATE(RANK(rounds_cum_time[[#This Row],[96]],rounds_cum_time[96],1),"."))</f>
        <v>33.</v>
      </c>
      <c r="DB36" s="130" t="str">
        <f>IF(ISBLANK(laps_times[[#This Row],[97]]),"DNF",CONCATENATE(RANK(rounds_cum_time[[#This Row],[97]],rounds_cum_time[97],1),"."))</f>
        <v>33.</v>
      </c>
      <c r="DC36" s="130" t="str">
        <f>IF(ISBLANK(laps_times[[#This Row],[98]]),"DNF",CONCATENATE(RANK(rounds_cum_time[[#This Row],[98]],rounds_cum_time[98],1),"."))</f>
        <v>33.</v>
      </c>
      <c r="DD36" s="130" t="str">
        <f>IF(ISBLANK(laps_times[[#This Row],[99]]),"DNF",CONCATENATE(RANK(rounds_cum_time[[#This Row],[99]],rounds_cum_time[99],1),"."))</f>
        <v>33.</v>
      </c>
      <c r="DE36" s="130" t="str">
        <f>IF(ISBLANK(laps_times[[#This Row],[100]]),"DNF",CONCATENATE(RANK(rounds_cum_time[[#This Row],[100]],rounds_cum_time[100],1),"."))</f>
        <v>33.</v>
      </c>
      <c r="DF36" s="130" t="str">
        <f>IF(ISBLANK(laps_times[[#This Row],[101]]),"DNF",CONCATENATE(RANK(rounds_cum_time[[#This Row],[101]],rounds_cum_time[101],1),"."))</f>
        <v>33.</v>
      </c>
      <c r="DG36" s="130" t="str">
        <f>IF(ISBLANK(laps_times[[#This Row],[102]]),"DNF",CONCATENATE(RANK(rounds_cum_time[[#This Row],[102]],rounds_cum_time[102],1),"."))</f>
        <v>33.</v>
      </c>
      <c r="DH36" s="130" t="str">
        <f>IF(ISBLANK(laps_times[[#This Row],[103]]),"DNF",CONCATENATE(RANK(rounds_cum_time[[#This Row],[103]],rounds_cum_time[103],1),"."))</f>
        <v>33.</v>
      </c>
      <c r="DI36" s="131" t="str">
        <f>IF(ISBLANK(laps_times[[#This Row],[104]]),"DNF",CONCATENATE(RANK(rounds_cum_time[[#This Row],[104]],rounds_cum_time[104],1),"."))</f>
        <v>33.</v>
      </c>
      <c r="DJ36" s="131" t="str">
        <f>IF(ISBLANK(laps_times[[#This Row],[105]]),"DNF",CONCATENATE(RANK(rounds_cum_time[[#This Row],[105]],rounds_cum_time[105],1),"."))</f>
        <v>33.</v>
      </c>
    </row>
    <row r="37" spans="2:114" x14ac:dyDescent="0.2">
      <c r="B37" s="124">
        <f>laps_times[[#This Row],[poř]]</f>
        <v>34</v>
      </c>
      <c r="C37" s="129">
        <f>laps_times[[#This Row],[s.č.]]</f>
        <v>40</v>
      </c>
      <c r="D37" s="125" t="str">
        <f>laps_times[[#This Row],[jméno]]</f>
        <v>Hrček Tomáš</v>
      </c>
      <c r="E37" s="126">
        <f>laps_times[[#This Row],[roč]]</f>
        <v>1968</v>
      </c>
      <c r="F37" s="126" t="str">
        <f>laps_times[[#This Row],[kat]]</f>
        <v>M50</v>
      </c>
      <c r="G37" s="126">
        <f>laps_times[[#This Row],[poř_kat]]</f>
        <v>4</v>
      </c>
      <c r="H37" s="125" t="str">
        <f>IF(ISBLANK(laps_times[[#This Row],[klub]]),"-",laps_times[[#This Row],[klub]])</f>
        <v>-</v>
      </c>
      <c r="I37" s="138">
        <f>laps_times[[#This Row],[celk. čas]]</f>
        <v>0.14460648148148147</v>
      </c>
      <c r="J37" s="130" t="str">
        <f>IF(ISBLANK(laps_times[[#This Row],[1]]),"DNF",CONCATENATE(RANK(rounds_cum_time[[#This Row],[1]],rounds_cum_time[1],1),"."))</f>
        <v>53.</v>
      </c>
      <c r="K37" s="130" t="str">
        <f>IF(ISBLANK(laps_times[[#This Row],[2]]),"DNF",CONCATENATE(RANK(rounds_cum_time[[#This Row],[2]],rounds_cum_time[2],1),"."))</f>
        <v>47.</v>
      </c>
      <c r="L37" s="130" t="str">
        <f>IF(ISBLANK(laps_times[[#This Row],[3]]),"DNF",CONCATENATE(RANK(rounds_cum_time[[#This Row],[3]],rounds_cum_time[3],1),"."))</f>
        <v>48.</v>
      </c>
      <c r="M37" s="130" t="str">
        <f>IF(ISBLANK(laps_times[[#This Row],[4]]),"DNF",CONCATENATE(RANK(rounds_cum_time[[#This Row],[4]],rounds_cum_time[4],1),"."))</f>
        <v>51.</v>
      </c>
      <c r="N37" s="130" t="str">
        <f>IF(ISBLANK(laps_times[[#This Row],[5]]),"DNF",CONCATENATE(RANK(rounds_cum_time[[#This Row],[5]],rounds_cum_time[5],1),"."))</f>
        <v>52.</v>
      </c>
      <c r="O37" s="130" t="str">
        <f>IF(ISBLANK(laps_times[[#This Row],[6]]),"DNF",CONCATENATE(RANK(rounds_cum_time[[#This Row],[6]],rounds_cum_time[6],1),"."))</f>
        <v>52.</v>
      </c>
      <c r="P37" s="130" t="str">
        <f>IF(ISBLANK(laps_times[[#This Row],[7]]),"DNF",CONCATENATE(RANK(rounds_cum_time[[#This Row],[7]],rounds_cum_time[7],1),"."))</f>
        <v>51.</v>
      </c>
      <c r="Q37" s="130" t="str">
        <f>IF(ISBLANK(laps_times[[#This Row],[8]]),"DNF",CONCATENATE(RANK(rounds_cum_time[[#This Row],[8]],rounds_cum_time[8],1),"."))</f>
        <v>52.</v>
      </c>
      <c r="R37" s="130" t="str">
        <f>IF(ISBLANK(laps_times[[#This Row],[9]]),"DNF",CONCATENATE(RANK(rounds_cum_time[[#This Row],[9]],rounds_cum_time[9],1),"."))</f>
        <v>52.</v>
      </c>
      <c r="S37" s="130" t="str">
        <f>IF(ISBLANK(laps_times[[#This Row],[10]]),"DNF",CONCATENATE(RANK(rounds_cum_time[[#This Row],[10]],rounds_cum_time[10],1),"."))</f>
        <v>53.</v>
      </c>
      <c r="T37" s="130" t="str">
        <f>IF(ISBLANK(laps_times[[#This Row],[11]]),"DNF",CONCATENATE(RANK(rounds_cum_time[[#This Row],[11]],rounds_cum_time[11],1),"."))</f>
        <v>52.</v>
      </c>
      <c r="U37" s="130" t="str">
        <f>IF(ISBLANK(laps_times[[#This Row],[12]]),"DNF",CONCATENATE(RANK(rounds_cum_time[[#This Row],[12]],rounds_cum_time[12],1),"."))</f>
        <v>51.</v>
      </c>
      <c r="V37" s="130" t="str">
        <f>IF(ISBLANK(laps_times[[#This Row],[13]]),"DNF",CONCATENATE(RANK(rounds_cum_time[[#This Row],[13]],rounds_cum_time[13],1),"."))</f>
        <v>51.</v>
      </c>
      <c r="W37" s="130" t="str">
        <f>IF(ISBLANK(laps_times[[#This Row],[14]]),"DNF",CONCATENATE(RANK(rounds_cum_time[[#This Row],[14]],rounds_cum_time[14],1),"."))</f>
        <v>52.</v>
      </c>
      <c r="X37" s="130" t="str">
        <f>IF(ISBLANK(laps_times[[#This Row],[15]]),"DNF",CONCATENATE(RANK(rounds_cum_time[[#This Row],[15]],rounds_cum_time[15],1),"."))</f>
        <v>52.</v>
      </c>
      <c r="Y37" s="130" t="str">
        <f>IF(ISBLANK(laps_times[[#This Row],[16]]),"DNF",CONCATENATE(RANK(rounds_cum_time[[#This Row],[16]],rounds_cum_time[16],1),"."))</f>
        <v>52.</v>
      </c>
      <c r="Z37" s="130" t="str">
        <f>IF(ISBLANK(laps_times[[#This Row],[17]]),"DNF",CONCATENATE(RANK(rounds_cum_time[[#This Row],[17]],rounds_cum_time[17],1),"."))</f>
        <v>52.</v>
      </c>
      <c r="AA37" s="130" t="str">
        <f>IF(ISBLANK(laps_times[[#This Row],[18]]),"DNF",CONCATENATE(RANK(rounds_cum_time[[#This Row],[18]],rounds_cum_time[18],1),"."))</f>
        <v>52.</v>
      </c>
      <c r="AB37" s="130" t="str">
        <f>IF(ISBLANK(laps_times[[#This Row],[19]]),"DNF",CONCATENATE(RANK(rounds_cum_time[[#This Row],[19]],rounds_cum_time[19],1),"."))</f>
        <v>53.</v>
      </c>
      <c r="AC37" s="130" t="str">
        <f>IF(ISBLANK(laps_times[[#This Row],[20]]),"DNF",CONCATENATE(RANK(rounds_cum_time[[#This Row],[20]],rounds_cum_time[20],1),"."))</f>
        <v>53.</v>
      </c>
      <c r="AD37" s="130" t="str">
        <f>IF(ISBLANK(laps_times[[#This Row],[21]]),"DNF",CONCATENATE(RANK(rounds_cum_time[[#This Row],[21]],rounds_cum_time[21],1),"."))</f>
        <v>53.</v>
      </c>
      <c r="AE37" s="130" t="str">
        <f>IF(ISBLANK(laps_times[[#This Row],[22]]),"DNF",CONCATENATE(RANK(rounds_cum_time[[#This Row],[22]],rounds_cum_time[22],1),"."))</f>
        <v>53.</v>
      </c>
      <c r="AF37" s="130" t="str">
        <f>IF(ISBLANK(laps_times[[#This Row],[23]]),"DNF",CONCATENATE(RANK(rounds_cum_time[[#This Row],[23]],rounds_cum_time[23],1),"."))</f>
        <v>53.</v>
      </c>
      <c r="AG37" s="130" t="str">
        <f>IF(ISBLANK(laps_times[[#This Row],[24]]),"DNF",CONCATENATE(RANK(rounds_cum_time[[#This Row],[24]],rounds_cum_time[24],1),"."))</f>
        <v>52.</v>
      </c>
      <c r="AH37" s="130" t="str">
        <f>IF(ISBLANK(laps_times[[#This Row],[25]]),"DNF",CONCATENATE(RANK(rounds_cum_time[[#This Row],[25]],rounds_cum_time[25],1),"."))</f>
        <v>51.</v>
      </c>
      <c r="AI37" s="130" t="str">
        <f>IF(ISBLANK(laps_times[[#This Row],[26]]),"DNF",CONCATENATE(RANK(rounds_cum_time[[#This Row],[26]],rounds_cum_time[26],1),"."))</f>
        <v>51.</v>
      </c>
      <c r="AJ37" s="130" t="str">
        <f>IF(ISBLANK(laps_times[[#This Row],[27]]),"DNF",CONCATENATE(RANK(rounds_cum_time[[#This Row],[27]],rounds_cum_time[27],1),"."))</f>
        <v>52.</v>
      </c>
      <c r="AK37" s="130" t="str">
        <f>IF(ISBLANK(laps_times[[#This Row],[28]]),"DNF",CONCATENATE(RANK(rounds_cum_time[[#This Row],[28]],rounds_cum_time[28],1),"."))</f>
        <v>52.</v>
      </c>
      <c r="AL37" s="130" t="str">
        <f>IF(ISBLANK(laps_times[[#This Row],[29]]),"DNF",CONCATENATE(RANK(rounds_cum_time[[#This Row],[29]],rounds_cum_time[29],1),"."))</f>
        <v>52.</v>
      </c>
      <c r="AM37" s="130" t="str">
        <f>IF(ISBLANK(laps_times[[#This Row],[30]]),"DNF",CONCATENATE(RANK(rounds_cum_time[[#This Row],[30]],rounds_cum_time[30],1),"."))</f>
        <v>52.</v>
      </c>
      <c r="AN37" s="130" t="str">
        <f>IF(ISBLANK(laps_times[[#This Row],[31]]),"DNF",CONCATENATE(RANK(rounds_cum_time[[#This Row],[31]],rounds_cum_time[31],1),"."))</f>
        <v>52.</v>
      </c>
      <c r="AO37" s="130" t="str">
        <f>IF(ISBLANK(laps_times[[#This Row],[32]]),"DNF",CONCATENATE(RANK(rounds_cum_time[[#This Row],[32]],rounds_cum_time[32],1),"."))</f>
        <v>52.</v>
      </c>
      <c r="AP37" s="130" t="str">
        <f>IF(ISBLANK(laps_times[[#This Row],[33]]),"DNF",CONCATENATE(RANK(rounds_cum_time[[#This Row],[33]],rounds_cum_time[33],1),"."))</f>
        <v>51.</v>
      </c>
      <c r="AQ37" s="130" t="str">
        <f>IF(ISBLANK(laps_times[[#This Row],[34]]),"DNF",CONCATENATE(RANK(rounds_cum_time[[#This Row],[34]],rounds_cum_time[34],1),"."))</f>
        <v>51.</v>
      </c>
      <c r="AR37" s="130" t="str">
        <f>IF(ISBLANK(laps_times[[#This Row],[35]]),"DNF",CONCATENATE(RANK(rounds_cum_time[[#This Row],[35]],rounds_cum_time[35],1),"."))</f>
        <v>51.</v>
      </c>
      <c r="AS37" s="130" t="str">
        <f>IF(ISBLANK(laps_times[[#This Row],[36]]),"DNF",CONCATENATE(RANK(rounds_cum_time[[#This Row],[36]],rounds_cum_time[36],1),"."))</f>
        <v>52.</v>
      </c>
      <c r="AT37" s="130" t="str">
        <f>IF(ISBLANK(laps_times[[#This Row],[37]]),"DNF",CONCATENATE(RANK(rounds_cum_time[[#This Row],[37]],rounds_cum_time[37],1),"."))</f>
        <v>52.</v>
      </c>
      <c r="AU37" s="130" t="str">
        <f>IF(ISBLANK(laps_times[[#This Row],[38]]),"DNF",CONCATENATE(RANK(rounds_cum_time[[#This Row],[38]],rounds_cum_time[38],1),"."))</f>
        <v>52.</v>
      </c>
      <c r="AV37" s="130" t="str">
        <f>IF(ISBLANK(laps_times[[#This Row],[39]]),"DNF",CONCATENATE(RANK(rounds_cum_time[[#This Row],[39]],rounds_cum_time[39],1),"."))</f>
        <v>52.</v>
      </c>
      <c r="AW37" s="130" t="str">
        <f>IF(ISBLANK(laps_times[[#This Row],[40]]),"DNF",CONCATENATE(RANK(rounds_cum_time[[#This Row],[40]],rounds_cum_time[40],1),"."))</f>
        <v>52.</v>
      </c>
      <c r="AX37" s="130" t="str">
        <f>IF(ISBLANK(laps_times[[#This Row],[41]]),"DNF",CONCATENATE(RANK(rounds_cum_time[[#This Row],[41]],rounds_cum_time[41],1),"."))</f>
        <v>52.</v>
      </c>
      <c r="AY37" s="130" t="str">
        <f>IF(ISBLANK(laps_times[[#This Row],[42]]),"DNF",CONCATENATE(RANK(rounds_cum_time[[#This Row],[42]],rounds_cum_time[42],1),"."))</f>
        <v>51.</v>
      </c>
      <c r="AZ37" s="130" t="str">
        <f>IF(ISBLANK(laps_times[[#This Row],[43]]),"DNF",CONCATENATE(RANK(rounds_cum_time[[#This Row],[43]],rounds_cum_time[43],1),"."))</f>
        <v>52.</v>
      </c>
      <c r="BA37" s="130" t="str">
        <f>IF(ISBLANK(laps_times[[#This Row],[44]]),"DNF",CONCATENATE(RANK(rounds_cum_time[[#This Row],[44]],rounds_cum_time[44],1),"."))</f>
        <v>51.</v>
      </c>
      <c r="BB37" s="130" t="str">
        <f>IF(ISBLANK(laps_times[[#This Row],[45]]),"DNF",CONCATENATE(RANK(rounds_cum_time[[#This Row],[45]],rounds_cum_time[45],1),"."))</f>
        <v>52.</v>
      </c>
      <c r="BC37" s="130" t="str">
        <f>IF(ISBLANK(laps_times[[#This Row],[46]]),"DNF",CONCATENATE(RANK(rounds_cum_time[[#This Row],[46]],rounds_cum_time[46],1),"."))</f>
        <v>52.</v>
      </c>
      <c r="BD37" s="130" t="str">
        <f>IF(ISBLANK(laps_times[[#This Row],[47]]),"DNF",CONCATENATE(RANK(rounds_cum_time[[#This Row],[47]],rounds_cum_time[47],1),"."))</f>
        <v>52.</v>
      </c>
      <c r="BE37" s="130" t="str">
        <f>IF(ISBLANK(laps_times[[#This Row],[48]]),"DNF",CONCATENATE(RANK(rounds_cum_time[[#This Row],[48]],rounds_cum_time[48],1),"."))</f>
        <v>51.</v>
      </c>
      <c r="BF37" s="130" t="str">
        <f>IF(ISBLANK(laps_times[[#This Row],[49]]),"DNF",CONCATENATE(RANK(rounds_cum_time[[#This Row],[49]],rounds_cum_time[49],1),"."))</f>
        <v>50.</v>
      </c>
      <c r="BG37" s="130" t="str">
        <f>IF(ISBLANK(laps_times[[#This Row],[50]]),"DNF",CONCATENATE(RANK(rounds_cum_time[[#This Row],[50]],rounds_cum_time[50],1),"."))</f>
        <v>50.</v>
      </c>
      <c r="BH37" s="130" t="str">
        <f>IF(ISBLANK(laps_times[[#This Row],[51]]),"DNF",CONCATENATE(RANK(rounds_cum_time[[#This Row],[51]],rounds_cum_time[51],1),"."))</f>
        <v>50.</v>
      </c>
      <c r="BI37" s="130" t="str">
        <f>IF(ISBLANK(laps_times[[#This Row],[52]]),"DNF",CONCATENATE(RANK(rounds_cum_time[[#This Row],[52]],rounds_cum_time[52],1),"."))</f>
        <v>50.</v>
      </c>
      <c r="BJ37" s="130" t="str">
        <f>IF(ISBLANK(laps_times[[#This Row],[53]]),"DNF",CONCATENATE(RANK(rounds_cum_time[[#This Row],[53]],rounds_cum_time[53],1),"."))</f>
        <v>49.</v>
      </c>
      <c r="BK37" s="130" t="str">
        <f>IF(ISBLANK(laps_times[[#This Row],[54]]),"DNF",CONCATENATE(RANK(rounds_cum_time[[#This Row],[54]],rounds_cum_time[54],1),"."))</f>
        <v>49.</v>
      </c>
      <c r="BL37" s="130" t="str">
        <f>IF(ISBLANK(laps_times[[#This Row],[55]]),"DNF",CONCATENATE(RANK(rounds_cum_time[[#This Row],[55]],rounds_cum_time[55],1),"."))</f>
        <v>49.</v>
      </c>
      <c r="BM37" s="130" t="str">
        <f>IF(ISBLANK(laps_times[[#This Row],[56]]),"DNF",CONCATENATE(RANK(rounds_cum_time[[#This Row],[56]],rounds_cum_time[56],1),"."))</f>
        <v>49.</v>
      </c>
      <c r="BN37" s="130" t="str">
        <f>IF(ISBLANK(laps_times[[#This Row],[57]]),"DNF",CONCATENATE(RANK(rounds_cum_time[[#This Row],[57]],rounds_cum_time[57],1),"."))</f>
        <v>49.</v>
      </c>
      <c r="BO37" s="130" t="str">
        <f>IF(ISBLANK(laps_times[[#This Row],[58]]),"DNF",CONCATENATE(RANK(rounds_cum_time[[#This Row],[58]],rounds_cum_time[58],1),"."))</f>
        <v>49.</v>
      </c>
      <c r="BP37" s="130" t="str">
        <f>IF(ISBLANK(laps_times[[#This Row],[59]]),"DNF",CONCATENATE(RANK(rounds_cum_time[[#This Row],[59]],rounds_cum_time[59],1),"."))</f>
        <v>49.</v>
      </c>
      <c r="BQ37" s="130" t="str">
        <f>IF(ISBLANK(laps_times[[#This Row],[60]]),"DNF",CONCATENATE(RANK(rounds_cum_time[[#This Row],[60]],rounds_cum_time[60],1),"."))</f>
        <v>49.</v>
      </c>
      <c r="BR37" s="130" t="str">
        <f>IF(ISBLANK(laps_times[[#This Row],[61]]),"DNF",CONCATENATE(RANK(rounds_cum_time[[#This Row],[61]],rounds_cum_time[61],1),"."))</f>
        <v>49.</v>
      </c>
      <c r="BS37" s="130" t="str">
        <f>IF(ISBLANK(laps_times[[#This Row],[62]]),"DNF",CONCATENATE(RANK(rounds_cum_time[[#This Row],[62]],rounds_cum_time[62],1),"."))</f>
        <v>49.</v>
      </c>
      <c r="BT37" s="130" t="str">
        <f>IF(ISBLANK(laps_times[[#This Row],[63]]),"DNF",CONCATENATE(RANK(rounds_cum_time[[#This Row],[63]],rounds_cum_time[63],1),"."))</f>
        <v>49.</v>
      </c>
      <c r="BU37" s="130" t="str">
        <f>IF(ISBLANK(laps_times[[#This Row],[64]]),"DNF",CONCATENATE(RANK(rounds_cum_time[[#This Row],[64]],rounds_cum_time[64],1),"."))</f>
        <v>48.</v>
      </c>
      <c r="BV37" s="130" t="str">
        <f>IF(ISBLANK(laps_times[[#This Row],[65]]),"DNF",CONCATENATE(RANK(rounds_cum_time[[#This Row],[65]],rounds_cum_time[65],1),"."))</f>
        <v>48.</v>
      </c>
      <c r="BW37" s="130" t="str">
        <f>IF(ISBLANK(laps_times[[#This Row],[66]]),"DNF",CONCATENATE(RANK(rounds_cum_time[[#This Row],[66]],rounds_cum_time[66],1),"."))</f>
        <v>48.</v>
      </c>
      <c r="BX37" s="130" t="str">
        <f>IF(ISBLANK(laps_times[[#This Row],[67]]),"DNF",CONCATENATE(RANK(rounds_cum_time[[#This Row],[67]],rounds_cum_time[67],1),"."))</f>
        <v>48.</v>
      </c>
      <c r="BY37" s="130" t="str">
        <f>IF(ISBLANK(laps_times[[#This Row],[68]]),"DNF",CONCATENATE(RANK(rounds_cum_time[[#This Row],[68]],rounds_cum_time[68],1),"."))</f>
        <v>48.</v>
      </c>
      <c r="BZ37" s="130" t="str">
        <f>IF(ISBLANK(laps_times[[#This Row],[69]]),"DNF",CONCATENATE(RANK(rounds_cum_time[[#This Row],[69]],rounds_cum_time[69],1),"."))</f>
        <v>47.</v>
      </c>
      <c r="CA37" s="130" t="str">
        <f>IF(ISBLANK(laps_times[[#This Row],[70]]),"DNF",CONCATENATE(RANK(rounds_cum_time[[#This Row],[70]],rounds_cum_time[70],1),"."))</f>
        <v>47.</v>
      </c>
      <c r="CB37" s="130" t="str">
        <f>IF(ISBLANK(laps_times[[#This Row],[71]]),"DNF",CONCATENATE(RANK(rounds_cum_time[[#This Row],[71]],rounds_cum_time[71],1),"."))</f>
        <v>47.</v>
      </c>
      <c r="CC37" s="130" t="str">
        <f>IF(ISBLANK(laps_times[[#This Row],[72]]),"DNF",CONCATENATE(RANK(rounds_cum_time[[#This Row],[72]],rounds_cum_time[72],1),"."))</f>
        <v>46.</v>
      </c>
      <c r="CD37" s="130" t="str">
        <f>IF(ISBLANK(laps_times[[#This Row],[73]]),"DNF",CONCATENATE(RANK(rounds_cum_time[[#This Row],[73]],rounds_cum_time[73],1),"."))</f>
        <v>46.</v>
      </c>
      <c r="CE37" s="130" t="str">
        <f>IF(ISBLANK(laps_times[[#This Row],[74]]),"DNF",CONCATENATE(RANK(rounds_cum_time[[#This Row],[74]],rounds_cum_time[74],1),"."))</f>
        <v>45.</v>
      </c>
      <c r="CF37" s="130" t="str">
        <f>IF(ISBLANK(laps_times[[#This Row],[75]]),"DNF",CONCATENATE(RANK(rounds_cum_time[[#This Row],[75]],rounds_cum_time[75],1),"."))</f>
        <v>45.</v>
      </c>
      <c r="CG37" s="130" t="str">
        <f>IF(ISBLANK(laps_times[[#This Row],[76]]),"DNF",CONCATENATE(RANK(rounds_cum_time[[#This Row],[76]],rounds_cum_time[76],1),"."))</f>
        <v>45.</v>
      </c>
      <c r="CH37" s="130" t="str">
        <f>IF(ISBLANK(laps_times[[#This Row],[77]]),"DNF",CONCATENATE(RANK(rounds_cum_time[[#This Row],[77]],rounds_cum_time[77],1),"."))</f>
        <v>45.</v>
      </c>
      <c r="CI37" s="130" t="str">
        <f>IF(ISBLANK(laps_times[[#This Row],[78]]),"DNF",CONCATENATE(RANK(rounds_cum_time[[#This Row],[78]],rounds_cum_time[78],1),"."))</f>
        <v>44.</v>
      </c>
      <c r="CJ37" s="130" t="str">
        <f>IF(ISBLANK(laps_times[[#This Row],[79]]),"DNF",CONCATENATE(RANK(rounds_cum_time[[#This Row],[79]],rounds_cum_time[79],1),"."))</f>
        <v>44.</v>
      </c>
      <c r="CK37" s="130" t="str">
        <f>IF(ISBLANK(laps_times[[#This Row],[80]]),"DNF",CONCATENATE(RANK(rounds_cum_time[[#This Row],[80]],rounds_cum_time[80],1),"."))</f>
        <v>43.</v>
      </c>
      <c r="CL37" s="130" t="str">
        <f>IF(ISBLANK(laps_times[[#This Row],[81]]),"DNF",CONCATENATE(RANK(rounds_cum_time[[#This Row],[81]],rounds_cum_time[81],1),"."))</f>
        <v>43.</v>
      </c>
      <c r="CM37" s="130" t="str">
        <f>IF(ISBLANK(laps_times[[#This Row],[82]]),"DNF",CONCATENATE(RANK(rounds_cum_time[[#This Row],[82]],rounds_cum_time[82],1),"."))</f>
        <v>43.</v>
      </c>
      <c r="CN37" s="130" t="str">
        <f>IF(ISBLANK(laps_times[[#This Row],[83]]),"DNF",CONCATENATE(RANK(rounds_cum_time[[#This Row],[83]],rounds_cum_time[83],1),"."))</f>
        <v>42.</v>
      </c>
      <c r="CO37" s="130" t="str">
        <f>IF(ISBLANK(laps_times[[#This Row],[84]]),"DNF",CONCATENATE(RANK(rounds_cum_time[[#This Row],[84]],rounds_cum_time[84],1),"."))</f>
        <v>42.</v>
      </c>
      <c r="CP37" s="130" t="str">
        <f>IF(ISBLANK(laps_times[[#This Row],[85]]),"DNF",CONCATENATE(RANK(rounds_cum_time[[#This Row],[85]],rounds_cum_time[85],1),"."))</f>
        <v>42.</v>
      </c>
      <c r="CQ37" s="130" t="str">
        <f>IF(ISBLANK(laps_times[[#This Row],[86]]),"DNF",CONCATENATE(RANK(rounds_cum_time[[#This Row],[86]],rounds_cum_time[86],1),"."))</f>
        <v>42.</v>
      </c>
      <c r="CR37" s="130" t="str">
        <f>IF(ISBLANK(laps_times[[#This Row],[87]]),"DNF",CONCATENATE(RANK(rounds_cum_time[[#This Row],[87]],rounds_cum_time[87],1),"."))</f>
        <v>39.</v>
      </c>
      <c r="CS37" s="130" t="str">
        <f>IF(ISBLANK(laps_times[[#This Row],[88]]),"DNF",CONCATENATE(RANK(rounds_cum_time[[#This Row],[88]],rounds_cum_time[88],1),"."))</f>
        <v>39.</v>
      </c>
      <c r="CT37" s="130" t="str">
        <f>IF(ISBLANK(laps_times[[#This Row],[89]]),"DNF",CONCATENATE(RANK(rounds_cum_time[[#This Row],[89]],rounds_cum_time[89],1),"."))</f>
        <v>39.</v>
      </c>
      <c r="CU37" s="130" t="str">
        <f>IF(ISBLANK(laps_times[[#This Row],[90]]),"DNF",CONCATENATE(RANK(rounds_cum_time[[#This Row],[90]],rounds_cum_time[90],1),"."))</f>
        <v>39.</v>
      </c>
      <c r="CV37" s="130" t="str">
        <f>IF(ISBLANK(laps_times[[#This Row],[91]]),"DNF",CONCATENATE(RANK(rounds_cum_time[[#This Row],[91]],rounds_cum_time[91],1),"."))</f>
        <v>38.</v>
      </c>
      <c r="CW37" s="130" t="str">
        <f>IF(ISBLANK(laps_times[[#This Row],[92]]),"DNF",CONCATENATE(RANK(rounds_cum_time[[#This Row],[92]],rounds_cum_time[92],1),"."))</f>
        <v>38.</v>
      </c>
      <c r="CX37" s="130" t="str">
        <f>IF(ISBLANK(laps_times[[#This Row],[93]]),"DNF",CONCATENATE(RANK(rounds_cum_time[[#This Row],[93]],rounds_cum_time[93],1),"."))</f>
        <v>37.</v>
      </c>
      <c r="CY37" s="130" t="str">
        <f>IF(ISBLANK(laps_times[[#This Row],[94]]),"DNF",CONCATENATE(RANK(rounds_cum_time[[#This Row],[94]],rounds_cum_time[94],1),"."))</f>
        <v>37.</v>
      </c>
      <c r="CZ37" s="130" t="str">
        <f>IF(ISBLANK(laps_times[[#This Row],[95]]),"DNF",CONCATENATE(RANK(rounds_cum_time[[#This Row],[95]],rounds_cum_time[95],1),"."))</f>
        <v>37.</v>
      </c>
      <c r="DA37" s="130" t="str">
        <f>IF(ISBLANK(laps_times[[#This Row],[96]]),"DNF",CONCATENATE(RANK(rounds_cum_time[[#This Row],[96]],rounds_cum_time[96],1),"."))</f>
        <v>36.</v>
      </c>
      <c r="DB37" s="130" t="str">
        <f>IF(ISBLANK(laps_times[[#This Row],[97]]),"DNF",CONCATENATE(RANK(rounds_cum_time[[#This Row],[97]],rounds_cum_time[97],1),"."))</f>
        <v>35.</v>
      </c>
      <c r="DC37" s="130" t="str">
        <f>IF(ISBLANK(laps_times[[#This Row],[98]]),"DNF",CONCATENATE(RANK(rounds_cum_time[[#This Row],[98]],rounds_cum_time[98],1),"."))</f>
        <v>35.</v>
      </c>
      <c r="DD37" s="130" t="str">
        <f>IF(ISBLANK(laps_times[[#This Row],[99]]),"DNF",CONCATENATE(RANK(rounds_cum_time[[#This Row],[99]],rounds_cum_time[99],1),"."))</f>
        <v>35.</v>
      </c>
      <c r="DE37" s="130" t="str">
        <f>IF(ISBLANK(laps_times[[#This Row],[100]]),"DNF",CONCATENATE(RANK(rounds_cum_time[[#This Row],[100]],rounds_cum_time[100],1),"."))</f>
        <v>35.</v>
      </c>
      <c r="DF37" s="130" t="str">
        <f>IF(ISBLANK(laps_times[[#This Row],[101]]),"DNF",CONCATENATE(RANK(rounds_cum_time[[#This Row],[101]],rounds_cum_time[101],1),"."))</f>
        <v>34.</v>
      </c>
      <c r="DG37" s="130" t="str">
        <f>IF(ISBLANK(laps_times[[#This Row],[102]]),"DNF",CONCATENATE(RANK(rounds_cum_time[[#This Row],[102]],rounds_cum_time[102],1),"."))</f>
        <v>34.</v>
      </c>
      <c r="DH37" s="130" t="str">
        <f>IF(ISBLANK(laps_times[[#This Row],[103]]),"DNF",CONCATENATE(RANK(rounds_cum_time[[#This Row],[103]],rounds_cum_time[103],1),"."))</f>
        <v>34.</v>
      </c>
      <c r="DI37" s="131" t="str">
        <f>IF(ISBLANK(laps_times[[#This Row],[104]]),"DNF",CONCATENATE(RANK(rounds_cum_time[[#This Row],[104]],rounds_cum_time[104],1),"."))</f>
        <v>34.</v>
      </c>
      <c r="DJ37" s="131" t="str">
        <f>IF(ISBLANK(laps_times[[#This Row],[105]]),"DNF",CONCATENATE(RANK(rounds_cum_time[[#This Row],[105]],rounds_cum_time[105],1),"."))</f>
        <v>34.</v>
      </c>
    </row>
    <row r="38" spans="2:114" x14ac:dyDescent="0.2">
      <c r="B38" s="124">
        <f>laps_times[[#This Row],[poř]]</f>
        <v>35</v>
      </c>
      <c r="C38" s="129">
        <f>laps_times[[#This Row],[s.č.]]</f>
        <v>90</v>
      </c>
      <c r="D38" s="125" t="str">
        <f>laps_times[[#This Row],[jméno]]</f>
        <v>Sedlák Pavel</v>
      </c>
      <c r="E38" s="126">
        <f>laps_times[[#This Row],[roč]]</f>
        <v>1971</v>
      </c>
      <c r="F38" s="126" t="str">
        <f>laps_times[[#This Row],[kat]]</f>
        <v>M40</v>
      </c>
      <c r="G38" s="126">
        <f>laps_times[[#This Row],[poř_kat]]</f>
        <v>15</v>
      </c>
      <c r="H38" s="125" t="str">
        <f>IF(ISBLANK(laps_times[[#This Row],[klub]]),"-",laps_times[[#This Row],[klub]])</f>
        <v>MK Seitl Ostrava</v>
      </c>
      <c r="I38" s="138">
        <f>laps_times[[#This Row],[celk. čas]]</f>
        <v>0.14523148148148149</v>
      </c>
      <c r="J38" s="130" t="str">
        <f>IF(ISBLANK(laps_times[[#This Row],[1]]),"DNF",CONCATENATE(RANK(rounds_cum_time[[#This Row],[1]],rounds_cum_time[1],1),"."))</f>
        <v>30.</v>
      </c>
      <c r="K38" s="130" t="str">
        <f>IF(ISBLANK(laps_times[[#This Row],[2]]),"DNF",CONCATENATE(RANK(rounds_cum_time[[#This Row],[2]],rounds_cum_time[2],1),"."))</f>
        <v>32.</v>
      </c>
      <c r="L38" s="130" t="str">
        <f>IF(ISBLANK(laps_times[[#This Row],[3]]),"DNF",CONCATENATE(RANK(rounds_cum_time[[#This Row],[3]],rounds_cum_time[3],1),"."))</f>
        <v>33.</v>
      </c>
      <c r="M38" s="130" t="str">
        <f>IF(ISBLANK(laps_times[[#This Row],[4]]),"DNF",CONCATENATE(RANK(rounds_cum_time[[#This Row],[4]],rounds_cum_time[4],1),"."))</f>
        <v>33.</v>
      </c>
      <c r="N38" s="130" t="str">
        <f>IF(ISBLANK(laps_times[[#This Row],[5]]),"DNF",CONCATENATE(RANK(rounds_cum_time[[#This Row],[5]],rounds_cum_time[5],1),"."))</f>
        <v>33.</v>
      </c>
      <c r="O38" s="130" t="str">
        <f>IF(ISBLANK(laps_times[[#This Row],[6]]),"DNF",CONCATENATE(RANK(rounds_cum_time[[#This Row],[6]],rounds_cum_time[6],1),"."))</f>
        <v>33.</v>
      </c>
      <c r="P38" s="130" t="str">
        <f>IF(ISBLANK(laps_times[[#This Row],[7]]),"DNF",CONCATENATE(RANK(rounds_cum_time[[#This Row],[7]],rounds_cum_time[7],1),"."))</f>
        <v>35.</v>
      </c>
      <c r="Q38" s="130" t="str">
        <f>IF(ISBLANK(laps_times[[#This Row],[8]]),"DNF",CONCATENATE(RANK(rounds_cum_time[[#This Row],[8]],rounds_cum_time[8],1),"."))</f>
        <v>35.</v>
      </c>
      <c r="R38" s="130" t="str">
        <f>IF(ISBLANK(laps_times[[#This Row],[9]]),"DNF",CONCATENATE(RANK(rounds_cum_time[[#This Row],[9]],rounds_cum_time[9],1),"."))</f>
        <v>35.</v>
      </c>
      <c r="S38" s="130" t="str">
        <f>IF(ISBLANK(laps_times[[#This Row],[10]]),"DNF",CONCATENATE(RANK(rounds_cum_time[[#This Row],[10]],rounds_cum_time[10],1),"."))</f>
        <v>35.</v>
      </c>
      <c r="T38" s="130" t="str">
        <f>IF(ISBLANK(laps_times[[#This Row],[11]]),"DNF",CONCATENATE(RANK(rounds_cum_time[[#This Row],[11]],rounds_cum_time[11],1),"."))</f>
        <v>35.</v>
      </c>
      <c r="U38" s="130" t="str">
        <f>IF(ISBLANK(laps_times[[#This Row],[12]]),"DNF",CONCATENATE(RANK(rounds_cum_time[[#This Row],[12]],rounds_cum_time[12],1),"."))</f>
        <v>34.</v>
      </c>
      <c r="V38" s="130" t="str">
        <f>IF(ISBLANK(laps_times[[#This Row],[13]]),"DNF",CONCATENATE(RANK(rounds_cum_time[[#This Row],[13]],rounds_cum_time[13],1),"."))</f>
        <v>34.</v>
      </c>
      <c r="W38" s="130" t="str">
        <f>IF(ISBLANK(laps_times[[#This Row],[14]]),"DNF",CONCATENATE(RANK(rounds_cum_time[[#This Row],[14]],rounds_cum_time[14],1),"."))</f>
        <v>34.</v>
      </c>
      <c r="X38" s="130" t="str">
        <f>IF(ISBLANK(laps_times[[#This Row],[15]]),"DNF",CONCATENATE(RANK(rounds_cum_time[[#This Row],[15]],rounds_cum_time[15],1),"."))</f>
        <v>34.</v>
      </c>
      <c r="Y38" s="130" t="str">
        <f>IF(ISBLANK(laps_times[[#This Row],[16]]),"DNF",CONCATENATE(RANK(rounds_cum_time[[#This Row],[16]],rounds_cum_time[16],1),"."))</f>
        <v>34.</v>
      </c>
      <c r="Z38" s="130" t="str">
        <f>IF(ISBLANK(laps_times[[#This Row],[17]]),"DNF",CONCATENATE(RANK(rounds_cum_time[[#This Row],[17]],rounds_cum_time[17],1),"."))</f>
        <v>34.</v>
      </c>
      <c r="AA38" s="130" t="str">
        <f>IF(ISBLANK(laps_times[[#This Row],[18]]),"DNF",CONCATENATE(RANK(rounds_cum_time[[#This Row],[18]],rounds_cum_time[18],1),"."))</f>
        <v>34.</v>
      </c>
      <c r="AB38" s="130" t="str">
        <f>IF(ISBLANK(laps_times[[#This Row],[19]]),"DNF",CONCATENATE(RANK(rounds_cum_time[[#This Row],[19]],rounds_cum_time[19],1),"."))</f>
        <v>34.</v>
      </c>
      <c r="AC38" s="130" t="str">
        <f>IF(ISBLANK(laps_times[[#This Row],[20]]),"DNF",CONCATENATE(RANK(rounds_cum_time[[#This Row],[20]],rounds_cum_time[20],1),"."))</f>
        <v>34.</v>
      </c>
      <c r="AD38" s="130" t="str">
        <f>IF(ISBLANK(laps_times[[#This Row],[21]]),"DNF",CONCATENATE(RANK(rounds_cum_time[[#This Row],[21]],rounds_cum_time[21],1),"."))</f>
        <v>34.</v>
      </c>
      <c r="AE38" s="130" t="str">
        <f>IF(ISBLANK(laps_times[[#This Row],[22]]),"DNF",CONCATENATE(RANK(rounds_cum_time[[#This Row],[22]],rounds_cum_time[22],1),"."))</f>
        <v>34.</v>
      </c>
      <c r="AF38" s="130" t="str">
        <f>IF(ISBLANK(laps_times[[#This Row],[23]]),"DNF",CONCATENATE(RANK(rounds_cum_time[[#This Row],[23]],rounds_cum_time[23],1),"."))</f>
        <v>34.</v>
      </c>
      <c r="AG38" s="130" t="str">
        <f>IF(ISBLANK(laps_times[[#This Row],[24]]),"DNF",CONCATENATE(RANK(rounds_cum_time[[#This Row],[24]],rounds_cum_time[24],1),"."))</f>
        <v>34.</v>
      </c>
      <c r="AH38" s="130" t="str">
        <f>IF(ISBLANK(laps_times[[#This Row],[25]]),"DNF",CONCATENATE(RANK(rounds_cum_time[[#This Row],[25]],rounds_cum_time[25],1),"."))</f>
        <v>35.</v>
      </c>
      <c r="AI38" s="130" t="str">
        <f>IF(ISBLANK(laps_times[[#This Row],[26]]),"DNF",CONCATENATE(RANK(rounds_cum_time[[#This Row],[26]],rounds_cum_time[26],1),"."))</f>
        <v>41.</v>
      </c>
      <c r="AJ38" s="130" t="str">
        <f>IF(ISBLANK(laps_times[[#This Row],[27]]),"DNF",CONCATENATE(RANK(rounds_cum_time[[#This Row],[27]],rounds_cum_time[27],1),"."))</f>
        <v>41.</v>
      </c>
      <c r="AK38" s="130" t="str">
        <f>IF(ISBLANK(laps_times[[#This Row],[28]]),"DNF",CONCATENATE(RANK(rounds_cum_time[[#This Row],[28]],rounds_cum_time[28],1),"."))</f>
        <v>41.</v>
      </c>
      <c r="AL38" s="130" t="str">
        <f>IF(ISBLANK(laps_times[[#This Row],[29]]),"DNF",CONCATENATE(RANK(rounds_cum_time[[#This Row],[29]],rounds_cum_time[29],1),"."))</f>
        <v>41.</v>
      </c>
      <c r="AM38" s="130" t="str">
        <f>IF(ISBLANK(laps_times[[#This Row],[30]]),"DNF",CONCATENATE(RANK(rounds_cum_time[[#This Row],[30]],rounds_cum_time[30],1),"."))</f>
        <v>41.</v>
      </c>
      <c r="AN38" s="130" t="str">
        <f>IF(ISBLANK(laps_times[[#This Row],[31]]),"DNF",CONCATENATE(RANK(rounds_cum_time[[#This Row],[31]],rounds_cum_time[31],1),"."))</f>
        <v>41.</v>
      </c>
      <c r="AO38" s="130" t="str">
        <f>IF(ISBLANK(laps_times[[#This Row],[32]]),"DNF",CONCATENATE(RANK(rounds_cum_time[[#This Row],[32]],rounds_cum_time[32],1),"."))</f>
        <v>41.</v>
      </c>
      <c r="AP38" s="130" t="str">
        <f>IF(ISBLANK(laps_times[[#This Row],[33]]),"DNF",CONCATENATE(RANK(rounds_cum_time[[#This Row],[33]],rounds_cum_time[33],1),"."))</f>
        <v>41.</v>
      </c>
      <c r="AQ38" s="130" t="str">
        <f>IF(ISBLANK(laps_times[[#This Row],[34]]),"DNF",CONCATENATE(RANK(rounds_cum_time[[#This Row],[34]],rounds_cum_time[34],1),"."))</f>
        <v>41.</v>
      </c>
      <c r="AR38" s="130" t="str">
        <f>IF(ISBLANK(laps_times[[#This Row],[35]]),"DNF",CONCATENATE(RANK(rounds_cum_time[[#This Row],[35]],rounds_cum_time[35],1),"."))</f>
        <v>42.</v>
      </c>
      <c r="AS38" s="130" t="str">
        <f>IF(ISBLANK(laps_times[[#This Row],[36]]),"DNF",CONCATENATE(RANK(rounds_cum_time[[#This Row],[36]],rounds_cum_time[36],1),"."))</f>
        <v>42.</v>
      </c>
      <c r="AT38" s="130" t="str">
        <f>IF(ISBLANK(laps_times[[#This Row],[37]]),"DNF",CONCATENATE(RANK(rounds_cum_time[[#This Row],[37]],rounds_cum_time[37],1),"."))</f>
        <v>41.</v>
      </c>
      <c r="AU38" s="130" t="str">
        <f>IF(ISBLANK(laps_times[[#This Row],[38]]),"DNF",CONCATENATE(RANK(rounds_cum_time[[#This Row],[38]],rounds_cum_time[38],1),"."))</f>
        <v>43.</v>
      </c>
      <c r="AV38" s="130" t="str">
        <f>IF(ISBLANK(laps_times[[#This Row],[39]]),"DNF",CONCATENATE(RANK(rounds_cum_time[[#This Row],[39]],rounds_cum_time[39],1),"."))</f>
        <v>43.</v>
      </c>
      <c r="AW38" s="130" t="str">
        <f>IF(ISBLANK(laps_times[[#This Row],[40]]),"DNF",CONCATENATE(RANK(rounds_cum_time[[#This Row],[40]],rounds_cum_time[40],1),"."))</f>
        <v>43.</v>
      </c>
      <c r="AX38" s="130" t="str">
        <f>IF(ISBLANK(laps_times[[#This Row],[41]]),"DNF",CONCATENATE(RANK(rounds_cum_time[[#This Row],[41]],rounds_cum_time[41],1),"."))</f>
        <v>43.</v>
      </c>
      <c r="AY38" s="130" t="str">
        <f>IF(ISBLANK(laps_times[[#This Row],[42]]),"DNF",CONCATENATE(RANK(rounds_cum_time[[#This Row],[42]],rounds_cum_time[42],1),"."))</f>
        <v>43.</v>
      </c>
      <c r="AZ38" s="130" t="str">
        <f>IF(ISBLANK(laps_times[[#This Row],[43]]),"DNF",CONCATENATE(RANK(rounds_cum_time[[#This Row],[43]],rounds_cum_time[43],1),"."))</f>
        <v>43.</v>
      </c>
      <c r="BA38" s="130" t="str">
        <f>IF(ISBLANK(laps_times[[#This Row],[44]]),"DNF",CONCATENATE(RANK(rounds_cum_time[[#This Row],[44]],rounds_cum_time[44],1),"."))</f>
        <v>42.</v>
      </c>
      <c r="BB38" s="130" t="str">
        <f>IF(ISBLANK(laps_times[[#This Row],[45]]),"DNF",CONCATENATE(RANK(rounds_cum_time[[#This Row],[45]],rounds_cum_time[45],1),"."))</f>
        <v>42.</v>
      </c>
      <c r="BC38" s="130" t="str">
        <f>IF(ISBLANK(laps_times[[#This Row],[46]]),"DNF",CONCATENATE(RANK(rounds_cum_time[[#This Row],[46]],rounds_cum_time[46],1),"."))</f>
        <v>43.</v>
      </c>
      <c r="BD38" s="130" t="str">
        <f>IF(ISBLANK(laps_times[[#This Row],[47]]),"DNF",CONCATENATE(RANK(rounds_cum_time[[#This Row],[47]],rounds_cum_time[47],1),"."))</f>
        <v>43.</v>
      </c>
      <c r="BE38" s="130" t="str">
        <f>IF(ISBLANK(laps_times[[#This Row],[48]]),"DNF",CONCATENATE(RANK(rounds_cum_time[[#This Row],[48]],rounds_cum_time[48],1),"."))</f>
        <v>43.</v>
      </c>
      <c r="BF38" s="130" t="str">
        <f>IF(ISBLANK(laps_times[[#This Row],[49]]),"DNF",CONCATENATE(RANK(rounds_cum_time[[#This Row],[49]],rounds_cum_time[49],1),"."))</f>
        <v>43.</v>
      </c>
      <c r="BG38" s="130" t="str">
        <f>IF(ISBLANK(laps_times[[#This Row],[50]]),"DNF",CONCATENATE(RANK(rounds_cum_time[[#This Row],[50]],rounds_cum_time[50],1),"."))</f>
        <v>43.</v>
      </c>
      <c r="BH38" s="130" t="str">
        <f>IF(ISBLANK(laps_times[[#This Row],[51]]),"DNF",CONCATENATE(RANK(rounds_cum_time[[#This Row],[51]],rounds_cum_time[51],1),"."))</f>
        <v>43.</v>
      </c>
      <c r="BI38" s="130" t="str">
        <f>IF(ISBLANK(laps_times[[#This Row],[52]]),"DNF",CONCATENATE(RANK(rounds_cum_time[[#This Row],[52]],rounds_cum_time[52],1),"."))</f>
        <v>43.</v>
      </c>
      <c r="BJ38" s="130" t="str">
        <f>IF(ISBLANK(laps_times[[#This Row],[53]]),"DNF",CONCATENATE(RANK(rounds_cum_time[[#This Row],[53]],rounds_cum_time[53],1),"."))</f>
        <v>43.</v>
      </c>
      <c r="BK38" s="130" t="str">
        <f>IF(ISBLANK(laps_times[[#This Row],[54]]),"DNF",CONCATENATE(RANK(rounds_cum_time[[#This Row],[54]],rounds_cum_time[54],1),"."))</f>
        <v>43.</v>
      </c>
      <c r="BL38" s="130" t="str">
        <f>IF(ISBLANK(laps_times[[#This Row],[55]]),"DNF",CONCATENATE(RANK(rounds_cum_time[[#This Row],[55]],rounds_cum_time[55],1),"."))</f>
        <v>43.</v>
      </c>
      <c r="BM38" s="130" t="str">
        <f>IF(ISBLANK(laps_times[[#This Row],[56]]),"DNF",CONCATENATE(RANK(rounds_cum_time[[#This Row],[56]],rounds_cum_time[56],1),"."))</f>
        <v>43.</v>
      </c>
      <c r="BN38" s="130" t="str">
        <f>IF(ISBLANK(laps_times[[#This Row],[57]]),"DNF",CONCATENATE(RANK(rounds_cum_time[[#This Row],[57]],rounds_cum_time[57],1),"."))</f>
        <v>43.</v>
      </c>
      <c r="BO38" s="130" t="str">
        <f>IF(ISBLANK(laps_times[[#This Row],[58]]),"DNF",CONCATENATE(RANK(rounds_cum_time[[#This Row],[58]],rounds_cum_time[58],1),"."))</f>
        <v>43.</v>
      </c>
      <c r="BP38" s="130" t="str">
        <f>IF(ISBLANK(laps_times[[#This Row],[59]]),"DNF",CONCATENATE(RANK(rounds_cum_time[[#This Row],[59]],rounds_cum_time[59],1),"."))</f>
        <v>43.</v>
      </c>
      <c r="BQ38" s="130" t="str">
        <f>IF(ISBLANK(laps_times[[#This Row],[60]]),"DNF",CONCATENATE(RANK(rounds_cum_time[[#This Row],[60]],rounds_cum_time[60],1),"."))</f>
        <v>43.</v>
      </c>
      <c r="BR38" s="130" t="str">
        <f>IF(ISBLANK(laps_times[[#This Row],[61]]),"DNF",CONCATENATE(RANK(rounds_cum_time[[#This Row],[61]],rounds_cum_time[61],1),"."))</f>
        <v>43.</v>
      </c>
      <c r="BS38" s="130" t="str">
        <f>IF(ISBLANK(laps_times[[#This Row],[62]]),"DNF",CONCATENATE(RANK(rounds_cum_time[[#This Row],[62]],rounds_cum_time[62],1),"."))</f>
        <v>43.</v>
      </c>
      <c r="BT38" s="130" t="str">
        <f>IF(ISBLANK(laps_times[[#This Row],[63]]),"DNF",CONCATENATE(RANK(rounds_cum_time[[#This Row],[63]],rounds_cum_time[63],1),"."))</f>
        <v>43.</v>
      </c>
      <c r="BU38" s="130" t="str">
        <f>IF(ISBLANK(laps_times[[#This Row],[64]]),"DNF",CONCATENATE(RANK(rounds_cum_time[[#This Row],[64]],rounds_cum_time[64],1),"."))</f>
        <v>43.</v>
      </c>
      <c r="BV38" s="130" t="str">
        <f>IF(ISBLANK(laps_times[[#This Row],[65]]),"DNF",CONCATENATE(RANK(rounds_cum_time[[#This Row],[65]],rounds_cum_time[65],1),"."))</f>
        <v>43.</v>
      </c>
      <c r="BW38" s="130" t="str">
        <f>IF(ISBLANK(laps_times[[#This Row],[66]]),"DNF",CONCATENATE(RANK(rounds_cum_time[[#This Row],[66]],rounds_cum_time[66],1),"."))</f>
        <v>43.</v>
      </c>
      <c r="BX38" s="130" t="str">
        <f>IF(ISBLANK(laps_times[[#This Row],[67]]),"DNF",CONCATENATE(RANK(rounds_cum_time[[#This Row],[67]],rounds_cum_time[67],1),"."))</f>
        <v>43.</v>
      </c>
      <c r="BY38" s="130" t="str">
        <f>IF(ISBLANK(laps_times[[#This Row],[68]]),"DNF",CONCATENATE(RANK(rounds_cum_time[[#This Row],[68]],rounds_cum_time[68],1),"."))</f>
        <v>43.</v>
      </c>
      <c r="BZ38" s="130" t="str">
        <f>IF(ISBLANK(laps_times[[#This Row],[69]]),"DNF",CONCATENATE(RANK(rounds_cum_time[[#This Row],[69]],rounds_cum_time[69],1),"."))</f>
        <v>42.</v>
      </c>
      <c r="CA38" s="130" t="str">
        <f>IF(ISBLANK(laps_times[[#This Row],[70]]),"DNF",CONCATENATE(RANK(rounds_cum_time[[#This Row],[70]],rounds_cum_time[70],1),"."))</f>
        <v>42.</v>
      </c>
      <c r="CB38" s="130" t="str">
        <f>IF(ISBLANK(laps_times[[#This Row],[71]]),"DNF",CONCATENATE(RANK(rounds_cum_time[[#This Row],[71]],rounds_cum_time[71],1),"."))</f>
        <v>42.</v>
      </c>
      <c r="CC38" s="130" t="str">
        <f>IF(ISBLANK(laps_times[[#This Row],[72]]),"DNF",CONCATENATE(RANK(rounds_cum_time[[#This Row],[72]],rounds_cum_time[72],1),"."))</f>
        <v>42.</v>
      </c>
      <c r="CD38" s="130" t="str">
        <f>IF(ISBLANK(laps_times[[#This Row],[73]]),"DNF",CONCATENATE(RANK(rounds_cum_time[[#This Row],[73]],rounds_cum_time[73],1),"."))</f>
        <v>41.</v>
      </c>
      <c r="CE38" s="130" t="str">
        <f>IF(ISBLANK(laps_times[[#This Row],[74]]),"DNF",CONCATENATE(RANK(rounds_cum_time[[#This Row],[74]],rounds_cum_time[74],1),"."))</f>
        <v>41.</v>
      </c>
      <c r="CF38" s="130" t="str">
        <f>IF(ISBLANK(laps_times[[#This Row],[75]]),"DNF",CONCATENATE(RANK(rounds_cum_time[[#This Row],[75]],rounds_cum_time[75],1),"."))</f>
        <v>41.</v>
      </c>
      <c r="CG38" s="130" t="str">
        <f>IF(ISBLANK(laps_times[[#This Row],[76]]),"DNF",CONCATENATE(RANK(rounds_cum_time[[#This Row],[76]],rounds_cum_time[76],1),"."))</f>
        <v>39.</v>
      </c>
      <c r="CH38" s="130" t="str">
        <f>IF(ISBLANK(laps_times[[#This Row],[77]]),"DNF",CONCATENATE(RANK(rounds_cum_time[[#This Row],[77]],rounds_cum_time[77],1),"."))</f>
        <v>39.</v>
      </c>
      <c r="CI38" s="130" t="str">
        <f>IF(ISBLANK(laps_times[[#This Row],[78]]),"DNF",CONCATENATE(RANK(rounds_cum_time[[#This Row],[78]],rounds_cum_time[78],1),"."))</f>
        <v>40.</v>
      </c>
      <c r="CJ38" s="130" t="str">
        <f>IF(ISBLANK(laps_times[[#This Row],[79]]),"DNF",CONCATENATE(RANK(rounds_cum_time[[#This Row],[79]],rounds_cum_time[79],1),"."))</f>
        <v>39.</v>
      </c>
      <c r="CK38" s="130" t="str">
        <f>IF(ISBLANK(laps_times[[#This Row],[80]]),"DNF",CONCATENATE(RANK(rounds_cum_time[[#This Row],[80]],rounds_cum_time[80],1),"."))</f>
        <v>38.</v>
      </c>
      <c r="CL38" s="130" t="str">
        <f>IF(ISBLANK(laps_times[[#This Row],[81]]),"DNF",CONCATENATE(RANK(rounds_cum_time[[#This Row],[81]],rounds_cum_time[81],1),"."))</f>
        <v>38.</v>
      </c>
      <c r="CM38" s="130" t="str">
        <f>IF(ISBLANK(laps_times[[#This Row],[82]]),"DNF",CONCATENATE(RANK(rounds_cum_time[[#This Row],[82]],rounds_cum_time[82],1),"."))</f>
        <v>37.</v>
      </c>
      <c r="CN38" s="130" t="str">
        <f>IF(ISBLANK(laps_times[[#This Row],[83]]),"DNF",CONCATENATE(RANK(rounds_cum_time[[#This Row],[83]],rounds_cum_time[83],1),"."))</f>
        <v>36.</v>
      </c>
      <c r="CO38" s="130" t="str">
        <f>IF(ISBLANK(laps_times[[#This Row],[84]]),"DNF",CONCATENATE(RANK(rounds_cum_time[[#This Row],[84]],rounds_cum_time[84],1),"."))</f>
        <v>37.</v>
      </c>
      <c r="CP38" s="130" t="str">
        <f>IF(ISBLANK(laps_times[[#This Row],[85]]),"DNF",CONCATENATE(RANK(rounds_cum_time[[#This Row],[85]],rounds_cum_time[85],1),"."))</f>
        <v>37.</v>
      </c>
      <c r="CQ38" s="130" t="str">
        <f>IF(ISBLANK(laps_times[[#This Row],[86]]),"DNF",CONCATENATE(RANK(rounds_cum_time[[#This Row],[86]],rounds_cum_time[86],1),"."))</f>
        <v>37.</v>
      </c>
      <c r="CR38" s="130" t="str">
        <f>IF(ISBLANK(laps_times[[#This Row],[87]]),"DNF",CONCATENATE(RANK(rounds_cum_time[[#This Row],[87]],rounds_cum_time[87],1),"."))</f>
        <v>36.</v>
      </c>
      <c r="CS38" s="130" t="str">
        <f>IF(ISBLANK(laps_times[[#This Row],[88]]),"DNF",CONCATENATE(RANK(rounds_cum_time[[#This Row],[88]],rounds_cum_time[88],1),"."))</f>
        <v>36.</v>
      </c>
      <c r="CT38" s="130" t="str">
        <f>IF(ISBLANK(laps_times[[#This Row],[89]]),"DNF",CONCATENATE(RANK(rounds_cum_time[[#This Row],[89]],rounds_cum_time[89],1),"."))</f>
        <v>36.</v>
      </c>
      <c r="CU38" s="130" t="str">
        <f>IF(ISBLANK(laps_times[[#This Row],[90]]),"DNF",CONCATENATE(RANK(rounds_cum_time[[#This Row],[90]],rounds_cum_time[90],1),"."))</f>
        <v>35.</v>
      </c>
      <c r="CV38" s="130" t="str">
        <f>IF(ISBLANK(laps_times[[#This Row],[91]]),"DNF",CONCATENATE(RANK(rounds_cum_time[[#This Row],[91]],rounds_cum_time[91],1),"."))</f>
        <v>35.</v>
      </c>
      <c r="CW38" s="130" t="str">
        <f>IF(ISBLANK(laps_times[[#This Row],[92]]),"DNF",CONCATENATE(RANK(rounds_cum_time[[#This Row],[92]],rounds_cum_time[92],1),"."))</f>
        <v>35.</v>
      </c>
      <c r="CX38" s="130" t="str">
        <f>IF(ISBLANK(laps_times[[#This Row],[93]]),"DNF",CONCATENATE(RANK(rounds_cum_time[[#This Row],[93]],rounds_cum_time[93],1),"."))</f>
        <v>34.</v>
      </c>
      <c r="CY38" s="130" t="str">
        <f>IF(ISBLANK(laps_times[[#This Row],[94]]),"DNF",CONCATENATE(RANK(rounds_cum_time[[#This Row],[94]],rounds_cum_time[94],1),"."))</f>
        <v>34.</v>
      </c>
      <c r="CZ38" s="130" t="str">
        <f>IF(ISBLANK(laps_times[[#This Row],[95]]),"DNF",CONCATENATE(RANK(rounds_cum_time[[#This Row],[95]],rounds_cum_time[95],1),"."))</f>
        <v>34.</v>
      </c>
      <c r="DA38" s="130" t="str">
        <f>IF(ISBLANK(laps_times[[#This Row],[96]]),"DNF",CONCATENATE(RANK(rounds_cum_time[[#This Row],[96]],rounds_cum_time[96],1),"."))</f>
        <v>34.</v>
      </c>
      <c r="DB38" s="130" t="str">
        <f>IF(ISBLANK(laps_times[[#This Row],[97]]),"DNF",CONCATENATE(RANK(rounds_cum_time[[#This Row],[97]],rounds_cum_time[97],1),"."))</f>
        <v>34.</v>
      </c>
      <c r="DC38" s="130" t="str">
        <f>IF(ISBLANK(laps_times[[#This Row],[98]]),"DNF",CONCATENATE(RANK(rounds_cum_time[[#This Row],[98]],rounds_cum_time[98],1),"."))</f>
        <v>34.</v>
      </c>
      <c r="DD38" s="130" t="str">
        <f>IF(ISBLANK(laps_times[[#This Row],[99]]),"DNF",CONCATENATE(RANK(rounds_cum_time[[#This Row],[99]],rounds_cum_time[99],1),"."))</f>
        <v>34.</v>
      </c>
      <c r="DE38" s="130" t="str">
        <f>IF(ISBLANK(laps_times[[#This Row],[100]]),"DNF",CONCATENATE(RANK(rounds_cum_time[[#This Row],[100]],rounds_cum_time[100],1),"."))</f>
        <v>34.</v>
      </c>
      <c r="DF38" s="130" t="str">
        <f>IF(ISBLANK(laps_times[[#This Row],[101]]),"DNF",CONCATENATE(RANK(rounds_cum_time[[#This Row],[101]],rounds_cum_time[101],1),"."))</f>
        <v>35.</v>
      </c>
      <c r="DG38" s="130" t="str">
        <f>IF(ISBLANK(laps_times[[#This Row],[102]]),"DNF",CONCATENATE(RANK(rounds_cum_time[[#This Row],[102]],rounds_cum_time[102],1),"."))</f>
        <v>35.</v>
      </c>
      <c r="DH38" s="130" t="str">
        <f>IF(ISBLANK(laps_times[[#This Row],[103]]),"DNF",CONCATENATE(RANK(rounds_cum_time[[#This Row],[103]],rounds_cum_time[103],1),"."))</f>
        <v>35.</v>
      </c>
      <c r="DI38" s="131" t="str">
        <f>IF(ISBLANK(laps_times[[#This Row],[104]]),"DNF",CONCATENATE(RANK(rounds_cum_time[[#This Row],[104]],rounds_cum_time[104],1),"."))</f>
        <v>36.</v>
      </c>
      <c r="DJ38" s="131" t="str">
        <f>IF(ISBLANK(laps_times[[#This Row],[105]]),"DNF",CONCATENATE(RANK(rounds_cum_time[[#This Row],[105]],rounds_cum_time[105],1),"."))</f>
        <v>35.</v>
      </c>
    </row>
    <row r="39" spans="2:114" x14ac:dyDescent="0.2">
      <c r="B39" s="124">
        <f>laps_times[[#This Row],[poř]]</f>
        <v>36</v>
      </c>
      <c r="C39" s="129">
        <f>laps_times[[#This Row],[s.č.]]</f>
        <v>100</v>
      </c>
      <c r="D39" s="125" t="str">
        <f>laps_times[[#This Row],[jméno]]</f>
        <v>Kašparová Kateřina</v>
      </c>
      <c r="E39" s="126">
        <f>laps_times[[#This Row],[roč]]</f>
        <v>1986</v>
      </c>
      <c r="F39" s="126" t="str">
        <f>laps_times[[#This Row],[kat]]</f>
        <v>Z1</v>
      </c>
      <c r="G39" s="126">
        <f>laps_times[[#This Row],[poř_kat]]</f>
        <v>3</v>
      </c>
      <c r="H39" s="125" t="str">
        <f>IF(ISBLANK(laps_times[[#This Row],[klub]]),"-",laps_times[[#This Row],[klub]])</f>
        <v>Ultrašílenci</v>
      </c>
      <c r="I39" s="138">
        <f>laps_times[[#This Row],[celk. čas]]</f>
        <v>0.14527777777777778</v>
      </c>
      <c r="J39" s="130" t="str">
        <f>IF(ISBLANK(laps_times[[#This Row],[1]]),"DNF",CONCATENATE(RANK(rounds_cum_time[[#This Row],[1]],rounds_cum_time[1],1),"."))</f>
        <v>34.</v>
      </c>
      <c r="K39" s="130" t="str">
        <f>IF(ISBLANK(laps_times[[#This Row],[2]]),"DNF",CONCATENATE(RANK(rounds_cum_time[[#This Row],[2]],rounds_cum_time[2],1),"."))</f>
        <v>35.</v>
      </c>
      <c r="L39" s="130" t="str">
        <f>IF(ISBLANK(laps_times[[#This Row],[3]]),"DNF",CONCATENATE(RANK(rounds_cum_time[[#This Row],[3]],rounds_cum_time[3],1),"."))</f>
        <v>34.</v>
      </c>
      <c r="M39" s="130" t="str">
        <f>IF(ISBLANK(laps_times[[#This Row],[4]]),"DNF",CONCATENATE(RANK(rounds_cum_time[[#This Row],[4]],rounds_cum_time[4],1),"."))</f>
        <v>35.</v>
      </c>
      <c r="N39" s="130" t="str">
        <f>IF(ISBLANK(laps_times[[#This Row],[5]]),"DNF",CONCATENATE(RANK(rounds_cum_time[[#This Row],[5]],rounds_cum_time[5],1),"."))</f>
        <v>37.</v>
      </c>
      <c r="O39" s="130" t="str">
        <f>IF(ISBLANK(laps_times[[#This Row],[6]]),"DNF",CONCATENATE(RANK(rounds_cum_time[[#This Row],[6]],rounds_cum_time[6],1),"."))</f>
        <v>36.</v>
      </c>
      <c r="P39" s="130" t="str">
        <f>IF(ISBLANK(laps_times[[#This Row],[7]]),"DNF",CONCATENATE(RANK(rounds_cum_time[[#This Row],[7]],rounds_cum_time[7],1),"."))</f>
        <v>37.</v>
      </c>
      <c r="Q39" s="130" t="str">
        <f>IF(ISBLANK(laps_times[[#This Row],[8]]),"DNF",CONCATENATE(RANK(rounds_cum_time[[#This Row],[8]],rounds_cum_time[8],1),"."))</f>
        <v>38.</v>
      </c>
      <c r="R39" s="130" t="str">
        <f>IF(ISBLANK(laps_times[[#This Row],[9]]),"DNF",CONCATENATE(RANK(rounds_cum_time[[#This Row],[9]],rounds_cum_time[9],1),"."))</f>
        <v>37.</v>
      </c>
      <c r="S39" s="130" t="str">
        <f>IF(ISBLANK(laps_times[[#This Row],[10]]),"DNF",CONCATENATE(RANK(rounds_cum_time[[#This Row],[10]],rounds_cum_time[10],1),"."))</f>
        <v>38.</v>
      </c>
      <c r="T39" s="130" t="str">
        <f>IF(ISBLANK(laps_times[[#This Row],[11]]),"DNF",CONCATENATE(RANK(rounds_cum_time[[#This Row],[11]],rounds_cum_time[11],1),"."))</f>
        <v>39.</v>
      </c>
      <c r="U39" s="130" t="str">
        <f>IF(ISBLANK(laps_times[[#This Row],[12]]),"DNF",CONCATENATE(RANK(rounds_cum_time[[#This Row],[12]],rounds_cum_time[12],1),"."))</f>
        <v>41.</v>
      </c>
      <c r="V39" s="130" t="str">
        <f>IF(ISBLANK(laps_times[[#This Row],[13]]),"DNF",CONCATENATE(RANK(rounds_cum_time[[#This Row],[13]],rounds_cum_time[13],1),"."))</f>
        <v>42.</v>
      </c>
      <c r="W39" s="130" t="str">
        <f>IF(ISBLANK(laps_times[[#This Row],[14]]),"DNF",CONCATENATE(RANK(rounds_cum_time[[#This Row],[14]],rounds_cum_time[14],1),"."))</f>
        <v>43.</v>
      </c>
      <c r="X39" s="130" t="str">
        <f>IF(ISBLANK(laps_times[[#This Row],[15]]),"DNF",CONCATENATE(RANK(rounds_cum_time[[#This Row],[15]],rounds_cum_time[15],1),"."))</f>
        <v>44.</v>
      </c>
      <c r="Y39" s="130" t="str">
        <f>IF(ISBLANK(laps_times[[#This Row],[16]]),"DNF",CONCATENATE(RANK(rounds_cum_time[[#This Row],[16]],rounds_cum_time[16],1),"."))</f>
        <v>44.</v>
      </c>
      <c r="Z39" s="130" t="str">
        <f>IF(ISBLANK(laps_times[[#This Row],[17]]),"DNF",CONCATENATE(RANK(rounds_cum_time[[#This Row],[17]],rounds_cum_time[17],1),"."))</f>
        <v>44.</v>
      </c>
      <c r="AA39" s="130" t="str">
        <f>IF(ISBLANK(laps_times[[#This Row],[18]]),"DNF",CONCATENATE(RANK(rounds_cum_time[[#This Row],[18]],rounds_cum_time[18],1),"."))</f>
        <v>44.</v>
      </c>
      <c r="AB39" s="130" t="str">
        <f>IF(ISBLANK(laps_times[[#This Row],[19]]),"DNF",CONCATENATE(RANK(rounds_cum_time[[#This Row],[19]],rounds_cum_time[19],1),"."))</f>
        <v>46.</v>
      </c>
      <c r="AC39" s="130" t="str">
        <f>IF(ISBLANK(laps_times[[#This Row],[20]]),"DNF",CONCATENATE(RANK(rounds_cum_time[[#This Row],[20]],rounds_cum_time[20],1),"."))</f>
        <v>46.</v>
      </c>
      <c r="AD39" s="130" t="str">
        <f>IF(ISBLANK(laps_times[[#This Row],[21]]),"DNF",CONCATENATE(RANK(rounds_cum_time[[#This Row],[21]],rounds_cum_time[21],1),"."))</f>
        <v>46.</v>
      </c>
      <c r="AE39" s="130" t="str">
        <f>IF(ISBLANK(laps_times[[#This Row],[22]]),"DNF",CONCATENATE(RANK(rounds_cum_time[[#This Row],[22]],rounds_cum_time[22],1),"."))</f>
        <v>46.</v>
      </c>
      <c r="AF39" s="130" t="str">
        <f>IF(ISBLANK(laps_times[[#This Row],[23]]),"DNF",CONCATENATE(RANK(rounds_cum_time[[#This Row],[23]],rounds_cum_time[23],1),"."))</f>
        <v>46.</v>
      </c>
      <c r="AG39" s="130" t="str">
        <f>IF(ISBLANK(laps_times[[#This Row],[24]]),"DNF",CONCATENATE(RANK(rounds_cum_time[[#This Row],[24]],rounds_cum_time[24],1),"."))</f>
        <v>47.</v>
      </c>
      <c r="AH39" s="130" t="str">
        <f>IF(ISBLANK(laps_times[[#This Row],[25]]),"DNF",CONCATENATE(RANK(rounds_cum_time[[#This Row],[25]],rounds_cum_time[25],1),"."))</f>
        <v>47.</v>
      </c>
      <c r="AI39" s="130" t="str">
        <f>IF(ISBLANK(laps_times[[#This Row],[26]]),"DNF",CONCATENATE(RANK(rounds_cum_time[[#This Row],[26]],rounds_cum_time[26],1),"."))</f>
        <v>47.</v>
      </c>
      <c r="AJ39" s="130" t="str">
        <f>IF(ISBLANK(laps_times[[#This Row],[27]]),"DNF",CONCATENATE(RANK(rounds_cum_time[[#This Row],[27]],rounds_cum_time[27],1),"."))</f>
        <v>47.</v>
      </c>
      <c r="AK39" s="130" t="str">
        <f>IF(ISBLANK(laps_times[[#This Row],[28]]),"DNF",CONCATENATE(RANK(rounds_cum_time[[#This Row],[28]],rounds_cum_time[28],1),"."))</f>
        <v>47.</v>
      </c>
      <c r="AL39" s="130" t="str">
        <f>IF(ISBLANK(laps_times[[#This Row],[29]]),"DNF",CONCATENATE(RANK(rounds_cum_time[[#This Row],[29]],rounds_cum_time[29],1),"."))</f>
        <v>47.</v>
      </c>
      <c r="AM39" s="130" t="str">
        <f>IF(ISBLANK(laps_times[[#This Row],[30]]),"DNF",CONCATENATE(RANK(rounds_cum_time[[#This Row],[30]],rounds_cum_time[30],1),"."))</f>
        <v>46.</v>
      </c>
      <c r="AN39" s="130" t="str">
        <f>IF(ISBLANK(laps_times[[#This Row],[31]]),"DNF",CONCATENATE(RANK(rounds_cum_time[[#This Row],[31]],rounds_cum_time[31],1),"."))</f>
        <v>46.</v>
      </c>
      <c r="AO39" s="130" t="str">
        <f>IF(ISBLANK(laps_times[[#This Row],[32]]),"DNF",CONCATENATE(RANK(rounds_cum_time[[#This Row],[32]],rounds_cum_time[32],1),"."))</f>
        <v>46.</v>
      </c>
      <c r="AP39" s="130" t="str">
        <f>IF(ISBLANK(laps_times[[#This Row],[33]]),"DNF",CONCATENATE(RANK(rounds_cum_time[[#This Row],[33]],rounds_cum_time[33],1),"."))</f>
        <v>46.</v>
      </c>
      <c r="AQ39" s="130" t="str">
        <f>IF(ISBLANK(laps_times[[#This Row],[34]]),"DNF",CONCATENATE(RANK(rounds_cum_time[[#This Row],[34]],rounds_cum_time[34],1),"."))</f>
        <v>47.</v>
      </c>
      <c r="AR39" s="130" t="str">
        <f>IF(ISBLANK(laps_times[[#This Row],[35]]),"DNF",CONCATENATE(RANK(rounds_cum_time[[#This Row],[35]],rounds_cum_time[35],1),"."))</f>
        <v>47.</v>
      </c>
      <c r="AS39" s="130" t="str">
        <f>IF(ISBLANK(laps_times[[#This Row],[36]]),"DNF",CONCATENATE(RANK(rounds_cum_time[[#This Row],[36]],rounds_cum_time[36],1),"."))</f>
        <v>47.</v>
      </c>
      <c r="AT39" s="130" t="str">
        <f>IF(ISBLANK(laps_times[[#This Row],[37]]),"DNF",CONCATENATE(RANK(rounds_cum_time[[#This Row],[37]],rounds_cum_time[37],1),"."))</f>
        <v>47.</v>
      </c>
      <c r="AU39" s="130" t="str">
        <f>IF(ISBLANK(laps_times[[#This Row],[38]]),"DNF",CONCATENATE(RANK(rounds_cum_time[[#This Row],[38]],rounds_cum_time[38],1),"."))</f>
        <v>47.</v>
      </c>
      <c r="AV39" s="130" t="str">
        <f>IF(ISBLANK(laps_times[[#This Row],[39]]),"DNF",CONCATENATE(RANK(rounds_cum_time[[#This Row],[39]],rounds_cum_time[39],1),"."))</f>
        <v>47.</v>
      </c>
      <c r="AW39" s="130" t="str">
        <f>IF(ISBLANK(laps_times[[#This Row],[40]]),"DNF",CONCATENATE(RANK(rounds_cum_time[[#This Row],[40]],rounds_cum_time[40],1),"."))</f>
        <v>47.</v>
      </c>
      <c r="AX39" s="130" t="str">
        <f>IF(ISBLANK(laps_times[[#This Row],[41]]),"DNF",CONCATENATE(RANK(rounds_cum_time[[#This Row],[41]],rounds_cum_time[41],1),"."))</f>
        <v>46.</v>
      </c>
      <c r="AY39" s="130" t="str">
        <f>IF(ISBLANK(laps_times[[#This Row],[42]]),"DNF",CONCATENATE(RANK(rounds_cum_time[[#This Row],[42]],rounds_cum_time[42],1),"."))</f>
        <v>46.</v>
      </c>
      <c r="AZ39" s="130" t="str">
        <f>IF(ISBLANK(laps_times[[#This Row],[43]]),"DNF",CONCATENATE(RANK(rounds_cum_time[[#This Row],[43]],rounds_cum_time[43],1),"."))</f>
        <v>46.</v>
      </c>
      <c r="BA39" s="130" t="str">
        <f>IF(ISBLANK(laps_times[[#This Row],[44]]),"DNF",CONCATENATE(RANK(rounds_cum_time[[#This Row],[44]],rounds_cum_time[44],1),"."))</f>
        <v>46.</v>
      </c>
      <c r="BB39" s="130" t="str">
        <f>IF(ISBLANK(laps_times[[#This Row],[45]]),"DNF",CONCATENATE(RANK(rounds_cum_time[[#This Row],[45]],rounds_cum_time[45],1),"."))</f>
        <v>46.</v>
      </c>
      <c r="BC39" s="130" t="str">
        <f>IF(ISBLANK(laps_times[[#This Row],[46]]),"DNF",CONCATENATE(RANK(rounds_cum_time[[#This Row],[46]],rounds_cum_time[46],1),"."))</f>
        <v>46.</v>
      </c>
      <c r="BD39" s="130" t="str">
        <f>IF(ISBLANK(laps_times[[#This Row],[47]]),"DNF",CONCATENATE(RANK(rounds_cum_time[[#This Row],[47]],rounds_cum_time[47],1),"."))</f>
        <v>46.</v>
      </c>
      <c r="BE39" s="130" t="str">
        <f>IF(ISBLANK(laps_times[[#This Row],[48]]),"DNF",CONCATENATE(RANK(rounds_cum_time[[#This Row],[48]],rounds_cum_time[48],1),"."))</f>
        <v>46.</v>
      </c>
      <c r="BF39" s="130" t="str">
        <f>IF(ISBLANK(laps_times[[#This Row],[49]]),"DNF",CONCATENATE(RANK(rounds_cum_time[[#This Row],[49]],rounds_cum_time[49],1),"."))</f>
        <v>46.</v>
      </c>
      <c r="BG39" s="130" t="str">
        <f>IF(ISBLANK(laps_times[[#This Row],[50]]),"DNF",CONCATENATE(RANK(rounds_cum_time[[#This Row],[50]],rounds_cum_time[50],1),"."))</f>
        <v>46.</v>
      </c>
      <c r="BH39" s="130" t="str">
        <f>IF(ISBLANK(laps_times[[#This Row],[51]]),"DNF",CONCATENATE(RANK(rounds_cum_time[[#This Row],[51]],rounds_cum_time[51],1),"."))</f>
        <v>46.</v>
      </c>
      <c r="BI39" s="130" t="str">
        <f>IF(ISBLANK(laps_times[[#This Row],[52]]),"DNF",CONCATENATE(RANK(rounds_cum_time[[#This Row],[52]],rounds_cum_time[52],1),"."))</f>
        <v>46.</v>
      </c>
      <c r="BJ39" s="130" t="str">
        <f>IF(ISBLANK(laps_times[[#This Row],[53]]),"DNF",CONCATENATE(RANK(rounds_cum_time[[#This Row],[53]],rounds_cum_time[53],1),"."))</f>
        <v>45.</v>
      </c>
      <c r="BK39" s="130" t="str">
        <f>IF(ISBLANK(laps_times[[#This Row],[54]]),"DNF",CONCATENATE(RANK(rounds_cum_time[[#This Row],[54]],rounds_cum_time[54],1),"."))</f>
        <v>45.</v>
      </c>
      <c r="BL39" s="130" t="str">
        <f>IF(ISBLANK(laps_times[[#This Row],[55]]),"DNF",CONCATENATE(RANK(rounds_cum_time[[#This Row],[55]],rounds_cum_time[55],1),"."))</f>
        <v>45.</v>
      </c>
      <c r="BM39" s="130" t="str">
        <f>IF(ISBLANK(laps_times[[#This Row],[56]]),"DNF",CONCATENATE(RANK(rounds_cum_time[[#This Row],[56]],rounds_cum_time[56],1),"."))</f>
        <v>45.</v>
      </c>
      <c r="BN39" s="130" t="str">
        <f>IF(ISBLANK(laps_times[[#This Row],[57]]),"DNF",CONCATENATE(RANK(rounds_cum_time[[#This Row],[57]],rounds_cum_time[57],1),"."))</f>
        <v>45.</v>
      </c>
      <c r="BO39" s="130" t="str">
        <f>IF(ISBLANK(laps_times[[#This Row],[58]]),"DNF",CONCATENATE(RANK(rounds_cum_time[[#This Row],[58]],rounds_cum_time[58],1),"."))</f>
        <v>44.</v>
      </c>
      <c r="BP39" s="130" t="str">
        <f>IF(ISBLANK(laps_times[[#This Row],[59]]),"DNF",CONCATENATE(RANK(rounds_cum_time[[#This Row],[59]],rounds_cum_time[59],1),"."))</f>
        <v>44.</v>
      </c>
      <c r="BQ39" s="130" t="str">
        <f>IF(ISBLANK(laps_times[[#This Row],[60]]),"DNF",CONCATENATE(RANK(rounds_cum_time[[#This Row],[60]],rounds_cum_time[60],1),"."))</f>
        <v>44.</v>
      </c>
      <c r="BR39" s="130" t="str">
        <f>IF(ISBLANK(laps_times[[#This Row],[61]]),"DNF",CONCATENATE(RANK(rounds_cum_time[[#This Row],[61]],rounds_cum_time[61],1),"."))</f>
        <v>45.</v>
      </c>
      <c r="BS39" s="130" t="str">
        <f>IF(ISBLANK(laps_times[[#This Row],[62]]),"DNF",CONCATENATE(RANK(rounds_cum_time[[#This Row],[62]],rounds_cum_time[62],1),"."))</f>
        <v>45.</v>
      </c>
      <c r="BT39" s="130" t="str">
        <f>IF(ISBLANK(laps_times[[#This Row],[63]]),"DNF",CONCATENATE(RANK(rounds_cum_time[[#This Row],[63]],rounds_cum_time[63],1),"."))</f>
        <v>44.</v>
      </c>
      <c r="BU39" s="130" t="str">
        <f>IF(ISBLANK(laps_times[[#This Row],[64]]),"DNF",CONCATENATE(RANK(rounds_cum_time[[#This Row],[64]],rounds_cum_time[64],1),"."))</f>
        <v>44.</v>
      </c>
      <c r="BV39" s="130" t="str">
        <f>IF(ISBLANK(laps_times[[#This Row],[65]]),"DNF",CONCATENATE(RANK(rounds_cum_time[[#This Row],[65]],rounds_cum_time[65],1),"."))</f>
        <v>44.</v>
      </c>
      <c r="BW39" s="130" t="str">
        <f>IF(ISBLANK(laps_times[[#This Row],[66]]),"DNF",CONCATENATE(RANK(rounds_cum_time[[#This Row],[66]],rounds_cum_time[66],1),"."))</f>
        <v>44.</v>
      </c>
      <c r="BX39" s="130" t="str">
        <f>IF(ISBLANK(laps_times[[#This Row],[67]]),"DNF",CONCATENATE(RANK(rounds_cum_time[[#This Row],[67]],rounds_cum_time[67],1),"."))</f>
        <v>44.</v>
      </c>
      <c r="BY39" s="130" t="str">
        <f>IF(ISBLANK(laps_times[[#This Row],[68]]),"DNF",CONCATENATE(RANK(rounds_cum_time[[#This Row],[68]],rounds_cum_time[68],1),"."))</f>
        <v>44.</v>
      </c>
      <c r="BZ39" s="130" t="str">
        <f>IF(ISBLANK(laps_times[[#This Row],[69]]),"DNF",CONCATENATE(RANK(rounds_cum_time[[#This Row],[69]],rounds_cum_time[69],1),"."))</f>
        <v>44.</v>
      </c>
      <c r="CA39" s="130" t="str">
        <f>IF(ISBLANK(laps_times[[#This Row],[70]]),"DNF",CONCATENATE(RANK(rounds_cum_time[[#This Row],[70]],rounds_cum_time[70],1),"."))</f>
        <v>44.</v>
      </c>
      <c r="CB39" s="130" t="str">
        <f>IF(ISBLANK(laps_times[[#This Row],[71]]),"DNF",CONCATENATE(RANK(rounds_cum_time[[#This Row],[71]],rounds_cum_time[71],1),"."))</f>
        <v>44.</v>
      </c>
      <c r="CC39" s="130" t="str">
        <f>IF(ISBLANK(laps_times[[#This Row],[72]]),"DNF",CONCATENATE(RANK(rounds_cum_time[[#This Row],[72]],rounds_cum_time[72],1),"."))</f>
        <v>44.</v>
      </c>
      <c r="CD39" s="130" t="str">
        <f>IF(ISBLANK(laps_times[[#This Row],[73]]),"DNF",CONCATENATE(RANK(rounds_cum_time[[#This Row],[73]],rounds_cum_time[73],1),"."))</f>
        <v>44.</v>
      </c>
      <c r="CE39" s="130" t="str">
        <f>IF(ISBLANK(laps_times[[#This Row],[74]]),"DNF",CONCATENATE(RANK(rounds_cum_time[[#This Row],[74]],rounds_cum_time[74],1),"."))</f>
        <v>44.</v>
      </c>
      <c r="CF39" s="130" t="str">
        <f>IF(ISBLANK(laps_times[[#This Row],[75]]),"DNF",CONCATENATE(RANK(rounds_cum_time[[#This Row],[75]],rounds_cum_time[75],1),"."))</f>
        <v>44.</v>
      </c>
      <c r="CG39" s="130" t="str">
        <f>IF(ISBLANK(laps_times[[#This Row],[76]]),"DNF",CONCATENATE(RANK(rounds_cum_time[[#This Row],[76]],rounds_cum_time[76],1),"."))</f>
        <v>44.</v>
      </c>
      <c r="CH39" s="130" t="str">
        <f>IF(ISBLANK(laps_times[[#This Row],[77]]),"DNF",CONCATENATE(RANK(rounds_cum_time[[#This Row],[77]],rounds_cum_time[77],1),"."))</f>
        <v>43.</v>
      </c>
      <c r="CI39" s="130" t="str">
        <f>IF(ISBLANK(laps_times[[#This Row],[78]]),"DNF",CONCATENATE(RANK(rounds_cum_time[[#This Row],[78]],rounds_cum_time[78],1),"."))</f>
        <v>42.</v>
      </c>
      <c r="CJ39" s="130" t="str">
        <f>IF(ISBLANK(laps_times[[#This Row],[79]]),"DNF",CONCATENATE(RANK(rounds_cum_time[[#This Row],[79]],rounds_cum_time[79],1),"."))</f>
        <v>42.</v>
      </c>
      <c r="CK39" s="130" t="str">
        <f>IF(ISBLANK(laps_times[[#This Row],[80]]),"DNF",CONCATENATE(RANK(rounds_cum_time[[#This Row],[80]],rounds_cum_time[80],1),"."))</f>
        <v>42.</v>
      </c>
      <c r="CL39" s="130" t="str">
        <f>IF(ISBLANK(laps_times[[#This Row],[81]]),"DNF",CONCATENATE(RANK(rounds_cum_time[[#This Row],[81]],rounds_cum_time[81],1),"."))</f>
        <v>42.</v>
      </c>
      <c r="CM39" s="130" t="str">
        <f>IF(ISBLANK(laps_times[[#This Row],[82]]),"DNF",CONCATENATE(RANK(rounds_cum_time[[#This Row],[82]],rounds_cum_time[82],1),"."))</f>
        <v>42.</v>
      </c>
      <c r="CN39" s="130" t="str">
        <f>IF(ISBLANK(laps_times[[#This Row],[83]]),"DNF",CONCATENATE(RANK(rounds_cum_time[[#This Row],[83]],rounds_cum_time[83],1),"."))</f>
        <v>41.</v>
      </c>
      <c r="CO39" s="130" t="str">
        <f>IF(ISBLANK(laps_times[[#This Row],[84]]),"DNF",CONCATENATE(RANK(rounds_cum_time[[#This Row],[84]],rounds_cum_time[84],1),"."))</f>
        <v>41.</v>
      </c>
      <c r="CP39" s="130" t="str">
        <f>IF(ISBLANK(laps_times[[#This Row],[85]]),"DNF",CONCATENATE(RANK(rounds_cum_time[[#This Row],[85]],rounds_cum_time[85],1),"."))</f>
        <v>39.</v>
      </c>
      <c r="CQ39" s="130" t="str">
        <f>IF(ISBLANK(laps_times[[#This Row],[86]]),"DNF",CONCATENATE(RANK(rounds_cum_time[[#This Row],[86]],rounds_cum_time[86],1),"."))</f>
        <v>39.</v>
      </c>
      <c r="CR39" s="130" t="str">
        <f>IF(ISBLANK(laps_times[[#This Row],[87]]),"DNF",CONCATENATE(RANK(rounds_cum_time[[#This Row],[87]],rounds_cum_time[87],1),"."))</f>
        <v>38.</v>
      </c>
      <c r="CS39" s="130" t="str">
        <f>IF(ISBLANK(laps_times[[#This Row],[88]]),"DNF",CONCATENATE(RANK(rounds_cum_time[[#This Row],[88]],rounds_cum_time[88],1),"."))</f>
        <v>38.</v>
      </c>
      <c r="CT39" s="130" t="str">
        <f>IF(ISBLANK(laps_times[[#This Row],[89]]),"DNF",CONCATENATE(RANK(rounds_cum_time[[#This Row],[89]],rounds_cum_time[89],1),"."))</f>
        <v>38.</v>
      </c>
      <c r="CU39" s="130" t="str">
        <f>IF(ISBLANK(laps_times[[#This Row],[90]]),"DNF",CONCATENATE(RANK(rounds_cum_time[[#This Row],[90]],rounds_cum_time[90],1),"."))</f>
        <v>37.</v>
      </c>
      <c r="CV39" s="130" t="str">
        <f>IF(ISBLANK(laps_times[[#This Row],[91]]),"DNF",CONCATENATE(RANK(rounds_cum_time[[#This Row],[91]],rounds_cum_time[91],1),"."))</f>
        <v>37.</v>
      </c>
      <c r="CW39" s="130" t="str">
        <f>IF(ISBLANK(laps_times[[#This Row],[92]]),"DNF",CONCATENATE(RANK(rounds_cum_time[[#This Row],[92]],rounds_cum_time[92],1),"."))</f>
        <v>37.</v>
      </c>
      <c r="CX39" s="130" t="str">
        <f>IF(ISBLANK(laps_times[[#This Row],[93]]),"DNF",CONCATENATE(RANK(rounds_cum_time[[#This Row],[93]],rounds_cum_time[93],1),"."))</f>
        <v>38.</v>
      </c>
      <c r="CY39" s="130" t="str">
        <f>IF(ISBLANK(laps_times[[#This Row],[94]]),"DNF",CONCATENATE(RANK(rounds_cum_time[[#This Row],[94]],rounds_cum_time[94],1),"."))</f>
        <v>36.</v>
      </c>
      <c r="CZ39" s="130" t="str">
        <f>IF(ISBLANK(laps_times[[#This Row],[95]]),"DNF",CONCATENATE(RANK(rounds_cum_time[[#This Row],[95]],rounds_cum_time[95],1),"."))</f>
        <v>36.</v>
      </c>
      <c r="DA39" s="130" t="str">
        <f>IF(ISBLANK(laps_times[[#This Row],[96]]),"DNF",CONCATENATE(RANK(rounds_cum_time[[#This Row],[96]],rounds_cum_time[96],1),"."))</f>
        <v>37.</v>
      </c>
      <c r="DB39" s="130" t="str">
        <f>IF(ISBLANK(laps_times[[#This Row],[97]]),"DNF",CONCATENATE(RANK(rounds_cum_time[[#This Row],[97]],rounds_cum_time[97],1),"."))</f>
        <v>36.</v>
      </c>
      <c r="DC39" s="130" t="str">
        <f>IF(ISBLANK(laps_times[[#This Row],[98]]),"DNF",CONCATENATE(RANK(rounds_cum_time[[#This Row],[98]],rounds_cum_time[98],1),"."))</f>
        <v>36.</v>
      </c>
      <c r="DD39" s="130" t="str">
        <f>IF(ISBLANK(laps_times[[#This Row],[99]]),"DNF",CONCATENATE(RANK(rounds_cum_time[[#This Row],[99]],rounds_cum_time[99],1),"."))</f>
        <v>36.</v>
      </c>
      <c r="DE39" s="130" t="str">
        <f>IF(ISBLANK(laps_times[[#This Row],[100]]),"DNF",CONCATENATE(RANK(rounds_cum_time[[#This Row],[100]],rounds_cum_time[100],1),"."))</f>
        <v>36.</v>
      </c>
      <c r="DF39" s="130" t="str">
        <f>IF(ISBLANK(laps_times[[#This Row],[101]]),"DNF",CONCATENATE(RANK(rounds_cum_time[[#This Row],[101]],rounds_cum_time[101],1),"."))</f>
        <v>36.</v>
      </c>
      <c r="DG39" s="130" t="str">
        <f>IF(ISBLANK(laps_times[[#This Row],[102]]),"DNF",CONCATENATE(RANK(rounds_cum_time[[#This Row],[102]],rounds_cum_time[102],1),"."))</f>
        <v>36.</v>
      </c>
      <c r="DH39" s="130" t="str">
        <f>IF(ISBLANK(laps_times[[#This Row],[103]]),"DNF",CONCATENATE(RANK(rounds_cum_time[[#This Row],[103]],rounds_cum_time[103],1),"."))</f>
        <v>36.</v>
      </c>
      <c r="DI39" s="131" t="str">
        <f>IF(ISBLANK(laps_times[[#This Row],[104]]),"DNF",CONCATENATE(RANK(rounds_cum_time[[#This Row],[104]],rounds_cum_time[104],1),"."))</f>
        <v>35.</v>
      </c>
      <c r="DJ39" s="131" t="str">
        <f>IF(ISBLANK(laps_times[[#This Row],[105]]),"DNF",CONCATENATE(RANK(rounds_cum_time[[#This Row],[105]],rounds_cum_time[105],1),"."))</f>
        <v>36.</v>
      </c>
    </row>
    <row r="40" spans="2:114" x14ac:dyDescent="0.2">
      <c r="B40" s="124">
        <f>laps_times[[#This Row],[poř]]</f>
        <v>37</v>
      </c>
      <c r="C40" s="129">
        <f>laps_times[[#This Row],[s.č.]]</f>
        <v>80</v>
      </c>
      <c r="D40" s="125" t="str">
        <f>laps_times[[#This Row],[jméno]]</f>
        <v>Prokop Ondřej</v>
      </c>
      <c r="E40" s="126">
        <f>laps_times[[#This Row],[roč]]</f>
        <v>1962</v>
      </c>
      <c r="F40" s="126" t="str">
        <f>laps_times[[#This Row],[kat]]</f>
        <v>M50</v>
      </c>
      <c r="G40" s="126">
        <f>laps_times[[#This Row],[poř_kat]]</f>
        <v>5</v>
      </c>
      <c r="H40" s="125" t="str">
        <f>IF(ISBLANK(laps_times[[#This Row],[klub]]),"-",laps_times[[#This Row],[klub]])</f>
        <v>ČAU</v>
      </c>
      <c r="I40" s="138">
        <f>laps_times[[#This Row],[celk. čas]]</f>
        <v>0.14733796296296295</v>
      </c>
      <c r="J40" s="130" t="str">
        <f>IF(ISBLANK(laps_times[[#This Row],[1]]),"DNF",CONCATENATE(RANK(rounds_cum_time[[#This Row],[1]],rounds_cum_time[1],1),"."))</f>
        <v>90.</v>
      </c>
      <c r="K40" s="130" t="str">
        <f>IF(ISBLANK(laps_times[[#This Row],[2]]),"DNF",CONCATENATE(RANK(rounds_cum_time[[#This Row],[2]],rounds_cum_time[2],1),"."))</f>
        <v>81.</v>
      </c>
      <c r="L40" s="130" t="str">
        <f>IF(ISBLANK(laps_times[[#This Row],[3]]),"DNF",CONCATENATE(RANK(rounds_cum_time[[#This Row],[3]],rounds_cum_time[3],1),"."))</f>
        <v>78.</v>
      </c>
      <c r="M40" s="130" t="str">
        <f>IF(ISBLANK(laps_times[[#This Row],[4]]),"DNF",CONCATENATE(RANK(rounds_cum_time[[#This Row],[4]],rounds_cum_time[4],1),"."))</f>
        <v>77.</v>
      </c>
      <c r="N40" s="130" t="str">
        <f>IF(ISBLANK(laps_times[[#This Row],[5]]),"DNF",CONCATENATE(RANK(rounds_cum_time[[#This Row],[5]],rounds_cum_time[5],1),"."))</f>
        <v>77.</v>
      </c>
      <c r="O40" s="130" t="str">
        <f>IF(ISBLANK(laps_times[[#This Row],[6]]),"DNF",CONCATENATE(RANK(rounds_cum_time[[#This Row],[6]],rounds_cum_time[6],1),"."))</f>
        <v>75.</v>
      </c>
      <c r="P40" s="130" t="str">
        <f>IF(ISBLANK(laps_times[[#This Row],[7]]),"DNF",CONCATENATE(RANK(rounds_cum_time[[#This Row],[7]],rounds_cum_time[7],1),"."))</f>
        <v>77.</v>
      </c>
      <c r="Q40" s="130" t="str">
        <f>IF(ISBLANK(laps_times[[#This Row],[8]]),"DNF",CONCATENATE(RANK(rounds_cum_time[[#This Row],[8]],rounds_cum_time[8],1),"."))</f>
        <v>73.</v>
      </c>
      <c r="R40" s="130" t="str">
        <f>IF(ISBLANK(laps_times[[#This Row],[9]]),"DNF",CONCATENATE(RANK(rounds_cum_time[[#This Row],[9]],rounds_cum_time[9],1),"."))</f>
        <v>69.</v>
      </c>
      <c r="S40" s="130" t="str">
        <f>IF(ISBLANK(laps_times[[#This Row],[10]]),"DNF",CONCATENATE(RANK(rounds_cum_time[[#This Row],[10]],rounds_cum_time[10],1),"."))</f>
        <v>69.</v>
      </c>
      <c r="T40" s="130" t="str">
        <f>IF(ISBLANK(laps_times[[#This Row],[11]]),"DNF",CONCATENATE(RANK(rounds_cum_time[[#This Row],[11]],rounds_cum_time[11],1),"."))</f>
        <v>66.</v>
      </c>
      <c r="U40" s="130" t="str">
        <f>IF(ISBLANK(laps_times[[#This Row],[12]]),"DNF",CONCATENATE(RANK(rounds_cum_time[[#This Row],[12]],rounds_cum_time[12],1),"."))</f>
        <v>66.</v>
      </c>
      <c r="V40" s="130" t="str">
        <f>IF(ISBLANK(laps_times[[#This Row],[13]]),"DNF",CONCATENATE(RANK(rounds_cum_time[[#This Row],[13]],rounds_cum_time[13],1),"."))</f>
        <v>67.</v>
      </c>
      <c r="W40" s="130" t="str">
        <f>IF(ISBLANK(laps_times[[#This Row],[14]]),"DNF",CONCATENATE(RANK(rounds_cum_time[[#This Row],[14]],rounds_cum_time[14],1),"."))</f>
        <v>67.</v>
      </c>
      <c r="X40" s="130" t="str">
        <f>IF(ISBLANK(laps_times[[#This Row],[15]]),"DNF",CONCATENATE(RANK(rounds_cum_time[[#This Row],[15]],rounds_cum_time[15],1),"."))</f>
        <v>67.</v>
      </c>
      <c r="Y40" s="130" t="str">
        <f>IF(ISBLANK(laps_times[[#This Row],[16]]),"DNF",CONCATENATE(RANK(rounds_cum_time[[#This Row],[16]],rounds_cum_time[16],1),"."))</f>
        <v>65.</v>
      </c>
      <c r="Z40" s="130" t="str">
        <f>IF(ISBLANK(laps_times[[#This Row],[17]]),"DNF",CONCATENATE(RANK(rounds_cum_time[[#This Row],[17]],rounds_cum_time[17],1),"."))</f>
        <v>63.</v>
      </c>
      <c r="AA40" s="130" t="str">
        <f>IF(ISBLANK(laps_times[[#This Row],[18]]),"DNF",CONCATENATE(RANK(rounds_cum_time[[#This Row],[18]],rounds_cum_time[18],1),"."))</f>
        <v>63.</v>
      </c>
      <c r="AB40" s="130" t="str">
        <f>IF(ISBLANK(laps_times[[#This Row],[19]]),"DNF",CONCATENATE(RANK(rounds_cum_time[[#This Row],[19]],rounds_cum_time[19],1),"."))</f>
        <v>63.</v>
      </c>
      <c r="AC40" s="130" t="str">
        <f>IF(ISBLANK(laps_times[[#This Row],[20]]),"DNF",CONCATENATE(RANK(rounds_cum_time[[#This Row],[20]],rounds_cum_time[20],1),"."))</f>
        <v>63.</v>
      </c>
      <c r="AD40" s="130" t="str">
        <f>IF(ISBLANK(laps_times[[#This Row],[21]]),"DNF",CONCATENATE(RANK(rounds_cum_time[[#This Row],[21]],rounds_cum_time[21],1),"."))</f>
        <v>61.</v>
      </c>
      <c r="AE40" s="130" t="str">
        <f>IF(ISBLANK(laps_times[[#This Row],[22]]),"DNF",CONCATENATE(RANK(rounds_cum_time[[#This Row],[22]],rounds_cum_time[22],1),"."))</f>
        <v>61.</v>
      </c>
      <c r="AF40" s="130" t="str">
        <f>IF(ISBLANK(laps_times[[#This Row],[23]]),"DNF",CONCATENATE(RANK(rounds_cum_time[[#This Row],[23]],rounds_cum_time[23],1),"."))</f>
        <v>60.</v>
      </c>
      <c r="AG40" s="130" t="str">
        <f>IF(ISBLANK(laps_times[[#This Row],[24]]),"DNF",CONCATENATE(RANK(rounds_cum_time[[#This Row],[24]],rounds_cum_time[24],1),"."))</f>
        <v>60.</v>
      </c>
      <c r="AH40" s="130" t="str">
        <f>IF(ISBLANK(laps_times[[#This Row],[25]]),"DNF",CONCATENATE(RANK(rounds_cum_time[[#This Row],[25]],rounds_cum_time[25],1),"."))</f>
        <v>60.</v>
      </c>
      <c r="AI40" s="130" t="str">
        <f>IF(ISBLANK(laps_times[[#This Row],[26]]),"DNF",CONCATENATE(RANK(rounds_cum_time[[#This Row],[26]],rounds_cum_time[26],1),"."))</f>
        <v>60.</v>
      </c>
      <c r="AJ40" s="130" t="str">
        <f>IF(ISBLANK(laps_times[[#This Row],[27]]),"DNF",CONCATENATE(RANK(rounds_cum_time[[#This Row],[27]],rounds_cum_time[27],1),"."))</f>
        <v>60.</v>
      </c>
      <c r="AK40" s="130" t="str">
        <f>IF(ISBLANK(laps_times[[#This Row],[28]]),"DNF",CONCATENATE(RANK(rounds_cum_time[[#This Row],[28]],rounds_cum_time[28],1),"."))</f>
        <v>60.</v>
      </c>
      <c r="AL40" s="130" t="str">
        <f>IF(ISBLANK(laps_times[[#This Row],[29]]),"DNF",CONCATENATE(RANK(rounds_cum_time[[#This Row],[29]],rounds_cum_time[29],1),"."))</f>
        <v>59.</v>
      </c>
      <c r="AM40" s="130" t="str">
        <f>IF(ISBLANK(laps_times[[#This Row],[30]]),"DNF",CONCATENATE(RANK(rounds_cum_time[[#This Row],[30]],rounds_cum_time[30],1),"."))</f>
        <v>59.</v>
      </c>
      <c r="AN40" s="130" t="str">
        <f>IF(ISBLANK(laps_times[[#This Row],[31]]),"DNF",CONCATENATE(RANK(rounds_cum_time[[#This Row],[31]],rounds_cum_time[31],1),"."))</f>
        <v>57.</v>
      </c>
      <c r="AO40" s="130" t="str">
        <f>IF(ISBLANK(laps_times[[#This Row],[32]]),"DNF",CONCATENATE(RANK(rounds_cum_time[[#This Row],[32]],rounds_cum_time[32],1),"."))</f>
        <v>57.</v>
      </c>
      <c r="AP40" s="130" t="str">
        <f>IF(ISBLANK(laps_times[[#This Row],[33]]),"DNF",CONCATENATE(RANK(rounds_cum_time[[#This Row],[33]],rounds_cum_time[33],1),"."))</f>
        <v>57.</v>
      </c>
      <c r="AQ40" s="130" t="str">
        <f>IF(ISBLANK(laps_times[[#This Row],[34]]),"DNF",CONCATENATE(RANK(rounds_cum_time[[#This Row],[34]],rounds_cum_time[34],1),"."))</f>
        <v>57.</v>
      </c>
      <c r="AR40" s="130" t="str">
        <f>IF(ISBLANK(laps_times[[#This Row],[35]]),"DNF",CONCATENATE(RANK(rounds_cum_time[[#This Row],[35]],rounds_cum_time[35],1),"."))</f>
        <v>57.</v>
      </c>
      <c r="AS40" s="130" t="str">
        <f>IF(ISBLANK(laps_times[[#This Row],[36]]),"DNF",CONCATENATE(RANK(rounds_cum_time[[#This Row],[36]],rounds_cum_time[36],1),"."))</f>
        <v>57.</v>
      </c>
      <c r="AT40" s="130" t="str">
        <f>IF(ISBLANK(laps_times[[#This Row],[37]]),"DNF",CONCATENATE(RANK(rounds_cum_time[[#This Row],[37]],rounds_cum_time[37],1),"."))</f>
        <v>57.</v>
      </c>
      <c r="AU40" s="130" t="str">
        <f>IF(ISBLANK(laps_times[[#This Row],[38]]),"DNF",CONCATENATE(RANK(rounds_cum_time[[#This Row],[38]],rounds_cum_time[38],1),"."))</f>
        <v>57.</v>
      </c>
      <c r="AV40" s="130" t="str">
        <f>IF(ISBLANK(laps_times[[#This Row],[39]]),"DNF",CONCATENATE(RANK(rounds_cum_time[[#This Row],[39]],rounds_cum_time[39],1),"."))</f>
        <v>57.</v>
      </c>
      <c r="AW40" s="130" t="str">
        <f>IF(ISBLANK(laps_times[[#This Row],[40]]),"DNF",CONCATENATE(RANK(rounds_cum_time[[#This Row],[40]],rounds_cum_time[40],1),"."))</f>
        <v>57.</v>
      </c>
      <c r="AX40" s="130" t="str">
        <f>IF(ISBLANK(laps_times[[#This Row],[41]]),"DNF",CONCATENATE(RANK(rounds_cum_time[[#This Row],[41]],rounds_cum_time[41],1),"."))</f>
        <v>57.</v>
      </c>
      <c r="AY40" s="130" t="str">
        <f>IF(ISBLANK(laps_times[[#This Row],[42]]),"DNF",CONCATENATE(RANK(rounds_cum_time[[#This Row],[42]],rounds_cum_time[42],1),"."))</f>
        <v>57.</v>
      </c>
      <c r="AZ40" s="130" t="str">
        <f>IF(ISBLANK(laps_times[[#This Row],[43]]),"DNF",CONCATENATE(RANK(rounds_cum_time[[#This Row],[43]],rounds_cum_time[43],1),"."))</f>
        <v>57.</v>
      </c>
      <c r="BA40" s="130" t="str">
        <f>IF(ISBLANK(laps_times[[#This Row],[44]]),"DNF",CONCATENATE(RANK(rounds_cum_time[[#This Row],[44]],rounds_cum_time[44],1),"."))</f>
        <v>57.</v>
      </c>
      <c r="BB40" s="130" t="str">
        <f>IF(ISBLANK(laps_times[[#This Row],[45]]),"DNF",CONCATENATE(RANK(rounds_cum_time[[#This Row],[45]],rounds_cum_time[45],1),"."))</f>
        <v>56.</v>
      </c>
      <c r="BC40" s="130" t="str">
        <f>IF(ISBLANK(laps_times[[#This Row],[46]]),"DNF",CONCATENATE(RANK(rounds_cum_time[[#This Row],[46]],rounds_cum_time[46],1),"."))</f>
        <v>56.</v>
      </c>
      <c r="BD40" s="130" t="str">
        <f>IF(ISBLANK(laps_times[[#This Row],[47]]),"DNF",CONCATENATE(RANK(rounds_cum_time[[#This Row],[47]],rounds_cum_time[47],1),"."))</f>
        <v>56.</v>
      </c>
      <c r="BE40" s="130" t="str">
        <f>IF(ISBLANK(laps_times[[#This Row],[48]]),"DNF",CONCATENATE(RANK(rounds_cum_time[[#This Row],[48]],rounds_cum_time[48],1),"."))</f>
        <v>55.</v>
      </c>
      <c r="BF40" s="130" t="str">
        <f>IF(ISBLANK(laps_times[[#This Row],[49]]),"DNF",CONCATENATE(RANK(rounds_cum_time[[#This Row],[49]],rounds_cum_time[49],1),"."))</f>
        <v>55.</v>
      </c>
      <c r="BG40" s="130" t="str">
        <f>IF(ISBLANK(laps_times[[#This Row],[50]]),"DNF",CONCATENATE(RANK(rounds_cum_time[[#This Row],[50]],rounds_cum_time[50],1),"."))</f>
        <v>55.</v>
      </c>
      <c r="BH40" s="130" t="str">
        <f>IF(ISBLANK(laps_times[[#This Row],[51]]),"DNF",CONCATENATE(RANK(rounds_cum_time[[#This Row],[51]],rounds_cum_time[51],1),"."))</f>
        <v>55.</v>
      </c>
      <c r="BI40" s="130" t="str">
        <f>IF(ISBLANK(laps_times[[#This Row],[52]]),"DNF",CONCATENATE(RANK(rounds_cum_time[[#This Row],[52]],rounds_cum_time[52],1),"."))</f>
        <v>55.</v>
      </c>
      <c r="BJ40" s="130" t="str">
        <f>IF(ISBLANK(laps_times[[#This Row],[53]]),"DNF",CONCATENATE(RANK(rounds_cum_time[[#This Row],[53]],rounds_cum_time[53],1),"."))</f>
        <v>54.</v>
      </c>
      <c r="BK40" s="130" t="str">
        <f>IF(ISBLANK(laps_times[[#This Row],[54]]),"DNF",CONCATENATE(RANK(rounds_cum_time[[#This Row],[54]],rounds_cum_time[54],1),"."))</f>
        <v>52.</v>
      </c>
      <c r="BL40" s="130" t="str">
        <f>IF(ISBLANK(laps_times[[#This Row],[55]]),"DNF",CONCATENATE(RANK(rounds_cum_time[[#This Row],[55]],rounds_cum_time[55],1),"."))</f>
        <v>52.</v>
      </c>
      <c r="BM40" s="130" t="str">
        <f>IF(ISBLANK(laps_times[[#This Row],[56]]),"DNF",CONCATENATE(RANK(rounds_cum_time[[#This Row],[56]],rounds_cum_time[56],1),"."))</f>
        <v>52.</v>
      </c>
      <c r="BN40" s="130" t="str">
        <f>IF(ISBLANK(laps_times[[#This Row],[57]]),"DNF",CONCATENATE(RANK(rounds_cum_time[[#This Row],[57]],rounds_cum_time[57],1),"."))</f>
        <v>52.</v>
      </c>
      <c r="BO40" s="130" t="str">
        <f>IF(ISBLANK(laps_times[[#This Row],[58]]),"DNF",CONCATENATE(RANK(rounds_cum_time[[#This Row],[58]],rounds_cum_time[58],1),"."))</f>
        <v>51.</v>
      </c>
      <c r="BP40" s="130" t="str">
        <f>IF(ISBLANK(laps_times[[#This Row],[59]]),"DNF",CONCATENATE(RANK(rounds_cum_time[[#This Row],[59]],rounds_cum_time[59],1),"."))</f>
        <v>50.</v>
      </c>
      <c r="BQ40" s="130" t="str">
        <f>IF(ISBLANK(laps_times[[#This Row],[60]]),"DNF",CONCATENATE(RANK(rounds_cum_time[[#This Row],[60]],rounds_cum_time[60],1),"."))</f>
        <v>50.</v>
      </c>
      <c r="BR40" s="130" t="str">
        <f>IF(ISBLANK(laps_times[[#This Row],[61]]),"DNF",CONCATENATE(RANK(rounds_cum_time[[#This Row],[61]],rounds_cum_time[61],1),"."))</f>
        <v>50.</v>
      </c>
      <c r="BS40" s="130" t="str">
        <f>IF(ISBLANK(laps_times[[#This Row],[62]]),"DNF",CONCATENATE(RANK(rounds_cum_time[[#This Row],[62]],rounds_cum_time[62],1),"."))</f>
        <v>50.</v>
      </c>
      <c r="BT40" s="130" t="str">
        <f>IF(ISBLANK(laps_times[[#This Row],[63]]),"DNF",CONCATENATE(RANK(rounds_cum_time[[#This Row],[63]],rounds_cum_time[63],1),"."))</f>
        <v>50.</v>
      </c>
      <c r="BU40" s="130" t="str">
        <f>IF(ISBLANK(laps_times[[#This Row],[64]]),"DNF",CONCATENATE(RANK(rounds_cum_time[[#This Row],[64]],rounds_cum_time[64],1),"."))</f>
        <v>50.</v>
      </c>
      <c r="BV40" s="130" t="str">
        <f>IF(ISBLANK(laps_times[[#This Row],[65]]),"DNF",CONCATENATE(RANK(rounds_cum_time[[#This Row],[65]],rounds_cum_time[65],1),"."))</f>
        <v>49.</v>
      </c>
      <c r="BW40" s="130" t="str">
        <f>IF(ISBLANK(laps_times[[#This Row],[66]]),"DNF",CONCATENATE(RANK(rounds_cum_time[[#This Row],[66]],rounds_cum_time[66],1),"."))</f>
        <v>49.</v>
      </c>
      <c r="BX40" s="130" t="str">
        <f>IF(ISBLANK(laps_times[[#This Row],[67]]),"DNF",CONCATENATE(RANK(rounds_cum_time[[#This Row],[67]],rounds_cum_time[67],1),"."))</f>
        <v>49.</v>
      </c>
      <c r="BY40" s="130" t="str">
        <f>IF(ISBLANK(laps_times[[#This Row],[68]]),"DNF",CONCATENATE(RANK(rounds_cum_time[[#This Row],[68]],rounds_cum_time[68],1),"."))</f>
        <v>49.</v>
      </c>
      <c r="BZ40" s="130" t="str">
        <f>IF(ISBLANK(laps_times[[#This Row],[69]]),"DNF",CONCATENATE(RANK(rounds_cum_time[[#This Row],[69]],rounds_cum_time[69],1),"."))</f>
        <v>49.</v>
      </c>
      <c r="CA40" s="130" t="str">
        <f>IF(ISBLANK(laps_times[[#This Row],[70]]),"DNF",CONCATENATE(RANK(rounds_cum_time[[#This Row],[70]],rounds_cum_time[70],1),"."))</f>
        <v>49.</v>
      </c>
      <c r="CB40" s="130" t="str">
        <f>IF(ISBLANK(laps_times[[#This Row],[71]]),"DNF",CONCATENATE(RANK(rounds_cum_time[[#This Row],[71]],rounds_cum_time[71],1),"."))</f>
        <v>49.</v>
      </c>
      <c r="CC40" s="130" t="str">
        <f>IF(ISBLANK(laps_times[[#This Row],[72]]),"DNF",CONCATENATE(RANK(rounds_cum_time[[#This Row],[72]],rounds_cum_time[72],1),"."))</f>
        <v>49.</v>
      </c>
      <c r="CD40" s="130" t="str">
        <f>IF(ISBLANK(laps_times[[#This Row],[73]]),"DNF",CONCATENATE(RANK(rounds_cum_time[[#This Row],[73]],rounds_cum_time[73],1),"."))</f>
        <v>49.</v>
      </c>
      <c r="CE40" s="130" t="str">
        <f>IF(ISBLANK(laps_times[[#This Row],[74]]),"DNF",CONCATENATE(RANK(rounds_cum_time[[#This Row],[74]],rounds_cum_time[74],1),"."))</f>
        <v>48.</v>
      </c>
      <c r="CF40" s="130" t="str">
        <f>IF(ISBLANK(laps_times[[#This Row],[75]]),"DNF",CONCATENATE(RANK(rounds_cum_time[[#This Row],[75]],rounds_cum_time[75],1),"."))</f>
        <v>48.</v>
      </c>
      <c r="CG40" s="130" t="str">
        <f>IF(ISBLANK(laps_times[[#This Row],[76]]),"DNF",CONCATENATE(RANK(rounds_cum_time[[#This Row],[76]],rounds_cum_time[76],1),"."))</f>
        <v>48.</v>
      </c>
      <c r="CH40" s="130" t="str">
        <f>IF(ISBLANK(laps_times[[#This Row],[77]]),"DNF",CONCATENATE(RANK(rounds_cum_time[[#This Row],[77]],rounds_cum_time[77],1),"."))</f>
        <v>48.</v>
      </c>
      <c r="CI40" s="130" t="str">
        <f>IF(ISBLANK(laps_times[[#This Row],[78]]),"DNF",CONCATENATE(RANK(rounds_cum_time[[#This Row],[78]],rounds_cum_time[78],1),"."))</f>
        <v>48.</v>
      </c>
      <c r="CJ40" s="130" t="str">
        <f>IF(ISBLANK(laps_times[[#This Row],[79]]),"DNF",CONCATENATE(RANK(rounds_cum_time[[#This Row],[79]],rounds_cum_time[79],1),"."))</f>
        <v>47.</v>
      </c>
      <c r="CK40" s="130" t="str">
        <f>IF(ISBLANK(laps_times[[#This Row],[80]]),"DNF",CONCATENATE(RANK(rounds_cum_time[[#This Row],[80]],rounds_cum_time[80],1),"."))</f>
        <v>47.</v>
      </c>
      <c r="CL40" s="130" t="str">
        <f>IF(ISBLANK(laps_times[[#This Row],[81]]),"DNF",CONCATENATE(RANK(rounds_cum_time[[#This Row],[81]],rounds_cum_time[81],1),"."))</f>
        <v>47.</v>
      </c>
      <c r="CM40" s="130" t="str">
        <f>IF(ISBLANK(laps_times[[#This Row],[82]]),"DNF",CONCATENATE(RANK(rounds_cum_time[[#This Row],[82]],rounds_cum_time[82],1),"."))</f>
        <v>46.</v>
      </c>
      <c r="CN40" s="130" t="str">
        <f>IF(ISBLANK(laps_times[[#This Row],[83]]),"DNF",CONCATENATE(RANK(rounds_cum_time[[#This Row],[83]],rounds_cum_time[83],1),"."))</f>
        <v>46.</v>
      </c>
      <c r="CO40" s="130" t="str">
        <f>IF(ISBLANK(laps_times[[#This Row],[84]]),"DNF",CONCATENATE(RANK(rounds_cum_time[[#This Row],[84]],rounds_cum_time[84],1),"."))</f>
        <v>44.</v>
      </c>
      <c r="CP40" s="130" t="str">
        <f>IF(ISBLANK(laps_times[[#This Row],[85]]),"DNF",CONCATENATE(RANK(rounds_cum_time[[#This Row],[85]],rounds_cum_time[85],1),"."))</f>
        <v>44.</v>
      </c>
      <c r="CQ40" s="130" t="str">
        <f>IF(ISBLANK(laps_times[[#This Row],[86]]),"DNF",CONCATENATE(RANK(rounds_cum_time[[#This Row],[86]],rounds_cum_time[86],1),"."))</f>
        <v>44.</v>
      </c>
      <c r="CR40" s="130" t="str">
        <f>IF(ISBLANK(laps_times[[#This Row],[87]]),"DNF",CONCATENATE(RANK(rounds_cum_time[[#This Row],[87]],rounds_cum_time[87],1),"."))</f>
        <v>43.</v>
      </c>
      <c r="CS40" s="130" t="str">
        <f>IF(ISBLANK(laps_times[[#This Row],[88]]),"DNF",CONCATENATE(RANK(rounds_cum_time[[#This Row],[88]],rounds_cum_time[88],1),"."))</f>
        <v>43.</v>
      </c>
      <c r="CT40" s="130" t="str">
        <f>IF(ISBLANK(laps_times[[#This Row],[89]]),"DNF",CONCATENATE(RANK(rounds_cum_time[[#This Row],[89]],rounds_cum_time[89],1),"."))</f>
        <v>43.</v>
      </c>
      <c r="CU40" s="130" t="str">
        <f>IF(ISBLANK(laps_times[[#This Row],[90]]),"DNF",CONCATENATE(RANK(rounds_cum_time[[#This Row],[90]],rounds_cum_time[90],1),"."))</f>
        <v>41.</v>
      </c>
      <c r="CV40" s="130" t="str">
        <f>IF(ISBLANK(laps_times[[#This Row],[91]]),"DNF",CONCATENATE(RANK(rounds_cum_time[[#This Row],[91]],rounds_cum_time[91],1),"."))</f>
        <v>41.</v>
      </c>
      <c r="CW40" s="130" t="str">
        <f>IF(ISBLANK(laps_times[[#This Row],[92]]),"DNF",CONCATENATE(RANK(rounds_cum_time[[#This Row],[92]],rounds_cum_time[92],1),"."))</f>
        <v>40.</v>
      </c>
      <c r="CX40" s="130" t="str">
        <f>IF(ISBLANK(laps_times[[#This Row],[93]]),"DNF",CONCATENATE(RANK(rounds_cum_time[[#This Row],[93]],rounds_cum_time[93],1),"."))</f>
        <v>40.</v>
      </c>
      <c r="CY40" s="130" t="str">
        <f>IF(ISBLANK(laps_times[[#This Row],[94]]),"DNF",CONCATENATE(RANK(rounds_cum_time[[#This Row],[94]],rounds_cum_time[94],1),"."))</f>
        <v>39.</v>
      </c>
      <c r="CZ40" s="130" t="str">
        <f>IF(ISBLANK(laps_times[[#This Row],[95]]),"DNF",CONCATENATE(RANK(rounds_cum_time[[#This Row],[95]],rounds_cum_time[95],1),"."))</f>
        <v>39.</v>
      </c>
      <c r="DA40" s="130" t="str">
        <f>IF(ISBLANK(laps_times[[#This Row],[96]]),"DNF",CONCATENATE(RANK(rounds_cum_time[[#This Row],[96]],rounds_cum_time[96],1),"."))</f>
        <v>39.</v>
      </c>
      <c r="DB40" s="130" t="str">
        <f>IF(ISBLANK(laps_times[[#This Row],[97]]),"DNF",CONCATENATE(RANK(rounds_cum_time[[#This Row],[97]],rounds_cum_time[97],1),"."))</f>
        <v>39.</v>
      </c>
      <c r="DC40" s="130" t="str">
        <f>IF(ISBLANK(laps_times[[#This Row],[98]]),"DNF",CONCATENATE(RANK(rounds_cum_time[[#This Row],[98]],rounds_cum_time[98],1),"."))</f>
        <v>39.</v>
      </c>
      <c r="DD40" s="130" t="str">
        <f>IF(ISBLANK(laps_times[[#This Row],[99]]),"DNF",CONCATENATE(RANK(rounds_cum_time[[#This Row],[99]],rounds_cum_time[99],1),"."))</f>
        <v>39.</v>
      </c>
      <c r="DE40" s="130" t="str">
        <f>IF(ISBLANK(laps_times[[#This Row],[100]]),"DNF",CONCATENATE(RANK(rounds_cum_time[[#This Row],[100]],rounds_cum_time[100],1),"."))</f>
        <v>39.</v>
      </c>
      <c r="DF40" s="130" t="str">
        <f>IF(ISBLANK(laps_times[[#This Row],[101]]),"DNF",CONCATENATE(RANK(rounds_cum_time[[#This Row],[101]],rounds_cum_time[101],1),"."))</f>
        <v>39.</v>
      </c>
      <c r="DG40" s="130" t="str">
        <f>IF(ISBLANK(laps_times[[#This Row],[102]]),"DNF",CONCATENATE(RANK(rounds_cum_time[[#This Row],[102]],rounds_cum_time[102],1),"."))</f>
        <v>37.</v>
      </c>
      <c r="DH40" s="130" t="str">
        <f>IF(ISBLANK(laps_times[[#This Row],[103]]),"DNF",CONCATENATE(RANK(rounds_cum_time[[#This Row],[103]],rounds_cum_time[103],1),"."))</f>
        <v>37.</v>
      </c>
      <c r="DI40" s="131" t="str">
        <f>IF(ISBLANK(laps_times[[#This Row],[104]]),"DNF",CONCATENATE(RANK(rounds_cum_time[[#This Row],[104]],rounds_cum_time[104],1),"."))</f>
        <v>37.</v>
      </c>
      <c r="DJ40" s="131" t="str">
        <f>IF(ISBLANK(laps_times[[#This Row],[105]]),"DNF",CONCATENATE(RANK(rounds_cum_time[[#This Row],[105]],rounds_cum_time[105],1),"."))</f>
        <v>37.</v>
      </c>
    </row>
    <row r="41" spans="2:114" x14ac:dyDescent="0.2">
      <c r="B41" s="124">
        <f>laps_times[[#This Row],[poř]]</f>
        <v>38</v>
      </c>
      <c r="C41" s="129">
        <f>laps_times[[#This Row],[s.č.]]</f>
        <v>79</v>
      </c>
      <c r="D41" s="125" t="str">
        <f>laps_times[[#This Row],[jméno]]</f>
        <v>Prokop Matěj</v>
      </c>
      <c r="E41" s="126">
        <f>laps_times[[#This Row],[roč]]</f>
        <v>1986</v>
      </c>
      <c r="F41" s="126" t="str">
        <f>laps_times[[#This Row],[kat]]</f>
        <v>M30</v>
      </c>
      <c r="G41" s="126">
        <f>laps_times[[#This Row],[poř_kat]]</f>
        <v>13</v>
      </c>
      <c r="H41" s="125" t="str">
        <f>IF(ISBLANK(laps_times[[#This Row],[klub]]),"-",laps_times[[#This Row],[klub]])</f>
        <v>Clovek Levyt</v>
      </c>
      <c r="I41" s="138">
        <f>laps_times[[#This Row],[celk. čas]]</f>
        <v>0.1476736111111111</v>
      </c>
      <c r="J41" s="130" t="str">
        <f>IF(ISBLANK(laps_times[[#This Row],[1]]),"DNF",CONCATENATE(RANK(rounds_cum_time[[#This Row],[1]],rounds_cum_time[1],1),"."))</f>
        <v>93.</v>
      </c>
      <c r="K41" s="130" t="str">
        <f>IF(ISBLANK(laps_times[[#This Row],[2]]),"DNF",CONCATENATE(RANK(rounds_cum_time[[#This Row],[2]],rounds_cum_time[2],1),"."))</f>
        <v>90.</v>
      </c>
      <c r="L41" s="130" t="str">
        <f>IF(ISBLANK(laps_times[[#This Row],[3]]),"DNF",CONCATENATE(RANK(rounds_cum_time[[#This Row],[3]],rounds_cum_time[3],1),"."))</f>
        <v>84.</v>
      </c>
      <c r="M41" s="130" t="str">
        <f>IF(ISBLANK(laps_times[[#This Row],[4]]),"DNF",CONCATENATE(RANK(rounds_cum_time[[#This Row],[4]],rounds_cum_time[4],1),"."))</f>
        <v>83.</v>
      </c>
      <c r="N41" s="130" t="str">
        <f>IF(ISBLANK(laps_times[[#This Row],[5]]),"DNF",CONCATENATE(RANK(rounds_cum_time[[#This Row],[5]],rounds_cum_time[5],1),"."))</f>
        <v>83.</v>
      </c>
      <c r="O41" s="130" t="str">
        <f>IF(ISBLANK(laps_times[[#This Row],[6]]),"DNF",CONCATENATE(RANK(rounds_cum_time[[#This Row],[6]],rounds_cum_time[6],1),"."))</f>
        <v>82.</v>
      </c>
      <c r="P41" s="130" t="str">
        <f>IF(ISBLANK(laps_times[[#This Row],[7]]),"DNF",CONCATENATE(RANK(rounds_cum_time[[#This Row],[7]],rounds_cum_time[7],1),"."))</f>
        <v>80.</v>
      </c>
      <c r="Q41" s="130" t="str">
        <f>IF(ISBLANK(laps_times[[#This Row],[8]]),"DNF",CONCATENATE(RANK(rounds_cum_time[[#This Row],[8]],rounds_cum_time[8],1),"."))</f>
        <v>80.</v>
      </c>
      <c r="R41" s="130" t="str">
        <f>IF(ISBLANK(laps_times[[#This Row],[9]]),"DNF",CONCATENATE(RANK(rounds_cum_time[[#This Row],[9]],rounds_cum_time[9],1),"."))</f>
        <v>78.</v>
      </c>
      <c r="S41" s="130" t="str">
        <f>IF(ISBLANK(laps_times[[#This Row],[10]]),"DNF",CONCATENATE(RANK(rounds_cum_time[[#This Row],[10]],rounds_cum_time[10],1),"."))</f>
        <v>74.</v>
      </c>
      <c r="T41" s="130" t="str">
        <f>IF(ISBLANK(laps_times[[#This Row],[11]]),"DNF",CONCATENATE(RANK(rounds_cum_time[[#This Row],[11]],rounds_cum_time[11],1),"."))</f>
        <v>71.</v>
      </c>
      <c r="U41" s="130" t="str">
        <f>IF(ISBLANK(laps_times[[#This Row],[12]]),"DNF",CONCATENATE(RANK(rounds_cum_time[[#This Row],[12]],rounds_cum_time[12],1),"."))</f>
        <v>70.</v>
      </c>
      <c r="V41" s="130" t="str">
        <f>IF(ISBLANK(laps_times[[#This Row],[13]]),"DNF",CONCATENATE(RANK(rounds_cum_time[[#This Row],[13]],rounds_cum_time[13],1),"."))</f>
        <v>69.</v>
      </c>
      <c r="W41" s="130" t="str">
        <f>IF(ISBLANK(laps_times[[#This Row],[14]]),"DNF",CONCATENATE(RANK(rounds_cum_time[[#This Row],[14]],rounds_cum_time[14],1),"."))</f>
        <v>69.</v>
      </c>
      <c r="X41" s="130" t="str">
        <f>IF(ISBLANK(laps_times[[#This Row],[15]]),"DNF",CONCATENATE(RANK(rounds_cum_time[[#This Row],[15]],rounds_cum_time[15],1),"."))</f>
        <v>69.</v>
      </c>
      <c r="Y41" s="130" t="str">
        <f>IF(ISBLANK(laps_times[[#This Row],[16]]),"DNF",CONCATENATE(RANK(rounds_cum_time[[#This Row],[16]],rounds_cum_time[16],1),"."))</f>
        <v>68.</v>
      </c>
      <c r="Z41" s="130" t="str">
        <f>IF(ISBLANK(laps_times[[#This Row],[17]]),"DNF",CONCATENATE(RANK(rounds_cum_time[[#This Row],[17]],rounds_cum_time[17],1),"."))</f>
        <v>67.</v>
      </c>
      <c r="AA41" s="130" t="str">
        <f>IF(ISBLANK(laps_times[[#This Row],[18]]),"DNF",CONCATENATE(RANK(rounds_cum_time[[#This Row],[18]],rounds_cum_time[18],1),"."))</f>
        <v>66.</v>
      </c>
      <c r="AB41" s="130" t="str">
        <f>IF(ISBLANK(laps_times[[#This Row],[19]]),"DNF",CONCATENATE(RANK(rounds_cum_time[[#This Row],[19]],rounds_cum_time[19],1),"."))</f>
        <v>66.</v>
      </c>
      <c r="AC41" s="130" t="str">
        <f>IF(ISBLANK(laps_times[[#This Row],[20]]),"DNF",CONCATENATE(RANK(rounds_cum_time[[#This Row],[20]],rounds_cum_time[20],1),"."))</f>
        <v>64.</v>
      </c>
      <c r="AD41" s="130" t="str">
        <f>IF(ISBLANK(laps_times[[#This Row],[21]]),"DNF",CONCATENATE(RANK(rounds_cum_time[[#This Row],[21]],rounds_cum_time[21],1),"."))</f>
        <v>64.</v>
      </c>
      <c r="AE41" s="130" t="str">
        <f>IF(ISBLANK(laps_times[[#This Row],[22]]),"DNF",CONCATENATE(RANK(rounds_cum_time[[#This Row],[22]],rounds_cum_time[22],1),"."))</f>
        <v>62.</v>
      </c>
      <c r="AF41" s="130" t="str">
        <f>IF(ISBLANK(laps_times[[#This Row],[23]]),"DNF",CONCATENATE(RANK(rounds_cum_time[[#This Row],[23]],rounds_cum_time[23],1),"."))</f>
        <v>68.</v>
      </c>
      <c r="AG41" s="130" t="str">
        <f>IF(ISBLANK(laps_times[[#This Row],[24]]),"DNF",CONCATENATE(RANK(rounds_cum_time[[#This Row],[24]],rounds_cum_time[24],1),"."))</f>
        <v>68.</v>
      </c>
      <c r="AH41" s="130" t="str">
        <f>IF(ISBLANK(laps_times[[#This Row],[25]]),"DNF",CONCATENATE(RANK(rounds_cum_time[[#This Row],[25]],rounds_cum_time[25],1),"."))</f>
        <v>68.</v>
      </c>
      <c r="AI41" s="130" t="str">
        <f>IF(ISBLANK(laps_times[[#This Row],[26]]),"DNF",CONCATENATE(RANK(rounds_cum_time[[#This Row],[26]],rounds_cum_time[26],1),"."))</f>
        <v>68.</v>
      </c>
      <c r="AJ41" s="130" t="str">
        <f>IF(ISBLANK(laps_times[[#This Row],[27]]),"DNF",CONCATENATE(RANK(rounds_cum_time[[#This Row],[27]],rounds_cum_time[27],1),"."))</f>
        <v>66.</v>
      </c>
      <c r="AK41" s="130" t="str">
        <f>IF(ISBLANK(laps_times[[#This Row],[28]]),"DNF",CONCATENATE(RANK(rounds_cum_time[[#This Row],[28]],rounds_cum_time[28],1),"."))</f>
        <v>66.</v>
      </c>
      <c r="AL41" s="130" t="str">
        <f>IF(ISBLANK(laps_times[[#This Row],[29]]),"DNF",CONCATENATE(RANK(rounds_cum_time[[#This Row],[29]],rounds_cum_time[29],1),"."))</f>
        <v>65.</v>
      </c>
      <c r="AM41" s="130" t="str">
        <f>IF(ISBLANK(laps_times[[#This Row],[30]]),"DNF",CONCATENATE(RANK(rounds_cum_time[[#This Row],[30]],rounds_cum_time[30],1),"."))</f>
        <v>65.</v>
      </c>
      <c r="AN41" s="130" t="str">
        <f>IF(ISBLANK(laps_times[[#This Row],[31]]),"DNF",CONCATENATE(RANK(rounds_cum_time[[#This Row],[31]],rounds_cum_time[31],1),"."))</f>
        <v>64.</v>
      </c>
      <c r="AO41" s="130" t="str">
        <f>IF(ISBLANK(laps_times[[#This Row],[32]]),"DNF",CONCATENATE(RANK(rounds_cum_time[[#This Row],[32]],rounds_cum_time[32],1),"."))</f>
        <v>64.</v>
      </c>
      <c r="AP41" s="130" t="str">
        <f>IF(ISBLANK(laps_times[[#This Row],[33]]),"DNF",CONCATENATE(RANK(rounds_cum_time[[#This Row],[33]],rounds_cum_time[33],1),"."))</f>
        <v>64.</v>
      </c>
      <c r="AQ41" s="130" t="str">
        <f>IF(ISBLANK(laps_times[[#This Row],[34]]),"DNF",CONCATENATE(RANK(rounds_cum_time[[#This Row],[34]],rounds_cum_time[34],1),"."))</f>
        <v>63.</v>
      </c>
      <c r="AR41" s="130" t="str">
        <f>IF(ISBLANK(laps_times[[#This Row],[35]]),"DNF",CONCATENATE(RANK(rounds_cum_time[[#This Row],[35]],rounds_cum_time[35],1),"."))</f>
        <v>62.</v>
      </c>
      <c r="AS41" s="130" t="str">
        <f>IF(ISBLANK(laps_times[[#This Row],[36]]),"DNF",CONCATENATE(RANK(rounds_cum_time[[#This Row],[36]],rounds_cum_time[36],1),"."))</f>
        <v>62.</v>
      </c>
      <c r="AT41" s="130" t="str">
        <f>IF(ISBLANK(laps_times[[#This Row],[37]]),"DNF",CONCATENATE(RANK(rounds_cum_time[[#This Row],[37]],rounds_cum_time[37],1),"."))</f>
        <v>61.</v>
      </c>
      <c r="AU41" s="130" t="str">
        <f>IF(ISBLANK(laps_times[[#This Row],[38]]),"DNF",CONCATENATE(RANK(rounds_cum_time[[#This Row],[38]],rounds_cum_time[38],1),"."))</f>
        <v>60.</v>
      </c>
      <c r="AV41" s="130" t="str">
        <f>IF(ISBLANK(laps_times[[#This Row],[39]]),"DNF",CONCATENATE(RANK(rounds_cum_time[[#This Row],[39]],rounds_cum_time[39],1),"."))</f>
        <v>60.</v>
      </c>
      <c r="AW41" s="130" t="str">
        <f>IF(ISBLANK(laps_times[[#This Row],[40]]),"DNF",CONCATENATE(RANK(rounds_cum_time[[#This Row],[40]],rounds_cum_time[40],1),"."))</f>
        <v>60.</v>
      </c>
      <c r="AX41" s="130" t="str">
        <f>IF(ISBLANK(laps_times[[#This Row],[41]]),"DNF",CONCATENATE(RANK(rounds_cum_time[[#This Row],[41]],rounds_cum_time[41],1),"."))</f>
        <v>58.</v>
      </c>
      <c r="AY41" s="130" t="str">
        <f>IF(ISBLANK(laps_times[[#This Row],[42]]),"DNF",CONCATENATE(RANK(rounds_cum_time[[#This Row],[42]],rounds_cum_time[42],1),"."))</f>
        <v>58.</v>
      </c>
      <c r="AZ41" s="130" t="str">
        <f>IF(ISBLANK(laps_times[[#This Row],[43]]),"DNF",CONCATENATE(RANK(rounds_cum_time[[#This Row],[43]],rounds_cum_time[43],1),"."))</f>
        <v>58.</v>
      </c>
      <c r="BA41" s="130" t="str">
        <f>IF(ISBLANK(laps_times[[#This Row],[44]]),"DNF",CONCATENATE(RANK(rounds_cum_time[[#This Row],[44]],rounds_cum_time[44],1),"."))</f>
        <v>58.</v>
      </c>
      <c r="BB41" s="130" t="str">
        <f>IF(ISBLANK(laps_times[[#This Row],[45]]),"DNF",CONCATENATE(RANK(rounds_cum_time[[#This Row],[45]],rounds_cum_time[45],1),"."))</f>
        <v>58.</v>
      </c>
      <c r="BC41" s="130" t="str">
        <f>IF(ISBLANK(laps_times[[#This Row],[46]]),"DNF",CONCATENATE(RANK(rounds_cum_time[[#This Row],[46]],rounds_cum_time[46],1),"."))</f>
        <v>58.</v>
      </c>
      <c r="BD41" s="130" t="str">
        <f>IF(ISBLANK(laps_times[[#This Row],[47]]),"DNF",CONCATENATE(RANK(rounds_cum_time[[#This Row],[47]],rounds_cum_time[47],1),"."))</f>
        <v>58.</v>
      </c>
      <c r="BE41" s="130" t="str">
        <f>IF(ISBLANK(laps_times[[#This Row],[48]]),"DNF",CONCATENATE(RANK(rounds_cum_time[[#This Row],[48]],rounds_cum_time[48],1),"."))</f>
        <v>56.</v>
      </c>
      <c r="BF41" s="130" t="str">
        <f>IF(ISBLANK(laps_times[[#This Row],[49]]),"DNF",CONCATENATE(RANK(rounds_cum_time[[#This Row],[49]],rounds_cum_time[49],1),"."))</f>
        <v>56.</v>
      </c>
      <c r="BG41" s="130" t="str">
        <f>IF(ISBLANK(laps_times[[#This Row],[50]]),"DNF",CONCATENATE(RANK(rounds_cum_time[[#This Row],[50]],rounds_cum_time[50],1),"."))</f>
        <v>56.</v>
      </c>
      <c r="BH41" s="130" t="str">
        <f>IF(ISBLANK(laps_times[[#This Row],[51]]),"DNF",CONCATENATE(RANK(rounds_cum_time[[#This Row],[51]],rounds_cum_time[51],1),"."))</f>
        <v>56.</v>
      </c>
      <c r="BI41" s="130" t="str">
        <f>IF(ISBLANK(laps_times[[#This Row],[52]]),"DNF",CONCATENATE(RANK(rounds_cum_time[[#This Row],[52]],rounds_cum_time[52],1),"."))</f>
        <v>56.</v>
      </c>
      <c r="BJ41" s="130" t="str">
        <f>IF(ISBLANK(laps_times[[#This Row],[53]]),"DNF",CONCATENATE(RANK(rounds_cum_time[[#This Row],[53]],rounds_cum_time[53],1),"."))</f>
        <v>56.</v>
      </c>
      <c r="BK41" s="130" t="str">
        <f>IF(ISBLANK(laps_times[[#This Row],[54]]),"DNF",CONCATENATE(RANK(rounds_cum_time[[#This Row],[54]],rounds_cum_time[54],1),"."))</f>
        <v>55.</v>
      </c>
      <c r="BL41" s="130" t="str">
        <f>IF(ISBLANK(laps_times[[#This Row],[55]]),"DNF",CONCATENATE(RANK(rounds_cum_time[[#This Row],[55]],rounds_cum_time[55],1),"."))</f>
        <v>54.</v>
      </c>
      <c r="BM41" s="130" t="str">
        <f>IF(ISBLANK(laps_times[[#This Row],[56]]),"DNF",CONCATENATE(RANK(rounds_cum_time[[#This Row],[56]],rounds_cum_time[56],1),"."))</f>
        <v>53.</v>
      </c>
      <c r="BN41" s="130" t="str">
        <f>IF(ISBLANK(laps_times[[#This Row],[57]]),"DNF",CONCATENATE(RANK(rounds_cum_time[[#This Row],[57]],rounds_cum_time[57],1),"."))</f>
        <v>53.</v>
      </c>
      <c r="BO41" s="130" t="str">
        <f>IF(ISBLANK(laps_times[[#This Row],[58]]),"DNF",CONCATENATE(RANK(rounds_cum_time[[#This Row],[58]],rounds_cum_time[58],1),"."))</f>
        <v>53.</v>
      </c>
      <c r="BP41" s="130" t="str">
        <f>IF(ISBLANK(laps_times[[#This Row],[59]]),"DNF",CONCATENATE(RANK(rounds_cum_time[[#This Row],[59]],rounds_cum_time[59],1),"."))</f>
        <v>53.</v>
      </c>
      <c r="BQ41" s="130" t="str">
        <f>IF(ISBLANK(laps_times[[#This Row],[60]]),"DNF",CONCATENATE(RANK(rounds_cum_time[[#This Row],[60]],rounds_cum_time[60],1),"."))</f>
        <v>53.</v>
      </c>
      <c r="BR41" s="130" t="str">
        <f>IF(ISBLANK(laps_times[[#This Row],[61]]),"DNF",CONCATENATE(RANK(rounds_cum_time[[#This Row],[61]],rounds_cum_time[61],1),"."))</f>
        <v>51.</v>
      </c>
      <c r="BS41" s="130" t="str">
        <f>IF(ISBLANK(laps_times[[#This Row],[62]]),"DNF",CONCATENATE(RANK(rounds_cum_time[[#This Row],[62]],rounds_cum_time[62],1),"."))</f>
        <v>51.</v>
      </c>
      <c r="BT41" s="130" t="str">
        <f>IF(ISBLANK(laps_times[[#This Row],[63]]),"DNF",CONCATENATE(RANK(rounds_cum_time[[#This Row],[63]],rounds_cum_time[63],1),"."))</f>
        <v>51.</v>
      </c>
      <c r="BU41" s="130" t="str">
        <f>IF(ISBLANK(laps_times[[#This Row],[64]]),"DNF",CONCATENATE(RANK(rounds_cum_time[[#This Row],[64]],rounds_cum_time[64],1),"."))</f>
        <v>51.</v>
      </c>
      <c r="BV41" s="130" t="str">
        <f>IF(ISBLANK(laps_times[[#This Row],[65]]),"DNF",CONCATENATE(RANK(rounds_cum_time[[#This Row],[65]],rounds_cum_time[65],1),"."))</f>
        <v>51.</v>
      </c>
      <c r="BW41" s="130" t="str">
        <f>IF(ISBLANK(laps_times[[#This Row],[66]]),"DNF",CONCATENATE(RANK(rounds_cum_time[[#This Row],[66]],rounds_cum_time[66],1),"."))</f>
        <v>51.</v>
      </c>
      <c r="BX41" s="130" t="str">
        <f>IF(ISBLANK(laps_times[[#This Row],[67]]),"DNF",CONCATENATE(RANK(rounds_cum_time[[#This Row],[67]],rounds_cum_time[67],1),"."))</f>
        <v>50.</v>
      </c>
      <c r="BY41" s="130" t="str">
        <f>IF(ISBLANK(laps_times[[#This Row],[68]]),"DNF",CONCATENATE(RANK(rounds_cum_time[[#This Row],[68]],rounds_cum_time[68],1),"."))</f>
        <v>50.</v>
      </c>
      <c r="BZ41" s="130" t="str">
        <f>IF(ISBLANK(laps_times[[#This Row],[69]]),"DNF",CONCATENATE(RANK(rounds_cum_time[[#This Row],[69]],rounds_cum_time[69],1),"."))</f>
        <v>50.</v>
      </c>
      <c r="CA41" s="130" t="str">
        <f>IF(ISBLANK(laps_times[[#This Row],[70]]),"DNF",CONCATENATE(RANK(rounds_cum_time[[#This Row],[70]],rounds_cum_time[70],1),"."))</f>
        <v>50.</v>
      </c>
      <c r="CB41" s="130" t="str">
        <f>IF(ISBLANK(laps_times[[#This Row],[71]]),"DNF",CONCATENATE(RANK(rounds_cum_time[[#This Row],[71]],rounds_cum_time[71],1),"."))</f>
        <v>50.</v>
      </c>
      <c r="CC41" s="130" t="str">
        <f>IF(ISBLANK(laps_times[[#This Row],[72]]),"DNF",CONCATENATE(RANK(rounds_cum_time[[#This Row],[72]],rounds_cum_time[72],1),"."))</f>
        <v>50.</v>
      </c>
      <c r="CD41" s="130" t="str">
        <f>IF(ISBLANK(laps_times[[#This Row],[73]]),"DNF",CONCATENATE(RANK(rounds_cum_time[[#This Row],[73]],rounds_cum_time[73],1),"."))</f>
        <v>50.</v>
      </c>
      <c r="CE41" s="130" t="str">
        <f>IF(ISBLANK(laps_times[[#This Row],[74]]),"DNF",CONCATENATE(RANK(rounds_cum_time[[#This Row],[74]],rounds_cum_time[74],1),"."))</f>
        <v>50.</v>
      </c>
      <c r="CF41" s="130" t="str">
        <f>IF(ISBLANK(laps_times[[#This Row],[75]]),"DNF",CONCATENATE(RANK(rounds_cum_time[[#This Row],[75]],rounds_cum_time[75],1),"."))</f>
        <v>50.</v>
      </c>
      <c r="CG41" s="130" t="str">
        <f>IF(ISBLANK(laps_times[[#This Row],[76]]),"DNF",CONCATENATE(RANK(rounds_cum_time[[#This Row],[76]],rounds_cum_time[76],1),"."))</f>
        <v>50.</v>
      </c>
      <c r="CH41" s="130" t="str">
        <f>IF(ISBLANK(laps_times[[#This Row],[77]]),"DNF",CONCATENATE(RANK(rounds_cum_time[[#This Row],[77]],rounds_cum_time[77],1),"."))</f>
        <v>50.</v>
      </c>
      <c r="CI41" s="130" t="str">
        <f>IF(ISBLANK(laps_times[[#This Row],[78]]),"DNF",CONCATENATE(RANK(rounds_cum_time[[#This Row],[78]],rounds_cum_time[78],1),"."))</f>
        <v>50.</v>
      </c>
      <c r="CJ41" s="130" t="str">
        <f>IF(ISBLANK(laps_times[[#This Row],[79]]),"DNF",CONCATENATE(RANK(rounds_cum_time[[#This Row],[79]],rounds_cum_time[79],1),"."))</f>
        <v>50.</v>
      </c>
      <c r="CK41" s="130" t="str">
        <f>IF(ISBLANK(laps_times[[#This Row],[80]]),"DNF",CONCATENATE(RANK(rounds_cum_time[[#This Row],[80]],rounds_cum_time[80],1),"."))</f>
        <v>50.</v>
      </c>
      <c r="CL41" s="130" t="str">
        <f>IF(ISBLANK(laps_times[[#This Row],[81]]),"DNF",CONCATENATE(RANK(rounds_cum_time[[#This Row],[81]],rounds_cum_time[81],1),"."))</f>
        <v>50.</v>
      </c>
      <c r="CM41" s="130" t="str">
        <f>IF(ISBLANK(laps_times[[#This Row],[82]]),"DNF",CONCATENATE(RANK(rounds_cum_time[[#This Row],[82]],rounds_cum_time[82],1),"."))</f>
        <v>49.</v>
      </c>
      <c r="CN41" s="130" t="str">
        <f>IF(ISBLANK(laps_times[[#This Row],[83]]),"DNF",CONCATENATE(RANK(rounds_cum_time[[#This Row],[83]],rounds_cum_time[83],1),"."))</f>
        <v>48.</v>
      </c>
      <c r="CO41" s="130" t="str">
        <f>IF(ISBLANK(laps_times[[#This Row],[84]]),"DNF",CONCATENATE(RANK(rounds_cum_time[[#This Row],[84]],rounds_cum_time[84],1),"."))</f>
        <v>47.</v>
      </c>
      <c r="CP41" s="130" t="str">
        <f>IF(ISBLANK(laps_times[[#This Row],[85]]),"DNF",CONCATENATE(RANK(rounds_cum_time[[#This Row],[85]],rounds_cum_time[85],1),"."))</f>
        <v>47.</v>
      </c>
      <c r="CQ41" s="130" t="str">
        <f>IF(ISBLANK(laps_times[[#This Row],[86]]),"DNF",CONCATENATE(RANK(rounds_cum_time[[#This Row],[86]],rounds_cum_time[86],1),"."))</f>
        <v>47.</v>
      </c>
      <c r="CR41" s="130" t="str">
        <f>IF(ISBLANK(laps_times[[#This Row],[87]]),"DNF",CONCATENATE(RANK(rounds_cum_time[[#This Row],[87]],rounds_cum_time[87],1),"."))</f>
        <v>46.</v>
      </c>
      <c r="CS41" s="130" t="str">
        <f>IF(ISBLANK(laps_times[[#This Row],[88]]),"DNF",CONCATENATE(RANK(rounds_cum_time[[#This Row],[88]],rounds_cum_time[88],1),"."))</f>
        <v>46.</v>
      </c>
      <c r="CT41" s="130" t="str">
        <f>IF(ISBLANK(laps_times[[#This Row],[89]]),"DNF",CONCATENATE(RANK(rounds_cum_time[[#This Row],[89]],rounds_cum_time[89],1),"."))</f>
        <v>46.</v>
      </c>
      <c r="CU41" s="130" t="str">
        <f>IF(ISBLANK(laps_times[[#This Row],[90]]),"DNF",CONCATENATE(RANK(rounds_cum_time[[#This Row],[90]],rounds_cum_time[90],1),"."))</f>
        <v>45.</v>
      </c>
      <c r="CV41" s="130" t="str">
        <f>IF(ISBLANK(laps_times[[#This Row],[91]]),"DNF",CONCATENATE(RANK(rounds_cum_time[[#This Row],[91]],rounds_cum_time[91],1),"."))</f>
        <v>46.</v>
      </c>
      <c r="CW41" s="130" t="str">
        <f>IF(ISBLANK(laps_times[[#This Row],[92]]),"DNF",CONCATENATE(RANK(rounds_cum_time[[#This Row],[92]],rounds_cum_time[92],1),"."))</f>
        <v>46.</v>
      </c>
      <c r="CX41" s="130" t="str">
        <f>IF(ISBLANK(laps_times[[#This Row],[93]]),"DNF",CONCATENATE(RANK(rounds_cum_time[[#This Row],[93]],rounds_cum_time[93],1),"."))</f>
        <v>45.</v>
      </c>
      <c r="CY41" s="130" t="str">
        <f>IF(ISBLANK(laps_times[[#This Row],[94]]),"DNF",CONCATENATE(RANK(rounds_cum_time[[#This Row],[94]],rounds_cum_time[94],1),"."))</f>
        <v>45.</v>
      </c>
      <c r="CZ41" s="130" t="str">
        <f>IF(ISBLANK(laps_times[[#This Row],[95]]),"DNF",CONCATENATE(RANK(rounds_cum_time[[#This Row],[95]],rounds_cum_time[95],1),"."))</f>
        <v>43.</v>
      </c>
      <c r="DA41" s="130" t="str">
        <f>IF(ISBLANK(laps_times[[#This Row],[96]]),"DNF",CONCATENATE(RANK(rounds_cum_time[[#This Row],[96]],rounds_cum_time[96],1),"."))</f>
        <v>43.</v>
      </c>
      <c r="DB41" s="130" t="str">
        <f>IF(ISBLANK(laps_times[[#This Row],[97]]),"DNF",CONCATENATE(RANK(rounds_cum_time[[#This Row],[97]],rounds_cum_time[97],1),"."))</f>
        <v>41.</v>
      </c>
      <c r="DC41" s="130" t="str">
        <f>IF(ISBLANK(laps_times[[#This Row],[98]]),"DNF",CONCATENATE(RANK(rounds_cum_time[[#This Row],[98]],rounds_cum_time[98],1),"."))</f>
        <v>41.</v>
      </c>
      <c r="DD41" s="130" t="str">
        <f>IF(ISBLANK(laps_times[[#This Row],[99]]),"DNF",CONCATENATE(RANK(rounds_cum_time[[#This Row],[99]],rounds_cum_time[99],1),"."))</f>
        <v>41.</v>
      </c>
      <c r="DE41" s="130" t="str">
        <f>IF(ISBLANK(laps_times[[#This Row],[100]]),"DNF",CONCATENATE(RANK(rounds_cum_time[[#This Row],[100]],rounds_cum_time[100],1),"."))</f>
        <v>40.</v>
      </c>
      <c r="DF41" s="130" t="str">
        <f>IF(ISBLANK(laps_times[[#This Row],[101]]),"DNF",CONCATENATE(RANK(rounds_cum_time[[#This Row],[101]],rounds_cum_time[101],1),"."))</f>
        <v>40.</v>
      </c>
      <c r="DG41" s="130" t="str">
        <f>IF(ISBLANK(laps_times[[#This Row],[102]]),"DNF",CONCATENATE(RANK(rounds_cum_time[[#This Row],[102]],rounds_cum_time[102],1),"."))</f>
        <v>40.</v>
      </c>
      <c r="DH41" s="130" t="str">
        <f>IF(ISBLANK(laps_times[[#This Row],[103]]),"DNF",CONCATENATE(RANK(rounds_cum_time[[#This Row],[103]],rounds_cum_time[103],1),"."))</f>
        <v>40.</v>
      </c>
      <c r="DI41" s="131" t="str">
        <f>IF(ISBLANK(laps_times[[#This Row],[104]]),"DNF",CONCATENATE(RANK(rounds_cum_time[[#This Row],[104]],rounds_cum_time[104],1),"."))</f>
        <v>38.</v>
      </c>
      <c r="DJ41" s="131" t="str">
        <f>IF(ISBLANK(laps_times[[#This Row],[105]]),"DNF",CONCATENATE(RANK(rounds_cum_time[[#This Row],[105]],rounds_cum_time[105],1),"."))</f>
        <v>38.</v>
      </c>
    </row>
    <row r="42" spans="2:114" x14ac:dyDescent="0.2">
      <c r="B42" s="124">
        <f>laps_times[[#This Row],[poř]]</f>
        <v>39</v>
      </c>
      <c r="C42" s="129">
        <f>laps_times[[#This Row],[s.č.]]</f>
        <v>19</v>
      </c>
      <c r="D42" s="125" t="str">
        <f>laps_times[[#This Row],[jméno]]</f>
        <v>Buchlovský Petr</v>
      </c>
      <c r="E42" s="126">
        <f>laps_times[[#This Row],[roč]]</f>
        <v>1971</v>
      </c>
      <c r="F42" s="126" t="str">
        <f>laps_times[[#This Row],[kat]]</f>
        <v>M40</v>
      </c>
      <c r="G42" s="126">
        <f>laps_times[[#This Row],[poř_kat]]</f>
        <v>16</v>
      </c>
      <c r="H42" s="125" t="str">
        <f>IF(ISBLANK(laps_times[[#This Row],[klub]]),"-",laps_times[[#This Row],[klub]])</f>
        <v>-</v>
      </c>
      <c r="I42" s="138">
        <f>laps_times[[#This Row],[celk. čas]]</f>
        <v>0.14799768518518519</v>
      </c>
      <c r="J42" s="130" t="str">
        <f>IF(ISBLANK(laps_times[[#This Row],[1]]),"DNF",CONCATENATE(RANK(rounds_cum_time[[#This Row],[1]],rounds_cum_time[1],1),"."))</f>
        <v>64.</v>
      </c>
      <c r="K42" s="130" t="str">
        <f>IF(ISBLANK(laps_times[[#This Row],[2]]),"DNF",CONCATENATE(RANK(rounds_cum_time[[#This Row],[2]],rounds_cum_time[2],1),"."))</f>
        <v>62.</v>
      </c>
      <c r="L42" s="130" t="str">
        <f>IF(ISBLANK(laps_times[[#This Row],[3]]),"DNF",CONCATENATE(RANK(rounds_cum_time[[#This Row],[3]],rounds_cum_time[3],1),"."))</f>
        <v>60.</v>
      </c>
      <c r="M42" s="130" t="str">
        <f>IF(ISBLANK(laps_times[[#This Row],[4]]),"DNF",CONCATENATE(RANK(rounds_cum_time[[#This Row],[4]],rounds_cum_time[4],1),"."))</f>
        <v>59.</v>
      </c>
      <c r="N42" s="130" t="str">
        <f>IF(ISBLANK(laps_times[[#This Row],[5]]),"DNF",CONCATENATE(RANK(rounds_cum_time[[#This Row],[5]],rounds_cum_time[5],1),"."))</f>
        <v>58.</v>
      </c>
      <c r="O42" s="130" t="str">
        <f>IF(ISBLANK(laps_times[[#This Row],[6]]),"DNF",CONCATENATE(RANK(rounds_cum_time[[#This Row],[6]],rounds_cum_time[6],1),"."))</f>
        <v>57.</v>
      </c>
      <c r="P42" s="130" t="str">
        <f>IF(ISBLANK(laps_times[[#This Row],[7]]),"DNF",CONCATENATE(RANK(rounds_cum_time[[#This Row],[7]],rounds_cum_time[7],1),"."))</f>
        <v>56.</v>
      </c>
      <c r="Q42" s="130" t="str">
        <f>IF(ISBLANK(laps_times[[#This Row],[8]]),"DNF",CONCATENATE(RANK(rounds_cum_time[[#This Row],[8]],rounds_cum_time[8],1),"."))</f>
        <v>56.</v>
      </c>
      <c r="R42" s="130" t="str">
        <f>IF(ISBLANK(laps_times[[#This Row],[9]]),"DNF",CONCATENATE(RANK(rounds_cum_time[[#This Row],[9]],rounds_cum_time[9],1),"."))</f>
        <v>56.</v>
      </c>
      <c r="S42" s="130" t="str">
        <f>IF(ISBLANK(laps_times[[#This Row],[10]]),"DNF",CONCATENATE(RANK(rounds_cum_time[[#This Row],[10]],rounds_cum_time[10],1),"."))</f>
        <v>56.</v>
      </c>
      <c r="T42" s="130" t="str">
        <f>IF(ISBLANK(laps_times[[#This Row],[11]]),"DNF",CONCATENATE(RANK(rounds_cum_time[[#This Row],[11]],rounds_cum_time[11],1),"."))</f>
        <v>55.</v>
      </c>
      <c r="U42" s="130" t="str">
        <f>IF(ISBLANK(laps_times[[#This Row],[12]]),"DNF",CONCATENATE(RANK(rounds_cum_time[[#This Row],[12]],rounds_cum_time[12],1),"."))</f>
        <v>55.</v>
      </c>
      <c r="V42" s="130" t="str">
        <f>IF(ISBLANK(laps_times[[#This Row],[13]]),"DNF",CONCATENATE(RANK(rounds_cum_time[[#This Row],[13]],rounds_cum_time[13],1),"."))</f>
        <v>54.</v>
      </c>
      <c r="W42" s="130" t="str">
        <f>IF(ISBLANK(laps_times[[#This Row],[14]]),"DNF",CONCATENATE(RANK(rounds_cum_time[[#This Row],[14]],rounds_cum_time[14],1),"."))</f>
        <v>54.</v>
      </c>
      <c r="X42" s="130" t="str">
        <f>IF(ISBLANK(laps_times[[#This Row],[15]]),"DNF",CONCATENATE(RANK(rounds_cum_time[[#This Row],[15]],rounds_cum_time[15],1),"."))</f>
        <v>53.</v>
      </c>
      <c r="Y42" s="130" t="str">
        <f>IF(ISBLANK(laps_times[[#This Row],[16]]),"DNF",CONCATENATE(RANK(rounds_cum_time[[#This Row],[16]],rounds_cum_time[16],1),"."))</f>
        <v>53.</v>
      </c>
      <c r="Z42" s="130" t="str">
        <f>IF(ISBLANK(laps_times[[#This Row],[17]]),"DNF",CONCATENATE(RANK(rounds_cum_time[[#This Row],[17]],rounds_cum_time[17],1),"."))</f>
        <v>53.</v>
      </c>
      <c r="AA42" s="130" t="str">
        <f>IF(ISBLANK(laps_times[[#This Row],[18]]),"DNF",CONCATENATE(RANK(rounds_cum_time[[#This Row],[18]],rounds_cum_time[18],1),"."))</f>
        <v>53.</v>
      </c>
      <c r="AB42" s="130" t="str">
        <f>IF(ISBLANK(laps_times[[#This Row],[19]]),"DNF",CONCATENATE(RANK(rounds_cum_time[[#This Row],[19]],rounds_cum_time[19],1),"."))</f>
        <v>51.</v>
      </c>
      <c r="AC42" s="130" t="str">
        <f>IF(ISBLANK(laps_times[[#This Row],[20]]),"DNF",CONCATENATE(RANK(rounds_cum_time[[#This Row],[20]],rounds_cum_time[20],1),"."))</f>
        <v>50.</v>
      </c>
      <c r="AD42" s="130" t="str">
        <f>IF(ISBLANK(laps_times[[#This Row],[21]]),"DNF",CONCATENATE(RANK(rounds_cum_time[[#This Row],[21]],rounds_cum_time[21],1),"."))</f>
        <v>50.</v>
      </c>
      <c r="AE42" s="130" t="str">
        <f>IF(ISBLANK(laps_times[[#This Row],[22]]),"DNF",CONCATENATE(RANK(rounds_cum_time[[#This Row],[22]],rounds_cum_time[22],1),"."))</f>
        <v>50.</v>
      </c>
      <c r="AF42" s="130" t="str">
        <f>IF(ISBLANK(laps_times[[#This Row],[23]]),"DNF",CONCATENATE(RANK(rounds_cum_time[[#This Row],[23]],rounds_cum_time[23],1),"."))</f>
        <v>50.</v>
      </c>
      <c r="AG42" s="130" t="str">
        <f>IF(ISBLANK(laps_times[[#This Row],[24]]),"DNF",CONCATENATE(RANK(rounds_cum_time[[#This Row],[24]],rounds_cum_time[24],1),"."))</f>
        <v>50.</v>
      </c>
      <c r="AH42" s="130" t="str">
        <f>IF(ISBLANK(laps_times[[#This Row],[25]]),"DNF",CONCATENATE(RANK(rounds_cum_time[[#This Row],[25]],rounds_cum_time[25],1),"."))</f>
        <v>50.</v>
      </c>
      <c r="AI42" s="130" t="str">
        <f>IF(ISBLANK(laps_times[[#This Row],[26]]),"DNF",CONCATENATE(RANK(rounds_cum_time[[#This Row],[26]],rounds_cum_time[26],1),"."))</f>
        <v>50.</v>
      </c>
      <c r="AJ42" s="130" t="str">
        <f>IF(ISBLANK(laps_times[[#This Row],[27]]),"DNF",CONCATENATE(RANK(rounds_cum_time[[#This Row],[27]],rounds_cum_time[27],1),"."))</f>
        <v>50.</v>
      </c>
      <c r="AK42" s="130" t="str">
        <f>IF(ISBLANK(laps_times[[#This Row],[28]]),"DNF",CONCATENATE(RANK(rounds_cum_time[[#This Row],[28]],rounds_cum_time[28],1),"."))</f>
        <v>50.</v>
      </c>
      <c r="AL42" s="130" t="str">
        <f>IF(ISBLANK(laps_times[[#This Row],[29]]),"DNF",CONCATENATE(RANK(rounds_cum_time[[#This Row],[29]],rounds_cum_time[29],1),"."))</f>
        <v>50.</v>
      </c>
      <c r="AM42" s="130" t="str">
        <f>IF(ISBLANK(laps_times[[#This Row],[30]]),"DNF",CONCATENATE(RANK(rounds_cum_time[[#This Row],[30]],rounds_cum_time[30],1),"."))</f>
        <v>50.</v>
      </c>
      <c r="AN42" s="130" t="str">
        <f>IF(ISBLANK(laps_times[[#This Row],[31]]),"DNF",CONCATENATE(RANK(rounds_cum_time[[#This Row],[31]],rounds_cum_time[31],1),"."))</f>
        <v>50.</v>
      </c>
      <c r="AO42" s="130" t="str">
        <f>IF(ISBLANK(laps_times[[#This Row],[32]]),"DNF",CONCATENATE(RANK(rounds_cum_time[[#This Row],[32]],rounds_cum_time[32],1),"."))</f>
        <v>49.</v>
      </c>
      <c r="AP42" s="130" t="str">
        <f>IF(ISBLANK(laps_times[[#This Row],[33]]),"DNF",CONCATENATE(RANK(rounds_cum_time[[#This Row],[33]],rounds_cum_time[33],1),"."))</f>
        <v>48.</v>
      </c>
      <c r="AQ42" s="130" t="str">
        <f>IF(ISBLANK(laps_times[[#This Row],[34]]),"DNF",CONCATENATE(RANK(rounds_cum_time[[#This Row],[34]],rounds_cum_time[34],1),"."))</f>
        <v>48.</v>
      </c>
      <c r="AR42" s="130" t="str">
        <f>IF(ISBLANK(laps_times[[#This Row],[35]]),"DNF",CONCATENATE(RANK(rounds_cum_time[[#This Row],[35]],rounds_cum_time[35],1),"."))</f>
        <v>48.</v>
      </c>
      <c r="AS42" s="130" t="str">
        <f>IF(ISBLANK(laps_times[[#This Row],[36]]),"DNF",CONCATENATE(RANK(rounds_cum_time[[#This Row],[36]],rounds_cum_time[36],1),"."))</f>
        <v>48.</v>
      </c>
      <c r="AT42" s="130" t="str">
        <f>IF(ISBLANK(laps_times[[#This Row],[37]]),"DNF",CONCATENATE(RANK(rounds_cum_time[[#This Row],[37]],rounds_cum_time[37],1),"."))</f>
        <v>48.</v>
      </c>
      <c r="AU42" s="130" t="str">
        <f>IF(ISBLANK(laps_times[[#This Row],[38]]),"DNF",CONCATENATE(RANK(rounds_cum_time[[#This Row],[38]],rounds_cum_time[38],1),"."))</f>
        <v>48.</v>
      </c>
      <c r="AV42" s="130" t="str">
        <f>IF(ISBLANK(laps_times[[#This Row],[39]]),"DNF",CONCATENATE(RANK(rounds_cum_time[[#This Row],[39]],rounds_cum_time[39],1),"."))</f>
        <v>48.</v>
      </c>
      <c r="AW42" s="130" t="str">
        <f>IF(ISBLANK(laps_times[[#This Row],[40]]),"DNF",CONCATENATE(RANK(rounds_cum_time[[#This Row],[40]],rounds_cum_time[40],1),"."))</f>
        <v>48.</v>
      </c>
      <c r="AX42" s="130" t="str">
        <f>IF(ISBLANK(laps_times[[#This Row],[41]]),"DNF",CONCATENATE(RANK(rounds_cum_time[[#This Row],[41]],rounds_cum_time[41],1),"."))</f>
        <v>48.</v>
      </c>
      <c r="AY42" s="130" t="str">
        <f>IF(ISBLANK(laps_times[[#This Row],[42]]),"DNF",CONCATENATE(RANK(rounds_cum_time[[#This Row],[42]],rounds_cum_time[42],1),"."))</f>
        <v>48.</v>
      </c>
      <c r="AZ42" s="130" t="str">
        <f>IF(ISBLANK(laps_times[[#This Row],[43]]),"DNF",CONCATENATE(RANK(rounds_cum_time[[#This Row],[43]],rounds_cum_time[43],1),"."))</f>
        <v>48.</v>
      </c>
      <c r="BA42" s="130" t="str">
        <f>IF(ISBLANK(laps_times[[#This Row],[44]]),"DNF",CONCATENATE(RANK(rounds_cum_time[[#This Row],[44]],rounds_cum_time[44],1),"."))</f>
        <v>48.</v>
      </c>
      <c r="BB42" s="130" t="str">
        <f>IF(ISBLANK(laps_times[[#This Row],[45]]),"DNF",CONCATENATE(RANK(rounds_cum_time[[#This Row],[45]],rounds_cum_time[45],1),"."))</f>
        <v>48.</v>
      </c>
      <c r="BC42" s="130" t="str">
        <f>IF(ISBLANK(laps_times[[#This Row],[46]]),"DNF",CONCATENATE(RANK(rounds_cum_time[[#This Row],[46]],rounds_cum_time[46],1),"."))</f>
        <v>48.</v>
      </c>
      <c r="BD42" s="130" t="str">
        <f>IF(ISBLANK(laps_times[[#This Row],[47]]),"DNF",CONCATENATE(RANK(rounds_cum_time[[#This Row],[47]],rounds_cum_time[47],1),"."))</f>
        <v>48.</v>
      </c>
      <c r="BE42" s="130" t="str">
        <f>IF(ISBLANK(laps_times[[#This Row],[48]]),"DNF",CONCATENATE(RANK(rounds_cum_time[[#This Row],[48]],rounds_cum_time[48],1),"."))</f>
        <v>47.</v>
      </c>
      <c r="BF42" s="130" t="str">
        <f>IF(ISBLANK(laps_times[[#This Row],[49]]),"DNF",CONCATENATE(RANK(rounds_cum_time[[#This Row],[49]],rounds_cum_time[49],1),"."))</f>
        <v>47.</v>
      </c>
      <c r="BG42" s="130" t="str">
        <f>IF(ISBLANK(laps_times[[#This Row],[50]]),"DNF",CONCATENATE(RANK(rounds_cum_time[[#This Row],[50]],rounds_cum_time[50],1),"."))</f>
        <v>47.</v>
      </c>
      <c r="BH42" s="130" t="str">
        <f>IF(ISBLANK(laps_times[[#This Row],[51]]),"DNF",CONCATENATE(RANK(rounds_cum_time[[#This Row],[51]],rounds_cum_time[51],1),"."))</f>
        <v>47.</v>
      </c>
      <c r="BI42" s="130" t="str">
        <f>IF(ISBLANK(laps_times[[#This Row],[52]]),"DNF",CONCATENATE(RANK(rounds_cum_time[[#This Row],[52]],rounds_cum_time[52],1),"."))</f>
        <v>47.</v>
      </c>
      <c r="BJ42" s="130" t="str">
        <f>IF(ISBLANK(laps_times[[#This Row],[53]]),"DNF",CONCATENATE(RANK(rounds_cum_time[[#This Row],[53]],rounds_cum_time[53],1),"."))</f>
        <v>47.</v>
      </c>
      <c r="BK42" s="130" t="str">
        <f>IF(ISBLANK(laps_times[[#This Row],[54]]),"DNF",CONCATENATE(RANK(rounds_cum_time[[#This Row],[54]],rounds_cum_time[54],1),"."))</f>
        <v>47.</v>
      </c>
      <c r="BL42" s="130" t="str">
        <f>IF(ISBLANK(laps_times[[#This Row],[55]]),"DNF",CONCATENATE(RANK(rounds_cum_time[[#This Row],[55]],rounds_cum_time[55],1),"."))</f>
        <v>46.</v>
      </c>
      <c r="BM42" s="130" t="str">
        <f>IF(ISBLANK(laps_times[[#This Row],[56]]),"DNF",CONCATENATE(RANK(rounds_cum_time[[#This Row],[56]],rounds_cum_time[56],1),"."))</f>
        <v>47.</v>
      </c>
      <c r="BN42" s="130" t="str">
        <f>IF(ISBLANK(laps_times[[#This Row],[57]]),"DNF",CONCATENATE(RANK(rounds_cum_time[[#This Row],[57]],rounds_cum_time[57],1),"."))</f>
        <v>46.</v>
      </c>
      <c r="BO42" s="130" t="str">
        <f>IF(ISBLANK(laps_times[[#This Row],[58]]),"DNF",CONCATENATE(RANK(rounds_cum_time[[#This Row],[58]],rounds_cum_time[58],1),"."))</f>
        <v>45.</v>
      </c>
      <c r="BP42" s="130" t="str">
        <f>IF(ISBLANK(laps_times[[#This Row],[59]]),"DNF",CONCATENATE(RANK(rounds_cum_time[[#This Row],[59]],rounds_cum_time[59],1),"."))</f>
        <v>46.</v>
      </c>
      <c r="BQ42" s="130" t="str">
        <f>IF(ISBLANK(laps_times[[#This Row],[60]]),"DNF",CONCATENATE(RANK(rounds_cum_time[[#This Row],[60]],rounds_cum_time[60],1),"."))</f>
        <v>46.</v>
      </c>
      <c r="BR42" s="130" t="str">
        <f>IF(ISBLANK(laps_times[[#This Row],[61]]),"DNF",CONCATENATE(RANK(rounds_cum_time[[#This Row],[61]],rounds_cum_time[61],1),"."))</f>
        <v>46.</v>
      </c>
      <c r="BS42" s="130" t="str">
        <f>IF(ISBLANK(laps_times[[#This Row],[62]]),"DNF",CONCATENATE(RANK(rounds_cum_time[[#This Row],[62]],rounds_cum_time[62],1),"."))</f>
        <v>46.</v>
      </c>
      <c r="BT42" s="130" t="str">
        <f>IF(ISBLANK(laps_times[[#This Row],[63]]),"DNF",CONCATENATE(RANK(rounds_cum_time[[#This Row],[63]],rounds_cum_time[63],1),"."))</f>
        <v>45.</v>
      </c>
      <c r="BU42" s="130" t="str">
        <f>IF(ISBLANK(laps_times[[#This Row],[64]]),"DNF",CONCATENATE(RANK(rounds_cum_time[[#This Row],[64]],rounds_cum_time[64],1),"."))</f>
        <v>45.</v>
      </c>
      <c r="BV42" s="130" t="str">
        <f>IF(ISBLANK(laps_times[[#This Row],[65]]),"DNF",CONCATENATE(RANK(rounds_cum_time[[#This Row],[65]],rounds_cum_time[65],1),"."))</f>
        <v>45.</v>
      </c>
      <c r="BW42" s="130" t="str">
        <f>IF(ISBLANK(laps_times[[#This Row],[66]]),"DNF",CONCATENATE(RANK(rounds_cum_time[[#This Row],[66]],rounds_cum_time[66],1),"."))</f>
        <v>45.</v>
      </c>
      <c r="BX42" s="130" t="str">
        <f>IF(ISBLANK(laps_times[[#This Row],[67]]),"DNF",CONCATENATE(RANK(rounds_cum_time[[#This Row],[67]],rounds_cum_time[67],1),"."))</f>
        <v>45.</v>
      </c>
      <c r="BY42" s="130" t="str">
        <f>IF(ISBLANK(laps_times[[#This Row],[68]]),"DNF",CONCATENATE(RANK(rounds_cum_time[[#This Row],[68]],rounds_cum_time[68],1),"."))</f>
        <v>45.</v>
      </c>
      <c r="BZ42" s="130" t="str">
        <f>IF(ISBLANK(laps_times[[#This Row],[69]]),"DNF",CONCATENATE(RANK(rounds_cum_time[[#This Row],[69]],rounds_cum_time[69],1),"."))</f>
        <v>45.</v>
      </c>
      <c r="CA42" s="130" t="str">
        <f>IF(ISBLANK(laps_times[[#This Row],[70]]),"DNF",CONCATENATE(RANK(rounds_cum_time[[#This Row],[70]],rounds_cum_time[70],1),"."))</f>
        <v>45.</v>
      </c>
      <c r="CB42" s="130" t="str">
        <f>IF(ISBLANK(laps_times[[#This Row],[71]]),"DNF",CONCATENATE(RANK(rounds_cum_time[[#This Row],[71]],rounds_cum_time[71],1),"."))</f>
        <v>45.</v>
      </c>
      <c r="CC42" s="130" t="str">
        <f>IF(ISBLANK(laps_times[[#This Row],[72]]),"DNF",CONCATENATE(RANK(rounds_cum_time[[#This Row],[72]],rounds_cum_time[72],1),"."))</f>
        <v>45.</v>
      </c>
      <c r="CD42" s="130" t="str">
        <f>IF(ISBLANK(laps_times[[#This Row],[73]]),"DNF",CONCATENATE(RANK(rounds_cum_time[[#This Row],[73]],rounds_cum_time[73],1),"."))</f>
        <v>45.</v>
      </c>
      <c r="CE42" s="130" t="str">
        <f>IF(ISBLANK(laps_times[[#This Row],[74]]),"DNF",CONCATENATE(RANK(rounds_cum_time[[#This Row],[74]],rounds_cum_time[74],1),"."))</f>
        <v>46.</v>
      </c>
      <c r="CF42" s="130" t="str">
        <f>IF(ISBLANK(laps_times[[#This Row],[75]]),"DNF",CONCATENATE(RANK(rounds_cum_time[[#This Row],[75]],rounds_cum_time[75],1),"."))</f>
        <v>47.</v>
      </c>
      <c r="CG42" s="130" t="str">
        <f>IF(ISBLANK(laps_times[[#This Row],[76]]),"DNF",CONCATENATE(RANK(rounds_cum_time[[#This Row],[76]],rounds_cum_time[76],1),"."))</f>
        <v>47.</v>
      </c>
      <c r="CH42" s="130" t="str">
        <f>IF(ISBLANK(laps_times[[#This Row],[77]]),"DNF",CONCATENATE(RANK(rounds_cum_time[[#This Row],[77]],rounds_cum_time[77],1),"."))</f>
        <v>47.</v>
      </c>
      <c r="CI42" s="130" t="str">
        <f>IF(ISBLANK(laps_times[[#This Row],[78]]),"DNF",CONCATENATE(RANK(rounds_cum_time[[#This Row],[78]],rounds_cum_time[78],1),"."))</f>
        <v>46.</v>
      </c>
      <c r="CJ42" s="130" t="str">
        <f>IF(ISBLANK(laps_times[[#This Row],[79]]),"DNF",CONCATENATE(RANK(rounds_cum_time[[#This Row],[79]],rounds_cum_time[79],1),"."))</f>
        <v>46.</v>
      </c>
      <c r="CK42" s="130" t="str">
        <f>IF(ISBLANK(laps_times[[#This Row],[80]]),"DNF",CONCATENATE(RANK(rounds_cum_time[[#This Row],[80]],rounds_cum_time[80],1),"."))</f>
        <v>46.</v>
      </c>
      <c r="CL42" s="130" t="str">
        <f>IF(ISBLANK(laps_times[[#This Row],[81]]),"DNF",CONCATENATE(RANK(rounds_cum_time[[#This Row],[81]],rounds_cum_time[81],1),"."))</f>
        <v>46.</v>
      </c>
      <c r="CM42" s="130" t="str">
        <f>IF(ISBLANK(laps_times[[#This Row],[82]]),"DNF",CONCATENATE(RANK(rounds_cum_time[[#This Row],[82]],rounds_cum_time[82],1),"."))</f>
        <v>47.</v>
      </c>
      <c r="CN42" s="130" t="str">
        <f>IF(ISBLANK(laps_times[[#This Row],[83]]),"DNF",CONCATENATE(RANK(rounds_cum_time[[#This Row],[83]],rounds_cum_time[83],1),"."))</f>
        <v>44.</v>
      </c>
      <c r="CO42" s="130" t="str">
        <f>IF(ISBLANK(laps_times[[#This Row],[84]]),"DNF",CONCATENATE(RANK(rounds_cum_time[[#This Row],[84]],rounds_cum_time[84],1),"."))</f>
        <v>45.</v>
      </c>
      <c r="CP42" s="130" t="str">
        <f>IF(ISBLANK(laps_times[[#This Row],[85]]),"DNF",CONCATENATE(RANK(rounds_cum_time[[#This Row],[85]],rounds_cum_time[85],1),"."))</f>
        <v>45.</v>
      </c>
      <c r="CQ42" s="130" t="str">
        <f>IF(ISBLANK(laps_times[[#This Row],[86]]),"DNF",CONCATENATE(RANK(rounds_cum_time[[#This Row],[86]],rounds_cum_time[86],1),"."))</f>
        <v>45.</v>
      </c>
      <c r="CR42" s="130" t="str">
        <f>IF(ISBLANK(laps_times[[#This Row],[87]]),"DNF",CONCATENATE(RANK(rounds_cum_time[[#This Row],[87]],rounds_cum_time[87],1),"."))</f>
        <v>44.</v>
      </c>
      <c r="CS42" s="130" t="str">
        <f>IF(ISBLANK(laps_times[[#This Row],[88]]),"DNF",CONCATENATE(RANK(rounds_cum_time[[#This Row],[88]],rounds_cum_time[88],1),"."))</f>
        <v>44.</v>
      </c>
      <c r="CT42" s="130" t="str">
        <f>IF(ISBLANK(laps_times[[#This Row],[89]]),"DNF",CONCATENATE(RANK(rounds_cum_time[[#This Row],[89]],rounds_cum_time[89],1),"."))</f>
        <v>44.</v>
      </c>
      <c r="CU42" s="130" t="str">
        <f>IF(ISBLANK(laps_times[[#This Row],[90]]),"DNF",CONCATENATE(RANK(rounds_cum_time[[#This Row],[90]],rounds_cum_time[90],1),"."))</f>
        <v>44.</v>
      </c>
      <c r="CV42" s="130" t="str">
        <f>IF(ISBLANK(laps_times[[#This Row],[91]]),"DNF",CONCATENATE(RANK(rounds_cum_time[[#This Row],[91]],rounds_cum_time[91],1),"."))</f>
        <v>42.</v>
      </c>
      <c r="CW42" s="130" t="str">
        <f>IF(ISBLANK(laps_times[[#This Row],[92]]),"DNF",CONCATENATE(RANK(rounds_cum_time[[#This Row],[92]],rounds_cum_time[92],1),"."))</f>
        <v>42.</v>
      </c>
      <c r="CX42" s="130" t="str">
        <f>IF(ISBLANK(laps_times[[#This Row],[93]]),"DNF",CONCATENATE(RANK(rounds_cum_time[[#This Row],[93]],rounds_cum_time[93],1),"."))</f>
        <v>41.</v>
      </c>
      <c r="CY42" s="130" t="str">
        <f>IF(ISBLANK(laps_times[[#This Row],[94]]),"DNF",CONCATENATE(RANK(rounds_cum_time[[#This Row],[94]],rounds_cum_time[94],1),"."))</f>
        <v>41.</v>
      </c>
      <c r="CZ42" s="130" t="str">
        <f>IF(ISBLANK(laps_times[[#This Row],[95]]),"DNF",CONCATENATE(RANK(rounds_cum_time[[#This Row],[95]],rounds_cum_time[95],1),"."))</f>
        <v>41.</v>
      </c>
      <c r="DA42" s="130" t="str">
        <f>IF(ISBLANK(laps_times[[#This Row],[96]]),"DNF",CONCATENATE(RANK(rounds_cum_time[[#This Row],[96]],rounds_cum_time[96],1),"."))</f>
        <v>40.</v>
      </c>
      <c r="DB42" s="130" t="str">
        <f>IF(ISBLANK(laps_times[[#This Row],[97]]),"DNF",CONCATENATE(RANK(rounds_cum_time[[#This Row],[97]],rounds_cum_time[97],1),"."))</f>
        <v>40.</v>
      </c>
      <c r="DC42" s="130" t="str">
        <f>IF(ISBLANK(laps_times[[#This Row],[98]]),"DNF",CONCATENATE(RANK(rounds_cum_time[[#This Row],[98]],rounds_cum_time[98],1),"."))</f>
        <v>40.</v>
      </c>
      <c r="DD42" s="130" t="str">
        <f>IF(ISBLANK(laps_times[[#This Row],[99]]),"DNF",CONCATENATE(RANK(rounds_cum_time[[#This Row],[99]],rounds_cum_time[99],1),"."))</f>
        <v>40.</v>
      </c>
      <c r="DE42" s="130" t="str">
        <f>IF(ISBLANK(laps_times[[#This Row],[100]]),"DNF",CONCATENATE(RANK(rounds_cum_time[[#This Row],[100]],rounds_cum_time[100],1),"."))</f>
        <v>41.</v>
      </c>
      <c r="DF42" s="130" t="str">
        <f>IF(ISBLANK(laps_times[[#This Row],[101]]),"DNF",CONCATENATE(RANK(rounds_cum_time[[#This Row],[101]],rounds_cum_time[101],1),"."))</f>
        <v>41.</v>
      </c>
      <c r="DG42" s="130" t="str">
        <f>IF(ISBLANK(laps_times[[#This Row],[102]]),"DNF",CONCATENATE(RANK(rounds_cum_time[[#This Row],[102]],rounds_cum_time[102],1),"."))</f>
        <v>41.</v>
      </c>
      <c r="DH42" s="130" t="str">
        <f>IF(ISBLANK(laps_times[[#This Row],[103]]),"DNF",CONCATENATE(RANK(rounds_cum_time[[#This Row],[103]],rounds_cum_time[103],1),"."))</f>
        <v>41.</v>
      </c>
      <c r="DI42" s="131" t="str">
        <f>IF(ISBLANK(laps_times[[#This Row],[104]]),"DNF",CONCATENATE(RANK(rounds_cum_time[[#This Row],[104]],rounds_cum_time[104],1),"."))</f>
        <v>40.</v>
      </c>
      <c r="DJ42" s="131" t="str">
        <f>IF(ISBLANK(laps_times[[#This Row],[105]]),"DNF",CONCATENATE(RANK(rounds_cum_time[[#This Row],[105]],rounds_cum_time[105],1),"."))</f>
        <v>39.</v>
      </c>
    </row>
    <row r="43" spans="2:114" x14ac:dyDescent="0.2">
      <c r="B43" s="124">
        <f>laps_times[[#This Row],[poř]]</f>
        <v>40</v>
      </c>
      <c r="C43" s="129">
        <f>laps_times[[#This Row],[s.č.]]</f>
        <v>85</v>
      </c>
      <c r="D43" s="125" t="str">
        <f>laps_times[[#This Row],[jméno]]</f>
        <v>Riedl Vladimír</v>
      </c>
      <c r="E43" s="126">
        <f>laps_times[[#This Row],[roč]]</f>
        <v>1971</v>
      </c>
      <c r="F43" s="126" t="str">
        <f>laps_times[[#This Row],[kat]]</f>
        <v>M40</v>
      </c>
      <c r="G43" s="126">
        <f>laps_times[[#This Row],[poř_kat]]</f>
        <v>17</v>
      </c>
      <c r="H43" s="125" t="str">
        <f>IF(ISBLANK(laps_times[[#This Row],[klub]]),"-",laps_times[[#This Row],[klub]])</f>
        <v>-</v>
      </c>
      <c r="I43" s="138">
        <f>laps_times[[#This Row],[celk. čas]]</f>
        <v>0.14815972222222221</v>
      </c>
      <c r="J43" s="130" t="str">
        <f>IF(ISBLANK(laps_times[[#This Row],[1]]),"DNF",CONCATENATE(RANK(rounds_cum_time[[#This Row],[1]],rounds_cum_time[1],1),"."))</f>
        <v>75.</v>
      </c>
      <c r="K43" s="130" t="str">
        <f>IF(ISBLANK(laps_times[[#This Row],[2]]),"DNF",CONCATENATE(RANK(rounds_cum_time[[#This Row],[2]],rounds_cum_time[2],1),"."))</f>
        <v>63.</v>
      </c>
      <c r="L43" s="130" t="str">
        <f>IF(ISBLANK(laps_times[[#This Row],[3]]),"DNF",CONCATENATE(RANK(rounds_cum_time[[#This Row],[3]],rounds_cum_time[3],1),"."))</f>
        <v>54.</v>
      </c>
      <c r="M43" s="130" t="str">
        <f>IF(ISBLANK(laps_times[[#This Row],[4]]),"DNF",CONCATENATE(RANK(rounds_cum_time[[#This Row],[4]],rounds_cum_time[4],1),"."))</f>
        <v>49.</v>
      </c>
      <c r="N43" s="130" t="str">
        <f>IF(ISBLANK(laps_times[[#This Row],[5]]),"DNF",CONCATENATE(RANK(rounds_cum_time[[#This Row],[5]],rounds_cum_time[5],1),"."))</f>
        <v>47.</v>
      </c>
      <c r="O43" s="130" t="str">
        <f>IF(ISBLANK(laps_times[[#This Row],[6]]),"DNF",CONCATENATE(RANK(rounds_cum_time[[#This Row],[6]],rounds_cum_time[6],1),"."))</f>
        <v>46.</v>
      </c>
      <c r="P43" s="130" t="str">
        <f>IF(ISBLANK(laps_times[[#This Row],[7]]),"DNF",CONCATENATE(RANK(rounds_cum_time[[#This Row],[7]],rounds_cum_time[7],1),"."))</f>
        <v>43.</v>
      </c>
      <c r="Q43" s="130" t="str">
        <f>IF(ISBLANK(laps_times[[#This Row],[8]]),"DNF",CONCATENATE(RANK(rounds_cum_time[[#This Row],[8]],rounds_cum_time[8],1),"."))</f>
        <v>41.</v>
      </c>
      <c r="R43" s="130" t="str">
        <f>IF(ISBLANK(laps_times[[#This Row],[9]]),"DNF",CONCATENATE(RANK(rounds_cum_time[[#This Row],[9]],rounds_cum_time[9],1),"."))</f>
        <v>41.</v>
      </c>
      <c r="S43" s="130" t="str">
        <f>IF(ISBLANK(laps_times[[#This Row],[10]]),"DNF",CONCATENATE(RANK(rounds_cum_time[[#This Row],[10]],rounds_cum_time[10],1),"."))</f>
        <v>42.</v>
      </c>
      <c r="T43" s="130" t="str">
        <f>IF(ISBLANK(laps_times[[#This Row],[11]]),"DNF",CONCATENATE(RANK(rounds_cum_time[[#This Row],[11]],rounds_cum_time[11],1),"."))</f>
        <v>43.</v>
      </c>
      <c r="U43" s="130" t="str">
        <f>IF(ISBLANK(laps_times[[#This Row],[12]]),"DNF",CONCATENATE(RANK(rounds_cum_time[[#This Row],[12]],rounds_cum_time[12],1),"."))</f>
        <v>39.</v>
      </c>
      <c r="V43" s="130" t="str">
        <f>IF(ISBLANK(laps_times[[#This Row],[13]]),"DNF",CONCATENATE(RANK(rounds_cum_time[[#This Row],[13]],rounds_cum_time[13],1),"."))</f>
        <v>38.</v>
      </c>
      <c r="W43" s="130" t="str">
        <f>IF(ISBLANK(laps_times[[#This Row],[14]]),"DNF",CONCATENATE(RANK(rounds_cum_time[[#This Row],[14]],rounds_cum_time[14],1),"."))</f>
        <v>37.</v>
      </c>
      <c r="X43" s="130" t="str">
        <f>IF(ISBLANK(laps_times[[#This Row],[15]]),"DNF",CONCATENATE(RANK(rounds_cum_time[[#This Row],[15]],rounds_cum_time[15],1),"."))</f>
        <v>36.</v>
      </c>
      <c r="Y43" s="130" t="str">
        <f>IF(ISBLANK(laps_times[[#This Row],[16]]),"DNF",CONCATENATE(RANK(rounds_cum_time[[#This Row],[16]],rounds_cum_time[16],1),"."))</f>
        <v>36.</v>
      </c>
      <c r="Z43" s="130" t="str">
        <f>IF(ISBLANK(laps_times[[#This Row],[17]]),"DNF",CONCATENATE(RANK(rounds_cum_time[[#This Row],[17]],rounds_cum_time[17],1),"."))</f>
        <v>36.</v>
      </c>
      <c r="AA43" s="130" t="str">
        <f>IF(ISBLANK(laps_times[[#This Row],[18]]),"DNF",CONCATENATE(RANK(rounds_cum_time[[#This Row],[18]],rounds_cum_time[18],1),"."))</f>
        <v>36.</v>
      </c>
      <c r="AB43" s="130" t="str">
        <f>IF(ISBLANK(laps_times[[#This Row],[19]]),"DNF",CONCATENATE(RANK(rounds_cum_time[[#This Row],[19]],rounds_cum_time[19],1),"."))</f>
        <v>36.</v>
      </c>
      <c r="AC43" s="130" t="str">
        <f>IF(ISBLANK(laps_times[[#This Row],[20]]),"DNF",CONCATENATE(RANK(rounds_cum_time[[#This Row],[20]],rounds_cum_time[20],1),"."))</f>
        <v>36.</v>
      </c>
      <c r="AD43" s="130" t="str">
        <f>IF(ISBLANK(laps_times[[#This Row],[21]]),"DNF",CONCATENATE(RANK(rounds_cum_time[[#This Row],[21]],rounds_cum_time[21],1),"."))</f>
        <v>36.</v>
      </c>
      <c r="AE43" s="130" t="str">
        <f>IF(ISBLANK(laps_times[[#This Row],[22]]),"DNF",CONCATENATE(RANK(rounds_cum_time[[#This Row],[22]],rounds_cum_time[22],1),"."))</f>
        <v>35.</v>
      </c>
      <c r="AF43" s="130" t="str">
        <f>IF(ISBLANK(laps_times[[#This Row],[23]]),"DNF",CONCATENATE(RANK(rounds_cum_time[[#This Row],[23]],rounds_cum_time[23],1),"."))</f>
        <v>35.</v>
      </c>
      <c r="AG43" s="130" t="str">
        <f>IF(ISBLANK(laps_times[[#This Row],[24]]),"DNF",CONCATENATE(RANK(rounds_cum_time[[#This Row],[24]],rounds_cum_time[24],1),"."))</f>
        <v>35.</v>
      </c>
      <c r="AH43" s="130" t="str">
        <f>IF(ISBLANK(laps_times[[#This Row],[25]]),"DNF",CONCATENATE(RANK(rounds_cum_time[[#This Row],[25]],rounds_cum_time[25],1),"."))</f>
        <v>34.</v>
      </c>
      <c r="AI43" s="130" t="str">
        <f>IF(ISBLANK(laps_times[[#This Row],[26]]),"DNF",CONCATENATE(RANK(rounds_cum_time[[#This Row],[26]],rounds_cum_time[26],1),"."))</f>
        <v>34.</v>
      </c>
      <c r="AJ43" s="130" t="str">
        <f>IF(ISBLANK(laps_times[[#This Row],[27]]),"DNF",CONCATENATE(RANK(rounds_cum_time[[#This Row],[27]],rounds_cum_time[27],1),"."))</f>
        <v>34.</v>
      </c>
      <c r="AK43" s="130" t="str">
        <f>IF(ISBLANK(laps_times[[#This Row],[28]]),"DNF",CONCATENATE(RANK(rounds_cum_time[[#This Row],[28]],rounds_cum_time[28],1),"."))</f>
        <v>34.</v>
      </c>
      <c r="AL43" s="130" t="str">
        <f>IF(ISBLANK(laps_times[[#This Row],[29]]),"DNF",CONCATENATE(RANK(rounds_cum_time[[#This Row],[29]],rounds_cum_time[29],1),"."))</f>
        <v>34.</v>
      </c>
      <c r="AM43" s="130" t="str">
        <f>IF(ISBLANK(laps_times[[#This Row],[30]]),"DNF",CONCATENATE(RANK(rounds_cum_time[[#This Row],[30]],rounds_cum_time[30],1),"."))</f>
        <v>34.</v>
      </c>
      <c r="AN43" s="130" t="str">
        <f>IF(ISBLANK(laps_times[[#This Row],[31]]),"DNF",CONCATENATE(RANK(rounds_cum_time[[#This Row],[31]],rounds_cum_time[31],1),"."))</f>
        <v>34.</v>
      </c>
      <c r="AO43" s="130" t="str">
        <f>IF(ISBLANK(laps_times[[#This Row],[32]]),"DNF",CONCATENATE(RANK(rounds_cum_time[[#This Row],[32]],rounds_cum_time[32],1),"."))</f>
        <v>34.</v>
      </c>
      <c r="AP43" s="130" t="str">
        <f>IF(ISBLANK(laps_times[[#This Row],[33]]),"DNF",CONCATENATE(RANK(rounds_cum_time[[#This Row],[33]],rounds_cum_time[33],1),"."))</f>
        <v>33.</v>
      </c>
      <c r="AQ43" s="130" t="str">
        <f>IF(ISBLANK(laps_times[[#This Row],[34]]),"DNF",CONCATENATE(RANK(rounds_cum_time[[#This Row],[34]],rounds_cum_time[34],1),"."))</f>
        <v>33.</v>
      </c>
      <c r="AR43" s="130" t="str">
        <f>IF(ISBLANK(laps_times[[#This Row],[35]]),"DNF",CONCATENATE(RANK(rounds_cum_time[[#This Row],[35]],rounds_cum_time[35],1),"."))</f>
        <v>33.</v>
      </c>
      <c r="AS43" s="130" t="str">
        <f>IF(ISBLANK(laps_times[[#This Row],[36]]),"DNF",CONCATENATE(RANK(rounds_cum_time[[#This Row],[36]],rounds_cum_time[36],1),"."))</f>
        <v>33.</v>
      </c>
      <c r="AT43" s="130" t="str">
        <f>IF(ISBLANK(laps_times[[#This Row],[37]]),"DNF",CONCATENATE(RANK(rounds_cum_time[[#This Row],[37]],rounds_cum_time[37],1),"."))</f>
        <v>33.</v>
      </c>
      <c r="AU43" s="130" t="str">
        <f>IF(ISBLANK(laps_times[[#This Row],[38]]),"DNF",CONCATENATE(RANK(rounds_cum_time[[#This Row],[38]],rounds_cum_time[38],1),"."))</f>
        <v>33.</v>
      </c>
      <c r="AV43" s="130" t="str">
        <f>IF(ISBLANK(laps_times[[#This Row],[39]]),"DNF",CONCATENATE(RANK(rounds_cum_time[[#This Row],[39]],rounds_cum_time[39],1),"."))</f>
        <v>33.</v>
      </c>
      <c r="AW43" s="130" t="str">
        <f>IF(ISBLANK(laps_times[[#This Row],[40]]),"DNF",CONCATENATE(RANK(rounds_cum_time[[#This Row],[40]],rounds_cum_time[40],1),"."))</f>
        <v>33.</v>
      </c>
      <c r="AX43" s="130" t="str">
        <f>IF(ISBLANK(laps_times[[#This Row],[41]]),"DNF",CONCATENATE(RANK(rounds_cum_time[[#This Row],[41]],rounds_cum_time[41],1),"."))</f>
        <v>33.</v>
      </c>
      <c r="AY43" s="130" t="str">
        <f>IF(ISBLANK(laps_times[[#This Row],[42]]),"DNF",CONCATENATE(RANK(rounds_cum_time[[#This Row],[42]],rounds_cum_time[42],1),"."))</f>
        <v>33.</v>
      </c>
      <c r="AZ43" s="130" t="str">
        <f>IF(ISBLANK(laps_times[[#This Row],[43]]),"DNF",CONCATENATE(RANK(rounds_cum_time[[#This Row],[43]],rounds_cum_time[43],1),"."))</f>
        <v>33.</v>
      </c>
      <c r="BA43" s="130" t="str">
        <f>IF(ISBLANK(laps_times[[#This Row],[44]]),"DNF",CONCATENATE(RANK(rounds_cum_time[[#This Row],[44]],rounds_cum_time[44],1),"."))</f>
        <v>33.</v>
      </c>
      <c r="BB43" s="130" t="str">
        <f>IF(ISBLANK(laps_times[[#This Row],[45]]),"DNF",CONCATENATE(RANK(rounds_cum_time[[#This Row],[45]],rounds_cum_time[45],1),"."))</f>
        <v>33.</v>
      </c>
      <c r="BC43" s="130" t="str">
        <f>IF(ISBLANK(laps_times[[#This Row],[46]]),"DNF",CONCATENATE(RANK(rounds_cum_time[[#This Row],[46]],rounds_cum_time[46],1),"."))</f>
        <v>33.</v>
      </c>
      <c r="BD43" s="130" t="str">
        <f>IF(ISBLANK(laps_times[[#This Row],[47]]),"DNF",CONCATENATE(RANK(rounds_cum_time[[#This Row],[47]],rounds_cum_time[47],1),"."))</f>
        <v>33.</v>
      </c>
      <c r="BE43" s="130" t="str">
        <f>IF(ISBLANK(laps_times[[#This Row],[48]]),"DNF",CONCATENATE(RANK(rounds_cum_time[[#This Row],[48]],rounds_cum_time[48],1),"."))</f>
        <v>34.</v>
      </c>
      <c r="BF43" s="130" t="str">
        <f>IF(ISBLANK(laps_times[[#This Row],[49]]),"DNF",CONCATENATE(RANK(rounds_cum_time[[#This Row],[49]],rounds_cum_time[49],1),"."))</f>
        <v>34.</v>
      </c>
      <c r="BG43" s="130" t="str">
        <f>IF(ISBLANK(laps_times[[#This Row],[50]]),"DNF",CONCATENATE(RANK(rounds_cum_time[[#This Row],[50]],rounds_cum_time[50],1),"."))</f>
        <v>34.</v>
      </c>
      <c r="BH43" s="130" t="str">
        <f>IF(ISBLANK(laps_times[[#This Row],[51]]),"DNF",CONCATENATE(RANK(rounds_cum_time[[#This Row],[51]],rounds_cum_time[51],1),"."))</f>
        <v>33.</v>
      </c>
      <c r="BI43" s="130" t="str">
        <f>IF(ISBLANK(laps_times[[#This Row],[52]]),"DNF",CONCATENATE(RANK(rounds_cum_time[[#This Row],[52]],rounds_cum_time[52],1),"."))</f>
        <v>33.</v>
      </c>
      <c r="BJ43" s="130" t="str">
        <f>IF(ISBLANK(laps_times[[#This Row],[53]]),"DNF",CONCATENATE(RANK(rounds_cum_time[[#This Row],[53]],rounds_cum_time[53],1),"."))</f>
        <v>33.</v>
      </c>
      <c r="BK43" s="130" t="str">
        <f>IF(ISBLANK(laps_times[[#This Row],[54]]),"DNF",CONCATENATE(RANK(rounds_cum_time[[#This Row],[54]],rounds_cum_time[54],1),"."))</f>
        <v>33.</v>
      </c>
      <c r="BL43" s="130" t="str">
        <f>IF(ISBLANK(laps_times[[#This Row],[55]]),"DNF",CONCATENATE(RANK(rounds_cum_time[[#This Row],[55]],rounds_cum_time[55],1),"."))</f>
        <v>33.</v>
      </c>
      <c r="BM43" s="130" t="str">
        <f>IF(ISBLANK(laps_times[[#This Row],[56]]),"DNF",CONCATENATE(RANK(rounds_cum_time[[#This Row],[56]],rounds_cum_time[56],1),"."))</f>
        <v>33.</v>
      </c>
      <c r="BN43" s="130" t="str">
        <f>IF(ISBLANK(laps_times[[#This Row],[57]]),"DNF",CONCATENATE(RANK(rounds_cum_time[[#This Row],[57]],rounds_cum_time[57],1),"."))</f>
        <v>32.</v>
      </c>
      <c r="BO43" s="130" t="str">
        <f>IF(ISBLANK(laps_times[[#This Row],[58]]),"DNF",CONCATENATE(RANK(rounds_cum_time[[#This Row],[58]],rounds_cum_time[58],1),"."))</f>
        <v>32.</v>
      </c>
      <c r="BP43" s="130" t="str">
        <f>IF(ISBLANK(laps_times[[#This Row],[59]]),"DNF",CONCATENATE(RANK(rounds_cum_time[[#This Row],[59]],rounds_cum_time[59],1),"."))</f>
        <v>31.</v>
      </c>
      <c r="BQ43" s="130" t="str">
        <f>IF(ISBLANK(laps_times[[#This Row],[60]]),"DNF",CONCATENATE(RANK(rounds_cum_time[[#This Row],[60]],rounds_cum_time[60],1),"."))</f>
        <v>32.</v>
      </c>
      <c r="BR43" s="130" t="str">
        <f>IF(ISBLANK(laps_times[[#This Row],[61]]),"DNF",CONCATENATE(RANK(rounds_cum_time[[#This Row],[61]],rounds_cum_time[61],1),"."))</f>
        <v>32.</v>
      </c>
      <c r="BS43" s="130" t="str">
        <f>IF(ISBLANK(laps_times[[#This Row],[62]]),"DNF",CONCATENATE(RANK(rounds_cum_time[[#This Row],[62]],rounds_cum_time[62],1),"."))</f>
        <v>32.</v>
      </c>
      <c r="BT43" s="130" t="str">
        <f>IF(ISBLANK(laps_times[[#This Row],[63]]),"DNF",CONCATENATE(RANK(rounds_cum_time[[#This Row],[63]],rounds_cum_time[63],1),"."))</f>
        <v>33.</v>
      </c>
      <c r="BU43" s="130" t="str">
        <f>IF(ISBLANK(laps_times[[#This Row],[64]]),"DNF",CONCATENATE(RANK(rounds_cum_time[[#This Row],[64]],rounds_cum_time[64],1),"."))</f>
        <v>33.</v>
      </c>
      <c r="BV43" s="130" t="str">
        <f>IF(ISBLANK(laps_times[[#This Row],[65]]),"DNF",CONCATENATE(RANK(rounds_cum_time[[#This Row],[65]],rounds_cum_time[65],1),"."))</f>
        <v>33.</v>
      </c>
      <c r="BW43" s="130" t="str">
        <f>IF(ISBLANK(laps_times[[#This Row],[66]]),"DNF",CONCATENATE(RANK(rounds_cum_time[[#This Row],[66]],rounds_cum_time[66],1),"."))</f>
        <v>33.</v>
      </c>
      <c r="BX43" s="130" t="str">
        <f>IF(ISBLANK(laps_times[[#This Row],[67]]),"DNF",CONCATENATE(RANK(rounds_cum_time[[#This Row],[67]],rounds_cum_time[67],1),"."))</f>
        <v>33.</v>
      </c>
      <c r="BY43" s="130" t="str">
        <f>IF(ISBLANK(laps_times[[#This Row],[68]]),"DNF",CONCATENATE(RANK(rounds_cum_time[[#This Row],[68]],rounds_cum_time[68],1),"."))</f>
        <v>34.</v>
      </c>
      <c r="BZ43" s="130" t="str">
        <f>IF(ISBLANK(laps_times[[#This Row],[69]]),"DNF",CONCATENATE(RANK(rounds_cum_time[[#This Row],[69]],rounds_cum_time[69],1),"."))</f>
        <v>34.</v>
      </c>
      <c r="CA43" s="130" t="str">
        <f>IF(ISBLANK(laps_times[[#This Row],[70]]),"DNF",CONCATENATE(RANK(rounds_cum_time[[#This Row],[70]],rounds_cum_time[70],1),"."))</f>
        <v>34.</v>
      </c>
      <c r="CB43" s="130" t="str">
        <f>IF(ISBLANK(laps_times[[#This Row],[71]]),"DNF",CONCATENATE(RANK(rounds_cum_time[[#This Row],[71]],rounds_cum_time[71],1),"."))</f>
        <v>34.</v>
      </c>
      <c r="CC43" s="130" t="str">
        <f>IF(ISBLANK(laps_times[[#This Row],[72]]),"DNF",CONCATENATE(RANK(rounds_cum_time[[#This Row],[72]],rounds_cum_time[72],1),"."))</f>
        <v>34.</v>
      </c>
      <c r="CD43" s="130" t="str">
        <f>IF(ISBLANK(laps_times[[#This Row],[73]]),"DNF",CONCATENATE(RANK(rounds_cum_time[[#This Row],[73]],rounds_cum_time[73],1),"."))</f>
        <v>34.</v>
      </c>
      <c r="CE43" s="130" t="str">
        <f>IF(ISBLANK(laps_times[[#This Row],[74]]),"DNF",CONCATENATE(RANK(rounds_cum_time[[#This Row],[74]],rounds_cum_time[74],1),"."))</f>
        <v>34.</v>
      </c>
      <c r="CF43" s="130" t="str">
        <f>IF(ISBLANK(laps_times[[#This Row],[75]]),"DNF",CONCATENATE(RANK(rounds_cum_time[[#This Row],[75]],rounds_cum_time[75],1),"."))</f>
        <v>34.</v>
      </c>
      <c r="CG43" s="130" t="str">
        <f>IF(ISBLANK(laps_times[[#This Row],[76]]),"DNF",CONCATENATE(RANK(rounds_cum_time[[#This Row],[76]],rounds_cum_time[76],1),"."))</f>
        <v>35.</v>
      </c>
      <c r="CH43" s="130" t="str">
        <f>IF(ISBLANK(laps_times[[#This Row],[77]]),"DNF",CONCATENATE(RANK(rounds_cum_time[[#This Row],[77]],rounds_cum_time[77],1),"."))</f>
        <v>35.</v>
      </c>
      <c r="CI43" s="130" t="str">
        <f>IF(ISBLANK(laps_times[[#This Row],[78]]),"DNF",CONCATENATE(RANK(rounds_cum_time[[#This Row],[78]],rounds_cum_time[78],1),"."))</f>
        <v>35.</v>
      </c>
      <c r="CJ43" s="130" t="str">
        <f>IF(ISBLANK(laps_times[[#This Row],[79]]),"DNF",CONCATENATE(RANK(rounds_cum_time[[#This Row],[79]],rounds_cum_time[79],1),"."))</f>
        <v>35.</v>
      </c>
      <c r="CK43" s="130" t="str">
        <f>IF(ISBLANK(laps_times[[#This Row],[80]]),"DNF",CONCATENATE(RANK(rounds_cum_time[[#This Row],[80]],rounds_cum_time[80],1),"."))</f>
        <v>35.</v>
      </c>
      <c r="CL43" s="130" t="str">
        <f>IF(ISBLANK(laps_times[[#This Row],[81]]),"DNF",CONCATENATE(RANK(rounds_cum_time[[#This Row],[81]],rounds_cum_time[81],1),"."))</f>
        <v>35.</v>
      </c>
      <c r="CM43" s="130" t="str">
        <f>IF(ISBLANK(laps_times[[#This Row],[82]]),"DNF",CONCATENATE(RANK(rounds_cum_time[[#This Row],[82]],rounds_cum_time[82],1),"."))</f>
        <v>35.</v>
      </c>
      <c r="CN43" s="130" t="str">
        <f>IF(ISBLANK(laps_times[[#This Row],[83]]),"DNF",CONCATENATE(RANK(rounds_cum_time[[#This Row],[83]],rounds_cum_time[83],1),"."))</f>
        <v>35.</v>
      </c>
      <c r="CO43" s="130" t="str">
        <f>IF(ISBLANK(laps_times[[#This Row],[84]]),"DNF",CONCATENATE(RANK(rounds_cum_time[[#This Row],[84]],rounds_cum_time[84],1),"."))</f>
        <v>35.</v>
      </c>
      <c r="CP43" s="130" t="str">
        <f>IF(ISBLANK(laps_times[[#This Row],[85]]),"DNF",CONCATENATE(RANK(rounds_cum_time[[#This Row],[85]],rounds_cum_time[85],1),"."))</f>
        <v>35.</v>
      </c>
      <c r="CQ43" s="130" t="str">
        <f>IF(ISBLANK(laps_times[[#This Row],[86]]),"DNF",CONCATENATE(RANK(rounds_cum_time[[#This Row],[86]],rounds_cum_time[86],1),"."))</f>
        <v>35.</v>
      </c>
      <c r="CR43" s="130" t="str">
        <f>IF(ISBLANK(laps_times[[#This Row],[87]]),"DNF",CONCATENATE(RANK(rounds_cum_time[[#This Row],[87]],rounds_cum_time[87],1),"."))</f>
        <v>34.</v>
      </c>
      <c r="CS43" s="130" t="str">
        <f>IF(ISBLANK(laps_times[[#This Row],[88]]),"DNF",CONCATENATE(RANK(rounds_cum_time[[#This Row],[88]],rounds_cum_time[88],1),"."))</f>
        <v>35.</v>
      </c>
      <c r="CT43" s="130" t="str">
        <f>IF(ISBLANK(laps_times[[#This Row],[89]]),"DNF",CONCATENATE(RANK(rounds_cum_time[[#This Row],[89]],rounds_cum_time[89],1),"."))</f>
        <v>35.</v>
      </c>
      <c r="CU43" s="130" t="str">
        <f>IF(ISBLANK(laps_times[[#This Row],[90]]),"DNF",CONCATENATE(RANK(rounds_cum_time[[#This Row],[90]],rounds_cum_time[90],1),"."))</f>
        <v>36.</v>
      </c>
      <c r="CV43" s="130" t="str">
        <f>IF(ISBLANK(laps_times[[#This Row],[91]]),"DNF",CONCATENATE(RANK(rounds_cum_time[[#This Row],[91]],rounds_cum_time[91],1),"."))</f>
        <v>36.</v>
      </c>
      <c r="CW43" s="130" t="str">
        <f>IF(ISBLANK(laps_times[[#This Row],[92]]),"DNF",CONCATENATE(RANK(rounds_cum_time[[#This Row],[92]],rounds_cum_time[92],1),"."))</f>
        <v>36.</v>
      </c>
      <c r="CX43" s="130" t="str">
        <f>IF(ISBLANK(laps_times[[#This Row],[93]]),"DNF",CONCATENATE(RANK(rounds_cum_time[[#This Row],[93]],rounds_cum_time[93],1),"."))</f>
        <v>36.</v>
      </c>
      <c r="CY43" s="130" t="str">
        <f>IF(ISBLANK(laps_times[[#This Row],[94]]),"DNF",CONCATENATE(RANK(rounds_cum_time[[#This Row],[94]],rounds_cum_time[94],1),"."))</f>
        <v>38.</v>
      </c>
      <c r="CZ43" s="130" t="str">
        <f>IF(ISBLANK(laps_times[[#This Row],[95]]),"DNF",CONCATENATE(RANK(rounds_cum_time[[#This Row],[95]],rounds_cum_time[95],1),"."))</f>
        <v>38.</v>
      </c>
      <c r="DA43" s="130" t="str">
        <f>IF(ISBLANK(laps_times[[#This Row],[96]]),"DNF",CONCATENATE(RANK(rounds_cum_time[[#This Row],[96]],rounds_cum_time[96],1),"."))</f>
        <v>38.</v>
      </c>
      <c r="DB43" s="130" t="str">
        <f>IF(ISBLANK(laps_times[[#This Row],[97]]),"DNF",CONCATENATE(RANK(rounds_cum_time[[#This Row],[97]],rounds_cum_time[97],1),"."))</f>
        <v>38.</v>
      </c>
      <c r="DC43" s="130" t="str">
        <f>IF(ISBLANK(laps_times[[#This Row],[98]]),"DNF",CONCATENATE(RANK(rounds_cum_time[[#This Row],[98]],rounds_cum_time[98],1),"."))</f>
        <v>38.</v>
      </c>
      <c r="DD43" s="130" t="str">
        <f>IF(ISBLANK(laps_times[[#This Row],[99]]),"DNF",CONCATENATE(RANK(rounds_cum_time[[#This Row],[99]],rounds_cum_time[99],1),"."))</f>
        <v>38.</v>
      </c>
      <c r="DE43" s="130" t="str">
        <f>IF(ISBLANK(laps_times[[#This Row],[100]]),"DNF",CONCATENATE(RANK(rounds_cum_time[[#This Row],[100]],rounds_cum_time[100],1),"."))</f>
        <v>38.</v>
      </c>
      <c r="DF43" s="130" t="str">
        <f>IF(ISBLANK(laps_times[[#This Row],[101]]),"DNF",CONCATENATE(RANK(rounds_cum_time[[#This Row],[101]],rounds_cum_time[101],1),"."))</f>
        <v>38.</v>
      </c>
      <c r="DG43" s="130" t="str">
        <f>IF(ISBLANK(laps_times[[#This Row],[102]]),"DNF",CONCATENATE(RANK(rounds_cum_time[[#This Row],[102]],rounds_cum_time[102],1),"."))</f>
        <v>39.</v>
      </c>
      <c r="DH43" s="130" t="str">
        <f>IF(ISBLANK(laps_times[[#This Row],[103]]),"DNF",CONCATENATE(RANK(rounds_cum_time[[#This Row],[103]],rounds_cum_time[103],1),"."))</f>
        <v>38.</v>
      </c>
      <c r="DI43" s="131" t="str">
        <f>IF(ISBLANK(laps_times[[#This Row],[104]]),"DNF",CONCATENATE(RANK(rounds_cum_time[[#This Row],[104]],rounds_cum_time[104],1),"."))</f>
        <v>39.</v>
      </c>
      <c r="DJ43" s="131" t="str">
        <f>IF(ISBLANK(laps_times[[#This Row],[105]]),"DNF",CONCATENATE(RANK(rounds_cum_time[[#This Row],[105]],rounds_cum_time[105],1),"."))</f>
        <v>40.</v>
      </c>
    </row>
    <row r="44" spans="2:114" x14ac:dyDescent="0.2">
      <c r="B44" s="124">
        <f>laps_times[[#This Row],[poř]]</f>
        <v>41</v>
      </c>
      <c r="C44" s="129">
        <f>laps_times[[#This Row],[s.č.]]</f>
        <v>102</v>
      </c>
      <c r="D44" s="125" t="str">
        <f>laps_times[[#This Row],[jméno]]</f>
        <v>Štěpánek Kamil</v>
      </c>
      <c r="E44" s="126">
        <f>laps_times[[#This Row],[roč]]</f>
        <v>1985</v>
      </c>
      <c r="F44" s="126" t="str">
        <f>laps_times[[#This Row],[kat]]</f>
        <v>M30</v>
      </c>
      <c r="G44" s="126">
        <f>laps_times[[#This Row],[poř_kat]]</f>
        <v>14</v>
      </c>
      <c r="H44" s="125" t="str">
        <f>IF(ISBLANK(laps_times[[#This Row],[klub]]),"-",laps_times[[#This Row],[klub]])</f>
        <v>JKM České Budějovice</v>
      </c>
      <c r="I44" s="138">
        <f>laps_times[[#This Row],[celk. čas]]</f>
        <v>0.14873842592592593</v>
      </c>
      <c r="J44" s="130" t="str">
        <f>IF(ISBLANK(laps_times[[#This Row],[1]]),"DNF",CONCATENATE(RANK(rounds_cum_time[[#This Row],[1]],rounds_cum_time[1],1),"."))</f>
        <v>43.</v>
      </c>
      <c r="K44" s="130" t="str">
        <f>IF(ISBLANK(laps_times[[#This Row],[2]]),"DNF",CONCATENATE(RANK(rounds_cum_time[[#This Row],[2]],rounds_cum_time[2],1),"."))</f>
        <v>43.</v>
      </c>
      <c r="L44" s="130" t="str">
        <f>IF(ISBLANK(laps_times[[#This Row],[3]]),"DNF",CONCATENATE(RANK(rounds_cum_time[[#This Row],[3]],rounds_cum_time[3],1),"."))</f>
        <v>42.</v>
      </c>
      <c r="M44" s="130" t="str">
        <f>IF(ISBLANK(laps_times[[#This Row],[4]]),"DNF",CONCATENATE(RANK(rounds_cum_time[[#This Row],[4]],rounds_cum_time[4],1),"."))</f>
        <v>43.</v>
      </c>
      <c r="N44" s="130" t="str">
        <f>IF(ISBLANK(laps_times[[#This Row],[5]]),"DNF",CONCATENATE(RANK(rounds_cum_time[[#This Row],[5]],rounds_cum_time[5],1),"."))</f>
        <v>45.</v>
      </c>
      <c r="O44" s="130" t="str">
        <f>IF(ISBLANK(laps_times[[#This Row],[6]]),"DNF",CONCATENATE(RANK(rounds_cum_time[[#This Row],[6]],rounds_cum_time[6],1),"."))</f>
        <v>48.</v>
      </c>
      <c r="P44" s="130" t="str">
        <f>IF(ISBLANK(laps_times[[#This Row],[7]]),"DNF",CONCATENATE(RANK(rounds_cum_time[[#This Row],[7]],rounds_cum_time[7],1),"."))</f>
        <v>48.</v>
      </c>
      <c r="Q44" s="130" t="str">
        <f>IF(ISBLANK(laps_times[[#This Row],[8]]),"DNF",CONCATENATE(RANK(rounds_cum_time[[#This Row],[8]],rounds_cum_time[8],1),"."))</f>
        <v>47.</v>
      </c>
      <c r="R44" s="130" t="str">
        <f>IF(ISBLANK(laps_times[[#This Row],[9]]),"DNF",CONCATENATE(RANK(rounds_cum_time[[#This Row],[9]],rounds_cum_time[9],1),"."))</f>
        <v>47.</v>
      </c>
      <c r="S44" s="130" t="str">
        <f>IF(ISBLANK(laps_times[[#This Row],[10]]),"DNF",CONCATENATE(RANK(rounds_cum_time[[#This Row],[10]],rounds_cum_time[10],1),"."))</f>
        <v>47.</v>
      </c>
      <c r="T44" s="130" t="str">
        <f>IF(ISBLANK(laps_times[[#This Row],[11]]),"DNF",CONCATENATE(RANK(rounds_cum_time[[#This Row],[11]],rounds_cum_time[11],1),"."))</f>
        <v>47.</v>
      </c>
      <c r="U44" s="130" t="str">
        <f>IF(ISBLANK(laps_times[[#This Row],[12]]),"DNF",CONCATENATE(RANK(rounds_cum_time[[#This Row],[12]],rounds_cum_time[12],1),"."))</f>
        <v>46.</v>
      </c>
      <c r="V44" s="130" t="str">
        <f>IF(ISBLANK(laps_times[[#This Row],[13]]),"DNF",CONCATENATE(RANK(rounds_cum_time[[#This Row],[13]],rounds_cum_time[13],1),"."))</f>
        <v>46.</v>
      </c>
      <c r="W44" s="130" t="str">
        <f>IF(ISBLANK(laps_times[[#This Row],[14]]),"DNF",CONCATENATE(RANK(rounds_cum_time[[#This Row],[14]],rounds_cum_time[14],1),"."))</f>
        <v>46.</v>
      </c>
      <c r="X44" s="130" t="str">
        <f>IF(ISBLANK(laps_times[[#This Row],[15]]),"DNF",CONCATENATE(RANK(rounds_cum_time[[#This Row],[15]],rounds_cum_time[15],1),"."))</f>
        <v>45.</v>
      </c>
      <c r="Y44" s="130" t="str">
        <f>IF(ISBLANK(laps_times[[#This Row],[16]]),"DNF",CONCATENATE(RANK(rounds_cum_time[[#This Row],[16]],rounds_cum_time[16],1),"."))</f>
        <v>43.</v>
      </c>
      <c r="Z44" s="130" t="str">
        <f>IF(ISBLANK(laps_times[[#This Row],[17]]),"DNF",CONCATENATE(RANK(rounds_cum_time[[#This Row],[17]],rounds_cum_time[17],1),"."))</f>
        <v>43.</v>
      </c>
      <c r="AA44" s="130" t="str">
        <f>IF(ISBLANK(laps_times[[#This Row],[18]]),"DNF",CONCATENATE(RANK(rounds_cum_time[[#This Row],[18]],rounds_cum_time[18],1),"."))</f>
        <v>43.</v>
      </c>
      <c r="AB44" s="130" t="str">
        <f>IF(ISBLANK(laps_times[[#This Row],[19]]),"DNF",CONCATENATE(RANK(rounds_cum_time[[#This Row],[19]],rounds_cum_time[19],1),"."))</f>
        <v>43.</v>
      </c>
      <c r="AC44" s="130" t="str">
        <f>IF(ISBLANK(laps_times[[#This Row],[20]]),"DNF",CONCATENATE(RANK(rounds_cum_time[[#This Row],[20]],rounds_cum_time[20],1),"."))</f>
        <v>42.</v>
      </c>
      <c r="AD44" s="130" t="str">
        <f>IF(ISBLANK(laps_times[[#This Row],[21]]),"DNF",CONCATENATE(RANK(rounds_cum_time[[#This Row],[21]],rounds_cum_time[21],1),"."))</f>
        <v>42.</v>
      </c>
      <c r="AE44" s="130" t="str">
        <f>IF(ISBLANK(laps_times[[#This Row],[22]]),"DNF",CONCATENATE(RANK(rounds_cum_time[[#This Row],[22]],rounds_cum_time[22],1),"."))</f>
        <v>42.</v>
      </c>
      <c r="AF44" s="130" t="str">
        <f>IF(ISBLANK(laps_times[[#This Row],[23]]),"DNF",CONCATENATE(RANK(rounds_cum_time[[#This Row],[23]],rounds_cum_time[23],1),"."))</f>
        <v>41.</v>
      </c>
      <c r="AG44" s="130" t="str">
        <f>IF(ISBLANK(laps_times[[#This Row],[24]]),"DNF",CONCATENATE(RANK(rounds_cum_time[[#This Row],[24]],rounds_cum_time[24],1),"."))</f>
        <v>41.</v>
      </c>
      <c r="AH44" s="130" t="str">
        <f>IF(ISBLANK(laps_times[[#This Row],[25]]),"DNF",CONCATENATE(RANK(rounds_cum_time[[#This Row],[25]],rounds_cum_time[25],1),"."))</f>
        <v>41.</v>
      </c>
      <c r="AI44" s="130" t="str">
        <f>IF(ISBLANK(laps_times[[#This Row],[26]]),"DNF",CONCATENATE(RANK(rounds_cum_time[[#This Row],[26]],rounds_cum_time[26],1),"."))</f>
        <v>40.</v>
      </c>
      <c r="AJ44" s="130" t="str">
        <f>IF(ISBLANK(laps_times[[#This Row],[27]]),"DNF",CONCATENATE(RANK(rounds_cum_time[[#This Row],[27]],rounds_cum_time[27],1),"."))</f>
        <v>40.</v>
      </c>
      <c r="AK44" s="130" t="str">
        <f>IF(ISBLANK(laps_times[[#This Row],[28]]),"DNF",CONCATENATE(RANK(rounds_cum_time[[#This Row],[28]],rounds_cum_time[28],1),"."))</f>
        <v>40.</v>
      </c>
      <c r="AL44" s="130" t="str">
        <f>IF(ISBLANK(laps_times[[#This Row],[29]]),"DNF",CONCATENATE(RANK(rounds_cum_time[[#This Row],[29]],rounds_cum_time[29],1),"."))</f>
        <v>40.</v>
      </c>
      <c r="AM44" s="130" t="str">
        <f>IF(ISBLANK(laps_times[[#This Row],[30]]),"DNF",CONCATENATE(RANK(rounds_cum_time[[#This Row],[30]],rounds_cum_time[30],1),"."))</f>
        <v>40.</v>
      </c>
      <c r="AN44" s="130" t="str">
        <f>IF(ISBLANK(laps_times[[#This Row],[31]]),"DNF",CONCATENATE(RANK(rounds_cum_time[[#This Row],[31]],rounds_cum_time[31],1),"."))</f>
        <v>40.</v>
      </c>
      <c r="AO44" s="130" t="str">
        <f>IF(ISBLANK(laps_times[[#This Row],[32]]),"DNF",CONCATENATE(RANK(rounds_cum_time[[#This Row],[32]],rounds_cum_time[32],1),"."))</f>
        <v>40.</v>
      </c>
      <c r="AP44" s="130" t="str">
        <f>IF(ISBLANK(laps_times[[#This Row],[33]]),"DNF",CONCATENATE(RANK(rounds_cum_time[[#This Row],[33]],rounds_cum_time[33],1),"."))</f>
        <v>39.</v>
      </c>
      <c r="AQ44" s="130" t="str">
        <f>IF(ISBLANK(laps_times[[#This Row],[34]]),"DNF",CONCATENATE(RANK(rounds_cum_time[[#This Row],[34]],rounds_cum_time[34],1),"."))</f>
        <v>39.</v>
      </c>
      <c r="AR44" s="130" t="str">
        <f>IF(ISBLANK(laps_times[[#This Row],[35]]),"DNF",CONCATENATE(RANK(rounds_cum_time[[#This Row],[35]],rounds_cum_time[35],1),"."))</f>
        <v>39.</v>
      </c>
      <c r="AS44" s="130" t="str">
        <f>IF(ISBLANK(laps_times[[#This Row],[36]]),"DNF",CONCATENATE(RANK(rounds_cum_time[[#This Row],[36]],rounds_cum_time[36],1),"."))</f>
        <v>38.</v>
      </c>
      <c r="AT44" s="130" t="str">
        <f>IF(ISBLANK(laps_times[[#This Row],[37]]),"DNF",CONCATENATE(RANK(rounds_cum_time[[#This Row],[37]],rounds_cum_time[37],1),"."))</f>
        <v>40.</v>
      </c>
      <c r="AU44" s="130" t="str">
        <f>IF(ISBLANK(laps_times[[#This Row],[38]]),"DNF",CONCATENATE(RANK(rounds_cum_time[[#This Row],[38]],rounds_cum_time[38],1),"."))</f>
        <v>39.</v>
      </c>
      <c r="AV44" s="130" t="str">
        <f>IF(ISBLANK(laps_times[[#This Row],[39]]),"DNF",CONCATENATE(RANK(rounds_cum_time[[#This Row],[39]],rounds_cum_time[39],1),"."))</f>
        <v>40.</v>
      </c>
      <c r="AW44" s="130" t="str">
        <f>IF(ISBLANK(laps_times[[#This Row],[40]]),"DNF",CONCATENATE(RANK(rounds_cum_time[[#This Row],[40]],rounds_cum_time[40],1),"."))</f>
        <v>39.</v>
      </c>
      <c r="AX44" s="130" t="str">
        <f>IF(ISBLANK(laps_times[[#This Row],[41]]),"DNF",CONCATENATE(RANK(rounds_cum_time[[#This Row],[41]],rounds_cum_time[41],1),"."))</f>
        <v>39.</v>
      </c>
      <c r="AY44" s="130" t="str">
        <f>IF(ISBLANK(laps_times[[#This Row],[42]]),"DNF",CONCATENATE(RANK(rounds_cum_time[[#This Row],[42]],rounds_cum_time[42],1),"."))</f>
        <v>39.</v>
      </c>
      <c r="AZ44" s="130" t="str">
        <f>IF(ISBLANK(laps_times[[#This Row],[43]]),"DNF",CONCATENATE(RANK(rounds_cum_time[[#This Row],[43]],rounds_cum_time[43],1),"."))</f>
        <v>39.</v>
      </c>
      <c r="BA44" s="130" t="str">
        <f>IF(ISBLANK(laps_times[[#This Row],[44]]),"DNF",CONCATENATE(RANK(rounds_cum_time[[#This Row],[44]],rounds_cum_time[44],1),"."))</f>
        <v>39.</v>
      </c>
      <c r="BB44" s="130" t="str">
        <f>IF(ISBLANK(laps_times[[#This Row],[45]]),"DNF",CONCATENATE(RANK(rounds_cum_time[[#This Row],[45]],rounds_cum_time[45],1),"."))</f>
        <v>39.</v>
      </c>
      <c r="BC44" s="130" t="str">
        <f>IF(ISBLANK(laps_times[[#This Row],[46]]),"DNF",CONCATENATE(RANK(rounds_cum_time[[#This Row],[46]],rounds_cum_time[46],1),"."))</f>
        <v>40.</v>
      </c>
      <c r="BD44" s="130" t="str">
        <f>IF(ISBLANK(laps_times[[#This Row],[47]]),"DNF",CONCATENATE(RANK(rounds_cum_time[[#This Row],[47]],rounds_cum_time[47],1),"."))</f>
        <v>39.</v>
      </c>
      <c r="BE44" s="130" t="str">
        <f>IF(ISBLANK(laps_times[[#This Row],[48]]),"DNF",CONCATENATE(RANK(rounds_cum_time[[#This Row],[48]],rounds_cum_time[48],1),"."))</f>
        <v>39.</v>
      </c>
      <c r="BF44" s="130" t="str">
        <f>IF(ISBLANK(laps_times[[#This Row],[49]]),"DNF",CONCATENATE(RANK(rounds_cum_time[[#This Row],[49]],rounds_cum_time[49],1),"."))</f>
        <v>39.</v>
      </c>
      <c r="BG44" s="130" t="str">
        <f>IF(ISBLANK(laps_times[[#This Row],[50]]),"DNF",CONCATENATE(RANK(rounds_cum_time[[#This Row],[50]],rounds_cum_time[50],1),"."))</f>
        <v>39.</v>
      </c>
      <c r="BH44" s="130" t="str">
        <f>IF(ISBLANK(laps_times[[#This Row],[51]]),"DNF",CONCATENATE(RANK(rounds_cum_time[[#This Row],[51]],rounds_cum_time[51],1),"."))</f>
        <v>39.</v>
      </c>
      <c r="BI44" s="130" t="str">
        <f>IF(ISBLANK(laps_times[[#This Row],[52]]),"DNF",CONCATENATE(RANK(rounds_cum_time[[#This Row],[52]],rounds_cum_time[52],1),"."))</f>
        <v>39.</v>
      </c>
      <c r="BJ44" s="130" t="str">
        <f>IF(ISBLANK(laps_times[[#This Row],[53]]),"DNF",CONCATENATE(RANK(rounds_cum_time[[#This Row],[53]],rounds_cum_time[53],1),"."))</f>
        <v>40.</v>
      </c>
      <c r="BK44" s="130" t="str">
        <f>IF(ISBLANK(laps_times[[#This Row],[54]]),"DNF",CONCATENATE(RANK(rounds_cum_time[[#This Row],[54]],rounds_cum_time[54],1),"."))</f>
        <v>40.</v>
      </c>
      <c r="BL44" s="130" t="str">
        <f>IF(ISBLANK(laps_times[[#This Row],[55]]),"DNF",CONCATENATE(RANK(rounds_cum_time[[#This Row],[55]],rounds_cum_time[55],1),"."))</f>
        <v>40.</v>
      </c>
      <c r="BM44" s="130" t="str">
        <f>IF(ISBLANK(laps_times[[#This Row],[56]]),"DNF",CONCATENATE(RANK(rounds_cum_time[[#This Row],[56]],rounds_cum_time[56],1),"."))</f>
        <v>40.</v>
      </c>
      <c r="BN44" s="130" t="str">
        <f>IF(ISBLANK(laps_times[[#This Row],[57]]),"DNF",CONCATENATE(RANK(rounds_cum_time[[#This Row],[57]],rounds_cum_time[57],1),"."))</f>
        <v>40.</v>
      </c>
      <c r="BO44" s="130" t="str">
        <f>IF(ISBLANK(laps_times[[#This Row],[58]]),"DNF",CONCATENATE(RANK(rounds_cum_time[[#This Row],[58]],rounds_cum_time[58],1),"."))</f>
        <v>40.</v>
      </c>
      <c r="BP44" s="130" t="str">
        <f>IF(ISBLANK(laps_times[[#This Row],[59]]),"DNF",CONCATENATE(RANK(rounds_cum_time[[#This Row],[59]],rounds_cum_time[59],1),"."))</f>
        <v>40.</v>
      </c>
      <c r="BQ44" s="130" t="str">
        <f>IF(ISBLANK(laps_times[[#This Row],[60]]),"DNF",CONCATENATE(RANK(rounds_cum_time[[#This Row],[60]],rounds_cum_time[60],1),"."))</f>
        <v>40.</v>
      </c>
      <c r="BR44" s="130" t="str">
        <f>IF(ISBLANK(laps_times[[#This Row],[61]]),"DNF",CONCATENATE(RANK(rounds_cum_time[[#This Row],[61]],rounds_cum_time[61],1),"."))</f>
        <v>40.</v>
      </c>
      <c r="BS44" s="130" t="str">
        <f>IF(ISBLANK(laps_times[[#This Row],[62]]),"DNF",CONCATENATE(RANK(rounds_cum_time[[#This Row],[62]],rounds_cum_time[62],1),"."))</f>
        <v>40.</v>
      </c>
      <c r="BT44" s="130" t="str">
        <f>IF(ISBLANK(laps_times[[#This Row],[63]]),"DNF",CONCATENATE(RANK(rounds_cum_time[[#This Row],[63]],rounds_cum_time[63],1),"."))</f>
        <v>40.</v>
      </c>
      <c r="BU44" s="130" t="str">
        <f>IF(ISBLANK(laps_times[[#This Row],[64]]),"DNF",CONCATENATE(RANK(rounds_cum_time[[#This Row],[64]],rounds_cum_time[64],1),"."))</f>
        <v>41.</v>
      </c>
      <c r="BV44" s="130" t="str">
        <f>IF(ISBLANK(laps_times[[#This Row],[65]]),"DNF",CONCATENATE(RANK(rounds_cum_time[[#This Row],[65]],rounds_cum_time[65],1),"."))</f>
        <v>40.</v>
      </c>
      <c r="BW44" s="130" t="str">
        <f>IF(ISBLANK(laps_times[[#This Row],[66]]),"DNF",CONCATENATE(RANK(rounds_cum_time[[#This Row],[66]],rounds_cum_time[66],1),"."))</f>
        <v>39.</v>
      </c>
      <c r="BX44" s="130" t="str">
        <f>IF(ISBLANK(laps_times[[#This Row],[67]]),"DNF",CONCATENATE(RANK(rounds_cum_time[[#This Row],[67]],rounds_cum_time[67],1),"."))</f>
        <v>40.</v>
      </c>
      <c r="BY44" s="130" t="str">
        <f>IF(ISBLANK(laps_times[[#This Row],[68]]),"DNF",CONCATENATE(RANK(rounds_cum_time[[#This Row],[68]],rounds_cum_time[68],1),"."))</f>
        <v>40.</v>
      </c>
      <c r="BZ44" s="130" t="str">
        <f>IF(ISBLANK(laps_times[[#This Row],[69]]),"DNF",CONCATENATE(RANK(rounds_cum_time[[#This Row],[69]],rounds_cum_time[69],1),"."))</f>
        <v>39.</v>
      </c>
      <c r="CA44" s="130" t="str">
        <f>IF(ISBLANK(laps_times[[#This Row],[70]]),"DNF",CONCATENATE(RANK(rounds_cum_time[[#This Row],[70]],rounds_cum_time[70],1),"."))</f>
        <v>39.</v>
      </c>
      <c r="CB44" s="130" t="str">
        <f>IF(ISBLANK(laps_times[[#This Row],[71]]),"DNF",CONCATENATE(RANK(rounds_cum_time[[#This Row],[71]],rounds_cum_time[71],1),"."))</f>
        <v>39.</v>
      </c>
      <c r="CC44" s="130" t="str">
        <f>IF(ISBLANK(laps_times[[#This Row],[72]]),"DNF",CONCATENATE(RANK(rounds_cum_time[[#This Row],[72]],rounds_cum_time[72],1),"."))</f>
        <v>38.</v>
      </c>
      <c r="CD44" s="130" t="str">
        <f>IF(ISBLANK(laps_times[[#This Row],[73]]),"DNF",CONCATENATE(RANK(rounds_cum_time[[#This Row],[73]],rounds_cum_time[73],1),"."))</f>
        <v>38.</v>
      </c>
      <c r="CE44" s="130" t="str">
        <f>IF(ISBLANK(laps_times[[#This Row],[74]]),"DNF",CONCATENATE(RANK(rounds_cum_time[[#This Row],[74]],rounds_cum_time[74],1),"."))</f>
        <v>38.</v>
      </c>
      <c r="CF44" s="130" t="str">
        <f>IF(ISBLANK(laps_times[[#This Row],[75]]),"DNF",CONCATENATE(RANK(rounds_cum_time[[#This Row],[75]],rounds_cum_time[75],1),"."))</f>
        <v>38.</v>
      </c>
      <c r="CG44" s="130" t="str">
        <f>IF(ISBLANK(laps_times[[#This Row],[76]]),"DNF",CONCATENATE(RANK(rounds_cum_time[[#This Row],[76]],rounds_cum_time[76],1),"."))</f>
        <v>38.</v>
      </c>
      <c r="CH44" s="130" t="str">
        <f>IF(ISBLANK(laps_times[[#This Row],[77]]),"DNF",CONCATENATE(RANK(rounds_cum_time[[#This Row],[77]],rounds_cum_time[77],1),"."))</f>
        <v>36.</v>
      </c>
      <c r="CI44" s="130" t="str">
        <f>IF(ISBLANK(laps_times[[#This Row],[78]]),"DNF",CONCATENATE(RANK(rounds_cum_time[[#This Row],[78]],rounds_cum_time[78],1),"."))</f>
        <v>36.</v>
      </c>
      <c r="CJ44" s="130" t="str">
        <f>IF(ISBLANK(laps_times[[#This Row],[79]]),"DNF",CONCATENATE(RANK(rounds_cum_time[[#This Row],[79]],rounds_cum_time[79],1),"."))</f>
        <v>36.</v>
      </c>
      <c r="CK44" s="130" t="str">
        <f>IF(ISBLANK(laps_times[[#This Row],[80]]),"DNF",CONCATENATE(RANK(rounds_cum_time[[#This Row],[80]],rounds_cum_time[80],1),"."))</f>
        <v>36.</v>
      </c>
      <c r="CL44" s="130" t="str">
        <f>IF(ISBLANK(laps_times[[#This Row],[81]]),"DNF",CONCATENATE(RANK(rounds_cum_time[[#This Row],[81]],rounds_cum_time[81],1),"."))</f>
        <v>36.</v>
      </c>
      <c r="CM44" s="130" t="str">
        <f>IF(ISBLANK(laps_times[[#This Row],[82]]),"DNF",CONCATENATE(RANK(rounds_cum_time[[#This Row],[82]],rounds_cum_time[82],1),"."))</f>
        <v>38.</v>
      </c>
      <c r="CN44" s="130" t="str">
        <f>IF(ISBLANK(laps_times[[#This Row],[83]]),"DNF",CONCATENATE(RANK(rounds_cum_time[[#This Row],[83]],rounds_cum_time[83],1),"."))</f>
        <v>37.</v>
      </c>
      <c r="CO44" s="130" t="str">
        <f>IF(ISBLANK(laps_times[[#This Row],[84]]),"DNF",CONCATENATE(RANK(rounds_cum_time[[#This Row],[84]],rounds_cum_time[84],1),"."))</f>
        <v>36.</v>
      </c>
      <c r="CP44" s="130" t="str">
        <f>IF(ISBLANK(laps_times[[#This Row],[85]]),"DNF",CONCATENATE(RANK(rounds_cum_time[[#This Row],[85]],rounds_cum_time[85],1),"."))</f>
        <v>36.</v>
      </c>
      <c r="CQ44" s="130" t="str">
        <f>IF(ISBLANK(laps_times[[#This Row],[86]]),"DNF",CONCATENATE(RANK(rounds_cum_time[[#This Row],[86]],rounds_cum_time[86],1),"."))</f>
        <v>36.</v>
      </c>
      <c r="CR44" s="130" t="str">
        <f>IF(ISBLANK(laps_times[[#This Row],[87]]),"DNF",CONCATENATE(RANK(rounds_cum_time[[#This Row],[87]],rounds_cum_time[87],1),"."))</f>
        <v>35.</v>
      </c>
      <c r="CS44" s="130" t="str">
        <f>IF(ISBLANK(laps_times[[#This Row],[88]]),"DNF",CONCATENATE(RANK(rounds_cum_time[[#This Row],[88]],rounds_cum_time[88],1),"."))</f>
        <v>34.</v>
      </c>
      <c r="CT44" s="130" t="str">
        <f>IF(ISBLANK(laps_times[[#This Row],[89]]),"DNF",CONCATENATE(RANK(rounds_cum_time[[#This Row],[89]],rounds_cum_time[89],1),"."))</f>
        <v>34.</v>
      </c>
      <c r="CU44" s="130" t="str">
        <f>IF(ISBLANK(laps_times[[#This Row],[90]]),"DNF",CONCATENATE(RANK(rounds_cum_time[[#This Row],[90]],rounds_cum_time[90],1),"."))</f>
        <v>34.</v>
      </c>
      <c r="CV44" s="130" t="str">
        <f>IF(ISBLANK(laps_times[[#This Row],[91]]),"DNF",CONCATENATE(RANK(rounds_cum_time[[#This Row],[91]],rounds_cum_time[91],1),"."))</f>
        <v>34.</v>
      </c>
      <c r="CW44" s="130" t="str">
        <f>IF(ISBLANK(laps_times[[#This Row],[92]]),"DNF",CONCATENATE(RANK(rounds_cum_time[[#This Row],[92]],rounds_cum_time[92],1),"."))</f>
        <v>34.</v>
      </c>
      <c r="CX44" s="130" t="str">
        <f>IF(ISBLANK(laps_times[[#This Row],[93]]),"DNF",CONCATENATE(RANK(rounds_cum_time[[#This Row],[93]],rounds_cum_time[93],1),"."))</f>
        <v>35.</v>
      </c>
      <c r="CY44" s="130" t="str">
        <f>IF(ISBLANK(laps_times[[#This Row],[94]]),"DNF",CONCATENATE(RANK(rounds_cum_time[[#This Row],[94]],rounds_cum_time[94],1),"."))</f>
        <v>35.</v>
      </c>
      <c r="CZ44" s="130" t="str">
        <f>IF(ISBLANK(laps_times[[#This Row],[95]]),"DNF",CONCATENATE(RANK(rounds_cum_time[[#This Row],[95]],rounds_cum_time[95],1),"."))</f>
        <v>35.</v>
      </c>
      <c r="DA44" s="130" t="str">
        <f>IF(ISBLANK(laps_times[[#This Row],[96]]),"DNF",CONCATENATE(RANK(rounds_cum_time[[#This Row],[96]],rounds_cum_time[96],1),"."))</f>
        <v>35.</v>
      </c>
      <c r="DB44" s="130" t="str">
        <f>IF(ISBLANK(laps_times[[#This Row],[97]]),"DNF",CONCATENATE(RANK(rounds_cum_time[[#This Row],[97]],rounds_cum_time[97],1),"."))</f>
        <v>37.</v>
      </c>
      <c r="DC44" s="130" t="str">
        <f>IF(ISBLANK(laps_times[[#This Row],[98]]),"DNF",CONCATENATE(RANK(rounds_cum_time[[#This Row],[98]],rounds_cum_time[98],1),"."))</f>
        <v>37.</v>
      </c>
      <c r="DD44" s="130" t="str">
        <f>IF(ISBLANK(laps_times[[#This Row],[99]]),"DNF",CONCATENATE(RANK(rounds_cum_time[[#This Row],[99]],rounds_cum_time[99],1),"."))</f>
        <v>37.</v>
      </c>
      <c r="DE44" s="130" t="str">
        <f>IF(ISBLANK(laps_times[[#This Row],[100]]),"DNF",CONCATENATE(RANK(rounds_cum_time[[#This Row],[100]],rounds_cum_time[100],1),"."))</f>
        <v>37.</v>
      </c>
      <c r="DF44" s="130" t="str">
        <f>IF(ISBLANK(laps_times[[#This Row],[101]]),"DNF",CONCATENATE(RANK(rounds_cum_time[[#This Row],[101]],rounds_cum_time[101],1),"."))</f>
        <v>37.</v>
      </c>
      <c r="DG44" s="130" t="str">
        <f>IF(ISBLANK(laps_times[[#This Row],[102]]),"DNF",CONCATENATE(RANK(rounds_cum_time[[#This Row],[102]],rounds_cum_time[102],1),"."))</f>
        <v>38.</v>
      </c>
      <c r="DH44" s="130" t="str">
        <f>IF(ISBLANK(laps_times[[#This Row],[103]]),"DNF",CONCATENATE(RANK(rounds_cum_time[[#This Row],[103]],rounds_cum_time[103],1),"."))</f>
        <v>39.</v>
      </c>
      <c r="DI44" s="131" t="str">
        <f>IF(ISBLANK(laps_times[[#This Row],[104]]),"DNF",CONCATENATE(RANK(rounds_cum_time[[#This Row],[104]],rounds_cum_time[104],1),"."))</f>
        <v>41.</v>
      </c>
      <c r="DJ44" s="131" t="str">
        <f>IF(ISBLANK(laps_times[[#This Row],[105]]),"DNF",CONCATENATE(RANK(rounds_cum_time[[#This Row],[105]],rounds_cum_time[105],1),"."))</f>
        <v>41.</v>
      </c>
    </row>
    <row r="45" spans="2:114" x14ac:dyDescent="0.2">
      <c r="B45" s="124">
        <f>laps_times[[#This Row],[poř]]</f>
        <v>42</v>
      </c>
      <c r="C45" s="129">
        <f>laps_times[[#This Row],[s.č.]]</f>
        <v>86</v>
      </c>
      <c r="D45" s="125" t="str">
        <f>laps_times[[#This Row],[jméno]]</f>
        <v>Rokos Ivan</v>
      </c>
      <c r="E45" s="126">
        <f>laps_times[[#This Row],[roč]]</f>
        <v>1959</v>
      </c>
      <c r="F45" s="126" t="str">
        <f>laps_times[[#This Row],[kat]]</f>
        <v>M50</v>
      </c>
      <c r="G45" s="126">
        <f>laps_times[[#This Row],[poř_kat]]</f>
        <v>6</v>
      </c>
      <c r="H45" s="125" t="str">
        <f>IF(ISBLANK(laps_times[[#This Row],[klub]]),"-",laps_times[[#This Row],[klub]])</f>
        <v>TJ Jiskra Třeboň</v>
      </c>
      <c r="I45" s="138">
        <f>laps_times[[#This Row],[celk. čas]]</f>
        <v>0.14891203703703704</v>
      </c>
      <c r="J45" s="130" t="str">
        <f>IF(ISBLANK(laps_times[[#This Row],[1]]),"DNF",CONCATENATE(RANK(rounds_cum_time[[#This Row],[1]],rounds_cum_time[1],1),"."))</f>
        <v>74.</v>
      </c>
      <c r="K45" s="130" t="str">
        <f>IF(ISBLANK(laps_times[[#This Row],[2]]),"DNF",CONCATENATE(RANK(rounds_cum_time[[#This Row],[2]],rounds_cum_time[2],1),"."))</f>
        <v>69.</v>
      </c>
      <c r="L45" s="130" t="str">
        <f>IF(ISBLANK(laps_times[[#This Row],[3]]),"DNF",CONCATENATE(RANK(rounds_cum_time[[#This Row],[3]],rounds_cum_time[3],1),"."))</f>
        <v>67.</v>
      </c>
      <c r="M45" s="130" t="str">
        <f>IF(ISBLANK(laps_times[[#This Row],[4]]),"DNF",CONCATENATE(RANK(rounds_cum_time[[#This Row],[4]],rounds_cum_time[4],1),"."))</f>
        <v>64.</v>
      </c>
      <c r="N45" s="130" t="str">
        <f>IF(ISBLANK(laps_times[[#This Row],[5]]),"DNF",CONCATENATE(RANK(rounds_cum_time[[#This Row],[5]],rounds_cum_time[5],1),"."))</f>
        <v>64.</v>
      </c>
      <c r="O45" s="130" t="str">
        <f>IF(ISBLANK(laps_times[[#This Row],[6]]),"DNF",CONCATENATE(RANK(rounds_cum_time[[#This Row],[6]],rounds_cum_time[6],1),"."))</f>
        <v>62.</v>
      </c>
      <c r="P45" s="130" t="str">
        <f>IF(ISBLANK(laps_times[[#This Row],[7]]),"DNF",CONCATENATE(RANK(rounds_cum_time[[#This Row],[7]],rounds_cum_time[7],1),"."))</f>
        <v>60.</v>
      </c>
      <c r="Q45" s="130" t="str">
        <f>IF(ISBLANK(laps_times[[#This Row],[8]]),"DNF",CONCATENATE(RANK(rounds_cum_time[[#This Row],[8]],rounds_cum_time[8],1),"."))</f>
        <v>60.</v>
      </c>
      <c r="R45" s="130" t="str">
        <f>IF(ISBLANK(laps_times[[#This Row],[9]]),"DNF",CONCATENATE(RANK(rounds_cum_time[[#This Row],[9]],rounds_cum_time[9],1),"."))</f>
        <v>59.</v>
      </c>
      <c r="S45" s="130" t="str">
        <f>IF(ISBLANK(laps_times[[#This Row],[10]]),"DNF",CONCATENATE(RANK(rounds_cum_time[[#This Row],[10]],rounds_cum_time[10],1),"."))</f>
        <v>59.</v>
      </c>
      <c r="T45" s="130" t="str">
        <f>IF(ISBLANK(laps_times[[#This Row],[11]]),"DNF",CONCATENATE(RANK(rounds_cum_time[[#This Row],[11]],rounds_cum_time[11],1),"."))</f>
        <v>60.</v>
      </c>
      <c r="U45" s="130" t="str">
        <f>IF(ISBLANK(laps_times[[#This Row],[12]]),"DNF",CONCATENATE(RANK(rounds_cum_time[[#This Row],[12]],rounds_cum_time[12],1),"."))</f>
        <v>60.</v>
      </c>
      <c r="V45" s="130" t="str">
        <f>IF(ISBLANK(laps_times[[#This Row],[13]]),"DNF",CONCATENATE(RANK(rounds_cum_time[[#This Row],[13]],rounds_cum_time[13],1),"."))</f>
        <v>60.</v>
      </c>
      <c r="W45" s="130" t="str">
        <f>IF(ISBLANK(laps_times[[#This Row],[14]]),"DNF",CONCATENATE(RANK(rounds_cum_time[[#This Row],[14]],rounds_cum_time[14],1),"."))</f>
        <v>59.</v>
      </c>
      <c r="X45" s="130" t="str">
        <f>IF(ISBLANK(laps_times[[#This Row],[15]]),"DNF",CONCATENATE(RANK(rounds_cum_time[[#This Row],[15]],rounds_cum_time[15],1),"."))</f>
        <v>60.</v>
      </c>
      <c r="Y45" s="130" t="str">
        <f>IF(ISBLANK(laps_times[[#This Row],[16]]),"DNF",CONCATENATE(RANK(rounds_cum_time[[#This Row],[16]],rounds_cum_time[16],1),"."))</f>
        <v>60.</v>
      </c>
      <c r="Z45" s="130" t="str">
        <f>IF(ISBLANK(laps_times[[#This Row],[17]]),"DNF",CONCATENATE(RANK(rounds_cum_time[[#This Row],[17]],rounds_cum_time[17],1),"."))</f>
        <v>60.</v>
      </c>
      <c r="AA45" s="130" t="str">
        <f>IF(ISBLANK(laps_times[[#This Row],[18]]),"DNF",CONCATENATE(RANK(rounds_cum_time[[#This Row],[18]],rounds_cum_time[18],1),"."))</f>
        <v>60.</v>
      </c>
      <c r="AB45" s="130" t="str">
        <f>IF(ISBLANK(laps_times[[#This Row],[19]]),"DNF",CONCATENATE(RANK(rounds_cum_time[[#This Row],[19]],rounds_cum_time[19],1),"."))</f>
        <v>61.</v>
      </c>
      <c r="AC45" s="130" t="str">
        <f>IF(ISBLANK(laps_times[[#This Row],[20]]),"DNF",CONCATENATE(RANK(rounds_cum_time[[#This Row],[20]],rounds_cum_time[20],1),"."))</f>
        <v>60.</v>
      </c>
      <c r="AD45" s="130" t="str">
        <f>IF(ISBLANK(laps_times[[#This Row],[21]]),"DNF",CONCATENATE(RANK(rounds_cum_time[[#This Row],[21]],rounds_cum_time[21],1),"."))</f>
        <v>63.</v>
      </c>
      <c r="AE45" s="130" t="str">
        <f>IF(ISBLANK(laps_times[[#This Row],[22]]),"DNF",CONCATENATE(RANK(rounds_cum_time[[#This Row],[22]],rounds_cum_time[22],1),"."))</f>
        <v>64.</v>
      </c>
      <c r="AF45" s="130" t="str">
        <f>IF(ISBLANK(laps_times[[#This Row],[23]]),"DNF",CONCATENATE(RANK(rounds_cum_time[[#This Row],[23]],rounds_cum_time[23],1),"."))</f>
        <v>63.</v>
      </c>
      <c r="AG45" s="130" t="str">
        <f>IF(ISBLANK(laps_times[[#This Row],[24]]),"DNF",CONCATENATE(RANK(rounds_cum_time[[#This Row],[24]],rounds_cum_time[24],1),"."))</f>
        <v>62.</v>
      </c>
      <c r="AH45" s="130" t="str">
        <f>IF(ISBLANK(laps_times[[#This Row],[25]]),"DNF",CONCATENATE(RANK(rounds_cum_time[[#This Row],[25]],rounds_cum_time[25],1),"."))</f>
        <v>63.</v>
      </c>
      <c r="AI45" s="130" t="str">
        <f>IF(ISBLANK(laps_times[[#This Row],[26]]),"DNF",CONCATENATE(RANK(rounds_cum_time[[#This Row],[26]],rounds_cum_time[26],1),"."))</f>
        <v>63.</v>
      </c>
      <c r="AJ45" s="130" t="str">
        <f>IF(ISBLANK(laps_times[[#This Row],[27]]),"DNF",CONCATENATE(RANK(rounds_cum_time[[#This Row],[27]],rounds_cum_time[27],1),"."))</f>
        <v>63.</v>
      </c>
      <c r="AK45" s="130" t="str">
        <f>IF(ISBLANK(laps_times[[#This Row],[28]]),"DNF",CONCATENATE(RANK(rounds_cum_time[[#This Row],[28]],rounds_cum_time[28],1),"."))</f>
        <v>63.</v>
      </c>
      <c r="AL45" s="130" t="str">
        <f>IF(ISBLANK(laps_times[[#This Row],[29]]),"DNF",CONCATENATE(RANK(rounds_cum_time[[#This Row],[29]],rounds_cum_time[29],1),"."))</f>
        <v>61.</v>
      </c>
      <c r="AM45" s="130" t="str">
        <f>IF(ISBLANK(laps_times[[#This Row],[30]]),"DNF",CONCATENATE(RANK(rounds_cum_time[[#This Row],[30]],rounds_cum_time[30],1),"."))</f>
        <v>61.</v>
      </c>
      <c r="AN45" s="130" t="str">
        <f>IF(ISBLANK(laps_times[[#This Row],[31]]),"DNF",CONCATENATE(RANK(rounds_cum_time[[#This Row],[31]],rounds_cum_time[31],1),"."))</f>
        <v>62.</v>
      </c>
      <c r="AO45" s="130" t="str">
        <f>IF(ISBLANK(laps_times[[#This Row],[32]]),"DNF",CONCATENATE(RANK(rounds_cum_time[[#This Row],[32]],rounds_cum_time[32],1),"."))</f>
        <v>61.</v>
      </c>
      <c r="AP45" s="130" t="str">
        <f>IF(ISBLANK(laps_times[[#This Row],[33]]),"DNF",CONCATENATE(RANK(rounds_cum_time[[#This Row],[33]],rounds_cum_time[33],1),"."))</f>
        <v>61.</v>
      </c>
      <c r="AQ45" s="130" t="str">
        <f>IF(ISBLANK(laps_times[[#This Row],[34]]),"DNF",CONCATENATE(RANK(rounds_cum_time[[#This Row],[34]],rounds_cum_time[34],1),"."))</f>
        <v>61.</v>
      </c>
      <c r="AR45" s="130" t="str">
        <f>IF(ISBLANK(laps_times[[#This Row],[35]]),"DNF",CONCATENATE(RANK(rounds_cum_time[[#This Row],[35]],rounds_cum_time[35],1),"."))</f>
        <v>60.</v>
      </c>
      <c r="AS45" s="130" t="str">
        <f>IF(ISBLANK(laps_times[[#This Row],[36]]),"DNF",CONCATENATE(RANK(rounds_cum_time[[#This Row],[36]],rounds_cum_time[36],1),"."))</f>
        <v>60.</v>
      </c>
      <c r="AT45" s="130" t="str">
        <f>IF(ISBLANK(laps_times[[#This Row],[37]]),"DNF",CONCATENATE(RANK(rounds_cum_time[[#This Row],[37]],rounds_cum_time[37],1),"."))</f>
        <v>59.</v>
      </c>
      <c r="AU45" s="130" t="str">
        <f>IF(ISBLANK(laps_times[[#This Row],[38]]),"DNF",CONCATENATE(RANK(rounds_cum_time[[#This Row],[38]],rounds_cum_time[38],1),"."))</f>
        <v>59.</v>
      </c>
      <c r="AV45" s="130" t="str">
        <f>IF(ISBLANK(laps_times[[#This Row],[39]]),"DNF",CONCATENATE(RANK(rounds_cum_time[[#This Row],[39]],rounds_cum_time[39],1),"."))</f>
        <v>59.</v>
      </c>
      <c r="AW45" s="130" t="str">
        <f>IF(ISBLANK(laps_times[[#This Row],[40]]),"DNF",CONCATENATE(RANK(rounds_cum_time[[#This Row],[40]],rounds_cum_time[40],1),"."))</f>
        <v>59.</v>
      </c>
      <c r="AX45" s="130" t="str">
        <f>IF(ISBLANK(laps_times[[#This Row],[41]]),"DNF",CONCATENATE(RANK(rounds_cum_time[[#This Row],[41]],rounds_cum_time[41],1),"."))</f>
        <v>60.</v>
      </c>
      <c r="AY45" s="130" t="str">
        <f>IF(ISBLANK(laps_times[[#This Row],[42]]),"DNF",CONCATENATE(RANK(rounds_cum_time[[#This Row],[42]],rounds_cum_time[42],1),"."))</f>
        <v>60.</v>
      </c>
      <c r="AZ45" s="130" t="str">
        <f>IF(ISBLANK(laps_times[[#This Row],[43]]),"DNF",CONCATENATE(RANK(rounds_cum_time[[#This Row],[43]],rounds_cum_time[43],1),"."))</f>
        <v>60.</v>
      </c>
      <c r="BA45" s="130" t="str">
        <f>IF(ISBLANK(laps_times[[#This Row],[44]]),"DNF",CONCATENATE(RANK(rounds_cum_time[[#This Row],[44]],rounds_cum_time[44],1),"."))</f>
        <v>60.</v>
      </c>
      <c r="BB45" s="130" t="str">
        <f>IF(ISBLANK(laps_times[[#This Row],[45]]),"DNF",CONCATENATE(RANK(rounds_cum_time[[#This Row],[45]],rounds_cum_time[45],1),"."))</f>
        <v>59.</v>
      </c>
      <c r="BC45" s="130" t="str">
        <f>IF(ISBLANK(laps_times[[#This Row],[46]]),"DNF",CONCATENATE(RANK(rounds_cum_time[[#This Row],[46]],rounds_cum_time[46],1),"."))</f>
        <v>59.</v>
      </c>
      <c r="BD45" s="130" t="str">
        <f>IF(ISBLANK(laps_times[[#This Row],[47]]),"DNF",CONCATENATE(RANK(rounds_cum_time[[#This Row],[47]],rounds_cum_time[47],1),"."))</f>
        <v>60.</v>
      </c>
      <c r="BE45" s="130" t="str">
        <f>IF(ISBLANK(laps_times[[#This Row],[48]]),"DNF",CONCATENATE(RANK(rounds_cum_time[[#This Row],[48]],rounds_cum_time[48],1),"."))</f>
        <v>59.</v>
      </c>
      <c r="BF45" s="130" t="str">
        <f>IF(ISBLANK(laps_times[[#This Row],[49]]),"DNF",CONCATENATE(RANK(rounds_cum_time[[#This Row],[49]],rounds_cum_time[49],1),"."))</f>
        <v>59.</v>
      </c>
      <c r="BG45" s="130" t="str">
        <f>IF(ISBLANK(laps_times[[#This Row],[50]]),"DNF",CONCATENATE(RANK(rounds_cum_time[[#This Row],[50]],rounds_cum_time[50],1),"."))</f>
        <v>58.</v>
      </c>
      <c r="BH45" s="130" t="str">
        <f>IF(ISBLANK(laps_times[[#This Row],[51]]),"DNF",CONCATENATE(RANK(rounds_cum_time[[#This Row],[51]],rounds_cum_time[51],1),"."))</f>
        <v>58.</v>
      </c>
      <c r="BI45" s="130" t="str">
        <f>IF(ISBLANK(laps_times[[#This Row],[52]]),"DNF",CONCATENATE(RANK(rounds_cum_time[[#This Row],[52]],rounds_cum_time[52],1),"."))</f>
        <v>58.</v>
      </c>
      <c r="BJ45" s="130" t="str">
        <f>IF(ISBLANK(laps_times[[#This Row],[53]]),"DNF",CONCATENATE(RANK(rounds_cum_time[[#This Row],[53]],rounds_cum_time[53],1),"."))</f>
        <v>58.</v>
      </c>
      <c r="BK45" s="130" t="str">
        <f>IF(ISBLANK(laps_times[[#This Row],[54]]),"DNF",CONCATENATE(RANK(rounds_cum_time[[#This Row],[54]],rounds_cum_time[54],1),"."))</f>
        <v>58.</v>
      </c>
      <c r="BL45" s="130" t="str">
        <f>IF(ISBLANK(laps_times[[#This Row],[55]]),"DNF",CONCATENATE(RANK(rounds_cum_time[[#This Row],[55]],rounds_cum_time[55],1),"."))</f>
        <v>59.</v>
      </c>
      <c r="BM45" s="130" t="str">
        <f>IF(ISBLANK(laps_times[[#This Row],[56]]),"DNF",CONCATENATE(RANK(rounds_cum_time[[#This Row],[56]],rounds_cum_time[56],1),"."))</f>
        <v>58.</v>
      </c>
      <c r="BN45" s="130" t="str">
        <f>IF(ISBLANK(laps_times[[#This Row],[57]]),"DNF",CONCATENATE(RANK(rounds_cum_time[[#This Row],[57]],rounds_cum_time[57],1),"."))</f>
        <v>58.</v>
      </c>
      <c r="BO45" s="130" t="str">
        <f>IF(ISBLANK(laps_times[[#This Row],[58]]),"DNF",CONCATENATE(RANK(rounds_cum_time[[#This Row],[58]],rounds_cum_time[58],1),"."))</f>
        <v>58.</v>
      </c>
      <c r="BP45" s="130" t="str">
        <f>IF(ISBLANK(laps_times[[#This Row],[59]]),"DNF",CONCATENATE(RANK(rounds_cum_time[[#This Row],[59]],rounds_cum_time[59],1),"."))</f>
        <v>58.</v>
      </c>
      <c r="BQ45" s="130" t="str">
        <f>IF(ISBLANK(laps_times[[#This Row],[60]]),"DNF",CONCATENATE(RANK(rounds_cum_time[[#This Row],[60]],rounds_cum_time[60],1),"."))</f>
        <v>57.</v>
      </c>
      <c r="BR45" s="130" t="str">
        <f>IF(ISBLANK(laps_times[[#This Row],[61]]),"DNF",CONCATENATE(RANK(rounds_cum_time[[#This Row],[61]],rounds_cum_time[61],1),"."))</f>
        <v>58.</v>
      </c>
      <c r="BS45" s="130" t="str">
        <f>IF(ISBLANK(laps_times[[#This Row],[62]]),"DNF",CONCATENATE(RANK(rounds_cum_time[[#This Row],[62]],rounds_cum_time[62],1),"."))</f>
        <v>58.</v>
      </c>
      <c r="BT45" s="130" t="str">
        <f>IF(ISBLANK(laps_times[[#This Row],[63]]),"DNF",CONCATENATE(RANK(rounds_cum_time[[#This Row],[63]],rounds_cum_time[63],1),"."))</f>
        <v>58.</v>
      </c>
      <c r="BU45" s="130" t="str">
        <f>IF(ISBLANK(laps_times[[#This Row],[64]]),"DNF",CONCATENATE(RANK(rounds_cum_time[[#This Row],[64]],rounds_cum_time[64],1),"."))</f>
        <v>57.</v>
      </c>
      <c r="BV45" s="130" t="str">
        <f>IF(ISBLANK(laps_times[[#This Row],[65]]),"DNF",CONCATENATE(RANK(rounds_cum_time[[#This Row],[65]],rounds_cum_time[65],1),"."))</f>
        <v>57.</v>
      </c>
      <c r="BW45" s="130" t="str">
        <f>IF(ISBLANK(laps_times[[#This Row],[66]]),"DNF",CONCATENATE(RANK(rounds_cum_time[[#This Row],[66]],rounds_cum_time[66],1),"."))</f>
        <v>58.</v>
      </c>
      <c r="BX45" s="130" t="str">
        <f>IF(ISBLANK(laps_times[[#This Row],[67]]),"DNF",CONCATENATE(RANK(rounds_cum_time[[#This Row],[67]],rounds_cum_time[67],1),"."))</f>
        <v>57.</v>
      </c>
      <c r="BY45" s="130" t="str">
        <f>IF(ISBLANK(laps_times[[#This Row],[68]]),"DNF",CONCATENATE(RANK(rounds_cum_time[[#This Row],[68]],rounds_cum_time[68],1),"."))</f>
        <v>57.</v>
      </c>
      <c r="BZ45" s="130" t="str">
        <f>IF(ISBLANK(laps_times[[#This Row],[69]]),"DNF",CONCATENATE(RANK(rounds_cum_time[[#This Row],[69]],rounds_cum_time[69],1),"."))</f>
        <v>56.</v>
      </c>
      <c r="CA45" s="130" t="str">
        <f>IF(ISBLANK(laps_times[[#This Row],[70]]),"DNF",CONCATENATE(RANK(rounds_cum_time[[#This Row],[70]],rounds_cum_time[70],1),"."))</f>
        <v>56.</v>
      </c>
      <c r="CB45" s="130" t="str">
        <f>IF(ISBLANK(laps_times[[#This Row],[71]]),"DNF",CONCATENATE(RANK(rounds_cum_time[[#This Row],[71]],rounds_cum_time[71],1),"."))</f>
        <v>55.</v>
      </c>
      <c r="CC45" s="130" t="str">
        <f>IF(ISBLANK(laps_times[[#This Row],[72]]),"DNF",CONCATENATE(RANK(rounds_cum_time[[#This Row],[72]],rounds_cum_time[72],1),"."))</f>
        <v>54.</v>
      </c>
      <c r="CD45" s="130" t="str">
        <f>IF(ISBLANK(laps_times[[#This Row],[73]]),"DNF",CONCATENATE(RANK(rounds_cum_time[[#This Row],[73]],rounds_cum_time[73],1),"."))</f>
        <v>53.</v>
      </c>
      <c r="CE45" s="130" t="str">
        <f>IF(ISBLANK(laps_times[[#This Row],[74]]),"DNF",CONCATENATE(RANK(rounds_cum_time[[#This Row],[74]],rounds_cum_time[74],1),"."))</f>
        <v>52.</v>
      </c>
      <c r="CF45" s="130" t="str">
        <f>IF(ISBLANK(laps_times[[#This Row],[75]]),"DNF",CONCATENATE(RANK(rounds_cum_time[[#This Row],[75]],rounds_cum_time[75],1),"."))</f>
        <v>52.</v>
      </c>
      <c r="CG45" s="130" t="str">
        <f>IF(ISBLANK(laps_times[[#This Row],[76]]),"DNF",CONCATENATE(RANK(rounds_cum_time[[#This Row],[76]],rounds_cum_time[76],1),"."))</f>
        <v>52.</v>
      </c>
      <c r="CH45" s="130" t="str">
        <f>IF(ISBLANK(laps_times[[#This Row],[77]]),"DNF",CONCATENATE(RANK(rounds_cum_time[[#This Row],[77]],rounds_cum_time[77],1),"."))</f>
        <v>51.</v>
      </c>
      <c r="CI45" s="130" t="str">
        <f>IF(ISBLANK(laps_times[[#This Row],[78]]),"DNF",CONCATENATE(RANK(rounds_cum_time[[#This Row],[78]],rounds_cum_time[78],1),"."))</f>
        <v>51.</v>
      </c>
      <c r="CJ45" s="130" t="str">
        <f>IF(ISBLANK(laps_times[[#This Row],[79]]),"DNF",CONCATENATE(RANK(rounds_cum_time[[#This Row],[79]],rounds_cum_time[79],1),"."))</f>
        <v>51.</v>
      </c>
      <c r="CK45" s="130" t="str">
        <f>IF(ISBLANK(laps_times[[#This Row],[80]]),"DNF",CONCATENATE(RANK(rounds_cum_time[[#This Row],[80]],rounds_cum_time[80],1),"."))</f>
        <v>51.</v>
      </c>
      <c r="CL45" s="130" t="str">
        <f>IF(ISBLANK(laps_times[[#This Row],[81]]),"DNF",CONCATENATE(RANK(rounds_cum_time[[#This Row],[81]],rounds_cum_time[81],1),"."))</f>
        <v>51.</v>
      </c>
      <c r="CM45" s="130" t="str">
        <f>IF(ISBLANK(laps_times[[#This Row],[82]]),"DNF",CONCATENATE(RANK(rounds_cum_time[[#This Row],[82]],rounds_cum_time[82],1),"."))</f>
        <v>51.</v>
      </c>
      <c r="CN45" s="130" t="str">
        <f>IF(ISBLANK(laps_times[[#This Row],[83]]),"DNF",CONCATENATE(RANK(rounds_cum_time[[#This Row],[83]],rounds_cum_time[83],1),"."))</f>
        <v>50.</v>
      </c>
      <c r="CO45" s="130" t="str">
        <f>IF(ISBLANK(laps_times[[#This Row],[84]]),"DNF",CONCATENATE(RANK(rounds_cum_time[[#This Row],[84]],rounds_cum_time[84],1),"."))</f>
        <v>50.</v>
      </c>
      <c r="CP45" s="130" t="str">
        <f>IF(ISBLANK(laps_times[[#This Row],[85]]),"DNF",CONCATENATE(RANK(rounds_cum_time[[#This Row],[85]],rounds_cum_time[85],1),"."))</f>
        <v>50.</v>
      </c>
      <c r="CQ45" s="130" t="str">
        <f>IF(ISBLANK(laps_times[[#This Row],[86]]),"DNF",CONCATENATE(RANK(rounds_cum_time[[#This Row],[86]],rounds_cum_time[86],1),"."))</f>
        <v>50.</v>
      </c>
      <c r="CR45" s="130" t="str">
        <f>IF(ISBLANK(laps_times[[#This Row],[87]]),"DNF",CONCATENATE(RANK(rounds_cum_time[[#This Row],[87]],rounds_cum_time[87],1),"."))</f>
        <v>50.</v>
      </c>
      <c r="CS45" s="130" t="str">
        <f>IF(ISBLANK(laps_times[[#This Row],[88]]),"DNF",CONCATENATE(RANK(rounds_cum_time[[#This Row],[88]],rounds_cum_time[88],1),"."))</f>
        <v>50.</v>
      </c>
      <c r="CT45" s="130" t="str">
        <f>IF(ISBLANK(laps_times[[#This Row],[89]]),"DNF",CONCATENATE(RANK(rounds_cum_time[[#This Row],[89]],rounds_cum_time[89],1),"."))</f>
        <v>49.</v>
      </c>
      <c r="CU45" s="130" t="str">
        <f>IF(ISBLANK(laps_times[[#This Row],[90]]),"DNF",CONCATENATE(RANK(rounds_cum_time[[#This Row],[90]],rounds_cum_time[90],1),"."))</f>
        <v>48.</v>
      </c>
      <c r="CV45" s="130" t="str">
        <f>IF(ISBLANK(laps_times[[#This Row],[91]]),"DNF",CONCATENATE(RANK(rounds_cum_time[[#This Row],[91]],rounds_cum_time[91],1),"."))</f>
        <v>48.</v>
      </c>
      <c r="CW45" s="130" t="str">
        <f>IF(ISBLANK(laps_times[[#This Row],[92]]),"DNF",CONCATENATE(RANK(rounds_cum_time[[#This Row],[92]],rounds_cum_time[92],1),"."))</f>
        <v>47.</v>
      </c>
      <c r="CX45" s="130" t="str">
        <f>IF(ISBLANK(laps_times[[#This Row],[93]]),"DNF",CONCATENATE(RANK(rounds_cum_time[[#This Row],[93]],rounds_cum_time[93],1),"."))</f>
        <v>46.</v>
      </c>
      <c r="CY45" s="130" t="str">
        <f>IF(ISBLANK(laps_times[[#This Row],[94]]),"DNF",CONCATENATE(RANK(rounds_cum_time[[#This Row],[94]],rounds_cum_time[94],1),"."))</f>
        <v>46.</v>
      </c>
      <c r="CZ45" s="130" t="str">
        <f>IF(ISBLANK(laps_times[[#This Row],[95]]),"DNF",CONCATENATE(RANK(rounds_cum_time[[#This Row],[95]],rounds_cum_time[95],1),"."))</f>
        <v>46.</v>
      </c>
      <c r="DA45" s="130" t="str">
        <f>IF(ISBLANK(laps_times[[#This Row],[96]]),"DNF",CONCATENATE(RANK(rounds_cum_time[[#This Row],[96]],rounds_cum_time[96],1),"."))</f>
        <v>46.</v>
      </c>
      <c r="DB45" s="130" t="str">
        <f>IF(ISBLANK(laps_times[[#This Row],[97]]),"DNF",CONCATENATE(RANK(rounds_cum_time[[#This Row],[97]],rounds_cum_time[97],1),"."))</f>
        <v>44.</v>
      </c>
      <c r="DC45" s="130" t="str">
        <f>IF(ISBLANK(laps_times[[#This Row],[98]]),"DNF",CONCATENATE(RANK(rounds_cum_time[[#This Row],[98]],rounds_cum_time[98],1),"."))</f>
        <v>43.</v>
      </c>
      <c r="DD45" s="130" t="str">
        <f>IF(ISBLANK(laps_times[[#This Row],[99]]),"DNF",CONCATENATE(RANK(rounds_cum_time[[#This Row],[99]],rounds_cum_time[99],1),"."))</f>
        <v>42.</v>
      </c>
      <c r="DE45" s="130" t="str">
        <f>IF(ISBLANK(laps_times[[#This Row],[100]]),"DNF",CONCATENATE(RANK(rounds_cum_time[[#This Row],[100]],rounds_cum_time[100],1),"."))</f>
        <v>42.</v>
      </c>
      <c r="DF45" s="130" t="str">
        <f>IF(ISBLANK(laps_times[[#This Row],[101]]),"DNF",CONCATENATE(RANK(rounds_cum_time[[#This Row],[101]],rounds_cum_time[101],1),"."))</f>
        <v>42.</v>
      </c>
      <c r="DG45" s="130" t="str">
        <f>IF(ISBLANK(laps_times[[#This Row],[102]]),"DNF",CONCATENATE(RANK(rounds_cum_time[[#This Row],[102]],rounds_cum_time[102],1),"."))</f>
        <v>42.</v>
      </c>
      <c r="DH45" s="130" t="str">
        <f>IF(ISBLANK(laps_times[[#This Row],[103]]),"DNF",CONCATENATE(RANK(rounds_cum_time[[#This Row],[103]],rounds_cum_time[103],1),"."))</f>
        <v>42.</v>
      </c>
      <c r="DI45" s="131" t="str">
        <f>IF(ISBLANK(laps_times[[#This Row],[104]]),"DNF",CONCATENATE(RANK(rounds_cum_time[[#This Row],[104]],rounds_cum_time[104],1),"."))</f>
        <v>42.</v>
      </c>
      <c r="DJ45" s="131" t="str">
        <f>IF(ISBLANK(laps_times[[#This Row],[105]]),"DNF",CONCATENATE(RANK(rounds_cum_time[[#This Row],[105]],rounds_cum_time[105],1),"."))</f>
        <v>42.</v>
      </c>
    </row>
    <row r="46" spans="2:114" x14ac:dyDescent="0.2">
      <c r="B46" s="124">
        <f>laps_times[[#This Row],[poř]]</f>
        <v>43</v>
      </c>
      <c r="C46" s="129">
        <f>laps_times[[#This Row],[s.č.]]</f>
        <v>24</v>
      </c>
      <c r="D46" s="125" t="str">
        <f>laps_times[[#This Row],[jméno]]</f>
        <v>Doležal Marek</v>
      </c>
      <c r="E46" s="126">
        <f>laps_times[[#This Row],[roč]]</f>
        <v>1973</v>
      </c>
      <c r="F46" s="126" t="str">
        <f>laps_times[[#This Row],[kat]]</f>
        <v>M40</v>
      </c>
      <c r="G46" s="126">
        <f>laps_times[[#This Row],[poř_kat]]</f>
        <v>18</v>
      </c>
      <c r="H46" s="125" t="str">
        <f>IF(ISBLANK(laps_times[[#This Row],[klub]]),"-",laps_times[[#This Row],[klub]])</f>
        <v>-</v>
      </c>
      <c r="I46" s="138">
        <f>laps_times[[#This Row],[celk. čas]]</f>
        <v>0.14993055555555554</v>
      </c>
      <c r="J46" s="130" t="str">
        <f>IF(ISBLANK(laps_times[[#This Row],[1]]),"DNF",CONCATENATE(RANK(rounds_cum_time[[#This Row],[1]],rounds_cum_time[1],1),"."))</f>
        <v>45.</v>
      </c>
      <c r="K46" s="130" t="str">
        <f>IF(ISBLANK(laps_times[[#This Row],[2]]),"DNF",CONCATENATE(RANK(rounds_cum_time[[#This Row],[2]],rounds_cum_time[2],1),"."))</f>
        <v>45.</v>
      </c>
      <c r="L46" s="130" t="str">
        <f>IF(ISBLANK(laps_times[[#This Row],[3]]),"DNF",CONCATENATE(RANK(rounds_cum_time[[#This Row],[3]],rounds_cum_time[3],1),"."))</f>
        <v>45.</v>
      </c>
      <c r="M46" s="130" t="str">
        <f>IF(ISBLANK(laps_times[[#This Row],[4]]),"DNF",CONCATENATE(RANK(rounds_cum_time[[#This Row],[4]],rounds_cum_time[4],1),"."))</f>
        <v>48.</v>
      </c>
      <c r="N46" s="130" t="str">
        <f>IF(ISBLANK(laps_times[[#This Row],[5]]),"DNF",CONCATENATE(RANK(rounds_cum_time[[#This Row],[5]],rounds_cum_time[5],1),"."))</f>
        <v>50.</v>
      </c>
      <c r="O46" s="130" t="str">
        <f>IF(ISBLANK(laps_times[[#This Row],[6]]),"DNF",CONCATENATE(RANK(rounds_cum_time[[#This Row],[6]],rounds_cum_time[6],1),"."))</f>
        <v>50.</v>
      </c>
      <c r="P46" s="130" t="str">
        <f>IF(ISBLANK(laps_times[[#This Row],[7]]),"DNF",CONCATENATE(RANK(rounds_cum_time[[#This Row],[7]],rounds_cum_time[7],1),"."))</f>
        <v>50.</v>
      </c>
      <c r="Q46" s="130" t="str">
        <f>IF(ISBLANK(laps_times[[#This Row],[8]]),"DNF",CONCATENATE(RANK(rounds_cum_time[[#This Row],[8]],rounds_cum_time[8],1),"."))</f>
        <v>50.</v>
      </c>
      <c r="R46" s="130" t="str">
        <f>IF(ISBLANK(laps_times[[#This Row],[9]]),"DNF",CONCATENATE(RANK(rounds_cum_time[[#This Row],[9]],rounds_cum_time[9],1),"."))</f>
        <v>49.</v>
      </c>
      <c r="S46" s="130" t="str">
        <f>IF(ISBLANK(laps_times[[#This Row],[10]]),"DNF",CONCATENATE(RANK(rounds_cum_time[[#This Row],[10]],rounds_cum_time[10],1),"."))</f>
        <v>49.</v>
      </c>
      <c r="T46" s="130" t="str">
        <f>IF(ISBLANK(laps_times[[#This Row],[11]]),"DNF",CONCATENATE(RANK(rounds_cum_time[[#This Row],[11]],rounds_cum_time[11],1),"."))</f>
        <v>49.</v>
      </c>
      <c r="U46" s="130" t="str">
        <f>IF(ISBLANK(laps_times[[#This Row],[12]]),"DNF",CONCATENATE(RANK(rounds_cum_time[[#This Row],[12]],rounds_cum_time[12],1),"."))</f>
        <v>49.</v>
      </c>
      <c r="V46" s="130" t="str">
        <f>IF(ISBLANK(laps_times[[#This Row],[13]]),"DNF",CONCATENATE(RANK(rounds_cum_time[[#This Row],[13]],rounds_cum_time[13],1),"."))</f>
        <v>48.</v>
      </c>
      <c r="W46" s="130" t="str">
        <f>IF(ISBLANK(laps_times[[#This Row],[14]]),"DNF",CONCATENATE(RANK(rounds_cum_time[[#This Row],[14]],rounds_cum_time[14],1),"."))</f>
        <v>48.</v>
      </c>
      <c r="X46" s="130" t="str">
        <f>IF(ISBLANK(laps_times[[#This Row],[15]]),"DNF",CONCATENATE(RANK(rounds_cum_time[[#This Row],[15]],rounds_cum_time[15],1),"."))</f>
        <v>49.</v>
      </c>
      <c r="Y46" s="130" t="str">
        <f>IF(ISBLANK(laps_times[[#This Row],[16]]),"DNF",CONCATENATE(RANK(rounds_cum_time[[#This Row],[16]],rounds_cum_time[16],1),"."))</f>
        <v>49.</v>
      </c>
      <c r="Z46" s="130" t="str">
        <f>IF(ISBLANK(laps_times[[#This Row],[17]]),"DNF",CONCATENATE(RANK(rounds_cum_time[[#This Row],[17]],rounds_cum_time[17],1),"."))</f>
        <v>48.</v>
      </c>
      <c r="AA46" s="130" t="str">
        <f>IF(ISBLANK(laps_times[[#This Row],[18]]),"DNF",CONCATENATE(RANK(rounds_cum_time[[#This Row],[18]],rounds_cum_time[18],1),"."))</f>
        <v>49.</v>
      </c>
      <c r="AB46" s="130" t="str">
        <f>IF(ISBLANK(laps_times[[#This Row],[19]]),"DNF",CONCATENATE(RANK(rounds_cum_time[[#This Row],[19]],rounds_cum_time[19],1),"."))</f>
        <v>49.</v>
      </c>
      <c r="AC46" s="130" t="str">
        <f>IF(ISBLANK(laps_times[[#This Row],[20]]),"DNF",CONCATENATE(RANK(rounds_cum_time[[#This Row],[20]],rounds_cum_time[20],1),"."))</f>
        <v>49.</v>
      </c>
      <c r="AD46" s="130" t="str">
        <f>IF(ISBLANK(laps_times[[#This Row],[21]]),"DNF",CONCATENATE(RANK(rounds_cum_time[[#This Row],[21]],rounds_cum_time[21],1),"."))</f>
        <v>49.</v>
      </c>
      <c r="AE46" s="130" t="str">
        <f>IF(ISBLANK(laps_times[[#This Row],[22]]),"DNF",CONCATENATE(RANK(rounds_cum_time[[#This Row],[22]],rounds_cum_time[22],1),"."))</f>
        <v>49.</v>
      </c>
      <c r="AF46" s="130" t="str">
        <f>IF(ISBLANK(laps_times[[#This Row],[23]]),"DNF",CONCATENATE(RANK(rounds_cum_time[[#This Row],[23]],rounds_cum_time[23],1),"."))</f>
        <v>49.</v>
      </c>
      <c r="AG46" s="130" t="str">
        <f>IF(ISBLANK(laps_times[[#This Row],[24]]),"DNF",CONCATENATE(RANK(rounds_cum_time[[#This Row],[24]],rounds_cum_time[24],1),"."))</f>
        <v>49.</v>
      </c>
      <c r="AH46" s="130" t="str">
        <f>IF(ISBLANK(laps_times[[#This Row],[25]]),"DNF",CONCATENATE(RANK(rounds_cum_time[[#This Row],[25]],rounds_cum_time[25],1),"."))</f>
        <v>49.</v>
      </c>
      <c r="AI46" s="130" t="str">
        <f>IF(ISBLANK(laps_times[[#This Row],[26]]),"DNF",CONCATENATE(RANK(rounds_cum_time[[#This Row],[26]],rounds_cum_time[26],1),"."))</f>
        <v>49.</v>
      </c>
      <c r="AJ46" s="130" t="str">
        <f>IF(ISBLANK(laps_times[[#This Row],[27]]),"DNF",CONCATENATE(RANK(rounds_cum_time[[#This Row],[27]],rounds_cum_time[27],1),"."))</f>
        <v>49.</v>
      </c>
      <c r="AK46" s="130" t="str">
        <f>IF(ISBLANK(laps_times[[#This Row],[28]]),"DNF",CONCATENATE(RANK(rounds_cum_time[[#This Row],[28]],rounds_cum_time[28],1),"."))</f>
        <v>49.</v>
      </c>
      <c r="AL46" s="130" t="str">
        <f>IF(ISBLANK(laps_times[[#This Row],[29]]),"DNF",CONCATENATE(RANK(rounds_cum_time[[#This Row],[29]],rounds_cum_time[29],1),"."))</f>
        <v>49.</v>
      </c>
      <c r="AM46" s="130" t="str">
        <f>IF(ISBLANK(laps_times[[#This Row],[30]]),"DNF",CONCATENATE(RANK(rounds_cum_time[[#This Row],[30]],rounds_cum_time[30],1),"."))</f>
        <v>49.</v>
      </c>
      <c r="AN46" s="130" t="str">
        <f>IF(ISBLANK(laps_times[[#This Row],[31]]),"DNF",CONCATENATE(RANK(rounds_cum_time[[#This Row],[31]],rounds_cum_time[31],1),"."))</f>
        <v>49.</v>
      </c>
      <c r="AO46" s="130" t="str">
        <f>IF(ISBLANK(laps_times[[#This Row],[32]]),"DNF",CONCATENATE(RANK(rounds_cum_time[[#This Row],[32]],rounds_cum_time[32],1),"."))</f>
        <v>50.</v>
      </c>
      <c r="AP46" s="130" t="str">
        <f>IF(ISBLANK(laps_times[[#This Row],[33]]),"DNF",CONCATENATE(RANK(rounds_cum_time[[#This Row],[33]],rounds_cum_time[33],1),"."))</f>
        <v>49.</v>
      </c>
      <c r="AQ46" s="130" t="str">
        <f>IF(ISBLANK(laps_times[[#This Row],[34]]),"DNF",CONCATENATE(RANK(rounds_cum_time[[#This Row],[34]],rounds_cum_time[34],1),"."))</f>
        <v>49.</v>
      </c>
      <c r="AR46" s="130" t="str">
        <f>IF(ISBLANK(laps_times[[#This Row],[35]]),"DNF",CONCATENATE(RANK(rounds_cum_time[[#This Row],[35]],rounds_cum_time[35],1),"."))</f>
        <v>49.</v>
      </c>
      <c r="AS46" s="130" t="str">
        <f>IF(ISBLANK(laps_times[[#This Row],[36]]),"DNF",CONCATENATE(RANK(rounds_cum_time[[#This Row],[36]],rounds_cum_time[36],1),"."))</f>
        <v>49.</v>
      </c>
      <c r="AT46" s="130" t="str">
        <f>IF(ISBLANK(laps_times[[#This Row],[37]]),"DNF",CONCATENATE(RANK(rounds_cum_time[[#This Row],[37]],rounds_cum_time[37],1),"."))</f>
        <v>49.</v>
      </c>
      <c r="AU46" s="130" t="str">
        <f>IF(ISBLANK(laps_times[[#This Row],[38]]),"DNF",CONCATENATE(RANK(rounds_cum_time[[#This Row],[38]],rounds_cum_time[38],1),"."))</f>
        <v>50.</v>
      </c>
      <c r="AV46" s="130" t="str">
        <f>IF(ISBLANK(laps_times[[#This Row],[39]]),"DNF",CONCATENATE(RANK(rounds_cum_time[[#This Row],[39]],rounds_cum_time[39],1),"."))</f>
        <v>49.</v>
      </c>
      <c r="AW46" s="130" t="str">
        <f>IF(ISBLANK(laps_times[[#This Row],[40]]),"DNF",CONCATENATE(RANK(rounds_cum_time[[#This Row],[40]],rounds_cum_time[40],1),"."))</f>
        <v>49.</v>
      </c>
      <c r="AX46" s="130" t="str">
        <f>IF(ISBLANK(laps_times[[#This Row],[41]]),"DNF",CONCATENATE(RANK(rounds_cum_time[[#This Row],[41]],rounds_cum_time[41],1),"."))</f>
        <v>50.</v>
      </c>
      <c r="AY46" s="130" t="str">
        <f>IF(ISBLANK(laps_times[[#This Row],[42]]),"DNF",CONCATENATE(RANK(rounds_cum_time[[#This Row],[42]],rounds_cum_time[42],1),"."))</f>
        <v>50.</v>
      </c>
      <c r="AZ46" s="130" t="str">
        <f>IF(ISBLANK(laps_times[[#This Row],[43]]),"DNF",CONCATENATE(RANK(rounds_cum_time[[#This Row],[43]],rounds_cum_time[43],1),"."))</f>
        <v>50.</v>
      </c>
      <c r="BA46" s="130" t="str">
        <f>IF(ISBLANK(laps_times[[#This Row],[44]]),"DNF",CONCATENATE(RANK(rounds_cum_time[[#This Row],[44]],rounds_cum_time[44],1),"."))</f>
        <v>50.</v>
      </c>
      <c r="BB46" s="130" t="str">
        <f>IF(ISBLANK(laps_times[[#This Row],[45]]),"DNF",CONCATENATE(RANK(rounds_cum_time[[#This Row],[45]],rounds_cum_time[45],1),"."))</f>
        <v>50.</v>
      </c>
      <c r="BC46" s="130" t="str">
        <f>IF(ISBLANK(laps_times[[#This Row],[46]]),"DNF",CONCATENATE(RANK(rounds_cum_time[[#This Row],[46]],rounds_cum_time[46],1),"."))</f>
        <v>50.</v>
      </c>
      <c r="BD46" s="130" t="str">
        <f>IF(ISBLANK(laps_times[[#This Row],[47]]),"DNF",CONCATENATE(RANK(rounds_cum_time[[#This Row],[47]],rounds_cum_time[47],1),"."))</f>
        <v>50.</v>
      </c>
      <c r="BE46" s="130" t="str">
        <f>IF(ISBLANK(laps_times[[#This Row],[48]]),"DNF",CONCATENATE(RANK(rounds_cum_time[[#This Row],[48]],rounds_cum_time[48],1),"."))</f>
        <v>49.</v>
      </c>
      <c r="BF46" s="130" t="str">
        <f>IF(ISBLANK(laps_times[[#This Row],[49]]),"DNF",CONCATENATE(RANK(rounds_cum_time[[#This Row],[49]],rounds_cum_time[49],1),"."))</f>
        <v>49.</v>
      </c>
      <c r="BG46" s="130" t="str">
        <f>IF(ISBLANK(laps_times[[#This Row],[50]]),"DNF",CONCATENATE(RANK(rounds_cum_time[[#This Row],[50]],rounds_cum_time[50],1),"."))</f>
        <v>49.</v>
      </c>
      <c r="BH46" s="130" t="str">
        <f>IF(ISBLANK(laps_times[[#This Row],[51]]),"DNF",CONCATENATE(RANK(rounds_cum_time[[#This Row],[51]],rounds_cum_time[51],1),"."))</f>
        <v>48.</v>
      </c>
      <c r="BI46" s="130" t="str">
        <f>IF(ISBLANK(laps_times[[#This Row],[52]]),"DNF",CONCATENATE(RANK(rounds_cum_time[[#This Row],[52]],rounds_cum_time[52],1),"."))</f>
        <v>48.</v>
      </c>
      <c r="BJ46" s="130" t="str">
        <f>IF(ISBLANK(laps_times[[#This Row],[53]]),"DNF",CONCATENATE(RANK(rounds_cum_time[[#This Row],[53]],rounds_cum_time[53],1),"."))</f>
        <v>48.</v>
      </c>
      <c r="BK46" s="130" t="str">
        <f>IF(ISBLANK(laps_times[[#This Row],[54]]),"DNF",CONCATENATE(RANK(rounds_cum_time[[#This Row],[54]],rounds_cum_time[54],1),"."))</f>
        <v>48.</v>
      </c>
      <c r="BL46" s="130" t="str">
        <f>IF(ISBLANK(laps_times[[#This Row],[55]]),"DNF",CONCATENATE(RANK(rounds_cum_time[[#This Row],[55]],rounds_cum_time[55],1),"."))</f>
        <v>48.</v>
      </c>
      <c r="BM46" s="130" t="str">
        <f>IF(ISBLANK(laps_times[[#This Row],[56]]),"DNF",CONCATENATE(RANK(rounds_cum_time[[#This Row],[56]],rounds_cum_time[56],1),"."))</f>
        <v>48.</v>
      </c>
      <c r="BN46" s="130" t="str">
        <f>IF(ISBLANK(laps_times[[#This Row],[57]]),"DNF",CONCATENATE(RANK(rounds_cum_time[[#This Row],[57]],rounds_cum_time[57],1),"."))</f>
        <v>48.</v>
      </c>
      <c r="BO46" s="130" t="str">
        <f>IF(ISBLANK(laps_times[[#This Row],[58]]),"DNF",CONCATENATE(RANK(rounds_cum_time[[#This Row],[58]],rounds_cum_time[58],1),"."))</f>
        <v>48.</v>
      </c>
      <c r="BP46" s="130" t="str">
        <f>IF(ISBLANK(laps_times[[#This Row],[59]]),"DNF",CONCATENATE(RANK(rounds_cum_time[[#This Row],[59]],rounds_cum_time[59],1),"."))</f>
        <v>48.</v>
      </c>
      <c r="BQ46" s="130" t="str">
        <f>IF(ISBLANK(laps_times[[#This Row],[60]]),"DNF",CONCATENATE(RANK(rounds_cum_time[[#This Row],[60]],rounds_cum_time[60],1),"."))</f>
        <v>48.</v>
      </c>
      <c r="BR46" s="130" t="str">
        <f>IF(ISBLANK(laps_times[[#This Row],[61]]),"DNF",CONCATENATE(RANK(rounds_cum_time[[#This Row],[61]],rounds_cum_time[61],1),"."))</f>
        <v>48.</v>
      </c>
      <c r="BS46" s="130" t="str">
        <f>IF(ISBLANK(laps_times[[#This Row],[62]]),"DNF",CONCATENATE(RANK(rounds_cum_time[[#This Row],[62]],rounds_cum_time[62],1),"."))</f>
        <v>48.</v>
      </c>
      <c r="BT46" s="130" t="str">
        <f>IF(ISBLANK(laps_times[[#This Row],[63]]),"DNF",CONCATENATE(RANK(rounds_cum_time[[#This Row],[63]],rounds_cum_time[63],1),"."))</f>
        <v>47.</v>
      </c>
      <c r="BU46" s="130" t="str">
        <f>IF(ISBLANK(laps_times[[#This Row],[64]]),"DNF",CONCATENATE(RANK(rounds_cum_time[[#This Row],[64]],rounds_cum_time[64],1),"."))</f>
        <v>47.</v>
      </c>
      <c r="BV46" s="130" t="str">
        <f>IF(ISBLANK(laps_times[[#This Row],[65]]),"DNF",CONCATENATE(RANK(rounds_cum_time[[#This Row],[65]],rounds_cum_time[65],1),"."))</f>
        <v>47.</v>
      </c>
      <c r="BW46" s="130" t="str">
        <f>IF(ISBLANK(laps_times[[#This Row],[66]]),"DNF",CONCATENATE(RANK(rounds_cum_time[[#This Row],[66]],rounds_cum_time[66],1),"."))</f>
        <v>47.</v>
      </c>
      <c r="BX46" s="130" t="str">
        <f>IF(ISBLANK(laps_times[[#This Row],[67]]),"DNF",CONCATENATE(RANK(rounds_cum_time[[#This Row],[67]],rounds_cum_time[67],1),"."))</f>
        <v>46.</v>
      </c>
      <c r="BY46" s="130" t="str">
        <f>IF(ISBLANK(laps_times[[#This Row],[68]]),"DNF",CONCATENATE(RANK(rounds_cum_time[[#This Row],[68]],rounds_cum_time[68],1),"."))</f>
        <v>46.</v>
      </c>
      <c r="BZ46" s="130" t="str">
        <f>IF(ISBLANK(laps_times[[#This Row],[69]]),"DNF",CONCATENATE(RANK(rounds_cum_time[[#This Row],[69]],rounds_cum_time[69],1),"."))</f>
        <v>46.</v>
      </c>
      <c r="CA46" s="130" t="str">
        <f>IF(ISBLANK(laps_times[[#This Row],[70]]),"DNF",CONCATENATE(RANK(rounds_cum_time[[#This Row],[70]],rounds_cum_time[70],1),"."))</f>
        <v>46.</v>
      </c>
      <c r="CB46" s="130" t="str">
        <f>IF(ISBLANK(laps_times[[#This Row],[71]]),"DNF",CONCATENATE(RANK(rounds_cum_time[[#This Row],[71]],rounds_cum_time[71],1),"."))</f>
        <v>46.</v>
      </c>
      <c r="CC46" s="130" t="str">
        <f>IF(ISBLANK(laps_times[[#This Row],[72]]),"DNF",CONCATENATE(RANK(rounds_cum_time[[#This Row],[72]],rounds_cum_time[72],1),"."))</f>
        <v>47.</v>
      </c>
      <c r="CD46" s="130" t="str">
        <f>IF(ISBLANK(laps_times[[#This Row],[73]]),"DNF",CONCATENATE(RANK(rounds_cum_time[[#This Row],[73]],rounds_cum_time[73],1),"."))</f>
        <v>47.</v>
      </c>
      <c r="CE46" s="130" t="str">
        <f>IF(ISBLANK(laps_times[[#This Row],[74]]),"DNF",CONCATENATE(RANK(rounds_cum_time[[#This Row],[74]],rounds_cum_time[74],1),"."))</f>
        <v>47.</v>
      </c>
      <c r="CF46" s="130" t="str">
        <f>IF(ISBLANK(laps_times[[#This Row],[75]]),"DNF",CONCATENATE(RANK(rounds_cum_time[[#This Row],[75]],rounds_cum_time[75],1),"."))</f>
        <v>46.</v>
      </c>
      <c r="CG46" s="130" t="str">
        <f>IF(ISBLANK(laps_times[[#This Row],[76]]),"DNF",CONCATENATE(RANK(rounds_cum_time[[#This Row],[76]],rounds_cum_time[76],1),"."))</f>
        <v>46.</v>
      </c>
      <c r="CH46" s="130" t="str">
        <f>IF(ISBLANK(laps_times[[#This Row],[77]]),"DNF",CONCATENATE(RANK(rounds_cum_time[[#This Row],[77]],rounds_cum_time[77],1),"."))</f>
        <v>46.</v>
      </c>
      <c r="CI46" s="130" t="str">
        <f>IF(ISBLANK(laps_times[[#This Row],[78]]),"DNF",CONCATENATE(RANK(rounds_cum_time[[#This Row],[78]],rounds_cum_time[78],1),"."))</f>
        <v>45.</v>
      </c>
      <c r="CJ46" s="130" t="str">
        <f>IF(ISBLANK(laps_times[[#This Row],[79]]),"DNF",CONCATENATE(RANK(rounds_cum_time[[#This Row],[79]],rounds_cum_time[79],1),"."))</f>
        <v>45.</v>
      </c>
      <c r="CK46" s="130" t="str">
        <f>IF(ISBLANK(laps_times[[#This Row],[80]]),"DNF",CONCATENATE(RANK(rounds_cum_time[[#This Row],[80]],rounds_cum_time[80],1),"."))</f>
        <v>45.</v>
      </c>
      <c r="CL46" s="130" t="str">
        <f>IF(ISBLANK(laps_times[[#This Row],[81]]),"DNF",CONCATENATE(RANK(rounds_cum_time[[#This Row],[81]],rounds_cum_time[81],1),"."))</f>
        <v>45.</v>
      </c>
      <c r="CM46" s="130" t="str">
        <f>IF(ISBLANK(laps_times[[#This Row],[82]]),"DNF",CONCATENATE(RANK(rounds_cum_time[[#This Row],[82]],rounds_cum_time[82],1),"."))</f>
        <v>44.</v>
      </c>
      <c r="CN46" s="130" t="str">
        <f>IF(ISBLANK(laps_times[[#This Row],[83]]),"DNF",CONCATENATE(RANK(rounds_cum_time[[#This Row],[83]],rounds_cum_time[83],1),"."))</f>
        <v>43.</v>
      </c>
      <c r="CO46" s="130" t="str">
        <f>IF(ISBLANK(laps_times[[#This Row],[84]]),"DNF",CONCATENATE(RANK(rounds_cum_time[[#This Row],[84]],rounds_cum_time[84],1),"."))</f>
        <v>43.</v>
      </c>
      <c r="CP46" s="130" t="str">
        <f>IF(ISBLANK(laps_times[[#This Row],[85]]),"DNF",CONCATENATE(RANK(rounds_cum_time[[#This Row],[85]],rounds_cum_time[85],1),"."))</f>
        <v>43.</v>
      </c>
      <c r="CQ46" s="130" t="str">
        <f>IF(ISBLANK(laps_times[[#This Row],[86]]),"DNF",CONCATENATE(RANK(rounds_cum_time[[#This Row],[86]],rounds_cum_time[86],1),"."))</f>
        <v>43.</v>
      </c>
      <c r="CR46" s="130" t="str">
        <f>IF(ISBLANK(laps_times[[#This Row],[87]]),"DNF",CONCATENATE(RANK(rounds_cum_time[[#This Row],[87]],rounds_cum_time[87],1),"."))</f>
        <v>42.</v>
      </c>
      <c r="CS46" s="130" t="str">
        <f>IF(ISBLANK(laps_times[[#This Row],[88]]),"DNF",CONCATENATE(RANK(rounds_cum_time[[#This Row],[88]],rounds_cum_time[88],1),"."))</f>
        <v>42.</v>
      </c>
      <c r="CT46" s="130" t="str">
        <f>IF(ISBLANK(laps_times[[#This Row],[89]]),"DNF",CONCATENATE(RANK(rounds_cum_time[[#This Row],[89]],rounds_cum_time[89],1),"."))</f>
        <v>41.</v>
      </c>
      <c r="CU46" s="130" t="str">
        <f>IF(ISBLANK(laps_times[[#This Row],[90]]),"DNF",CONCATENATE(RANK(rounds_cum_time[[#This Row],[90]],rounds_cum_time[90],1),"."))</f>
        <v>40.</v>
      </c>
      <c r="CV46" s="130" t="str">
        <f>IF(ISBLANK(laps_times[[#This Row],[91]]),"DNF",CONCATENATE(RANK(rounds_cum_time[[#This Row],[91]],rounds_cum_time[91],1),"."))</f>
        <v>40.</v>
      </c>
      <c r="CW46" s="130" t="str">
        <f>IF(ISBLANK(laps_times[[#This Row],[92]]),"DNF",CONCATENATE(RANK(rounds_cum_time[[#This Row],[92]],rounds_cum_time[92],1),"."))</f>
        <v>41.</v>
      </c>
      <c r="CX46" s="130" t="str">
        <f>IF(ISBLANK(laps_times[[#This Row],[93]]),"DNF",CONCATENATE(RANK(rounds_cum_time[[#This Row],[93]],rounds_cum_time[93],1),"."))</f>
        <v>42.</v>
      </c>
      <c r="CY46" s="130" t="str">
        <f>IF(ISBLANK(laps_times[[#This Row],[94]]),"DNF",CONCATENATE(RANK(rounds_cum_time[[#This Row],[94]],rounds_cum_time[94],1),"."))</f>
        <v>42.</v>
      </c>
      <c r="CZ46" s="130" t="str">
        <f>IF(ISBLANK(laps_times[[#This Row],[95]]),"DNF",CONCATENATE(RANK(rounds_cum_time[[#This Row],[95]],rounds_cum_time[95],1),"."))</f>
        <v>42.</v>
      </c>
      <c r="DA46" s="130" t="str">
        <f>IF(ISBLANK(laps_times[[#This Row],[96]]),"DNF",CONCATENATE(RANK(rounds_cum_time[[#This Row],[96]],rounds_cum_time[96],1),"."))</f>
        <v>42.</v>
      </c>
      <c r="DB46" s="130" t="str">
        <f>IF(ISBLANK(laps_times[[#This Row],[97]]),"DNF",CONCATENATE(RANK(rounds_cum_time[[#This Row],[97]],rounds_cum_time[97],1),"."))</f>
        <v>42.</v>
      </c>
      <c r="DC46" s="130" t="str">
        <f>IF(ISBLANK(laps_times[[#This Row],[98]]),"DNF",CONCATENATE(RANK(rounds_cum_time[[#This Row],[98]],rounds_cum_time[98],1),"."))</f>
        <v>42.</v>
      </c>
      <c r="DD46" s="130" t="str">
        <f>IF(ISBLANK(laps_times[[#This Row],[99]]),"DNF",CONCATENATE(RANK(rounds_cum_time[[#This Row],[99]],rounds_cum_time[99],1),"."))</f>
        <v>43.</v>
      </c>
      <c r="DE46" s="130" t="str">
        <f>IF(ISBLANK(laps_times[[#This Row],[100]]),"DNF",CONCATENATE(RANK(rounds_cum_time[[#This Row],[100]],rounds_cum_time[100],1),"."))</f>
        <v>43.</v>
      </c>
      <c r="DF46" s="130" t="str">
        <f>IF(ISBLANK(laps_times[[#This Row],[101]]),"DNF",CONCATENATE(RANK(rounds_cum_time[[#This Row],[101]],rounds_cum_time[101],1),"."))</f>
        <v>43.</v>
      </c>
      <c r="DG46" s="130" t="str">
        <f>IF(ISBLANK(laps_times[[#This Row],[102]]),"DNF",CONCATENATE(RANK(rounds_cum_time[[#This Row],[102]],rounds_cum_time[102],1),"."))</f>
        <v>43.</v>
      </c>
      <c r="DH46" s="130" t="str">
        <f>IF(ISBLANK(laps_times[[#This Row],[103]]),"DNF",CONCATENATE(RANK(rounds_cum_time[[#This Row],[103]],rounds_cum_time[103],1),"."))</f>
        <v>43.</v>
      </c>
      <c r="DI46" s="131" t="str">
        <f>IF(ISBLANK(laps_times[[#This Row],[104]]),"DNF",CONCATENATE(RANK(rounds_cum_time[[#This Row],[104]],rounds_cum_time[104],1),"."))</f>
        <v>43.</v>
      </c>
      <c r="DJ46" s="131" t="str">
        <f>IF(ISBLANK(laps_times[[#This Row],[105]]),"DNF",CONCATENATE(RANK(rounds_cum_time[[#This Row],[105]],rounds_cum_time[105],1),"."))</f>
        <v>43.</v>
      </c>
    </row>
    <row r="47" spans="2:114" x14ac:dyDescent="0.2">
      <c r="B47" s="124">
        <f>laps_times[[#This Row],[poř]]</f>
        <v>44</v>
      </c>
      <c r="C47" s="129">
        <f>laps_times[[#This Row],[s.č.]]</f>
        <v>121</v>
      </c>
      <c r="D47" s="125" t="str">
        <f>laps_times[[#This Row],[jméno]]</f>
        <v>Vondrášek Martin</v>
      </c>
      <c r="E47" s="126">
        <f>laps_times[[#This Row],[roč]]</f>
        <v>1982</v>
      </c>
      <c r="F47" s="126" t="str">
        <f>laps_times[[#This Row],[kat]]</f>
        <v>M30</v>
      </c>
      <c r="G47" s="126">
        <f>laps_times[[#This Row],[poř_kat]]</f>
        <v>15</v>
      </c>
      <c r="H47" s="125" t="str">
        <f>IF(ISBLANK(laps_times[[#This Row],[klub]]),"-",laps_times[[#This Row],[klub]])</f>
        <v>TJ Jiskra Třeboň</v>
      </c>
      <c r="I47" s="138">
        <f>laps_times[[#This Row],[celk. čas]]</f>
        <v>0.15027777777777776</v>
      </c>
      <c r="J47" s="130" t="str">
        <f>IF(ISBLANK(laps_times[[#This Row],[1]]),"DNF",CONCATENATE(RANK(rounds_cum_time[[#This Row],[1]],rounds_cum_time[1],1),"."))</f>
        <v>26.</v>
      </c>
      <c r="K47" s="130" t="str">
        <f>IF(ISBLANK(laps_times[[#This Row],[2]]),"DNF",CONCATENATE(RANK(rounds_cum_time[[#This Row],[2]],rounds_cum_time[2],1),"."))</f>
        <v>26.</v>
      </c>
      <c r="L47" s="130" t="str">
        <f>IF(ISBLANK(laps_times[[#This Row],[3]]),"DNF",CONCATENATE(RANK(rounds_cum_time[[#This Row],[3]],rounds_cum_time[3],1),"."))</f>
        <v>27.</v>
      </c>
      <c r="M47" s="130" t="str">
        <f>IF(ISBLANK(laps_times[[#This Row],[4]]),"DNF",CONCATENATE(RANK(rounds_cum_time[[#This Row],[4]],rounds_cum_time[4],1),"."))</f>
        <v>27.</v>
      </c>
      <c r="N47" s="130" t="str">
        <f>IF(ISBLANK(laps_times[[#This Row],[5]]),"DNF",CONCATENATE(RANK(rounds_cum_time[[#This Row],[5]],rounds_cum_time[5],1),"."))</f>
        <v>27.</v>
      </c>
      <c r="O47" s="130" t="str">
        <f>IF(ISBLANK(laps_times[[#This Row],[6]]),"DNF",CONCATENATE(RANK(rounds_cum_time[[#This Row],[6]],rounds_cum_time[6],1),"."))</f>
        <v>27.</v>
      </c>
      <c r="P47" s="130" t="str">
        <f>IF(ISBLANK(laps_times[[#This Row],[7]]),"DNF",CONCATENATE(RANK(rounds_cum_time[[#This Row],[7]],rounds_cum_time[7],1),"."))</f>
        <v>27.</v>
      </c>
      <c r="Q47" s="130" t="str">
        <f>IF(ISBLANK(laps_times[[#This Row],[8]]),"DNF",CONCATENATE(RANK(rounds_cum_time[[#This Row],[8]],rounds_cum_time[8],1),"."))</f>
        <v>27.</v>
      </c>
      <c r="R47" s="130" t="str">
        <f>IF(ISBLANK(laps_times[[#This Row],[9]]),"DNF",CONCATENATE(RANK(rounds_cum_time[[#This Row],[9]],rounds_cum_time[9],1),"."))</f>
        <v>27.</v>
      </c>
      <c r="S47" s="130" t="str">
        <f>IF(ISBLANK(laps_times[[#This Row],[10]]),"DNF",CONCATENATE(RANK(rounds_cum_time[[#This Row],[10]],rounds_cum_time[10],1),"."))</f>
        <v>27.</v>
      </c>
      <c r="T47" s="130" t="str">
        <f>IF(ISBLANK(laps_times[[#This Row],[11]]),"DNF",CONCATENATE(RANK(rounds_cum_time[[#This Row],[11]],rounds_cum_time[11],1),"."))</f>
        <v>27.</v>
      </c>
      <c r="U47" s="130" t="str">
        <f>IF(ISBLANK(laps_times[[#This Row],[12]]),"DNF",CONCATENATE(RANK(rounds_cum_time[[#This Row],[12]],rounds_cum_time[12],1),"."))</f>
        <v>27.</v>
      </c>
      <c r="V47" s="130" t="str">
        <f>IF(ISBLANK(laps_times[[#This Row],[13]]),"DNF",CONCATENATE(RANK(rounds_cum_time[[#This Row],[13]],rounds_cum_time[13],1),"."))</f>
        <v>28.</v>
      </c>
      <c r="W47" s="130" t="str">
        <f>IF(ISBLANK(laps_times[[#This Row],[14]]),"DNF",CONCATENATE(RANK(rounds_cum_time[[#This Row],[14]],rounds_cum_time[14],1),"."))</f>
        <v>28.</v>
      </c>
      <c r="X47" s="130" t="str">
        <f>IF(ISBLANK(laps_times[[#This Row],[15]]),"DNF",CONCATENATE(RANK(rounds_cum_time[[#This Row],[15]],rounds_cum_time[15],1),"."))</f>
        <v>28.</v>
      </c>
      <c r="Y47" s="130" t="str">
        <f>IF(ISBLANK(laps_times[[#This Row],[16]]),"DNF",CONCATENATE(RANK(rounds_cum_time[[#This Row],[16]],rounds_cum_time[16],1),"."))</f>
        <v>30.</v>
      </c>
      <c r="Z47" s="130" t="str">
        <f>IF(ISBLANK(laps_times[[#This Row],[17]]),"DNF",CONCATENATE(RANK(rounds_cum_time[[#This Row],[17]],rounds_cum_time[17],1),"."))</f>
        <v>30.</v>
      </c>
      <c r="AA47" s="130" t="str">
        <f>IF(ISBLANK(laps_times[[#This Row],[18]]),"DNF",CONCATENATE(RANK(rounds_cum_time[[#This Row],[18]],rounds_cum_time[18],1),"."))</f>
        <v>30.</v>
      </c>
      <c r="AB47" s="130" t="str">
        <f>IF(ISBLANK(laps_times[[#This Row],[19]]),"DNF",CONCATENATE(RANK(rounds_cum_time[[#This Row],[19]],rounds_cum_time[19],1),"."))</f>
        <v>30.</v>
      </c>
      <c r="AC47" s="130" t="str">
        <f>IF(ISBLANK(laps_times[[#This Row],[20]]),"DNF",CONCATENATE(RANK(rounds_cum_time[[#This Row],[20]],rounds_cum_time[20],1),"."))</f>
        <v>30.</v>
      </c>
      <c r="AD47" s="130" t="str">
        <f>IF(ISBLANK(laps_times[[#This Row],[21]]),"DNF",CONCATENATE(RANK(rounds_cum_time[[#This Row],[21]],rounds_cum_time[21],1),"."))</f>
        <v>30.</v>
      </c>
      <c r="AE47" s="130" t="str">
        <f>IF(ISBLANK(laps_times[[#This Row],[22]]),"DNF",CONCATENATE(RANK(rounds_cum_time[[#This Row],[22]],rounds_cum_time[22],1),"."))</f>
        <v>30.</v>
      </c>
      <c r="AF47" s="130" t="str">
        <f>IF(ISBLANK(laps_times[[#This Row],[23]]),"DNF",CONCATENATE(RANK(rounds_cum_time[[#This Row],[23]],rounds_cum_time[23],1),"."))</f>
        <v>30.</v>
      </c>
      <c r="AG47" s="130" t="str">
        <f>IF(ISBLANK(laps_times[[#This Row],[24]]),"DNF",CONCATENATE(RANK(rounds_cum_time[[#This Row],[24]],rounds_cum_time[24],1),"."))</f>
        <v>30.</v>
      </c>
      <c r="AH47" s="130" t="str">
        <f>IF(ISBLANK(laps_times[[#This Row],[25]]),"DNF",CONCATENATE(RANK(rounds_cum_time[[#This Row],[25]],rounds_cum_time[25],1),"."))</f>
        <v>30.</v>
      </c>
      <c r="AI47" s="130" t="str">
        <f>IF(ISBLANK(laps_times[[#This Row],[26]]),"DNF",CONCATENATE(RANK(rounds_cum_time[[#This Row],[26]],rounds_cum_time[26],1),"."))</f>
        <v>30.</v>
      </c>
      <c r="AJ47" s="130" t="str">
        <f>IF(ISBLANK(laps_times[[#This Row],[27]]),"DNF",CONCATENATE(RANK(rounds_cum_time[[#This Row],[27]],rounds_cum_time[27],1),"."))</f>
        <v>30.</v>
      </c>
      <c r="AK47" s="130" t="str">
        <f>IF(ISBLANK(laps_times[[#This Row],[28]]),"DNF",CONCATENATE(RANK(rounds_cum_time[[#This Row],[28]],rounds_cum_time[28],1),"."))</f>
        <v>30.</v>
      </c>
      <c r="AL47" s="130" t="str">
        <f>IF(ISBLANK(laps_times[[#This Row],[29]]),"DNF",CONCATENATE(RANK(rounds_cum_time[[#This Row],[29]],rounds_cum_time[29],1),"."))</f>
        <v>30.</v>
      </c>
      <c r="AM47" s="130" t="str">
        <f>IF(ISBLANK(laps_times[[#This Row],[30]]),"DNF",CONCATENATE(RANK(rounds_cum_time[[#This Row],[30]],rounds_cum_time[30],1),"."))</f>
        <v>30.</v>
      </c>
      <c r="AN47" s="130" t="str">
        <f>IF(ISBLANK(laps_times[[#This Row],[31]]),"DNF",CONCATENATE(RANK(rounds_cum_time[[#This Row],[31]],rounds_cum_time[31],1),"."))</f>
        <v>31.</v>
      </c>
      <c r="AO47" s="130" t="str">
        <f>IF(ISBLANK(laps_times[[#This Row],[32]]),"DNF",CONCATENATE(RANK(rounds_cum_time[[#This Row],[32]],rounds_cum_time[32],1),"."))</f>
        <v>30.</v>
      </c>
      <c r="AP47" s="130" t="str">
        <f>IF(ISBLANK(laps_times[[#This Row],[33]]),"DNF",CONCATENATE(RANK(rounds_cum_time[[#This Row],[33]],rounds_cum_time[33],1),"."))</f>
        <v>40.</v>
      </c>
      <c r="AQ47" s="130" t="str">
        <f>IF(ISBLANK(laps_times[[#This Row],[34]]),"DNF",CONCATENATE(RANK(rounds_cum_time[[#This Row],[34]],rounds_cum_time[34],1),"."))</f>
        <v>40.</v>
      </c>
      <c r="AR47" s="130" t="str">
        <f>IF(ISBLANK(laps_times[[#This Row],[35]]),"DNF",CONCATENATE(RANK(rounds_cum_time[[#This Row],[35]],rounds_cum_time[35],1),"."))</f>
        <v>40.</v>
      </c>
      <c r="AS47" s="130" t="str">
        <f>IF(ISBLANK(laps_times[[#This Row],[36]]),"DNF",CONCATENATE(RANK(rounds_cum_time[[#This Row],[36]],rounds_cum_time[36],1),"."))</f>
        <v>40.</v>
      </c>
      <c r="AT47" s="130" t="str">
        <f>IF(ISBLANK(laps_times[[#This Row],[37]]),"DNF",CONCATENATE(RANK(rounds_cum_time[[#This Row],[37]],rounds_cum_time[37],1),"."))</f>
        <v>38.</v>
      </c>
      <c r="AU47" s="130" t="str">
        <f>IF(ISBLANK(laps_times[[#This Row],[38]]),"DNF",CONCATENATE(RANK(rounds_cum_time[[#This Row],[38]],rounds_cum_time[38],1),"."))</f>
        <v>38.</v>
      </c>
      <c r="AV47" s="130" t="str">
        <f>IF(ISBLANK(laps_times[[#This Row],[39]]),"DNF",CONCATENATE(RANK(rounds_cum_time[[#This Row],[39]],rounds_cum_time[39],1),"."))</f>
        <v>38.</v>
      </c>
      <c r="AW47" s="130" t="str">
        <f>IF(ISBLANK(laps_times[[#This Row],[40]]),"DNF",CONCATENATE(RANK(rounds_cum_time[[#This Row],[40]],rounds_cum_time[40],1),"."))</f>
        <v>38.</v>
      </c>
      <c r="AX47" s="130" t="str">
        <f>IF(ISBLANK(laps_times[[#This Row],[41]]),"DNF",CONCATENATE(RANK(rounds_cum_time[[#This Row],[41]],rounds_cum_time[41],1),"."))</f>
        <v>38.</v>
      </c>
      <c r="AY47" s="130" t="str">
        <f>IF(ISBLANK(laps_times[[#This Row],[42]]),"DNF",CONCATENATE(RANK(rounds_cum_time[[#This Row],[42]],rounds_cum_time[42],1),"."))</f>
        <v>38.</v>
      </c>
      <c r="AZ47" s="130" t="str">
        <f>IF(ISBLANK(laps_times[[#This Row],[43]]),"DNF",CONCATENATE(RANK(rounds_cum_time[[#This Row],[43]],rounds_cum_time[43],1),"."))</f>
        <v>38.</v>
      </c>
      <c r="BA47" s="130" t="str">
        <f>IF(ISBLANK(laps_times[[#This Row],[44]]),"DNF",CONCATENATE(RANK(rounds_cum_time[[#This Row],[44]],rounds_cum_time[44],1),"."))</f>
        <v>38.</v>
      </c>
      <c r="BB47" s="130" t="str">
        <f>IF(ISBLANK(laps_times[[#This Row],[45]]),"DNF",CONCATENATE(RANK(rounds_cum_time[[#This Row],[45]],rounds_cum_time[45],1),"."))</f>
        <v>38.</v>
      </c>
      <c r="BC47" s="130" t="str">
        <f>IF(ISBLANK(laps_times[[#This Row],[46]]),"DNF",CONCATENATE(RANK(rounds_cum_time[[#This Row],[46]],rounds_cum_time[46],1),"."))</f>
        <v>38.</v>
      </c>
      <c r="BD47" s="130" t="str">
        <f>IF(ISBLANK(laps_times[[#This Row],[47]]),"DNF",CONCATENATE(RANK(rounds_cum_time[[#This Row],[47]],rounds_cum_time[47],1),"."))</f>
        <v>38.</v>
      </c>
      <c r="BE47" s="130" t="str">
        <f>IF(ISBLANK(laps_times[[#This Row],[48]]),"DNF",CONCATENATE(RANK(rounds_cum_time[[#This Row],[48]],rounds_cum_time[48],1),"."))</f>
        <v>38.</v>
      </c>
      <c r="BF47" s="130" t="str">
        <f>IF(ISBLANK(laps_times[[#This Row],[49]]),"DNF",CONCATENATE(RANK(rounds_cum_time[[#This Row],[49]],rounds_cum_time[49],1),"."))</f>
        <v>38.</v>
      </c>
      <c r="BG47" s="130" t="str">
        <f>IF(ISBLANK(laps_times[[#This Row],[50]]),"DNF",CONCATENATE(RANK(rounds_cum_time[[#This Row],[50]],rounds_cum_time[50],1),"."))</f>
        <v>38.</v>
      </c>
      <c r="BH47" s="130" t="str">
        <f>IF(ISBLANK(laps_times[[#This Row],[51]]),"DNF",CONCATENATE(RANK(rounds_cum_time[[#This Row],[51]],rounds_cum_time[51],1),"."))</f>
        <v>37.</v>
      </c>
      <c r="BI47" s="130" t="str">
        <f>IF(ISBLANK(laps_times[[#This Row],[52]]),"DNF",CONCATENATE(RANK(rounds_cum_time[[#This Row],[52]],rounds_cum_time[52],1),"."))</f>
        <v>37.</v>
      </c>
      <c r="BJ47" s="130" t="str">
        <f>IF(ISBLANK(laps_times[[#This Row],[53]]),"DNF",CONCATENATE(RANK(rounds_cum_time[[#This Row],[53]],rounds_cum_time[53],1),"."))</f>
        <v>36.</v>
      </c>
      <c r="BK47" s="130" t="str">
        <f>IF(ISBLANK(laps_times[[#This Row],[54]]),"DNF",CONCATENATE(RANK(rounds_cum_time[[#This Row],[54]],rounds_cum_time[54],1),"."))</f>
        <v>34.</v>
      </c>
      <c r="BL47" s="130" t="str">
        <f>IF(ISBLANK(laps_times[[#This Row],[55]]),"DNF",CONCATENATE(RANK(rounds_cum_time[[#This Row],[55]],rounds_cum_time[55],1),"."))</f>
        <v>34.</v>
      </c>
      <c r="BM47" s="130" t="str">
        <f>IF(ISBLANK(laps_times[[#This Row],[56]]),"DNF",CONCATENATE(RANK(rounds_cum_time[[#This Row],[56]],rounds_cum_time[56],1),"."))</f>
        <v>34.</v>
      </c>
      <c r="BN47" s="130" t="str">
        <f>IF(ISBLANK(laps_times[[#This Row],[57]]),"DNF",CONCATENATE(RANK(rounds_cum_time[[#This Row],[57]],rounds_cum_time[57],1),"."))</f>
        <v>34.</v>
      </c>
      <c r="BO47" s="130" t="str">
        <f>IF(ISBLANK(laps_times[[#This Row],[58]]),"DNF",CONCATENATE(RANK(rounds_cum_time[[#This Row],[58]],rounds_cum_time[58],1),"."))</f>
        <v>33.</v>
      </c>
      <c r="BP47" s="130" t="str">
        <f>IF(ISBLANK(laps_times[[#This Row],[59]]),"DNF",CONCATENATE(RANK(rounds_cum_time[[#This Row],[59]],rounds_cum_time[59],1),"."))</f>
        <v>33.</v>
      </c>
      <c r="BQ47" s="130" t="str">
        <f>IF(ISBLANK(laps_times[[#This Row],[60]]),"DNF",CONCATENATE(RANK(rounds_cum_time[[#This Row],[60]],rounds_cum_time[60],1),"."))</f>
        <v>31.</v>
      </c>
      <c r="BR47" s="130" t="str">
        <f>IF(ISBLANK(laps_times[[#This Row],[61]]),"DNF",CONCATENATE(RANK(rounds_cum_time[[#This Row],[61]],rounds_cum_time[61],1),"."))</f>
        <v>31.</v>
      </c>
      <c r="BS47" s="130" t="str">
        <f>IF(ISBLANK(laps_times[[#This Row],[62]]),"DNF",CONCATENATE(RANK(rounds_cum_time[[#This Row],[62]],rounds_cum_time[62],1),"."))</f>
        <v>31.</v>
      </c>
      <c r="BT47" s="130" t="str">
        <f>IF(ISBLANK(laps_times[[#This Row],[63]]),"DNF",CONCATENATE(RANK(rounds_cum_time[[#This Row],[63]],rounds_cum_time[63],1),"."))</f>
        <v>31.</v>
      </c>
      <c r="BU47" s="130" t="str">
        <f>IF(ISBLANK(laps_times[[#This Row],[64]]),"DNF",CONCATENATE(RANK(rounds_cum_time[[#This Row],[64]],rounds_cum_time[64],1),"."))</f>
        <v>31.</v>
      </c>
      <c r="BV47" s="130" t="str">
        <f>IF(ISBLANK(laps_times[[#This Row],[65]]),"DNF",CONCATENATE(RANK(rounds_cum_time[[#This Row],[65]],rounds_cum_time[65],1),"."))</f>
        <v>31.</v>
      </c>
      <c r="BW47" s="130" t="str">
        <f>IF(ISBLANK(laps_times[[#This Row],[66]]),"DNF",CONCATENATE(RANK(rounds_cum_time[[#This Row],[66]],rounds_cum_time[66],1),"."))</f>
        <v>31.</v>
      </c>
      <c r="BX47" s="130" t="str">
        <f>IF(ISBLANK(laps_times[[#This Row],[67]]),"DNF",CONCATENATE(RANK(rounds_cum_time[[#This Row],[67]],rounds_cum_time[67],1),"."))</f>
        <v>31.</v>
      </c>
      <c r="BY47" s="130" t="str">
        <f>IF(ISBLANK(laps_times[[#This Row],[68]]),"DNF",CONCATENATE(RANK(rounds_cum_time[[#This Row],[68]],rounds_cum_time[68],1),"."))</f>
        <v>31.</v>
      </c>
      <c r="BZ47" s="130" t="str">
        <f>IF(ISBLANK(laps_times[[#This Row],[69]]),"DNF",CONCATENATE(RANK(rounds_cum_time[[#This Row],[69]],rounds_cum_time[69],1),"."))</f>
        <v>31.</v>
      </c>
      <c r="CA47" s="130" t="str">
        <f>IF(ISBLANK(laps_times[[#This Row],[70]]),"DNF",CONCATENATE(RANK(rounds_cum_time[[#This Row],[70]],rounds_cum_time[70],1),"."))</f>
        <v>31.</v>
      </c>
      <c r="CB47" s="130" t="str">
        <f>IF(ISBLANK(laps_times[[#This Row],[71]]),"DNF",CONCATENATE(RANK(rounds_cum_time[[#This Row],[71]],rounds_cum_time[71],1),"."))</f>
        <v>31.</v>
      </c>
      <c r="CC47" s="130" t="str">
        <f>IF(ISBLANK(laps_times[[#This Row],[72]]),"DNF",CONCATENATE(RANK(rounds_cum_time[[#This Row],[72]],rounds_cum_time[72],1),"."))</f>
        <v>32.</v>
      </c>
      <c r="CD47" s="130" t="str">
        <f>IF(ISBLANK(laps_times[[#This Row],[73]]),"DNF",CONCATENATE(RANK(rounds_cum_time[[#This Row],[73]],rounds_cum_time[73],1),"."))</f>
        <v>32.</v>
      </c>
      <c r="CE47" s="130" t="str">
        <f>IF(ISBLANK(laps_times[[#This Row],[74]]),"DNF",CONCATENATE(RANK(rounds_cum_time[[#This Row],[74]],rounds_cum_time[74],1),"."))</f>
        <v>32.</v>
      </c>
      <c r="CF47" s="130" t="str">
        <f>IF(ISBLANK(laps_times[[#This Row],[75]]),"DNF",CONCATENATE(RANK(rounds_cum_time[[#This Row],[75]],rounds_cum_time[75],1),"."))</f>
        <v>32.</v>
      </c>
      <c r="CG47" s="130" t="str">
        <f>IF(ISBLANK(laps_times[[#This Row],[76]]),"DNF",CONCATENATE(RANK(rounds_cum_time[[#This Row],[76]],rounds_cum_time[76],1),"."))</f>
        <v>32.</v>
      </c>
      <c r="CH47" s="130" t="str">
        <f>IF(ISBLANK(laps_times[[#This Row],[77]]),"DNF",CONCATENATE(RANK(rounds_cum_time[[#This Row],[77]],rounds_cum_time[77],1),"."))</f>
        <v>32.</v>
      </c>
      <c r="CI47" s="130" t="str">
        <f>IF(ISBLANK(laps_times[[#This Row],[78]]),"DNF",CONCATENATE(RANK(rounds_cum_time[[#This Row],[78]],rounds_cum_time[78],1),"."))</f>
        <v>32.</v>
      </c>
      <c r="CJ47" s="130" t="str">
        <f>IF(ISBLANK(laps_times[[#This Row],[79]]),"DNF",CONCATENATE(RANK(rounds_cum_time[[#This Row],[79]],rounds_cum_time[79],1),"."))</f>
        <v>32.</v>
      </c>
      <c r="CK47" s="130" t="str">
        <f>IF(ISBLANK(laps_times[[#This Row],[80]]),"DNF",CONCATENATE(RANK(rounds_cum_time[[#This Row],[80]],rounds_cum_time[80],1),"."))</f>
        <v>32.</v>
      </c>
      <c r="CL47" s="130" t="str">
        <f>IF(ISBLANK(laps_times[[#This Row],[81]]),"DNF",CONCATENATE(RANK(rounds_cum_time[[#This Row],[81]],rounds_cum_time[81],1),"."))</f>
        <v>32.</v>
      </c>
      <c r="CM47" s="130" t="str">
        <f>IF(ISBLANK(laps_times[[#This Row],[82]]),"DNF",CONCATENATE(RANK(rounds_cum_time[[#This Row],[82]],rounds_cum_time[82],1),"."))</f>
        <v>32.</v>
      </c>
      <c r="CN47" s="130" t="str">
        <f>IF(ISBLANK(laps_times[[#This Row],[83]]),"DNF",CONCATENATE(RANK(rounds_cum_time[[#This Row],[83]],rounds_cum_time[83],1),"."))</f>
        <v>31.</v>
      </c>
      <c r="CO47" s="130" t="str">
        <f>IF(ISBLANK(laps_times[[#This Row],[84]]),"DNF",CONCATENATE(RANK(rounds_cum_time[[#This Row],[84]],rounds_cum_time[84],1),"."))</f>
        <v>31.</v>
      </c>
      <c r="CP47" s="130" t="str">
        <f>IF(ISBLANK(laps_times[[#This Row],[85]]),"DNF",CONCATENATE(RANK(rounds_cum_time[[#This Row],[85]],rounds_cum_time[85],1),"."))</f>
        <v>32.</v>
      </c>
      <c r="CQ47" s="130" t="str">
        <f>IF(ISBLANK(laps_times[[#This Row],[86]]),"DNF",CONCATENATE(RANK(rounds_cum_time[[#This Row],[86]],rounds_cum_time[86],1),"."))</f>
        <v>32.</v>
      </c>
      <c r="CR47" s="130" t="str">
        <f>IF(ISBLANK(laps_times[[#This Row],[87]]),"DNF",CONCATENATE(RANK(rounds_cum_time[[#This Row],[87]],rounds_cum_time[87],1),"."))</f>
        <v>47.</v>
      </c>
      <c r="CS47" s="130" t="str">
        <f>IF(ISBLANK(laps_times[[#This Row],[88]]),"DNF",CONCATENATE(RANK(rounds_cum_time[[#This Row],[88]],rounds_cum_time[88],1),"."))</f>
        <v>47.</v>
      </c>
      <c r="CT47" s="130" t="str">
        <f>IF(ISBLANK(laps_times[[#This Row],[89]]),"DNF",CONCATENATE(RANK(rounds_cum_time[[#This Row],[89]],rounds_cum_time[89],1),"."))</f>
        <v>47.</v>
      </c>
      <c r="CU47" s="130" t="str">
        <f>IF(ISBLANK(laps_times[[#This Row],[90]]),"DNF",CONCATENATE(RANK(rounds_cum_time[[#This Row],[90]],rounds_cum_time[90],1),"."))</f>
        <v>46.</v>
      </c>
      <c r="CV47" s="130" t="str">
        <f>IF(ISBLANK(laps_times[[#This Row],[91]]),"DNF",CONCATENATE(RANK(rounds_cum_time[[#This Row],[91]],rounds_cum_time[91],1),"."))</f>
        <v>45.</v>
      </c>
      <c r="CW47" s="130" t="str">
        <f>IF(ISBLANK(laps_times[[#This Row],[92]]),"DNF",CONCATENATE(RANK(rounds_cum_time[[#This Row],[92]],rounds_cum_time[92],1),"."))</f>
        <v>45.</v>
      </c>
      <c r="CX47" s="130" t="str">
        <f>IF(ISBLANK(laps_times[[#This Row],[93]]),"DNF",CONCATENATE(RANK(rounds_cum_time[[#This Row],[93]],rounds_cum_time[93],1),"."))</f>
        <v>47.</v>
      </c>
      <c r="CY47" s="130" t="str">
        <f>IF(ISBLANK(laps_times[[#This Row],[94]]),"DNF",CONCATENATE(RANK(rounds_cum_time[[#This Row],[94]],rounds_cum_time[94],1),"."))</f>
        <v>47.</v>
      </c>
      <c r="CZ47" s="130" t="str">
        <f>IF(ISBLANK(laps_times[[#This Row],[95]]),"DNF",CONCATENATE(RANK(rounds_cum_time[[#This Row],[95]],rounds_cum_time[95],1),"."))</f>
        <v>47.</v>
      </c>
      <c r="DA47" s="130" t="str">
        <f>IF(ISBLANK(laps_times[[#This Row],[96]]),"DNF",CONCATENATE(RANK(rounds_cum_time[[#This Row],[96]],rounds_cum_time[96],1),"."))</f>
        <v>47.</v>
      </c>
      <c r="DB47" s="130" t="str">
        <f>IF(ISBLANK(laps_times[[#This Row],[97]]),"DNF",CONCATENATE(RANK(rounds_cum_time[[#This Row],[97]],rounds_cum_time[97],1),"."))</f>
        <v>46.</v>
      </c>
      <c r="DC47" s="130" t="str">
        <f>IF(ISBLANK(laps_times[[#This Row],[98]]),"DNF",CONCATENATE(RANK(rounds_cum_time[[#This Row],[98]],rounds_cum_time[98],1),"."))</f>
        <v>45.</v>
      </c>
      <c r="DD47" s="130" t="str">
        <f>IF(ISBLANK(laps_times[[#This Row],[99]]),"DNF",CONCATENATE(RANK(rounds_cum_time[[#This Row],[99]],rounds_cum_time[99],1),"."))</f>
        <v>44.</v>
      </c>
      <c r="DE47" s="130" t="str">
        <f>IF(ISBLANK(laps_times[[#This Row],[100]]),"DNF",CONCATENATE(RANK(rounds_cum_time[[#This Row],[100]],rounds_cum_time[100],1),"."))</f>
        <v>44.</v>
      </c>
      <c r="DF47" s="130" t="str">
        <f>IF(ISBLANK(laps_times[[#This Row],[101]]),"DNF",CONCATENATE(RANK(rounds_cum_time[[#This Row],[101]],rounds_cum_time[101],1),"."))</f>
        <v>44.</v>
      </c>
      <c r="DG47" s="130" t="str">
        <f>IF(ISBLANK(laps_times[[#This Row],[102]]),"DNF",CONCATENATE(RANK(rounds_cum_time[[#This Row],[102]],rounds_cum_time[102],1),"."))</f>
        <v>45.</v>
      </c>
      <c r="DH47" s="130" t="str">
        <f>IF(ISBLANK(laps_times[[#This Row],[103]]),"DNF",CONCATENATE(RANK(rounds_cum_time[[#This Row],[103]],rounds_cum_time[103],1),"."))</f>
        <v>45.</v>
      </c>
      <c r="DI47" s="131" t="str">
        <f>IF(ISBLANK(laps_times[[#This Row],[104]]),"DNF",CONCATENATE(RANK(rounds_cum_time[[#This Row],[104]],rounds_cum_time[104],1),"."))</f>
        <v>45.</v>
      </c>
      <c r="DJ47" s="131" t="str">
        <f>IF(ISBLANK(laps_times[[#This Row],[105]]),"DNF",CONCATENATE(RANK(rounds_cum_time[[#This Row],[105]],rounds_cum_time[105],1),"."))</f>
        <v>44.</v>
      </c>
    </row>
    <row r="48" spans="2:114" x14ac:dyDescent="0.2">
      <c r="B48" s="124">
        <f>laps_times[[#This Row],[poř]]</f>
        <v>45</v>
      </c>
      <c r="C48" s="129">
        <f>laps_times[[#This Row],[s.č.]]</f>
        <v>30</v>
      </c>
      <c r="D48" s="125" t="str">
        <f>laps_times[[#This Row],[jméno]]</f>
        <v>Grusz Filip</v>
      </c>
      <c r="E48" s="126">
        <f>laps_times[[#This Row],[roč]]</f>
        <v>1984</v>
      </c>
      <c r="F48" s="126" t="str">
        <f>laps_times[[#This Row],[kat]]</f>
        <v>M30</v>
      </c>
      <c r="G48" s="126">
        <f>laps_times[[#This Row],[poř_kat]]</f>
        <v>16</v>
      </c>
      <c r="H48" s="125" t="str">
        <f>IF(ISBLANK(laps_times[[#This Row],[klub]]),"-",laps_times[[#This Row],[klub]])</f>
        <v>-</v>
      </c>
      <c r="I48" s="138">
        <f>laps_times[[#This Row],[celk. čas]]</f>
        <v>0.15032407407407408</v>
      </c>
      <c r="J48" s="130" t="str">
        <f>IF(ISBLANK(laps_times[[#This Row],[1]]),"DNF",CONCATENATE(RANK(rounds_cum_time[[#This Row],[1]],rounds_cum_time[1],1),"."))</f>
        <v>71.</v>
      </c>
      <c r="K48" s="130" t="str">
        <f>IF(ISBLANK(laps_times[[#This Row],[2]]),"DNF",CONCATENATE(RANK(rounds_cum_time[[#This Row],[2]],rounds_cum_time[2],1),"."))</f>
        <v>58.</v>
      </c>
      <c r="L48" s="130" t="str">
        <f>IF(ISBLANK(laps_times[[#This Row],[3]]),"DNF",CONCATENATE(RANK(rounds_cum_time[[#This Row],[3]],rounds_cum_time[3],1),"."))</f>
        <v>52.</v>
      </c>
      <c r="M48" s="130" t="str">
        <f>IF(ISBLANK(laps_times[[#This Row],[4]]),"DNF",CONCATENATE(RANK(rounds_cum_time[[#This Row],[4]],rounds_cum_time[4],1),"."))</f>
        <v>50.</v>
      </c>
      <c r="N48" s="130" t="str">
        <f>IF(ISBLANK(laps_times[[#This Row],[5]]),"DNF",CONCATENATE(RANK(rounds_cum_time[[#This Row],[5]],rounds_cum_time[5],1),"."))</f>
        <v>48.</v>
      </c>
      <c r="O48" s="130" t="str">
        <f>IF(ISBLANK(laps_times[[#This Row],[6]]),"DNF",CONCATENATE(RANK(rounds_cum_time[[#This Row],[6]],rounds_cum_time[6],1),"."))</f>
        <v>45.</v>
      </c>
      <c r="P48" s="130" t="str">
        <f>IF(ISBLANK(laps_times[[#This Row],[7]]),"DNF",CONCATENATE(RANK(rounds_cum_time[[#This Row],[7]],rounds_cum_time[7],1),"."))</f>
        <v>44.</v>
      </c>
      <c r="Q48" s="130" t="str">
        <f>IF(ISBLANK(laps_times[[#This Row],[8]]),"DNF",CONCATENATE(RANK(rounds_cum_time[[#This Row],[8]],rounds_cum_time[8],1),"."))</f>
        <v>42.</v>
      </c>
      <c r="R48" s="130" t="str">
        <f>IF(ISBLANK(laps_times[[#This Row],[9]]),"DNF",CONCATENATE(RANK(rounds_cum_time[[#This Row],[9]],rounds_cum_time[9],1),"."))</f>
        <v>42.</v>
      </c>
      <c r="S48" s="130" t="str">
        <f>IF(ISBLANK(laps_times[[#This Row],[10]]),"DNF",CONCATENATE(RANK(rounds_cum_time[[#This Row],[10]],rounds_cum_time[10],1),"."))</f>
        <v>41.</v>
      </c>
      <c r="T48" s="130" t="str">
        <f>IF(ISBLANK(laps_times[[#This Row],[11]]),"DNF",CONCATENATE(RANK(rounds_cum_time[[#This Row],[11]],rounds_cum_time[11],1),"."))</f>
        <v>40.</v>
      </c>
      <c r="U48" s="130" t="str">
        <f>IF(ISBLANK(laps_times[[#This Row],[12]]),"DNF",CONCATENATE(RANK(rounds_cum_time[[#This Row],[12]],rounds_cum_time[12],1),"."))</f>
        <v>44.</v>
      </c>
      <c r="V48" s="130" t="str">
        <f>IF(ISBLANK(laps_times[[#This Row],[13]]),"DNF",CONCATENATE(RANK(rounds_cum_time[[#This Row],[13]],rounds_cum_time[13],1),"."))</f>
        <v>44.</v>
      </c>
      <c r="W48" s="130" t="str">
        <f>IF(ISBLANK(laps_times[[#This Row],[14]]),"DNF",CONCATENATE(RANK(rounds_cum_time[[#This Row],[14]],rounds_cum_time[14],1),"."))</f>
        <v>40.</v>
      </c>
      <c r="X48" s="130" t="str">
        <f>IF(ISBLANK(laps_times[[#This Row],[15]]),"DNF",CONCATENATE(RANK(rounds_cum_time[[#This Row],[15]],rounds_cum_time[15],1),"."))</f>
        <v>41.</v>
      </c>
      <c r="Y48" s="130" t="str">
        <f>IF(ISBLANK(laps_times[[#This Row],[16]]),"DNF",CONCATENATE(RANK(rounds_cum_time[[#This Row],[16]],rounds_cum_time[16],1),"."))</f>
        <v>41.</v>
      </c>
      <c r="Z48" s="130" t="str">
        <f>IF(ISBLANK(laps_times[[#This Row],[17]]),"DNF",CONCATENATE(RANK(rounds_cum_time[[#This Row],[17]],rounds_cum_time[17],1),"."))</f>
        <v>41.</v>
      </c>
      <c r="AA48" s="130" t="str">
        <f>IF(ISBLANK(laps_times[[#This Row],[18]]),"DNF",CONCATENATE(RANK(rounds_cum_time[[#This Row],[18]],rounds_cum_time[18],1),"."))</f>
        <v>41.</v>
      </c>
      <c r="AB48" s="130" t="str">
        <f>IF(ISBLANK(laps_times[[#This Row],[19]]),"DNF",CONCATENATE(RANK(rounds_cum_time[[#This Row],[19]],rounds_cum_time[19],1),"."))</f>
        <v>41.</v>
      </c>
      <c r="AC48" s="130" t="str">
        <f>IF(ISBLANK(laps_times[[#This Row],[20]]),"DNF",CONCATENATE(RANK(rounds_cum_time[[#This Row],[20]],rounds_cum_time[20],1),"."))</f>
        <v>41.</v>
      </c>
      <c r="AD48" s="130" t="str">
        <f>IF(ISBLANK(laps_times[[#This Row],[21]]),"DNF",CONCATENATE(RANK(rounds_cum_time[[#This Row],[21]],rounds_cum_time[21],1),"."))</f>
        <v>41.</v>
      </c>
      <c r="AE48" s="130" t="str">
        <f>IF(ISBLANK(laps_times[[#This Row],[22]]),"DNF",CONCATENATE(RANK(rounds_cum_time[[#This Row],[22]],rounds_cum_time[22],1),"."))</f>
        <v>41.</v>
      </c>
      <c r="AF48" s="130" t="str">
        <f>IF(ISBLANK(laps_times[[#This Row],[23]]),"DNF",CONCATENATE(RANK(rounds_cum_time[[#This Row],[23]],rounds_cum_time[23],1),"."))</f>
        <v>43.</v>
      </c>
      <c r="AG48" s="130" t="str">
        <f>IF(ISBLANK(laps_times[[#This Row],[24]]),"DNF",CONCATENATE(RANK(rounds_cum_time[[#This Row],[24]],rounds_cum_time[24],1),"."))</f>
        <v>43.</v>
      </c>
      <c r="AH48" s="130" t="str">
        <f>IF(ISBLANK(laps_times[[#This Row],[25]]),"DNF",CONCATENATE(RANK(rounds_cum_time[[#This Row],[25]],rounds_cum_time[25],1),"."))</f>
        <v>43.</v>
      </c>
      <c r="AI48" s="130" t="str">
        <f>IF(ISBLANK(laps_times[[#This Row],[26]]),"DNF",CONCATENATE(RANK(rounds_cum_time[[#This Row],[26]],rounds_cum_time[26],1),"."))</f>
        <v>43.</v>
      </c>
      <c r="AJ48" s="130" t="str">
        <f>IF(ISBLANK(laps_times[[#This Row],[27]]),"DNF",CONCATENATE(RANK(rounds_cum_time[[#This Row],[27]],rounds_cum_time[27],1),"."))</f>
        <v>43.</v>
      </c>
      <c r="AK48" s="130" t="str">
        <f>IF(ISBLANK(laps_times[[#This Row],[28]]),"DNF",CONCATENATE(RANK(rounds_cum_time[[#This Row],[28]],rounds_cum_time[28],1),"."))</f>
        <v>42.</v>
      </c>
      <c r="AL48" s="130" t="str">
        <f>IF(ISBLANK(laps_times[[#This Row],[29]]),"DNF",CONCATENATE(RANK(rounds_cum_time[[#This Row],[29]],rounds_cum_time[29],1),"."))</f>
        <v>42.</v>
      </c>
      <c r="AM48" s="130" t="str">
        <f>IF(ISBLANK(laps_times[[#This Row],[30]]),"DNF",CONCATENATE(RANK(rounds_cum_time[[#This Row],[30]],rounds_cum_time[30],1),"."))</f>
        <v>43.</v>
      </c>
      <c r="AN48" s="130" t="str">
        <f>IF(ISBLANK(laps_times[[#This Row],[31]]),"DNF",CONCATENATE(RANK(rounds_cum_time[[#This Row],[31]],rounds_cum_time[31],1),"."))</f>
        <v>43.</v>
      </c>
      <c r="AO48" s="130" t="str">
        <f>IF(ISBLANK(laps_times[[#This Row],[32]]),"DNF",CONCATENATE(RANK(rounds_cum_time[[#This Row],[32]],rounds_cum_time[32],1),"."))</f>
        <v>44.</v>
      </c>
      <c r="AP48" s="130" t="str">
        <f>IF(ISBLANK(laps_times[[#This Row],[33]]),"DNF",CONCATENATE(RANK(rounds_cum_time[[#This Row],[33]],rounds_cum_time[33],1),"."))</f>
        <v>44.</v>
      </c>
      <c r="AQ48" s="130" t="str">
        <f>IF(ISBLANK(laps_times[[#This Row],[34]]),"DNF",CONCATENATE(RANK(rounds_cum_time[[#This Row],[34]],rounds_cum_time[34],1),"."))</f>
        <v>45.</v>
      </c>
      <c r="AR48" s="130" t="str">
        <f>IF(ISBLANK(laps_times[[#This Row],[35]]),"DNF",CONCATENATE(RANK(rounds_cum_time[[#This Row],[35]],rounds_cum_time[35],1),"."))</f>
        <v>45.</v>
      </c>
      <c r="AS48" s="130" t="str">
        <f>IF(ISBLANK(laps_times[[#This Row],[36]]),"DNF",CONCATENATE(RANK(rounds_cum_time[[#This Row],[36]],rounds_cum_time[36],1),"."))</f>
        <v>44.</v>
      </c>
      <c r="AT48" s="130" t="str">
        <f>IF(ISBLANK(laps_times[[#This Row],[37]]),"DNF",CONCATENATE(RANK(rounds_cum_time[[#This Row],[37]],rounds_cum_time[37],1),"."))</f>
        <v>45.</v>
      </c>
      <c r="AU48" s="130" t="str">
        <f>IF(ISBLANK(laps_times[[#This Row],[38]]),"DNF",CONCATENATE(RANK(rounds_cum_time[[#This Row],[38]],rounds_cum_time[38],1),"."))</f>
        <v>44.</v>
      </c>
      <c r="AV48" s="130" t="str">
        <f>IF(ISBLANK(laps_times[[#This Row],[39]]),"DNF",CONCATENATE(RANK(rounds_cum_time[[#This Row],[39]],rounds_cum_time[39],1),"."))</f>
        <v>44.</v>
      </c>
      <c r="AW48" s="130" t="str">
        <f>IF(ISBLANK(laps_times[[#This Row],[40]]),"DNF",CONCATENATE(RANK(rounds_cum_time[[#This Row],[40]],rounds_cum_time[40],1),"."))</f>
        <v>45.</v>
      </c>
      <c r="AX48" s="130" t="str">
        <f>IF(ISBLANK(laps_times[[#This Row],[41]]),"DNF",CONCATENATE(RANK(rounds_cum_time[[#This Row],[41]],rounds_cum_time[41],1),"."))</f>
        <v>45.</v>
      </c>
      <c r="AY48" s="130" t="str">
        <f>IF(ISBLANK(laps_times[[#This Row],[42]]),"DNF",CONCATENATE(RANK(rounds_cum_time[[#This Row],[42]],rounds_cum_time[42],1),"."))</f>
        <v>45.</v>
      </c>
      <c r="AZ48" s="130" t="str">
        <f>IF(ISBLANK(laps_times[[#This Row],[43]]),"DNF",CONCATENATE(RANK(rounds_cum_time[[#This Row],[43]],rounds_cum_time[43],1),"."))</f>
        <v>45.</v>
      </c>
      <c r="BA48" s="130" t="str">
        <f>IF(ISBLANK(laps_times[[#This Row],[44]]),"DNF",CONCATENATE(RANK(rounds_cum_time[[#This Row],[44]],rounds_cum_time[44],1),"."))</f>
        <v>45.</v>
      </c>
      <c r="BB48" s="130" t="str">
        <f>IF(ISBLANK(laps_times[[#This Row],[45]]),"DNF",CONCATENATE(RANK(rounds_cum_time[[#This Row],[45]],rounds_cum_time[45],1),"."))</f>
        <v>45.</v>
      </c>
      <c r="BC48" s="130" t="str">
        <f>IF(ISBLANK(laps_times[[#This Row],[46]]),"DNF",CONCATENATE(RANK(rounds_cum_time[[#This Row],[46]],rounds_cum_time[46],1),"."))</f>
        <v>45.</v>
      </c>
      <c r="BD48" s="130" t="str">
        <f>IF(ISBLANK(laps_times[[#This Row],[47]]),"DNF",CONCATENATE(RANK(rounds_cum_time[[#This Row],[47]],rounds_cum_time[47],1),"."))</f>
        <v>45.</v>
      </c>
      <c r="BE48" s="130" t="str">
        <f>IF(ISBLANK(laps_times[[#This Row],[48]]),"DNF",CONCATENATE(RANK(rounds_cum_time[[#This Row],[48]],rounds_cum_time[48],1),"."))</f>
        <v>45.</v>
      </c>
      <c r="BF48" s="130" t="str">
        <f>IF(ISBLANK(laps_times[[#This Row],[49]]),"DNF",CONCATENATE(RANK(rounds_cum_time[[#This Row],[49]],rounds_cum_time[49],1),"."))</f>
        <v>45.</v>
      </c>
      <c r="BG48" s="130" t="str">
        <f>IF(ISBLANK(laps_times[[#This Row],[50]]),"DNF",CONCATENATE(RANK(rounds_cum_time[[#This Row],[50]],rounds_cum_time[50],1),"."))</f>
        <v>45.</v>
      </c>
      <c r="BH48" s="130" t="str">
        <f>IF(ISBLANK(laps_times[[#This Row],[51]]),"DNF",CONCATENATE(RANK(rounds_cum_time[[#This Row],[51]],rounds_cum_time[51],1),"."))</f>
        <v>44.</v>
      </c>
      <c r="BI48" s="130" t="str">
        <f>IF(ISBLANK(laps_times[[#This Row],[52]]),"DNF",CONCATENATE(RANK(rounds_cum_time[[#This Row],[52]],rounds_cum_time[52],1),"."))</f>
        <v>44.</v>
      </c>
      <c r="BJ48" s="130" t="str">
        <f>IF(ISBLANK(laps_times[[#This Row],[53]]),"DNF",CONCATENATE(RANK(rounds_cum_time[[#This Row],[53]],rounds_cum_time[53],1),"."))</f>
        <v>46.</v>
      </c>
      <c r="BK48" s="130" t="str">
        <f>IF(ISBLANK(laps_times[[#This Row],[54]]),"DNF",CONCATENATE(RANK(rounds_cum_time[[#This Row],[54]],rounds_cum_time[54],1),"."))</f>
        <v>46.</v>
      </c>
      <c r="BL48" s="130" t="str">
        <f>IF(ISBLANK(laps_times[[#This Row],[55]]),"DNF",CONCATENATE(RANK(rounds_cum_time[[#This Row],[55]],rounds_cum_time[55],1),"."))</f>
        <v>47.</v>
      </c>
      <c r="BM48" s="130" t="str">
        <f>IF(ISBLANK(laps_times[[#This Row],[56]]),"DNF",CONCATENATE(RANK(rounds_cum_time[[#This Row],[56]],rounds_cum_time[56],1),"."))</f>
        <v>46.</v>
      </c>
      <c r="BN48" s="130" t="str">
        <f>IF(ISBLANK(laps_times[[#This Row],[57]]),"DNF",CONCATENATE(RANK(rounds_cum_time[[#This Row],[57]],rounds_cum_time[57],1),"."))</f>
        <v>47.</v>
      </c>
      <c r="BO48" s="130" t="str">
        <f>IF(ISBLANK(laps_times[[#This Row],[58]]),"DNF",CONCATENATE(RANK(rounds_cum_time[[#This Row],[58]],rounds_cum_time[58],1),"."))</f>
        <v>47.</v>
      </c>
      <c r="BP48" s="130" t="str">
        <f>IF(ISBLANK(laps_times[[#This Row],[59]]),"DNF",CONCATENATE(RANK(rounds_cum_time[[#This Row],[59]],rounds_cum_time[59],1),"."))</f>
        <v>45.</v>
      </c>
      <c r="BQ48" s="130" t="str">
        <f>IF(ISBLANK(laps_times[[#This Row],[60]]),"DNF",CONCATENATE(RANK(rounds_cum_time[[#This Row],[60]],rounds_cum_time[60],1),"."))</f>
        <v>45.</v>
      </c>
      <c r="BR48" s="130" t="str">
        <f>IF(ISBLANK(laps_times[[#This Row],[61]]),"DNF",CONCATENATE(RANK(rounds_cum_time[[#This Row],[61]],rounds_cum_time[61],1),"."))</f>
        <v>44.</v>
      </c>
      <c r="BS48" s="130" t="str">
        <f>IF(ISBLANK(laps_times[[#This Row],[62]]),"DNF",CONCATENATE(RANK(rounds_cum_time[[#This Row],[62]],rounds_cum_time[62],1),"."))</f>
        <v>44.</v>
      </c>
      <c r="BT48" s="130" t="str">
        <f>IF(ISBLANK(laps_times[[#This Row],[63]]),"DNF",CONCATENATE(RANK(rounds_cum_time[[#This Row],[63]],rounds_cum_time[63],1),"."))</f>
        <v>46.</v>
      </c>
      <c r="BU48" s="130" t="str">
        <f>IF(ISBLANK(laps_times[[#This Row],[64]]),"DNF",CONCATENATE(RANK(rounds_cum_time[[#This Row],[64]],rounds_cum_time[64],1),"."))</f>
        <v>46.</v>
      </c>
      <c r="BV48" s="130" t="str">
        <f>IF(ISBLANK(laps_times[[#This Row],[65]]),"DNF",CONCATENATE(RANK(rounds_cum_time[[#This Row],[65]],rounds_cum_time[65],1),"."))</f>
        <v>46.</v>
      </c>
      <c r="BW48" s="130" t="str">
        <f>IF(ISBLANK(laps_times[[#This Row],[66]]),"DNF",CONCATENATE(RANK(rounds_cum_time[[#This Row],[66]],rounds_cum_time[66],1),"."))</f>
        <v>46.</v>
      </c>
      <c r="BX48" s="130" t="str">
        <f>IF(ISBLANK(laps_times[[#This Row],[67]]),"DNF",CONCATENATE(RANK(rounds_cum_time[[#This Row],[67]],rounds_cum_time[67],1),"."))</f>
        <v>47.</v>
      </c>
      <c r="BY48" s="130" t="str">
        <f>IF(ISBLANK(laps_times[[#This Row],[68]]),"DNF",CONCATENATE(RANK(rounds_cum_time[[#This Row],[68]],rounds_cum_time[68],1),"."))</f>
        <v>47.</v>
      </c>
      <c r="BZ48" s="130" t="str">
        <f>IF(ISBLANK(laps_times[[#This Row],[69]]),"DNF",CONCATENATE(RANK(rounds_cum_time[[#This Row],[69]],rounds_cum_time[69],1),"."))</f>
        <v>48.</v>
      </c>
      <c r="CA48" s="130" t="str">
        <f>IF(ISBLANK(laps_times[[#This Row],[70]]),"DNF",CONCATENATE(RANK(rounds_cum_time[[#This Row],[70]],rounds_cum_time[70],1),"."))</f>
        <v>48.</v>
      </c>
      <c r="CB48" s="130" t="str">
        <f>IF(ISBLANK(laps_times[[#This Row],[71]]),"DNF",CONCATENATE(RANK(rounds_cum_time[[#This Row],[71]],rounds_cum_time[71],1),"."))</f>
        <v>48.</v>
      </c>
      <c r="CC48" s="130" t="str">
        <f>IF(ISBLANK(laps_times[[#This Row],[72]]),"DNF",CONCATENATE(RANK(rounds_cum_time[[#This Row],[72]],rounds_cum_time[72],1),"."))</f>
        <v>48.</v>
      </c>
      <c r="CD48" s="130" t="str">
        <f>IF(ISBLANK(laps_times[[#This Row],[73]]),"DNF",CONCATENATE(RANK(rounds_cum_time[[#This Row],[73]],rounds_cum_time[73],1),"."))</f>
        <v>48.</v>
      </c>
      <c r="CE48" s="130" t="str">
        <f>IF(ISBLANK(laps_times[[#This Row],[74]]),"DNF",CONCATENATE(RANK(rounds_cum_time[[#This Row],[74]],rounds_cum_time[74],1),"."))</f>
        <v>49.</v>
      </c>
      <c r="CF48" s="130" t="str">
        <f>IF(ISBLANK(laps_times[[#This Row],[75]]),"DNF",CONCATENATE(RANK(rounds_cum_time[[#This Row],[75]],rounds_cum_time[75],1),"."))</f>
        <v>49.</v>
      </c>
      <c r="CG48" s="130" t="str">
        <f>IF(ISBLANK(laps_times[[#This Row],[76]]),"DNF",CONCATENATE(RANK(rounds_cum_time[[#This Row],[76]],rounds_cum_time[76],1),"."))</f>
        <v>49.</v>
      </c>
      <c r="CH48" s="130" t="str">
        <f>IF(ISBLANK(laps_times[[#This Row],[77]]),"DNF",CONCATENATE(RANK(rounds_cum_time[[#This Row],[77]],rounds_cum_time[77],1),"."))</f>
        <v>49.</v>
      </c>
      <c r="CI48" s="130" t="str">
        <f>IF(ISBLANK(laps_times[[#This Row],[78]]),"DNF",CONCATENATE(RANK(rounds_cum_time[[#This Row],[78]],rounds_cum_time[78],1),"."))</f>
        <v>49.</v>
      </c>
      <c r="CJ48" s="130" t="str">
        <f>IF(ISBLANK(laps_times[[#This Row],[79]]),"DNF",CONCATENATE(RANK(rounds_cum_time[[#This Row],[79]],rounds_cum_time[79],1),"."))</f>
        <v>49.</v>
      </c>
      <c r="CK48" s="130" t="str">
        <f>IF(ISBLANK(laps_times[[#This Row],[80]]),"DNF",CONCATENATE(RANK(rounds_cum_time[[#This Row],[80]],rounds_cum_time[80],1),"."))</f>
        <v>49.</v>
      </c>
      <c r="CL48" s="130" t="str">
        <f>IF(ISBLANK(laps_times[[#This Row],[81]]),"DNF",CONCATENATE(RANK(rounds_cum_time[[#This Row],[81]],rounds_cum_time[81],1),"."))</f>
        <v>49.</v>
      </c>
      <c r="CM48" s="130" t="str">
        <f>IF(ISBLANK(laps_times[[#This Row],[82]]),"DNF",CONCATENATE(RANK(rounds_cum_time[[#This Row],[82]],rounds_cum_time[82],1),"."))</f>
        <v>50.</v>
      </c>
      <c r="CN48" s="130" t="str">
        <f>IF(ISBLANK(laps_times[[#This Row],[83]]),"DNF",CONCATENATE(RANK(rounds_cum_time[[#This Row],[83]],rounds_cum_time[83],1),"."))</f>
        <v>49.</v>
      </c>
      <c r="CO48" s="130" t="str">
        <f>IF(ISBLANK(laps_times[[#This Row],[84]]),"DNF",CONCATENATE(RANK(rounds_cum_time[[#This Row],[84]],rounds_cum_time[84],1),"."))</f>
        <v>49.</v>
      </c>
      <c r="CP48" s="130" t="str">
        <f>IF(ISBLANK(laps_times[[#This Row],[85]]),"DNF",CONCATENATE(RANK(rounds_cum_time[[#This Row],[85]],rounds_cum_time[85],1),"."))</f>
        <v>49.</v>
      </c>
      <c r="CQ48" s="130" t="str">
        <f>IF(ISBLANK(laps_times[[#This Row],[86]]),"DNF",CONCATENATE(RANK(rounds_cum_time[[#This Row],[86]],rounds_cum_time[86],1),"."))</f>
        <v>49.</v>
      </c>
      <c r="CR48" s="130" t="str">
        <f>IF(ISBLANK(laps_times[[#This Row],[87]]),"DNF",CONCATENATE(RANK(rounds_cum_time[[#This Row],[87]],rounds_cum_time[87],1),"."))</f>
        <v>48.</v>
      </c>
      <c r="CS48" s="130" t="str">
        <f>IF(ISBLANK(laps_times[[#This Row],[88]]),"DNF",CONCATENATE(RANK(rounds_cum_time[[#This Row],[88]],rounds_cum_time[88],1),"."))</f>
        <v>48.</v>
      </c>
      <c r="CT48" s="130" t="str">
        <f>IF(ISBLANK(laps_times[[#This Row],[89]]),"DNF",CONCATENATE(RANK(rounds_cum_time[[#This Row],[89]],rounds_cum_time[89],1),"."))</f>
        <v>50.</v>
      </c>
      <c r="CU48" s="130" t="str">
        <f>IF(ISBLANK(laps_times[[#This Row],[90]]),"DNF",CONCATENATE(RANK(rounds_cum_time[[#This Row],[90]],rounds_cum_time[90],1),"."))</f>
        <v>50.</v>
      </c>
      <c r="CV48" s="130" t="str">
        <f>IF(ISBLANK(laps_times[[#This Row],[91]]),"DNF",CONCATENATE(RANK(rounds_cum_time[[#This Row],[91]],rounds_cum_time[91],1),"."))</f>
        <v>50.</v>
      </c>
      <c r="CW48" s="130" t="str">
        <f>IF(ISBLANK(laps_times[[#This Row],[92]]),"DNF",CONCATENATE(RANK(rounds_cum_time[[#This Row],[92]],rounds_cum_time[92],1),"."))</f>
        <v>50.</v>
      </c>
      <c r="CX48" s="130" t="str">
        <f>IF(ISBLANK(laps_times[[#This Row],[93]]),"DNF",CONCATENATE(RANK(rounds_cum_time[[#This Row],[93]],rounds_cum_time[93],1),"."))</f>
        <v>50.</v>
      </c>
      <c r="CY48" s="130" t="str">
        <f>IF(ISBLANK(laps_times[[#This Row],[94]]),"DNF",CONCATENATE(RANK(rounds_cum_time[[#This Row],[94]],rounds_cum_time[94],1),"."))</f>
        <v>49.</v>
      </c>
      <c r="CZ48" s="130" t="str">
        <f>IF(ISBLANK(laps_times[[#This Row],[95]]),"DNF",CONCATENATE(RANK(rounds_cum_time[[#This Row],[95]],rounds_cum_time[95],1),"."))</f>
        <v>49.</v>
      </c>
      <c r="DA48" s="130" t="str">
        <f>IF(ISBLANK(laps_times[[#This Row],[96]]),"DNF",CONCATENATE(RANK(rounds_cum_time[[#This Row],[96]],rounds_cum_time[96],1),"."))</f>
        <v>49.</v>
      </c>
      <c r="DB48" s="130" t="str">
        <f>IF(ISBLANK(laps_times[[#This Row],[97]]),"DNF",CONCATENATE(RANK(rounds_cum_time[[#This Row],[97]],rounds_cum_time[97],1),"."))</f>
        <v>48.</v>
      </c>
      <c r="DC48" s="130" t="str">
        <f>IF(ISBLANK(laps_times[[#This Row],[98]]),"DNF",CONCATENATE(RANK(rounds_cum_time[[#This Row],[98]],rounds_cum_time[98],1),"."))</f>
        <v>48.</v>
      </c>
      <c r="DD48" s="130" t="str">
        <f>IF(ISBLANK(laps_times[[#This Row],[99]]),"DNF",CONCATENATE(RANK(rounds_cum_time[[#This Row],[99]],rounds_cum_time[99],1),"."))</f>
        <v>48.</v>
      </c>
      <c r="DE48" s="130" t="str">
        <f>IF(ISBLANK(laps_times[[#This Row],[100]]),"DNF",CONCATENATE(RANK(rounds_cum_time[[#This Row],[100]],rounds_cum_time[100],1),"."))</f>
        <v>46.</v>
      </c>
      <c r="DF48" s="130" t="str">
        <f>IF(ISBLANK(laps_times[[#This Row],[101]]),"DNF",CONCATENATE(RANK(rounds_cum_time[[#This Row],[101]],rounds_cum_time[101],1),"."))</f>
        <v>45.</v>
      </c>
      <c r="DG48" s="130" t="str">
        <f>IF(ISBLANK(laps_times[[#This Row],[102]]),"DNF",CONCATENATE(RANK(rounds_cum_time[[#This Row],[102]],rounds_cum_time[102],1),"."))</f>
        <v>44.</v>
      </c>
      <c r="DH48" s="130" t="str">
        <f>IF(ISBLANK(laps_times[[#This Row],[103]]),"DNF",CONCATENATE(RANK(rounds_cum_time[[#This Row],[103]],rounds_cum_time[103],1),"."))</f>
        <v>44.</v>
      </c>
      <c r="DI48" s="131" t="str">
        <f>IF(ISBLANK(laps_times[[#This Row],[104]]),"DNF",CONCATENATE(RANK(rounds_cum_time[[#This Row],[104]],rounds_cum_time[104],1),"."))</f>
        <v>44.</v>
      </c>
      <c r="DJ48" s="131" t="str">
        <f>IF(ISBLANK(laps_times[[#This Row],[105]]),"DNF",CONCATENATE(RANK(rounds_cum_time[[#This Row],[105]],rounds_cum_time[105],1),"."))</f>
        <v>45.</v>
      </c>
    </row>
    <row r="49" spans="2:114" x14ac:dyDescent="0.2">
      <c r="B49" s="124">
        <f>laps_times[[#This Row],[poř]]</f>
        <v>46</v>
      </c>
      <c r="C49" s="129">
        <f>laps_times[[#This Row],[s.č.]]</f>
        <v>117</v>
      </c>
      <c r="D49" s="125" t="str">
        <f>laps_times[[#This Row],[jméno]]</f>
        <v>Vávrů Ivana</v>
      </c>
      <c r="E49" s="126">
        <f>laps_times[[#This Row],[roč]]</f>
        <v>1988</v>
      </c>
      <c r="F49" s="126" t="str">
        <f>laps_times[[#This Row],[kat]]</f>
        <v>Z1</v>
      </c>
      <c r="G49" s="126">
        <f>laps_times[[#This Row],[poř_kat]]</f>
        <v>4</v>
      </c>
      <c r="H49" s="125" t="str">
        <f>IF(ISBLANK(laps_times[[#This Row],[klub]]),"-",laps_times[[#This Row],[klub]])</f>
        <v>TJ VTŽ Chomutov</v>
      </c>
      <c r="I49" s="138">
        <f>laps_times[[#This Row],[celk. čas]]</f>
        <v>0.15076388888888889</v>
      </c>
      <c r="J49" s="130" t="str">
        <f>IF(ISBLANK(laps_times[[#This Row],[1]]),"DNF",CONCATENATE(RANK(rounds_cum_time[[#This Row],[1]],rounds_cum_time[1],1),"."))</f>
        <v>23.</v>
      </c>
      <c r="K49" s="130" t="str">
        <f>IF(ISBLANK(laps_times[[#This Row],[2]]),"DNF",CONCATENATE(RANK(rounds_cum_time[[#This Row],[2]],rounds_cum_time[2],1),"."))</f>
        <v>22.</v>
      </c>
      <c r="L49" s="130" t="str">
        <f>IF(ISBLANK(laps_times[[#This Row],[3]]),"DNF",CONCATENATE(RANK(rounds_cum_time[[#This Row],[3]],rounds_cum_time[3],1),"."))</f>
        <v>22.</v>
      </c>
      <c r="M49" s="130" t="str">
        <f>IF(ISBLANK(laps_times[[#This Row],[4]]),"DNF",CONCATENATE(RANK(rounds_cum_time[[#This Row],[4]],rounds_cum_time[4],1),"."))</f>
        <v>23.</v>
      </c>
      <c r="N49" s="130" t="str">
        <f>IF(ISBLANK(laps_times[[#This Row],[5]]),"DNF",CONCATENATE(RANK(rounds_cum_time[[#This Row],[5]],rounds_cum_time[5],1),"."))</f>
        <v>23.</v>
      </c>
      <c r="O49" s="130" t="str">
        <f>IF(ISBLANK(laps_times[[#This Row],[6]]),"DNF",CONCATENATE(RANK(rounds_cum_time[[#This Row],[6]],rounds_cum_time[6],1),"."))</f>
        <v>23.</v>
      </c>
      <c r="P49" s="130" t="str">
        <f>IF(ISBLANK(laps_times[[#This Row],[7]]),"DNF",CONCATENATE(RANK(rounds_cum_time[[#This Row],[7]],rounds_cum_time[7],1),"."))</f>
        <v>23.</v>
      </c>
      <c r="Q49" s="130" t="str">
        <f>IF(ISBLANK(laps_times[[#This Row],[8]]),"DNF",CONCATENATE(RANK(rounds_cum_time[[#This Row],[8]],rounds_cum_time[8],1),"."))</f>
        <v>24.</v>
      </c>
      <c r="R49" s="130" t="str">
        <f>IF(ISBLANK(laps_times[[#This Row],[9]]),"DNF",CONCATENATE(RANK(rounds_cum_time[[#This Row],[9]],rounds_cum_time[9],1),"."))</f>
        <v>24.</v>
      </c>
      <c r="S49" s="130" t="str">
        <f>IF(ISBLANK(laps_times[[#This Row],[10]]),"DNF",CONCATENATE(RANK(rounds_cum_time[[#This Row],[10]],rounds_cum_time[10],1),"."))</f>
        <v>24.</v>
      </c>
      <c r="T49" s="130" t="str">
        <f>IF(ISBLANK(laps_times[[#This Row],[11]]),"DNF",CONCATENATE(RANK(rounds_cum_time[[#This Row],[11]],rounds_cum_time[11],1),"."))</f>
        <v>24.</v>
      </c>
      <c r="U49" s="130" t="str">
        <f>IF(ISBLANK(laps_times[[#This Row],[12]]),"DNF",CONCATENATE(RANK(rounds_cum_time[[#This Row],[12]],rounds_cum_time[12],1),"."))</f>
        <v>24.</v>
      </c>
      <c r="V49" s="130" t="str">
        <f>IF(ISBLANK(laps_times[[#This Row],[13]]),"DNF",CONCATENATE(RANK(rounds_cum_time[[#This Row],[13]],rounds_cum_time[13],1),"."))</f>
        <v>24.</v>
      </c>
      <c r="W49" s="130" t="str">
        <f>IF(ISBLANK(laps_times[[#This Row],[14]]),"DNF",CONCATENATE(RANK(rounds_cum_time[[#This Row],[14]],rounds_cum_time[14],1),"."))</f>
        <v>24.</v>
      </c>
      <c r="X49" s="130" t="str">
        <f>IF(ISBLANK(laps_times[[#This Row],[15]]),"DNF",CONCATENATE(RANK(rounds_cum_time[[#This Row],[15]],rounds_cum_time[15],1),"."))</f>
        <v>25.</v>
      </c>
      <c r="Y49" s="130" t="str">
        <f>IF(ISBLANK(laps_times[[#This Row],[16]]),"DNF",CONCATENATE(RANK(rounds_cum_time[[#This Row],[16]],rounds_cum_time[16],1),"."))</f>
        <v>25.</v>
      </c>
      <c r="Z49" s="130" t="str">
        <f>IF(ISBLANK(laps_times[[#This Row],[17]]),"DNF",CONCATENATE(RANK(rounds_cum_time[[#This Row],[17]],rounds_cum_time[17],1),"."))</f>
        <v>25.</v>
      </c>
      <c r="AA49" s="130" t="str">
        <f>IF(ISBLANK(laps_times[[#This Row],[18]]),"DNF",CONCATENATE(RANK(rounds_cum_time[[#This Row],[18]],rounds_cum_time[18],1),"."))</f>
        <v>25.</v>
      </c>
      <c r="AB49" s="130" t="str">
        <f>IF(ISBLANK(laps_times[[#This Row],[19]]),"DNF",CONCATENATE(RANK(rounds_cum_time[[#This Row],[19]],rounds_cum_time[19],1),"."))</f>
        <v>25.</v>
      </c>
      <c r="AC49" s="130" t="str">
        <f>IF(ISBLANK(laps_times[[#This Row],[20]]),"DNF",CONCATENATE(RANK(rounds_cum_time[[#This Row],[20]],rounds_cum_time[20],1),"."))</f>
        <v>25.</v>
      </c>
      <c r="AD49" s="130" t="str">
        <f>IF(ISBLANK(laps_times[[#This Row],[21]]),"DNF",CONCATENATE(RANK(rounds_cum_time[[#This Row],[21]],rounds_cum_time[21],1),"."))</f>
        <v>25.</v>
      </c>
      <c r="AE49" s="130" t="str">
        <f>IF(ISBLANK(laps_times[[#This Row],[22]]),"DNF",CONCATENATE(RANK(rounds_cum_time[[#This Row],[22]],rounds_cum_time[22],1),"."))</f>
        <v>25.</v>
      </c>
      <c r="AF49" s="130" t="str">
        <f>IF(ISBLANK(laps_times[[#This Row],[23]]),"DNF",CONCATENATE(RANK(rounds_cum_time[[#This Row],[23]],rounds_cum_time[23],1),"."))</f>
        <v>25.</v>
      </c>
      <c r="AG49" s="130" t="str">
        <f>IF(ISBLANK(laps_times[[#This Row],[24]]),"DNF",CONCATENATE(RANK(rounds_cum_time[[#This Row],[24]],rounds_cum_time[24],1),"."))</f>
        <v>25.</v>
      </c>
      <c r="AH49" s="130" t="str">
        <f>IF(ISBLANK(laps_times[[#This Row],[25]]),"DNF",CONCATENATE(RANK(rounds_cum_time[[#This Row],[25]],rounds_cum_time[25],1),"."))</f>
        <v>25.</v>
      </c>
      <c r="AI49" s="130" t="str">
        <f>IF(ISBLANK(laps_times[[#This Row],[26]]),"DNF",CONCATENATE(RANK(rounds_cum_time[[#This Row],[26]],rounds_cum_time[26],1),"."))</f>
        <v>25.</v>
      </c>
      <c r="AJ49" s="130" t="str">
        <f>IF(ISBLANK(laps_times[[#This Row],[27]]),"DNF",CONCATENATE(RANK(rounds_cum_time[[#This Row],[27]],rounds_cum_time[27],1),"."))</f>
        <v>25.</v>
      </c>
      <c r="AK49" s="130" t="str">
        <f>IF(ISBLANK(laps_times[[#This Row],[28]]),"DNF",CONCATENATE(RANK(rounds_cum_time[[#This Row],[28]],rounds_cum_time[28],1),"."))</f>
        <v>25.</v>
      </c>
      <c r="AL49" s="130" t="str">
        <f>IF(ISBLANK(laps_times[[#This Row],[29]]),"DNF",CONCATENATE(RANK(rounds_cum_time[[#This Row],[29]],rounds_cum_time[29],1),"."))</f>
        <v>27.</v>
      </c>
      <c r="AM49" s="130" t="str">
        <f>IF(ISBLANK(laps_times[[#This Row],[30]]),"DNF",CONCATENATE(RANK(rounds_cum_time[[#This Row],[30]],rounds_cum_time[30],1),"."))</f>
        <v>27.</v>
      </c>
      <c r="AN49" s="130" t="str">
        <f>IF(ISBLANK(laps_times[[#This Row],[31]]),"DNF",CONCATENATE(RANK(rounds_cum_time[[#This Row],[31]],rounds_cum_time[31],1),"."))</f>
        <v>27.</v>
      </c>
      <c r="AO49" s="130" t="str">
        <f>IF(ISBLANK(laps_times[[#This Row],[32]]),"DNF",CONCATENATE(RANK(rounds_cum_time[[#This Row],[32]],rounds_cum_time[32],1),"."))</f>
        <v>27.</v>
      </c>
      <c r="AP49" s="130" t="str">
        <f>IF(ISBLANK(laps_times[[#This Row],[33]]),"DNF",CONCATENATE(RANK(rounds_cum_time[[#This Row],[33]],rounds_cum_time[33],1),"."))</f>
        <v>27.</v>
      </c>
      <c r="AQ49" s="130" t="str">
        <f>IF(ISBLANK(laps_times[[#This Row],[34]]),"DNF",CONCATENATE(RANK(rounds_cum_time[[#This Row],[34]],rounds_cum_time[34],1),"."))</f>
        <v>27.</v>
      </c>
      <c r="AR49" s="130" t="str">
        <f>IF(ISBLANK(laps_times[[#This Row],[35]]),"DNF",CONCATENATE(RANK(rounds_cum_time[[#This Row],[35]],rounds_cum_time[35],1),"."))</f>
        <v>27.</v>
      </c>
      <c r="AS49" s="130" t="str">
        <f>IF(ISBLANK(laps_times[[#This Row],[36]]),"DNF",CONCATENATE(RANK(rounds_cum_time[[#This Row],[36]],rounds_cum_time[36],1),"."))</f>
        <v>27.</v>
      </c>
      <c r="AT49" s="130" t="str">
        <f>IF(ISBLANK(laps_times[[#This Row],[37]]),"DNF",CONCATENATE(RANK(rounds_cum_time[[#This Row],[37]],rounds_cum_time[37],1),"."))</f>
        <v>27.</v>
      </c>
      <c r="AU49" s="130" t="str">
        <f>IF(ISBLANK(laps_times[[#This Row],[38]]),"DNF",CONCATENATE(RANK(rounds_cum_time[[#This Row],[38]],rounds_cum_time[38],1),"."))</f>
        <v>27.</v>
      </c>
      <c r="AV49" s="130" t="str">
        <f>IF(ISBLANK(laps_times[[#This Row],[39]]),"DNF",CONCATENATE(RANK(rounds_cum_time[[#This Row],[39]],rounds_cum_time[39],1),"."))</f>
        <v>28.</v>
      </c>
      <c r="AW49" s="130" t="str">
        <f>IF(ISBLANK(laps_times[[#This Row],[40]]),"DNF",CONCATENATE(RANK(rounds_cum_time[[#This Row],[40]],rounds_cum_time[40],1),"."))</f>
        <v>27.</v>
      </c>
      <c r="AX49" s="130" t="str">
        <f>IF(ISBLANK(laps_times[[#This Row],[41]]),"DNF",CONCATENATE(RANK(rounds_cum_time[[#This Row],[41]],rounds_cum_time[41],1),"."))</f>
        <v>29.</v>
      </c>
      <c r="AY49" s="130" t="str">
        <f>IF(ISBLANK(laps_times[[#This Row],[42]]),"DNF",CONCATENATE(RANK(rounds_cum_time[[#This Row],[42]],rounds_cum_time[42],1),"."))</f>
        <v>29.</v>
      </c>
      <c r="AZ49" s="130" t="str">
        <f>IF(ISBLANK(laps_times[[#This Row],[43]]),"DNF",CONCATENATE(RANK(rounds_cum_time[[#This Row],[43]],rounds_cum_time[43],1),"."))</f>
        <v>29.</v>
      </c>
      <c r="BA49" s="130" t="str">
        <f>IF(ISBLANK(laps_times[[#This Row],[44]]),"DNF",CONCATENATE(RANK(rounds_cum_time[[#This Row],[44]],rounds_cum_time[44],1),"."))</f>
        <v>29.</v>
      </c>
      <c r="BB49" s="130" t="str">
        <f>IF(ISBLANK(laps_times[[#This Row],[45]]),"DNF",CONCATENATE(RANK(rounds_cum_time[[#This Row],[45]],rounds_cum_time[45],1),"."))</f>
        <v>30.</v>
      </c>
      <c r="BC49" s="130" t="str">
        <f>IF(ISBLANK(laps_times[[#This Row],[46]]),"DNF",CONCATENATE(RANK(rounds_cum_time[[#This Row],[46]],rounds_cum_time[46],1),"."))</f>
        <v>31.</v>
      </c>
      <c r="BD49" s="130" t="str">
        <f>IF(ISBLANK(laps_times[[#This Row],[47]]),"DNF",CONCATENATE(RANK(rounds_cum_time[[#This Row],[47]],rounds_cum_time[47],1),"."))</f>
        <v>31.</v>
      </c>
      <c r="BE49" s="130" t="str">
        <f>IF(ISBLANK(laps_times[[#This Row],[48]]),"DNF",CONCATENATE(RANK(rounds_cum_time[[#This Row],[48]],rounds_cum_time[48],1),"."))</f>
        <v>31.</v>
      </c>
      <c r="BF49" s="130" t="str">
        <f>IF(ISBLANK(laps_times[[#This Row],[49]]),"DNF",CONCATENATE(RANK(rounds_cum_time[[#This Row],[49]],rounds_cum_time[49],1),"."))</f>
        <v>31.</v>
      </c>
      <c r="BG49" s="130" t="str">
        <f>IF(ISBLANK(laps_times[[#This Row],[50]]),"DNF",CONCATENATE(RANK(rounds_cum_time[[#This Row],[50]],rounds_cum_time[50],1),"."))</f>
        <v>31.</v>
      </c>
      <c r="BH49" s="130" t="str">
        <f>IF(ISBLANK(laps_times[[#This Row],[51]]),"DNF",CONCATENATE(RANK(rounds_cum_time[[#This Row],[51]],rounds_cum_time[51],1),"."))</f>
        <v>31.</v>
      </c>
      <c r="BI49" s="130" t="str">
        <f>IF(ISBLANK(laps_times[[#This Row],[52]]),"DNF",CONCATENATE(RANK(rounds_cum_time[[#This Row],[52]],rounds_cum_time[52],1),"."))</f>
        <v>31.</v>
      </c>
      <c r="BJ49" s="130" t="str">
        <f>IF(ISBLANK(laps_times[[#This Row],[53]]),"DNF",CONCATENATE(RANK(rounds_cum_time[[#This Row],[53]],rounds_cum_time[53],1),"."))</f>
        <v>31.</v>
      </c>
      <c r="BK49" s="130" t="str">
        <f>IF(ISBLANK(laps_times[[#This Row],[54]]),"DNF",CONCATENATE(RANK(rounds_cum_time[[#This Row],[54]],rounds_cum_time[54],1),"."))</f>
        <v>32.</v>
      </c>
      <c r="BL49" s="130" t="str">
        <f>IF(ISBLANK(laps_times[[#This Row],[55]]),"DNF",CONCATENATE(RANK(rounds_cum_time[[#This Row],[55]],rounds_cum_time[55],1),"."))</f>
        <v>32.</v>
      </c>
      <c r="BM49" s="130" t="str">
        <f>IF(ISBLANK(laps_times[[#This Row],[56]]),"DNF",CONCATENATE(RANK(rounds_cum_time[[#This Row],[56]],rounds_cum_time[56],1),"."))</f>
        <v>32.</v>
      </c>
      <c r="BN49" s="130" t="str">
        <f>IF(ISBLANK(laps_times[[#This Row],[57]]),"DNF",CONCATENATE(RANK(rounds_cum_time[[#This Row],[57]],rounds_cum_time[57],1),"."))</f>
        <v>33.</v>
      </c>
      <c r="BO49" s="130" t="str">
        <f>IF(ISBLANK(laps_times[[#This Row],[58]]),"DNF",CONCATENATE(RANK(rounds_cum_time[[#This Row],[58]],rounds_cum_time[58],1),"."))</f>
        <v>34.</v>
      </c>
      <c r="BP49" s="130" t="str">
        <f>IF(ISBLANK(laps_times[[#This Row],[59]]),"DNF",CONCATENATE(RANK(rounds_cum_time[[#This Row],[59]],rounds_cum_time[59],1),"."))</f>
        <v>34.</v>
      </c>
      <c r="BQ49" s="130" t="str">
        <f>IF(ISBLANK(laps_times[[#This Row],[60]]),"DNF",CONCATENATE(RANK(rounds_cum_time[[#This Row],[60]],rounds_cum_time[60],1),"."))</f>
        <v>34.</v>
      </c>
      <c r="BR49" s="130" t="str">
        <f>IF(ISBLANK(laps_times[[#This Row],[61]]),"DNF",CONCATENATE(RANK(rounds_cum_time[[#This Row],[61]],rounds_cum_time[61],1),"."))</f>
        <v>35.</v>
      </c>
      <c r="BS49" s="130" t="str">
        <f>IF(ISBLANK(laps_times[[#This Row],[62]]),"DNF",CONCATENATE(RANK(rounds_cum_time[[#This Row],[62]],rounds_cum_time[62],1),"."))</f>
        <v>34.</v>
      </c>
      <c r="BT49" s="130" t="str">
        <f>IF(ISBLANK(laps_times[[#This Row],[63]]),"DNF",CONCATENATE(RANK(rounds_cum_time[[#This Row],[63]],rounds_cum_time[63],1),"."))</f>
        <v>35.</v>
      </c>
      <c r="BU49" s="130" t="str">
        <f>IF(ISBLANK(laps_times[[#This Row],[64]]),"DNF",CONCATENATE(RANK(rounds_cum_time[[#This Row],[64]],rounds_cum_time[64],1),"."))</f>
        <v>35.</v>
      </c>
      <c r="BV49" s="130" t="str">
        <f>IF(ISBLANK(laps_times[[#This Row],[65]]),"DNF",CONCATENATE(RANK(rounds_cum_time[[#This Row],[65]],rounds_cum_time[65],1),"."))</f>
        <v>35.</v>
      </c>
      <c r="BW49" s="130" t="str">
        <f>IF(ISBLANK(laps_times[[#This Row],[66]]),"DNF",CONCATENATE(RANK(rounds_cum_time[[#This Row],[66]],rounds_cum_time[66],1),"."))</f>
        <v>35.</v>
      </c>
      <c r="BX49" s="130" t="str">
        <f>IF(ISBLANK(laps_times[[#This Row],[67]]),"DNF",CONCATENATE(RANK(rounds_cum_time[[#This Row],[67]],rounds_cum_time[67],1),"."))</f>
        <v>35.</v>
      </c>
      <c r="BY49" s="130" t="str">
        <f>IF(ISBLANK(laps_times[[#This Row],[68]]),"DNF",CONCATENATE(RANK(rounds_cum_time[[#This Row],[68]],rounds_cum_time[68],1),"."))</f>
        <v>35.</v>
      </c>
      <c r="BZ49" s="130" t="str">
        <f>IF(ISBLANK(laps_times[[#This Row],[69]]),"DNF",CONCATENATE(RANK(rounds_cum_time[[#This Row],[69]],rounds_cum_time[69],1),"."))</f>
        <v>35.</v>
      </c>
      <c r="CA49" s="130" t="str">
        <f>IF(ISBLANK(laps_times[[#This Row],[70]]),"DNF",CONCATENATE(RANK(rounds_cum_time[[#This Row],[70]],rounds_cum_time[70],1),"."))</f>
        <v>35.</v>
      </c>
      <c r="CB49" s="130" t="str">
        <f>IF(ISBLANK(laps_times[[#This Row],[71]]),"DNF",CONCATENATE(RANK(rounds_cum_time[[#This Row],[71]],rounds_cum_time[71],1),"."))</f>
        <v>35.</v>
      </c>
      <c r="CC49" s="130" t="str">
        <f>IF(ISBLANK(laps_times[[#This Row],[72]]),"DNF",CONCATENATE(RANK(rounds_cum_time[[#This Row],[72]],rounds_cum_time[72],1),"."))</f>
        <v>35.</v>
      </c>
      <c r="CD49" s="130" t="str">
        <f>IF(ISBLANK(laps_times[[#This Row],[73]]),"DNF",CONCATENATE(RANK(rounds_cum_time[[#This Row],[73]],rounds_cum_time[73],1),"."))</f>
        <v>37.</v>
      </c>
      <c r="CE49" s="130" t="str">
        <f>IF(ISBLANK(laps_times[[#This Row],[74]]),"DNF",CONCATENATE(RANK(rounds_cum_time[[#This Row],[74]],rounds_cum_time[74],1),"."))</f>
        <v>37.</v>
      </c>
      <c r="CF49" s="130" t="str">
        <f>IF(ISBLANK(laps_times[[#This Row],[75]]),"DNF",CONCATENATE(RANK(rounds_cum_time[[#This Row],[75]],rounds_cum_time[75],1),"."))</f>
        <v>37.</v>
      </c>
      <c r="CG49" s="130" t="str">
        <f>IF(ISBLANK(laps_times[[#This Row],[76]]),"DNF",CONCATENATE(RANK(rounds_cum_time[[#This Row],[76]],rounds_cum_time[76],1),"."))</f>
        <v>36.</v>
      </c>
      <c r="CH49" s="130" t="str">
        <f>IF(ISBLANK(laps_times[[#This Row],[77]]),"DNF",CONCATENATE(RANK(rounds_cum_time[[#This Row],[77]],rounds_cum_time[77],1),"."))</f>
        <v>37.</v>
      </c>
      <c r="CI49" s="130" t="str">
        <f>IF(ISBLANK(laps_times[[#This Row],[78]]),"DNF",CONCATENATE(RANK(rounds_cum_time[[#This Row],[78]],rounds_cum_time[78],1),"."))</f>
        <v>39.</v>
      </c>
      <c r="CJ49" s="130" t="str">
        <f>IF(ISBLANK(laps_times[[#This Row],[79]]),"DNF",CONCATENATE(RANK(rounds_cum_time[[#This Row],[79]],rounds_cum_time[79],1),"."))</f>
        <v>40.</v>
      </c>
      <c r="CK49" s="130" t="str">
        <f>IF(ISBLANK(laps_times[[#This Row],[80]]),"DNF",CONCATENATE(RANK(rounds_cum_time[[#This Row],[80]],rounds_cum_time[80],1),"."))</f>
        <v>40.</v>
      </c>
      <c r="CL49" s="130" t="str">
        <f>IF(ISBLANK(laps_times[[#This Row],[81]]),"DNF",CONCATENATE(RANK(rounds_cum_time[[#This Row],[81]],rounds_cum_time[81],1),"."))</f>
        <v>39.</v>
      </c>
      <c r="CM49" s="130" t="str">
        <f>IF(ISBLANK(laps_times[[#This Row],[82]]),"DNF",CONCATENATE(RANK(rounds_cum_time[[#This Row],[82]],rounds_cum_time[82],1),"."))</f>
        <v>40.</v>
      </c>
      <c r="CN49" s="130" t="str">
        <f>IF(ISBLANK(laps_times[[#This Row],[83]]),"DNF",CONCATENATE(RANK(rounds_cum_time[[#This Row],[83]],rounds_cum_time[83],1),"."))</f>
        <v>39.</v>
      </c>
      <c r="CO49" s="130" t="str">
        <f>IF(ISBLANK(laps_times[[#This Row],[84]]),"DNF",CONCATENATE(RANK(rounds_cum_time[[#This Row],[84]],rounds_cum_time[84],1),"."))</f>
        <v>39.</v>
      </c>
      <c r="CP49" s="130" t="str">
        <f>IF(ISBLANK(laps_times[[#This Row],[85]]),"DNF",CONCATENATE(RANK(rounds_cum_time[[#This Row],[85]],rounds_cum_time[85],1),"."))</f>
        <v>41.</v>
      </c>
      <c r="CQ49" s="130" t="str">
        <f>IF(ISBLANK(laps_times[[#This Row],[86]]),"DNF",CONCATENATE(RANK(rounds_cum_time[[#This Row],[86]],rounds_cum_time[86],1),"."))</f>
        <v>41.</v>
      </c>
      <c r="CR49" s="130" t="str">
        <f>IF(ISBLANK(laps_times[[#This Row],[87]]),"DNF",CONCATENATE(RANK(rounds_cum_time[[#This Row],[87]],rounds_cum_time[87],1),"."))</f>
        <v>41.</v>
      </c>
      <c r="CS49" s="130" t="str">
        <f>IF(ISBLANK(laps_times[[#This Row],[88]]),"DNF",CONCATENATE(RANK(rounds_cum_time[[#This Row],[88]],rounds_cum_time[88],1),"."))</f>
        <v>41.</v>
      </c>
      <c r="CT49" s="130" t="str">
        <f>IF(ISBLANK(laps_times[[#This Row],[89]]),"DNF",CONCATENATE(RANK(rounds_cum_time[[#This Row],[89]],rounds_cum_time[89],1),"."))</f>
        <v>42.</v>
      </c>
      <c r="CU49" s="130" t="str">
        <f>IF(ISBLANK(laps_times[[#This Row],[90]]),"DNF",CONCATENATE(RANK(rounds_cum_time[[#This Row],[90]],rounds_cum_time[90],1),"."))</f>
        <v>43.</v>
      </c>
      <c r="CV49" s="130" t="str">
        <f>IF(ISBLANK(laps_times[[#This Row],[91]]),"DNF",CONCATENATE(RANK(rounds_cum_time[[#This Row],[91]],rounds_cum_time[91],1),"."))</f>
        <v>43.</v>
      </c>
      <c r="CW49" s="130" t="str">
        <f>IF(ISBLANK(laps_times[[#This Row],[92]]),"DNF",CONCATENATE(RANK(rounds_cum_time[[#This Row],[92]],rounds_cum_time[92],1),"."))</f>
        <v>43.</v>
      </c>
      <c r="CX49" s="130" t="str">
        <f>IF(ISBLANK(laps_times[[#This Row],[93]]),"DNF",CONCATENATE(RANK(rounds_cum_time[[#This Row],[93]],rounds_cum_time[93],1),"."))</f>
        <v>43.</v>
      </c>
      <c r="CY49" s="130" t="str">
        <f>IF(ISBLANK(laps_times[[#This Row],[94]]),"DNF",CONCATENATE(RANK(rounds_cum_time[[#This Row],[94]],rounds_cum_time[94],1),"."))</f>
        <v>43.</v>
      </c>
      <c r="CZ49" s="130" t="str">
        <f>IF(ISBLANK(laps_times[[#This Row],[95]]),"DNF",CONCATENATE(RANK(rounds_cum_time[[#This Row],[95]],rounds_cum_time[95],1),"."))</f>
        <v>44.</v>
      </c>
      <c r="DA49" s="130" t="str">
        <f>IF(ISBLANK(laps_times[[#This Row],[96]]),"DNF",CONCATENATE(RANK(rounds_cum_time[[#This Row],[96]],rounds_cum_time[96],1),"."))</f>
        <v>45.</v>
      </c>
      <c r="DB49" s="130" t="str">
        <f>IF(ISBLANK(laps_times[[#This Row],[97]]),"DNF",CONCATENATE(RANK(rounds_cum_time[[#This Row],[97]],rounds_cum_time[97],1),"."))</f>
        <v>47.</v>
      </c>
      <c r="DC49" s="130" t="str">
        <f>IF(ISBLANK(laps_times[[#This Row],[98]]),"DNF",CONCATENATE(RANK(rounds_cum_time[[#This Row],[98]],rounds_cum_time[98],1),"."))</f>
        <v>47.</v>
      </c>
      <c r="DD49" s="130" t="str">
        <f>IF(ISBLANK(laps_times[[#This Row],[99]]),"DNF",CONCATENATE(RANK(rounds_cum_time[[#This Row],[99]],rounds_cum_time[99],1),"."))</f>
        <v>45.</v>
      </c>
      <c r="DE49" s="130" t="str">
        <f>IF(ISBLANK(laps_times[[#This Row],[100]]),"DNF",CONCATENATE(RANK(rounds_cum_time[[#This Row],[100]],rounds_cum_time[100],1),"."))</f>
        <v>45.</v>
      </c>
      <c r="DF49" s="130" t="str">
        <f>IF(ISBLANK(laps_times[[#This Row],[101]]),"DNF",CONCATENATE(RANK(rounds_cum_time[[#This Row],[101]],rounds_cum_time[101],1),"."))</f>
        <v>46.</v>
      </c>
      <c r="DG49" s="130" t="str">
        <f>IF(ISBLANK(laps_times[[#This Row],[102]]),"DNF",CONCATENATE(RANK(rounds_cum_time[[#This Row],[102]],rounds_cum_time[102],1),"."))</f>
        <v>46.</v>
      </c>
      <c r="DH49" s="130" t="str">
        <f>IF(ISBLANK(laps_times[[#This Row],[103]]),"DNF",CONCATENATE(RANK(rounds_cum_time[[#This Row],[103]],rounds_cum_time[103],1),"."))</f>
        <v>46.</v>
      </c>
      <c r="DI49" s="131" t="str">
        <f>IF(ISBLANK(laps_times[[#This Row],[104]]),"DNF",CONCATENATE(RANK(rounds_cum_time[[#This Row],[104]],rounds_cum_time[104],1),"."))</f>
        <v>46.</v>
      </c>
      <c r="DJ49" s="131" t="str">
        <f>IF(ISBLANK(laps_times[[#This Row],[105]]),"DNF",CONCATENATE(RANK(rounds_cum_time[[#This Row],[105]],rounds_cum_time[105],1),"."))</f>
        <v>46.</v>
      </c>
    </row>
    <row r="50" spans="2:114" x14ac:dyDescent="0.2">
      <c r="B50" s="124">
        <f>laps_times[[#This Row],[poř]]</f>
        <v>47</v>
      </c>
      <c r="C50" s="129">
        <f>laps_times[[#This Row],[s.č.]]</f>
        <v>35</v>
      </c>
      <c r="D50" s="125" t="str">
        <f>laps_times[[#This Row],[jméno]]</f>
        <v>Hesoun Tomáš</v>
      </c>
      <c r="E50" s="126">
        <f>laps_times[[#This Row],[roč]]</f>
        <v>1987</v>
      </c>
      <c r="F50" s="126" t="str">
        <f>laps_times[[#This Row],[kat]]</f>
        <v>M30</v>
      </c>
      <c r="G50" s="126">
        <f>laps_times[[#This Row],[poř_kat]]</f>
        <v>17</v>
      </c>
      <c r="H50" s="125" t="str">
        <f>IF(ISBLANK(laps_times[[#This Row],[klub]]),"-",laps_times[[#This Row],[klub]])</f>
        <v>-</v>
      </c>
      <c r="I50" s="138">
        <f>laps_times[[#This Row],[celk. čas]]</f>
        <v>0.15083333333333335</v>
      </c>
      <c r="J50" s="130" t="str">
        <f>IF(ISBLANK(laps_times[[#This Row],[1]]),"DNF",CONCATENATE(RANK(rounds_cum_time[[#This Row],[1]],rounds_cum_time[1],1),"."))</f>
        <v>40.</v>
      </c>
      <c r="K50" s="130" t="str">
        <f>IF(ISBLANK(laps_times[[#This Row],[2]]),"DNF",CONCATENATE(RANK(rounds_cum_time[[#This Row],[2]],rounds_cum_time[2],1),"."))</f>
        <v>39.</v>
      </c>
      <c r="L50" s="130" t="str">
        <f>IF(ISBLANK(laps_times[[#This Row],[3]]),"DNF",CONCATENATE(RANK(rounds_cum_time[[#This Row],[3]],rounds_cum_time[3],1),"."))</f>
        <v>36.</v>
      </c>
      <c r="M50" s="130" t="str">
        <f>IF(ISBLANK(laps_times[[#This Row],[4]]),"DNF",CONCATENATE(RANK(rounds_cum_time[[#This Row],[4]],rounds_cum_time[4],1),"."))</f>
        <v>36.</v>
      </c>
      <c r="N50" s="130" t="str">
        <f>IF(ISBLANK(laps_times[[#This Row],[5]]),"DNF",CONCATENATE(RANK(rounds_cum_time[[#This Row],[5]],rounds_cum_time[5],1),"."))</f>
        <v>36.</v>
      </c>
      <c r="O50" s="130" t="str">
        <f>IF(ISBLANK(laps_times[[#This Row],[6]]),"DNF",CONCATENATE(RANK(rounds_cum_time[[#This Row],[6]],rounds_cum_time[6],1),"."))</f>
        <v>35.</v>
      </c>
      <c r="P50" s="130" t="str">
        <f>IF(ISBLANK(laps_times[[#This Row],[7]]),"DNF",CONCATENATE(RANK(rounds_cum_time[[#This Row],[7]],rounds_cum_time[7],1),"."))</f>
        <v>34.</v>
      </c>
      <c r="Q50" s="130" t="str">
        <f>IF(ISBLANK(laps_times[[#This Row],[8]]),"DNF",CONCATENATE(RANK(rounds_cum_time[[#This Row],[8]],rounds_cum_time[8],1),"."))</f>
        <v>34.</v>
      </c>
      <c r="R50" s="130" t="str">
        <f>IF(ISBLANK(laps_times[[#This Row],[9]]),"DNF",CONCATENATE(RANK(rounds_cum_time[[#This Row],[9]],rounds_cum_time[9],1),"."))</f>
        <v>34.</v>
      </c>
      <c r="S50" s="130" t="str">
        <f>IF(ISBLANK(laps_times[[#This Row],[10]]),"DNF",CONCATENATE(RANK(rounds_cum_time[[#This Row],[10]],rounds_cum_time[10],1),"."))</f>
        <v>33.</v>
      </c>
      <c r="T50" s="130" t="str">
        <f>IF(ISBLANK(laps_times[[#This Row],[11]]),"DNF",CONCATENATE(RANK(rounds_cum_time[[#This Row],[11]],rounds_cum_time[11],1),"."))</f>
        <v>33.</v>
      </c>
      <c r="U50" s="130" t="str">
        <f>IF(ISBLANK(laps_times[[#This Row],[12]]),"DNF",CONCATENATE(RANK(rounds_cum_time[[#This Row],[12]],rounds_cum_time[12],1),"."))</f>
        <v>31.</v>
      </c>
      <c r="V50" s="130" t="str">
        <f>IF(ISBLANK(laps_times[[#This Row],[13]]),"DNF",CONCATENATE(RANK(rounds_cum_time[[#This Row],[13]],rounds_cum_time[13],1),"."))</f>
        <v>27.</v>
      </c>
      <c r="W50" s="130" t="str">
        <f>IF(ISBLANK(laps_times[[#This Row],[14]]),"DNF",CONCATENATE(RANK(rounds_cum_time[[#This Row],[14]],rounds_cum_time[14],1),"."))</f>
        <v>27.</v>
      </c>
      <c r="X50" s="130" t="str">
        <f>IF(ISBLANK(laps_times[[#This Row],[15]]),"DNF",CONCATENATE(RANK(rounds_cum_time[[#This Row],[15]],rounds_cum_time[15],1),"."))</f>
        <v>27.</v>
      </c>
      <c r="Y50" s="130" t="str">
        <f>IF(ISBLANK(laps_times[[#This Row],[16]]),"DNF",CONCATENATE(RANK(rounds_cum_time[[#This Row],[16]],rounds_cum_time[16],1),"."))</f>
        <v>27.</v>
      </c>
      <c r="Z50" s="130" t="str">
        <f>IF(ISBLANK(laps_times[[#This Row],[17]]),"DNF",CONCATENATE(RANK(rounds_cum_time[[#This Row],[17]],rounds_cum_time[17],1),"."))</f>
        <v>27.</v>
      </c>
      <c r="AA50" s="130" t="str">
        <f>IF(ISBLANK(laps_times[[#This Row],[18]]),"DNF",CONCATENATE(RANK(rounds_cum_time[[#This Row],[18]],rounds_cum_time[18],1),"."))</f>
        <v>27.</v>
      </c>
      <c r="AB50" s="130" t="str">
        <f>IF(ISBLANK(laps_times[[#This Row],[19]]),"DNF",CONCATENATE(RANK(rounds_cum_time[[#This Row],[19]],rounds_cum_time[19],1),"."))</f>
        <v>27.</v>
      </c>
      <c r="AC50" s="130" t="str">
        <f>IF(ISBLANK(laps_times[[#This Row],[20]]),"DNF",CONCATENATE(RANK(rounds_cum_time[[#This Row],[20]],rounds_cum_time[20],1),"."))</f>
        <v>27.</v>
      </c>
      <c r="AD50" s="130" t="str">
        <f>IF(ISBLANK(laps_times[[#This Row],[21]]),"DNF",CONCATENATE(RANK(rounds_cum_time[[#This Row],[21]],rounds_cum_time[21],1),"."))</f>
        <v>26.</v>
      </c>
      <c r="AE50" s="130" t="str">
        <f>IF(ISBLANK(laps_times[[#This Row],[22]]),"DNF",CONCATENATE(RANK(rounds_cum_time[[#This Row],[22]],rounds_cum_time[22],1),"."))</f>
        <v>26.</v>
      </c>
      <c r="AF50" s="130" t="str">
        <f>IF(ISBLANK(laps_times[[#This Row],[23]]),"DNF",CONCATENATE(RANK(rounds_cum_time[[#This Row],[23]],rounds_cum_time[23],1),"."))</f>
        <v>26.</v>
      </c>
      <c r="AG50" s="130" t="str">
        <f>IF(ISBLANK(laps_times[[#This Row],[24]]),"DNF",CONCATENATE(RANK(rounds_cum_time[[#This Row],[24]],rounds_cum_time[24],1),"."))</f>
        <v>26.</v>
      </c>
      <c r="AH50" s="130" t="str">
        <f>IF(ISBLANK(laps_times[[#This Row],[25]]),"DNF",CONCATENATE(RANK(rounds_cum_time[[#This Row],[25]],rounds_cum_time[25],1),"."))</f>
        <v>26.</v>
      </c>
      <c r="AI50" s="130" t="str">
        <f>IF(ISBLANK(laps_times[[#This Row],[26]]),"DNF",CONCATENATE(RANK(rounds_cum_time[[#This Row],[26]],rounds_cum_time[26],1),"."))</f>
        <v>26.</v>
      </c>
      <c r="AJ50" s="130" t="str">
        <f>IF(ISBLANK(laps_times[[#This Row],[27]]),"DNF",CONCATENATE(RANK(rounds_cum_time[[#This Row],[27]],rounds_cum_time[27],1),"."))</f>
        <v>26.</v>
      </c>
      <c r="AK50" s="130" t="str">
        <f>IF(ISBLANK(laps_times[[#This Row],[28]]),"DNF",CONCATENATE(RANK(rounds_cum_time[[#This Row],[28]],rounds_cum_time[28],1),"."))</f>
        <v>26.</v>
      </c>
      <c r="AL50" s="130" t="str">
        <f>IF(ISBLANK(laps_times[[#This Row],[29]]),"DNF",CONCATENATE(RANK(rounds_cum_time[[#This Row],[29]],rounds_cum_time[29],1),"."))</f>
        <v>25.</v>
      </c>
      <c r="AM50" s="130" t="str">
        <f>IF(ISBLANK(laps_times[[#This Row],[30]]),"DNF",CONCATENATE(RANK(rounds_cum_time[[#This Row],[30]],rounds_cum_time[30],1),"."))</f>
        <v>25.</v>
      </c>
      <c r="AN50" s="130" t="str">
        <f>IF(ISBLANK(laps_times[[#This Row],[31]]),"DNF",CONCATENATE(RANK(rounds_cum_time[[#This Row],[31]],rounds_cum_time[31],1),"."))</f>
        <v>26.</v>
      </c>
      <c r="AO50" s="130" t="str">
        <f>IF(ISBLANK(laps_times[[#This Row],[32]]),"DNF",CONCATENATE(RANK(rounds_cum_time[[#This Row],[32]],rounds_cum_time[32],1),"."))</f>
        <v>26.</v>
      </c>
      <c r="AP50" s="130" t="str">
        <f>IF(ISBLANK(laps_times[[#This Row],[33]]),"DNF",CONCATENATE(RANK(rounds_cum_time[[#This Row],[33]],rounds_cum_time[33],1),"."))</f>
        <v>26.</v>
      </c>
      <c r="AQ50" s="130" t="str">
        <f>IF(ISBLANK(laps_times[[#This Row],[34]]),"DNF",CONCATENATE(RANK(rounds_cum_time[[#This Row],[34]],rounds_cum_time[34],1),"."))</f>
        <v>26.</v>
      </c>
      <c r="AR50" s="130" t="str">
        <f>IF(ISBLANK(laps_times[[#This Row],[35]]),"DNF",CONCATENATE(RANK(rounds_cum_time[[#This Row],[35]],rounds_cum_time[35],1),"."))</f>
        <v>26.</v>
      </c>
      <c r="AS50" s="130" t="str">
        <f>IF(ISBLANK(laps_times[[#This Row],[36]]),"DNF",CONCATENATE(RANK(rounds_cum_time[[#This Row],[36]],rounds_cum_time[36],1),"."))</f>
        <v>26.</v>
      </c>
      <c r="AT50" s="130" t="str">
        <f>IF(ISBLANK(laps_times[[#This Row],[37]]),"DNF",CONCATENATE(RANK(rounds_cum_time[[#This Row],[37]],rounds_cum_time[37],1),"."))</f>
        <v>26.</v>
      </c>
      <c r="AU50" s="130" t="str">
        <f>IF(ISBLANK(laps_times[[#This Row],[38]]),"DNF",CONCATENATE(RANK(rounds_cum_time[[#This Row],[38]],rounds_cum_time[38],1),"."))</f>
        <v>26.</v>
      </c>
      <c r="AV50" s="130" t="str">
        <f>IF(ISBLANK(laps_times[[#This Row],[39]]),"DNF",CONCATENATE(RANK(rounds_cum_time[[#This Row],[39]],rounds_cum_time[39],1),"."))</f>
        <v>26.</v>
      </c>
      <c r="AW50" s="130" t="str">
        <f>IF(ISBLANK(laps_times[[#This Row],[40]]),"DNF",CONCATENATE(RANK(rounds_cum_time[[#This Row],[40]],rounds_cum_time[40],1),"."))</f>
        <v>26.</v>
      </c>
      <c r="AX50" s="130" t="str">
        <f>IF(ISBLANK(laps_times[[#This Row],[41]]),"DNF",CONCATENATE(RANK(rounds_cum_time[[#This Row],[41]],rounds_cum_time[41],1),"."))</f>
        <v>26.</v>
      </c>
      <c r="AY50" s="130" t="str">
        <f>IF(ISBLANK(laps_times[[#This Row],[42]]),"DNF",CONCATENATE(RANK(rounds_cum_time[[#This Row],[42]],rounds_cum_time[42],1),"."))</f>
        <v>26.</v>
      </c>
      <c r="AZ50" s="130" t="str">
        <f>IF(ISBLANK(laps_times[[#This Row],[43]]),"DNF",CONCATENATE(RANK(rounds_cum_time[[#This Row],[43]],rounds_cum_time[43],1),"."))</f>
        <v>26.</v>
      </c>
      <c r="BA50" s="130" t="str">
        <f>IF(ISBLANK(laps_times[[#This Row],[44]]),"DNF",CONCATENATE(RANK(rounds_cum_time[[#This Row],[44]],rounds_cum_time[44],1),"."))</f>
        <v>26.</v>
      </c>
      <c r="BB50" s="130" t="str">
        <f>IF(ISBLANK(laps_times[[#This Row],[45]]),"DNF",CONCATENATE(RANK(rounds_cum_time[[#This Row],[45]],rounds_cum_time[45],1),"."))</f>
        <v>26.</v>
      </c>
      <c r="BC50" s="130" t="str">
        <f>IF(ISBLANK(laps_times[[#This Row],[46]]),"DNF",CONCATENATE(RANK(rounds_cum_time[[#This Row],[46]],rounds_cum_time[46],1),"."))</f>
        <v>27.</v>
      </c>
      <c r="BD50" s="130" t="str">
        <f>IF(ISBLANK(laps_times[[#This Row],[47]]),"DNF",CONCATENATE(RANK(rounds_cum_time[[#This Row],[47]],rounds_cum_time[47],1),"."))</f>
        <v>28.</v>
      </c>
      <c r="BE50" s="130" t="str">
        <f>IF(ISBLANK(laps_times[[#This Row],[48]]),"DNF",CONCATENATE(RANK(rounds_cum_time[[#This Row],[48]],rounds_cum_time[48],1),"."))</f>
        <v>29.</v>
      </c>
      <c r="BF50" s="130" t="str">
        <f>IF(ISBLANK(laps_times[[#This Row],[49]]),"DNF",CONCATENATE(RANK(rounds_cum_time[[#This Row],[49]],rounds_cum_time[49],1),"."))</f>
        <v>30.</v>
      </c>
      <c r="BG50" s="130" t="str">
        <f>IF(ISBLANK(laps_times[[#This Row],[50]]),"DNF",CONCATENATE(RANK(rounds_cum_time[[#This Row],[50]],rounds_cum_time[50],1),"."))</f>
        <v>30.</v>
      </c>
      <c r="BH50" s="130" t="str">
        <f>IF(ISBLANK(laps_times[[#This Row],[51]]),"DNF",CONCATENATE(RANK(rounds_cum_time[[#This Row],[51]],rounds_cum_time[51],1),"."))</f>
        <v>30.</v>
      </c>
      <c r="BI50" s="130" t="str">
        <f>IF(ISBLANK(laps_times[[#This Row],[52]]),"DNF",CONCATENATE(RANK(rounds_cum_time[[#This Row],[52]],rounds_cum_time[52],1),"."))</f>
        <v>30.</v>
      </c>
      <c r="BJ50" s="130" t="str">
        <f>IF(ISBLANK(laps_times[[#This Row],[53]]),"DNF",CONCATENATE(RANK(rounds_cum_time[[#This Row],[53]],rounds_cum_time[53],1),"."))</f>
        <v>30.</v>
      </c>
      <c r="BK50" s="130" t="str">
        <f>IF(ISBLANK(laps_times[[#This Row],[54]]),"DNF",CONCATENATE(RANK(rounds_cum_time[[#This Row],[54]],rounds_cum_time[54],1),"."))</f>
        <v>30.</v>
      </c>
      <c r="BL50" s="130" t="str">
        <f>IF(ISBLANK(laps_times[[#This Row],[55]]),"DNF",CONCATENATE(RANK(rounds_cum_time[[#This Row],[55]],rounds_cum_time[55],1),"."))</f>
        <v>31.</v>
      </c>
      <c r="BM50" s="130" t="str">
        <f>IF(ISBLANK(laps_times[[#This Row],[56]]),"DNF",CONCATENATE(RANK(rounds_cum_time[[#This Row],[56]],rounds_cum_time[56],1),"."))</f>
        <v>31.</v>
      </c>
      <c r="BN50" s="130" t="str">
        <f>IF(ISBLANK(laps_times[[#This Row],[57]]),"DNF",CONCATENATE(RANK(rounds_cum_time[[#This Row],[57]],rounds_cum_time[57],1),"."))</f>
        <v>31.</v>
      </c>
      <c r="BO50" s="130" t="str">
        <f>IF(ISBLANK(laps_times[[#This Row],[58]]),"DNF",CONCATENATE(RANK(rounds_cum_time[[#This Row],[58]],rounds_cum_time[58],1),"."))</f>
        <v>31.</v>
      </c>
      <c r="BP50" s="130" t="str">
        <f>IF(ISBLANK(laps_times[[#This Row],[59]]),"DNF",CONCATENATE(RANK(rounds_cum_time[[#This Row],[59]],rounds_cum_time[59],1),"."))</f>
        <v>32.</v>
      </c>
      <c r="BQ50" s="130" t="str">
        <f>IF(ISBLANK(laps_times[[#This Row],[60]]),"DNF",CONCATENATE(RANK(rounds_cum_time[[#This Row],[60]],rounds_cum_time[60],1),"."))</f>
        <v>33.</v>
      </c>
      <c r="BR50" s="130" t="str">
        <f>IF(ISBLANK(laps_times[[#This Row],[61]]),"DNF",CONCATENATE(RANK(rounds_cum_time[[#This Row],[61]],rounds_cum_time[61],1),"."))</f>
        <v>33.</v>
      </c>
      <c r="BS50" s="130" t="str">
        <f>IF(ISBLANK(laps_times[[#This Row],[62]]),"DNF",CONCATENATE(RANK(rounds_cum_time[[#This Row],[62]],rounds_cum_time[62],1),"."))</f>
        <v>35.</v>
      </c>
      <c r="BT50" s="130" t="str">
        <f>IF(ISBLANK(laps_times[[#This Row],[63]]),"DNF",CONCATENATE(RANK(rounds_cum_time[[#This Row],[63]],rounds_cum_time[63],1),"."))</f>
        <v>36.</v>
      </c>
      <c r="BU50" s="130" t="str">
        <f>IF(ISBLANK(laps_times[[#This Row],[64]]),"DNF",CONCATENATE(RANK(rounds_cum_time[[#This Row],[64]],rounds_cum_time[64],1),"."))</f>
        <v>36.</v>
      </c>
      <c r="BV50" s="130" t="str">
        <f>IF(ISBLANK(laps_times[[#This Row],[65]]),"DNF",CONCATENATE(RANK(rounds_cum_time[[#This Row],[65]],rounds_cum_time[65],1),"."))</f>
        <v>36.</v>
      </c>
      <c r="BW50" s="130" t="str">
        <f>IF(ISBLANK(laps_times[[#This Row],[66]]),"DNF",CONCATENATE(RANK(rounds_cum_time[[#This Row],[66]],rounds_cum_time[66],1),"."))</f>
        <v>36.</v>
      </c>
      <c r="BX50" s="130" t="str">
        <f>IF(ISBLANK(laps_times[[#This Row],[67]]),"DNF",CONCATENATE(RANK(rounds_cum_time[[#This Row],[67]],rounds_cum_time[67],1),"."))</f>
        <v>36.</v>
      </c>
      <c r="BY50" s="130" t="str">
        <f>IF(ISBLANK(laps_times[[#This Row],[68]]),"DNF",CONCATENATE(RANK(rounds_cum_time[[#This Row],[68]],rounds_cum_time[68],1),"."))</f>
        <v>36.</v>
      </c>
      <c r="BZ50" s="130" t="str">
        <f>IF(ISBLANK(laps_times[[#This Row],[69]]),"DNF",CONCATENATE(RANK(rounds_cum_time[[#This Row],[69]],rounds_cum_time[69],1),"."))</f>
        <v>36.</v>
      </c>
      <c r="CA50" s="130" t="str">
        <f>IF(ISBLANK(laps_times[[#This Row],[70]]),"DNF",CONCATENATE(RANK(rounds_cum_time[[#This Row],[70]],rounds_cum_time[70],1),"."))</f>
        <v>36.</v>
      </c>
      <c r="CB50" s="130" t="str">
        <f>IF(ISBLANK(laps_times[[#This Row],[71]]),"DNF",CONCATENATE(RANK(rounds_cum_time[[#This Row],[71]],rounds_cum_time[71],1),"."))</f>
        <v>38.</v>
      </c>
      <c r="CC50" s="130" t="str">
        <f>IF(ISBLANK(laps_times[[#This Row],[72]]),"DNF",CONCATENATE(RANK(rounds_cum_time[[#This Row],[72]],rounds_cum_time[72],1),"."))</f>
        <v>39.</v>
      </c>
      <c r="CD50" s="130" t="str">
        <f>IF(ISBLANK(laps_times[[#This Row],[73]]),"DNF",CONCATENATE(RANK(rounds_cum_time[[#This Row],[73]],rounds_cum_time[73],1),"."))</f>
        <v>39.</v>
      </c>
      <c r="CE50" s="130" t="str">
        <f>IF(ISBLANK(laps_times[[#This Row],[74]]),"DNF",CONCATENATE(RANK(rounds_cum_time[[#This Row],[74]],rounds_cum_time[74],1),"."))</f>
        <v>39.</v>
      </c>
      <c r="CF50" s="130" t="str">
        <f>IF(ISBLANK(laps_times[[#This Row],[75]]),"DNF",CONCATENATE(RANK(rounds_cum_time[[#This Row],[75]],rounds_cum_time[75],1),"."))</f>
        <v>39.</v>
      </c>
      <c r="CG50" s="130" t="str">
        <f>IF(ISBLANK(laps_times[[#This Row],[76]]),"DNF",CONCATENATE(RANK(rounds_cum_time[[#This Row],[76]],rounds_cum_time[76],1),"."))</f>
        <v>41.</v>
      </c>
      <c r="CH50" s="130" t="str">
        <f>IF(ISBLANK(laps_times[[#This Row],[77]]),"DNF",CONCATENATE(RANK(rounds_cum_time[[#This Row],[77]],rounds_cum_time[77],1),"."))</f>
        <v>41.</v>
      </c>
      <c r="CI50" s="130" t="str">
        <f>IF(ISBLANK(laps_times[[#This Row],[78]]),"DNF",CONCATENATE(RANK(rounds_cum_time[[#This Row],[78]],rounds_cum_time[78],1),"."))</f>
        <v>41.</v>
      </c>
      <c r="CJ50" s="130" t="str">
        <f>IF(ISBLANK(laps_times[[#This Row],[79]]),"DNF",CONCATENATE(RANK(rounds_cum_time[[#This Row],[79]],rounds_cum_time[79],1),"."))</f>
        <v>41.</v>
      </c>
      <c r="CK50" s="130" t="str">
        <f>IF(ISBLANK(laps_times[[#This Row],[80]]),"DNF",CONCATENATE(RANK(rounds_cum_time[[#This Row],[80]],rounds_cum_time[80],1),"."))</f>
        <v>41.</v>
      </c>
      <c r="CL50" s="130" t="str">
        <f>IF(ISBLANK(laps_times[[#This Row],[81]]),"DNF",CONCATENATE(RANK(rounds_cum_time[[#This Row],[81]],rounds_cum_time[81],1),"."))</f>
        <v>41.</v>
      </c>
      <c r="CM50" s="130" t="str">
        <f>IF(ISBLANK(laps_times[[#This Row],[82]]),"DNF",CONCATENATE(RANK(rounds_cum_time[[#This Row],[82]],rounds_cum_time[82],1),"."))</f>
        <v>41.</v>
      </c>
      <c r="CN50" s="130" t="str">
        <f>IF(ISBLANK(laps_times[[#This Row],[83]]),"DNF",CONCATENATE(RANK(rounds_cum_time[[#This Row],[83]],rounds_cum_time[83],1),"."))</f>
        <v>40.</v>
      </c>
      <c r="CO50" s="130" t="str">
        <f>IF(ISBLANK(laps_times[[#This Row],[84]]),"DNF",CONCATENATE(RANK(rounds_cum_time[[#This Row],[84]],rounds_cum_time[84],1),"."))</f>
        <v>40.</v>
      </c>
      <c r="CP50" s="130" t="str">
        <f>IF(ISBLANK(laps_times[[#This Row],[85]]),"DNF",CONCATENATE(RANK(rounds_cum_time[[#This Row],[85]],rounds_cum_time[85],1),"."))</f>
        <v>40.</v>
      </c>
      <c r="CQ50" s="130" t="str">
        <f>IF(ISBLANK(laps_times[[#This Row],[86]]),"DNF",CONCATENATE(RANK(rounds_cum_time[[#This Row],[86]],rounds_cum_time[86],1),"."))</f>
        <v>40.</v>
      </c>
      <c r="CR50" s="130" t="str">
        <f>IF(ISBLANK(laps_times[[#This Row],[87]]),"DNF",CONCATENATE(RANK(rounds_cum_time[[#This Row],[87]],rounds_cum_time[87],1),"."))</f>
        <v>40.</v>
      </c>
      <c r="CS50" s="130" t="str">
        <f>IF(ISBLANK(laps_times[[#This Row],[88]]),"DNF",CONCATENATE(RANK(rounds_cum_time[[#This Row],[88]],rounds_cum_time[88],1),"."))</f>
        <v>40.</v>
      </c>
      <c r="CT50" s="130" t="str">
        <f>IF(ISBLANK(laps_times[[#This Row],[89]]),"DNF",CONCATENATE(RANK(rounds_cum_time[[#This Row],[89]],rounds_cum_time[89],1),"."))</f>
        <v>40.</v>
      </c>
      <c r="CU50" s="130" t="str">
        <f>IF(ISBLANK(laps_times[[#This Row],[90]]),"DNF",CONCATENATE(RANK(rounds_cum_time[[#This Row],[90]],rounds_cum_time[90],1),"."))</f>
        <v>42.</v>
      </c>
      <c r="CV50" s="130" t="str">
        <f>IF(ISBLANK(laps_times[[#This Row],[91]]),"DNF",CONCATENATE(RANK(rounds_cum_time[[#This Row],[91]],rounds_cum_time[91],1),"."))</f>
        <v>44.</v>
      </c>
      <c r="CW50" s="130" t="str">
        <f>IF(ISBLANK(laps_times[[#This Row],[92]]),"DNF",CONCATENATE(RANK(rounds_cum_time[[#This Row],[92]],rounds_cum_time[92],1),"."))</f>
        <v>44.</v>
      </c>
      <c r="CX50" s="130" t="str">
        <f>IF(ISBLANK(laps_times[[#This Row],[93]]),"DNF",CONCATENATE(RANK(rounds_cum_time[[#This Row],[93]],rounds_cum_time[93],1),"."))</f>
        <v>44.</v>
      </c>
      <c r="CY50" s="130" t="str">
        <f>IF(ISBLANK(laps_times[[#This Row],[94]]),"DNF",CONCATENATE(RANK(rounds_cum_time[[#This Row],[94]],rounds_cum_time[94],1),"."))</f>
        <v>44.</v>
      </c>
      <c r="CZ50" s="130" t="str">
        <f>IF(ISBLANK(laps_times[[#This Row],[95]]),"DNF",CONCATENATE(RANK(rounds_cum_time[[#This Row],[95]],rounds_cum_time[95],1),"."))</f>
        <v>45.</v>
      </c>
      <c r="DA50" s="130" t="str">
        <f>IF(ISBLANK(laps_times[[#This Row],[96]]),"DNF",CONCATENATE(RANK(rounds_cum_time[[#This Row],[96]],rounds_cum_time[96],1),"."))</f>
        <v>44.</v>
      </c>
      <c r="DB50" s="130" t="str">
        <f>IF(ISBLANK(laps_times[[#This Row],[97]]),"DNF",CONCATENATE(RANK(rounds_cum_time[[#This Row],[97]],rounds_cum_time[97],1),"."))</f>
        <v>45.</v>
      </c>
      <c r="DC50" s="130" t="str">
        <f>IF(ISBLANK(laps_times[[#This Row],[98]]),"DNF",CONCATENATE(RANK(rounds_cum_time[[#This Row],[98]],rounds_cum_time[98],1),"."))</f>
        <v>46.</v>
      </c>
      <c r="DD50" s="130" t="str">
        <f>IF(ISBLANK(laps_times[[#This Row],[99]]),"DNF",CONCATENATE(RANK(rounds_cum_time[[#This Row],[99]],rounds_cum_time[99],1),"."))</f>
        <v>47.</v>
      </c>
      <c r="DE50" s="130" t="str">
        <f>IF(ISBLANK(laps_times[[#This Row],[100]]),"DNF",CONCATENATE(RANK(rounds_cum_time[[#This Row],[100]],rounds_cum_time[100],1),"."))</f>
        <v>47.</v>
      </c>
      <c r="DF50" s="130" t="str">
        <f>IF(ISBLANK(laps_times[[#This Row],[101]]),"DNF",CONCATENATE(RANK(rounds_cum_time[[#This Row],[101]],rounds_cum_time[101],1),"."))</f>
        <v>47.</v>
      </c>
      <c r="DG50" s="130" t="str">
        <f>IF(ISBLANK(laps_times[[#This Row],[102]]),"DNF",CONCATENATE(RANK(rounds_cum_time[[#This Row],[102]],rounds_cum_time[102],1),"."))</f>
        <v>47.</v>
      </c>
      <c r="DH50" s="130" t="str">
        <f>IF(ISBLANK(laps_times[[#This Row],[103]]),"DNF",CONCATENATE(RANK(rounds_cum_time[[#This Row],[103]],rounds_cum_time[103],1),"."))</f>
        <v>47.</v>
      </c>
      <c r="DI50" s="131" t="str">
        <f>IF(ISBLANK(laps_times[[#This Row],[104]]),"DNF",CONCATENATE(RANK(rounds_cum_time[[#This Row],[104]],rounds_cum_time[104],1),"."))</f>
        <v>47.</v>
      </c>
      <c r="DJ50" s="131" t="str">
        <f>IF(ISBLANK(laps_times[[#This Row],[105]]),"DNF",CONCATENATE(RANK(rounds_cum_time[[#This Row],[105]],rounds_cum_time[105],1),"."))</f>
        <v>47.</v>
      </c>
    </row>
    <row r="51" spans="2:114" x14ac:dyDescent="0.2">
      <c r="B51" s="124">
        <f>laps_times[[#This Row],[poř]]</f>
        <v>48</v>
      </c>
      <c r="C51" s="129">
        <f>laps_times[[#This Row],[s.č.]]</f>
        <v>111</v>
      </c>
      <c r="D51" s="125" t="str">
        <f>laps_times[[#This Row],[jméno]]</f>
        <v>Tomášek Jan</v>
      </c>
      <c r="E51" s="126">
        <f>laps_times[[#This Row],[roč]]</f>
        <v>1976</v>
      </c>
      <c r="F51" s="126" t="str">
        <f>laps_times[[#This Row],[kat]]</f>
        <v>M40</v>
      </c>
      <c r="G51" s="126">
        <f>laps_times[[#This Row],[poř_kat]]</f>
        <v>19</v>
      </c>
      <c r="H51" s="125" t="str">
        <f>IF(ISBLANK(laps_times[[#This Row],[klub]]),"-",laps_times[[#This Row],[klub]])</f>
        <v>BK Čvacht</v>
      </c>
      <c r="I51" s="138">
        <f>laps_times[[#This Row],[celk. čas]]</f>
        <v>0.15114583333333334</v>
      </c>
      <c r="J51" s="130" t="str">
        <f>IF(ISBLANK(laps_times[[#This Row],[1]]),"DNF",CONCATENATE(RANK(rounds_cum_time[[#This Row],[1]],rounds_cum_time[1],1),"."))</f>
        <v>91.</v>
      </c>
      <c r="K51" s="130" t="str">
        <f>IF(ISBLANK(laps_times[[#This Row],[2]]),"DNF",CONCATENATE(RANK(rounds_cum_time[[#This Row],[2]],rounds_cum_time[2],1),"."))</f>
        <v>87.</v>
      </c>
      <c r="L51" s="130" t="str">
        <f>IF(ISBLANK(laps_times[[#This Row],[3]]),"DNF",CONCATENATE(RANK(rounds_cum_time[[#This Row],[3]],rounds_cum_time[3],1),"."))</f>
        <v>82.</v>
      </c>
      <c r="M51" s="130" t="str">
        <f>IF(ISBLANK(laps_times[[#This Row],[4]]),"DNF",CONCATENATE(RANK(rounds_cum_time[[#This Row],[4]],rounds_cum_time[4],1),"."))</f>
        <v>80.</v>
      </c>
      <c r="N51" s="130" t="str">
        <f>IF(ISBLANK(laps_times[[#This Row],[5]]),"DNF",CONCATENATE(RANK(rounds_cum_time[[#This Row],[5]],rounds_cum_time[5],1),"."))</f>
        <v>79.</v>
      </c>
      <c r="O51" s="130" t="str">
        <f>IF(ISBLANK(laps_times[[#This Row],[6]]),"DNF",CONCATENATE(RANK(rounds_cum_time[[#This Row],[6]],rounds_cum_time[6],1),"."))</f>
        <v>79.</v>
      </c>
      <c r="P51" s="130" t="str">
        <f>IF(ISBLANK(laps_times[[#This Row],[7]]),"DNF",CONCATENATE(RANK(rounds_cum_time[[#This Row],[7]],rounds_cum_time[7],1),"."))</f>
        <v>76.</v>
      </c>
      <c r="Q51" s="130" t="str">
        <f>IF(ISBLANK(laps_times[[#This Row],[8]]),"DNF",CONCATENATE(RANK(rounds_cum_time[[#This Row],[8]],rounds_cum_time[8],1),"."))</f>
        <v>74.</v>
      </c>
      <c r="R51" s="130" t="str">
        <f>IF(ISBLANK(laps_times[[#This Row],[9]]),"DNF",CONCATENATE(RANK(rounds_cum_time[[#This Row],[9]],rounds_cum_time[9],1),"."))</f>
        <v>70.</v>
      </c>
      <c r="S51" s="130" t="str">
        <f>IF(ISBLANK(laps_times[[#This Row],[10]]),"DNF",CONCATENATE(RANK(rounds_cum_time[[#This Row],[10]],rounds_cum_time[10],1),"."))</f>
        <v>70.</v>
      </c>
      <c r="T51" s="130" t="str">
        <f>IF(ISBLANK(laps_times[[#This Row],[11]]),"DNF",CONCATENATE(RANK(rounds_cum_time[[#This Row],[11]],rounds_cum_time[11],1),"."))</f>
        <v>68.</v>
      </c>
      <c r="U51" s="130" t="str">
        <f>IF(ISBLANK(laps_times[[#This Row],[12]]),"DNF",CONCATENATE(RANK(rounds_cum_time[[#This Row],[12]],rounds_cum_time[12],1),"."))</f>
        <v>67.</v>
      </c>
      <c r="V51" s="130" t="str">
        <f>IF(ISBLANK(laps_times[[#This Row],[13]]),"DNF",CONCATENATE(RANK(rounds_cum_time[[#This Row],[13]],rounds_cum_time[13],1),"."))</f>
        <v>68.</v>
      </c>
      <c r="W51" s="130" t="str">
        <f>IF(ISBLANK(laps_times[[#This Row],[14]]),"DNF",CONCATENATE(RANK(rounds_cum_time[[#This Row],[14]],rounds_cum_time[14],1),"."))</f>
        <v>68.</v>
      </c>
      <c r="X51" s="130" t="str">
        <f>IF(ISBLANK(laps_times[[#This Row],[15]]),"DNF",CONCATENATE(RANK(rounds_cum_time[[#This Row],[15]],rounds_cum_time[15],1),"."))</f>
        <v>68.</v>
      </c>
      <c r="Y51" s="130" t="str">
        <f>IF(ISBLANK(laps_times[[#This Row],[16]]),"DNF",CONCATENATE(RANK(rounds_cum_time[[#This Row],[16]],rounds_cum_time[16],1),"."))</f>
        <v>92.</v>
      </c>
      <c r="Z51" s="130" t="str">
        <f>IF(ISBLANK(laps_times[[#This Row],[17]]),"DNF",CONCATENATE(RANK(rounds_cum_time[[#This Row],[17]],rounds_cum_time[17],1),"."))</f>
        <v>88.</v>
      </c>
      <c r="AA51" s="130" t="str">
        <f>IF(ISBLANK(laps_times[[#This Row],[18]]),"DNF",CONCATENATE(RANK(rounds_cum_time[[#This Row],[18]],rounds_cum_time[18],1),"."))</f>
        <v>86.</v>
      </c>
      <c r="AB51" s="130" t="str">
        <f>IF(ISBLANK(laps_times[[#This Row],[19]]),"DNF",CONCATENATE(RANK(rounds_cum_time[[#This Row],[19]],rounds_cum_time[19],1),"."))</f>
        <v>86.</v>
      </c>
      <c r="AC51" s="130" t="str">
        <f>IF(ISBLANK(laps_times[[#This Row],[20]]),"DNF",CONCATENATE(RANK(rounds_cum_time[[#This Row],[20]],rounds_cum_time[20],1),"."))</f>
        <v>84.</v>
      </c>
      <c r="AD51" s="130" t="str">
        <f>IF(ISBLANK(laps_times[[#This Row],[21]]),"DNF",CONCATENATE(RANK(rounds_cum_time[[#This Row],[21]],rounds_cum_time[21],1),"."))</f>
        <v>83.</v>
      </c>
      <c r="AE51" s="130" t="str">
        <f>IF(ISBLANK(laps_times[[#This Row],[22]]),"DNF",CONCATENATE(RANK(rounds_cum_time[[#This Row],[22]],rounds_cum_time[22],1),"."))</f>
        <v>83.</v>
      </c>
      <c r="AF51" s="130" t="str">
        <f>IF(ISBLANK(laps_times[[#This Row],[23]]),"DNF",CONCATENATE(RANK(rounds_cum_time[[#This Row],[23]],rounds_cum_time[23],1),"."))</f>
        <v>83.</v>
      </c>
      <c r="AG51" s="130" t="str">
        <f>IF(ISBLANK(laps_times[[#This Row],[24]]),"DNF",CONCATENATE(RANK(rounds_cum_time[[#This Row],[24]],rounds_cum_time[24],1),"."))</f>
        <v>80.</v>
      </c>
      <c r="AH51" s="130" t="str">
        <f>IF(ISBLANK(laps_times[[#This Row],[25]]),"DNF",CONCATENATE(RANK(rounds_cum_time[[#This Row],[25]],rounds_cum_time[25],1),"."))</f>
        <v>79.</v>
      </c>
      <c r="AI51" s="130" t="str">
        <f>IF(ISBLANK(laps_times[[#This Row],[26]]),"DNF",CONCATENATE(RANK(rounds_cum_time[[#This Row],[26]],rounds_cum_time[26],1),"."))</f>
        <v>79.</v>
      </c>
      <c r="AJ51" s="130" t="str">
        <f>IF(ISBLANK(laps_times[[#This Row],[27]]),"DNF",CONCATENATE(RANK(rounds_cum_time[[#This Row],[27]],rounds_cum_time[27],1),"."))</f>
        <v>79.</v>
      </c>
      <c r="AK51" s="130" t="str">
        <f>IF(ISBLANK(laps_times[[#This Row],[28]]),"DNF",CONCATENATE(RANK(rounds_cum_time[[#This Row],[28]],rounds_cum_time[28],1),"."))</f>
        <v>78.</v>
      </c>
      <c r="AL51" s="130" t="str">
        <f>IF(ISBLANK(laps_times[[#This Row],[29]]),"DNF",CONCATENATE(RANK(rounds_cum_time[[#This Row],[29]],rounds_cum_time[29],1),"."))</f>
        <v>78.</v>
      </c>
      <c r="AM51" s="130" t="str">
        <f>IF(ISBLANK(laps_times[[#This Row],[30]]),"DNF",CONCATENATE(RANK(rounds_cum_time[[#This Row],[30]],rounds_cum_time[30],1),"."))</f>
        <v>75.</v>
      </c>
      <c r="AN51" s="130" t="str">
        <f>IF(ISBLANK(laps_times[[#This Row],[31]]),"DNF",CONCATENATE(RANK(rounds_cum_time[[#This Row],[31]],rounds_cum_time[31],1),"."))</f>
        <v>74.</v>
      </c>
      <c r="AO51" s="130" t="str">
        <f>IF(ISBLANK(laps_times[[#This Row],[32]]),"DNF",CONCATENATE(RANK(rounds_cum_time[[#This Row],[32]],rounds_cum_time[32],1),"."))</f>
        <v>74.</v>
      </c>
      <c r="AP51" s="130" t="str">
        <f>IF(ISBLANK(laps_times[[#This Row],[33]]),"DNF",CONCATENATE(RANK(rounds_cum_time[[#This Row],[33]],rounds_cum_time[33],1),"."))</f>
        <v>74.</v>
      </c>
      <c r="AQ51" s="130" t="str">
        <f>IF(ISBLANK(laps_times[[#This Row],[34]]),"DNF",CONCATENATE(RANK(rounds_cum_time[[#This Row],[34]],rounds_cum_time[34],1),"."))</f>
        <v>72.</v>
      </c>
      <c r="AR51" s="130" t="str">
        <f>IF(ISBLANK(laps_times[[#This Row],[35]]),"DNF",CONCATENATE(RANK(rounds_cum_time[[#This Row],[35]],rounds_cum_time[35],1),"."))</f>
        <v>71.</v>
      </c>
      <c r="AS51" s="130" t="str">
        <f>IF(ISBLANK(laps_times[[#This Row],[36]]),"DNF",CONCATENATE(RANK(rounds_cum_time[[#This Row],[36]],rounds_cum_time[36],1),"."))</f>
        <v>71.</v>
      </c>
      <c r="AT51" s="130" t="str">
        <f>IF(ISBLANK(laps_times[[#This Row],[37]]),"DNF",CONCATENATE(RANK(rounds_cum_time[[#This Row],[37]],rounds_cum_time[37],1),"."))</f>
        <v>71.</v>
      </c>
      <c r="AU51" s="130" t="str">
        <f>IF(ISBLANK(laps_times[[#This Row],[38]]),"DNF",CONCATENATE(RANK(rounds_cum_time[[#This Row],[38]],rounds_cum_time[38],1),"."))</f>
        <v>70.</v>
      </c>
      <c r="AV51" s="130" t="str">
        <f>IF(ISBLANK(laps_times[[#This Row],[39]]),"DNF",CONCATENATE(RANK(rounds_cum_time[[#This Row],[39]],rounds_cum_time[39],1),"."))</f>
        <v>70.</v>
      </c>
      <c r="AW51" s="130" t="str">
        <f>IF(ISBLANK(laps_times[[#This Row],[40]]),"DNF",CONCATENATE(RANK(rounds_cum_time[[#This Row],[40]],rounds_cum_time[40],1),"."))</f>
        <v>70.</v>
      </c>
      <c r="AX51" s="130" t="str">
        <f>IF(ISBLANK(laps_times[[#This Row],[41]]),"DNF",CONCATENATE(RANK(rounds_cum_time[[#This Row],[41]],rounds_cum_time[41],1),"."))</f>
        <v>70.</v>
      </c>
      <c r="AY51" s="130" t="str">
        <f>IF(ISBLANK(laps_times[[#This Row],[42]]),"DNF",CONCATENATE(RANK(rounds_cum_time[[#This Row],[42]],rounds_cum_time[42],1),"."))</f>
        <v>70.</v>
      </c>
      <c r="AZ51" s="130" t="str">
        <f>IF(ISBLANK(laps_times[[#This Row],[43]]),"DNF",CONCATENATE(RANK(rounds_cum_time[[#This Row],[43]],rounds_cum_time[43],1),"."))</f>
        <v>70.</v>
      </c>
      <c r="BA51" s="130" t="str">
        <f>IF(ISBLANK(laps_times[[#This Row],[44]]),"DNF",CONCATENATE(RANK(rounds_cum_time[[#This Row],[44]],rounds_cum_time[44],1),"."))</f>
        <v>69.</v>
      </c>
      <c r="BB51" s="130" t="str">
        <f>IF(ISBLANK(laps_times[[#This Row],[45]]),"DNF",CONCATENATE(RANK(rounds_cum_time[[#This Row],[45]],rounds_cum_time[45],1),"."))</f>
        <v>68.</v>
      </c>
      <c r="BC51" s="130" t="str">
        <f>IF(ISBLANK(laps_times[[#This Row],[46]]),"DNF",CONCATENATE(RANK(rounds_cum_time[[#This Row],[46]],rounds_cum_time[46],1),"."))</f>
        <v>67.</v>
      </c>
      <c r="BD51" s="130" t="str">
        <f>IF(ISBLANK(laps_times[[#This Row],[47]]),"DNF",CONCATENATE(RANK(rounds_cum_time[[#This Row],[47]],rounds_cum_time[47],1),"."))</f>
        <v>66.</v>
      </c>
      <c r="BE51" s="130" t="str">
        <f>IF(ISBLANK(laps_times[[#This Row],[48]]),"DNF",CONCATENATE(RANK(rounds_cum_time[[#This Row],[48]],rounds_cum_time[48],1),"."))</f>
        <v>65.</v>
      </c>
      <c r="BF51" s="130" t="str">
        <f>IF(ISBLANK(laps_times[[#This Row],[49]]),"DNF",CONCATENATE(RANK(rounds_cum_time[[#This Row],[49]],rounds_cum_time[49],1),"."))</f>
        <v>65.</v>
      </c>
      <c r="BG51" s="130" t="str">
        <f>IF(ISBLANK(laps_times[[#This Row],[50]]),"DNF",CONCATENATE(RANK(rounds_cum_time[[#This Row],[50]],rounds_cum_time[50],1),"."))</f>
        <v>65.</v>
      </c>
      <c r="BH51" s="130" t="str">
        <f>IF(ISBLANK(laps_times[[#This Row],[51]]),"DNF",CONCATENATE(RANK(rounds_cum_time[[#This Row],[51]],rounds_cum_time[51],1),"."))</f>
        <v>65.</v>
      </c>
      <c r="BI51" s="130" t="str">
        <f>IF(ISBLANK(laps_times[[#This Row],[52]]),"DNF",CONCATENATE(RANK(rounds_cum_time[[#This Row],[52]],rounds_cum_time[52],1),"."))</f>
        <v>65.</v>
      </c>
      <c r="BJ51" s="130" t="str">
        <f>IF(ISBLANK(laps_times[[#This Row],[53]]),"DNF",CONCATENATE(RANK(rounds_cum_time[[#This Row],[53]],rounds_cum_time[53],1),"."))</f>
        <v>71.</v>
      </c>
      <c r="BK51" s="130" t="str">
        <f>IF(ISBLANK(laps_times[[#This Row],[54]]),"DNF",CONCATENATE(RANK(rounds_cum_time[[#This Row],[54]],rounds_cum_time[54],1),"."))</f>
        <v>71.</v>
      </c>
      <c r="BL51" s="130" t="str">
        <f>IF(ISBLANK(laps_times[[#This Row],[55]]),"DNF",CONCATENATE(RANK(rounds_cum_time[[#This Row],[55]],rounds_cum_time[55],1),"."))</f>
        <v>70.</v>
      </c>
      <c r="BM51" s="130" t="str">
        <f>IF(ISBLANK(laps_times[[#This Row],[56]]),"DNF",CONCATENATE(RANK(rounds_cum_time[[#This Row],[56]],rounds_cum_time[56],1),"."))</f>
        <v>68.</v>
      </c>
      <c r="BN51" s="130" t="str">
        <f>IF(ISBLANK(laps_times[[#This Row],[57]]),"DNF",CONCATENATE(RANK(rounds_cum_time[[#This Row],[57]],rounds_cum_time[57],1),"."))</f>
        <v>68.</v>
      </c>
      <c r="BO51" s="130" t="str">
        <f>IF(ISBLANK(laps_times[[#This Row],[58]]),"DNF",CONCATENATE(RANK(rounds_cum_time[[#This Row],[58]],rounds_cum_time[58],1),"."))</f>
        <v>68.</v>
      </c>
      <c r="BP51" s="130" t="str">
        <f>IF(ISBLANK(laps_times[[#This Row],[59]]),"DNF",CONCATENATE(RANK(rounds_cum_time[[#This Row],[59]],rounds_cum_time[59],1),"."))</f>
        <v>67.</v>
      </c>
      <c r="BQ51" s="130" t="str">
        <f>IF(ISBLANK(laps_times[[#This Row],[60]]),"DNF",CONCATENATE(RANK(rounds_cum_time[[#This Row],[60]],rounds_cum_time[60],1),"."))</f>
        <v>67.</v>
      </c>
      <c r="BR51" s="130" t="str">
        <f>IF(ISBLANK(laps_times[[#This Row],[61]]),"DNF",CONCATENATE(RANK(rounds_cum_time[[#This Row],[61]],rounds_cum_time[61],1),"."))</f>
        <v>67.</v>
      </c>
      <c r="BS51" s="130" t="str">
        <f>IF(ISBLANK(laps_times[[#This Row],[62]]),"DNF",CONCATENATE(RANK(rounds_cum_time[[#This Row],[62]],rounds_cum_time[62],1),"."))</f>
        <v>67.</v>
      </c>
      <c r="BT51" s="130" t="str">
        <f>IF(ISBLANK(laps_times[[#This Row],[63]]),"DNF",CONCATENATE(RANK(rounds_cum_time[[#This Row],[63]],rounds_cum_time[63],1),"."))</f>
        <v>67.</v>
      </c>
      <c r="BU51" s="130" t="str">
        <f>IF(ISBLANK(laps_times[[#This Row],[64]]),"DNF",CONCATENATE(RANK(rounds_cum_time[[#This Row],[64]],rounds_cum_time[64],1),"."))</f>
        <v>67.</v>
      </c>
      <c r="BV51" s="130" t="str">
        <f>IF(ISBLANK(laps_times[[#This Row],[65]]),"DNF",CONCATENATE(RANK(rounds_cum_time[[#This Row],[65]],rounds_cum_time[65],1),"."))</f>
        <v>67.</v>
      </c>
      <c r="BW51" s="130" t="str">
        <f>IF(ISBLANK(laps_times[[#This Row],[66]]),"DNF",CONCATENATE(RANK(rounds_cum_time[[#This Row],[66]],rounds_cum_time[66],1),"."))</f>
        <v>67.</v>
      </c>
      <c r="BX51" s="130" t="str">
        <f>IF(ISBLANK(laps_times[[#This Row],[67]]),"DNF",CONCATENATE(RANK(rounds_cum_time[[#This Row],[67]],rounds_cum_time[67],1),"."))</f>
        <v>67.</v>
      </c>
      <c r="BY51" s="130" t="str">
        <f>IF(ISBLANK(laps_times[[#This Row],[68]]),"DNF",CONCATENATE(RANK(rounds_cum_time[[#This Row],[68]],rounds_cum_time[68],1),"."))</f>
        <v>67.</v>
      </c>
      <c r="BZ51" s="130" t="str">
        <f>IF(ISBLANK(laps_times[[#This Row],[69]]),"DNF",CONCATENATE(RANK(rounds_cum_time[[#This Row],[69]],rounds_cum_time[69],1),"."))</f>
        <v>67.</v>
      </c>
      <c r="CA51" s="130" t="str">
        <f>IF(ISBLANK(laps_times[[#This Row],[70]]),"DNF",CONCATENATE(RANK(rounds_cum_time[[#This Row],[70]],rounds_cum_time[70],1),"."))</f>
        <v>66.</v>
      </c>
      <c r="CB51" s="130" t="str">
        <f>IF(ISBLANK(laps_times[[#This Row],[71]]),"DNF",CONCATENATE(RANK(rounds_cum_time[[#This Row],[71]],rounds_cum_time[71],1),"."))</f>
        <v>66.</v>
      </c>
      <c r="CC51" s="130" t="str">
        <f>IF(ISBLANK(laps_times[[#This Row],[72]]),"DNF",CONCATENATE(RANK(rounds_cum_time[[#This Row],[72]],rounds_cum_time[72],1),"."))</f>
        <v>66.</v>
      </c>
      <c r="CD51" s="130" t="str">
        <f>IF(ISBLANK(laps_times[[#This Row],[73]]),"DNF",CONCATENATE(RANK(rounds_cum_time[[#This Row],[73]],rounds_cum_time[73],1),"."))</f>
        <v>66.</v>
      </c>
      <c r="CE51" s="130" t="str">
        <f>IF(ISBLANK(laps_times[[#This Row],[74]]),"DNF",CONCATENATE(RANK(rounds_cum_time[[#This Row],[74]],rounds_cum_time[74],1),"."))</f>
        <v>65.</v>
      </c>
      <c r="CF51" s="130" t="str">
        <f>IF(ISBLANK(laps_times[[#This Row],[75]]),"DNF",CONCATENATE(RANK(rounds_cum_time[[#This Row],[75]],rounds_cum_time[75],1),"."))</f>
        <v>64.</v>
      </c>
      <c r="CG51" s="130" t="str">
        <f>IF(ISBLANK(laps_times[[#This Row],[76]]),"DNF",CONCATENATE(RANK(rounds_cum_time[[#This Row],[76]],rounds_cum_time[76],1),"."))</f>
        <v>64.</v>
      </c>
      <c r="CH51" s="130" t="str">
        <f>IF(ISBLANK(laps_times[[#This Row],[77]]),"DNF",CONCATENATE(RANK(rounds_cum_time[[#This Row],[77]],rounds_cum_time[77],1),"."))</f>
        <v>63.</v>
      </c>
      <c r="CI51" s="130" t="str">
        <f>IF(ISBLANK(laps_times[[#This Row],[78]]),"DNF",CONCATENATE(RANK(rounds_cum_time[[#This Row],[78]],rounds_cum_time[78],1),"."))</f>
        <v>62.</v>
      </c>
      <c r="CJ51" s="130" t="str">
        <f>IF(ISBLANK(laps_times[[#This Row],[79]]),"DNF",CONCATENATE(RANK(rounds_cum_time[[#This Row],[79]],rounds_cum_time[79],1),"."))</f>
        <v>62.</v>
      </c>
      <c r="CK51" s="130" t="str">
        <f>IF(ISBLANK(laps_times[[#This Row],[80]]),"DNF",CONCATENATE(RANK(rounds_cum_time[[#This Row],[80]],rounds_cum_time[80],1),"."))</f>
        <v>61.</v>
      </c>
      <c r="CL51" s="130" t="str">
        <f>IF(ISBLANK(laps_times[[#This Row],[81]]),"DNF",CONCATENATE(RANK(rounds_cum_time[[#This Row],[81]],rounds_cum_time[81],1),"."))</f>
        <v>60.</v>
      </c>
      <c r="CM51" s="130" t="str">
        <f>IF(ISBLANK(laps_times[[#This Row],[82]]),"DNF",CONCATENATE(RANK(rounds_cum_time[[#This Row],[82]],rounds_cum_time[82],1),"."))</f>
        <v>60.</v>
      </c>
      <c r="CN51" s="130" t="str">
        <f>IF(ISBLANK(laps_times[[#This Row],[83]]),"DNF",CONCATENATE(RANK(rounds_cum_time[[#This Row],[83]],rounds_cum_time[83],1),"."))</f>
        <v>57.</v>
      </c>
      <c r="CO51" s="130" t="str">
        <f>IF(ISBLANK(laps_times[[#This Row],[84]]),"DNF",CONCATENATE(RANK(rounds_cum_time[[#This Row],[84]],rounds_cum_time[84],1),"."))</f>
        <v>57.</v>
      </c>
      <c r="CP51" s="130" t="str">
        <f>IF(ISBLANK(laps_times[[#This Row],[85]]),"DNF",CONCATENATE(RANK(rounds_cum_time[[#This Row],[85]],rounds_cum_time[85],1),"."))</f>
        <v>57.</v>
      </c>
      <c r="CQ51" s="130" t="str">
        <f>IF(ISBLANK(laps_times[[#This Row],[86]]),"DNF",CONCATENATE(RANK(rounds_cum_time[[#This Row],[86]],rounds_cum_time[86],1),"."))</f>
        <v>56.</v>
      </c>
      <c r="CR51" s="130" t="str">
        <f>IF(ISBLANK(laps_times[[#This Row],[87]]),"DNF",CONCATENATE(RANK(rounds_cum_time[[#This Row],[87]],rounds_cum_time[87],1),"."))</f>
        <v>56.</v>
      </c>
      <c r="CS51" s="130" t="str">
        <f>IF(ISBLANK(laps_times[[#This Row],[88]]),"DNF",CONCATENATE(RANK(rounds_cum_time[[#This Row],[88]],rounds_cum_time[88],1),"."))</f>
        <v>56.</v>
      </c>
      <c r="CT51" s="130" t="str">
        <f>IF(ISBLANK(laps_times[[#This Row],[89]]),"DNF",CONCATENATE(RANK(rounds_cum_time[[#This Row],[89]],rounds_cum_time[89],1),"."))</f>
        <v>54.</v>
      </c>
      <c r="CU51" s="130" t="str">
        <f>IF(ISBLANK(laps_times[[#This Row],[90]]),"DNF",CONCATENATE(RANK(rounds_cum_time[[#This Row],[90]],rounds_cum_time[90],1),"."))</f>
        <v>53.</v>
      </c>
      <c r="CV51" s="130" t="str">
        <f>IF(ISBLANK(laps_times[[#This Row],[91]]),"DNF",CONCATENATE(RANK(rounds_cum_time[[#This Row],[91]],rounds_cum_time[91],1),"."))</f>
        <v>53.</v>
      </c>
      <c r="CW51" s="130" t="str">
        <f>IF(ISBLANK(laps_times[[#This Row],[92]]),"DNF",CONCATENATE(RANK(rounds_cum_time[[#This Row],[92]],rounds_cum_time[92],1),"."))</f>
        <v>53.</v>
      </c>
      <c r="CX51" s="130" t="str">
        <f>IF(ISBLANK(laps_times[[#This Row],[93]]),"DNF",CONCATENATE(RANK(rounds_cum_time[[#This Row],[93]],rounds_cum_time[93],1),"."))</f>
        <v>53.</v>
      </c>
      <c r="CY51" s="130" t="str">
        <f>IF(ISBLANK(laps_times[[#This Row],[94]]),"DNF",CONCATENATE(RANK(rounds_cum_time[[#This Row],[94]],rounds_cum_time[94],1),"."))</f>
        <v>53.</v>
      </c>
      <c r="CZ51" s="130" t="str">
        <f>IF(ISBLANK(laps_times[[#This Row],[95]]),"DNF",CONCATENATE(RANK(rounds_cum_time[[#This Row],[95]],rounds_cum_time[95],1),"."))</f>
        <v>52.</v>
      </c>
      <c r="DA51" s="130" t="str">
        <f>IF(ISBLANK(laps_times[[#This Row],[96]]),"DNF",CONCATENATE(RANK(rounds_cum_time[[#This Row],[96]],rounds_cum_time[96],1),"."))</f>
        <v>51.</v>
      </c>
      <c r="DB51" s="130" t="str">
        <f>IF(ISBLANK(laps_times[[#This Row],[97]]),"DNF",CONCATENATE(RANK(rounds_cum_time[[#This Row],[97]],rounds_cum_time[97],1),"."))</f>
        <v>51.</v>
      </c>
      <c r="DC51" s="130" t="str">
        <f>IF(ISBLANK(laps_times[[#This Row],[98]]),"DNF",CONCATENATE(RANK(rounds_cum_time[[#This Row],[98]],rounds_cum_time[98],1),"."))</f>
        <v>50.</v>
      </c>
      <c r="DD51" s="130" t="str">
        <f>IF(ISBLANK(laps_times[[#This Row],[99]]),"DNF",CONCATENATE(RANK(rounds_cum_time[[#This Row],[99]],rounds_cum_time[99],1),"."))</f>
        <v>50.</v>
      </c>
      <c r="DE51" s="130" t="str">
        <f>IF(ISBLANK(laps_times[[#This Row],[100]]),"DNF",CONCATENATE(RANK(rounds_cum_time[[#This Row],[100]],rounds_cum_time[100],1),"."))</f>
        <v>50.</v>
      </c>
      <c r="DF51" s="130" t="str">
        <f>IF(ISBLANK(laps_times[[#This Row],[101]]),"DNF",CONCATENATE(RANK(rounds_cum_time[[#This Row],[101]],rounds_cum_time[101],1),"."))</f>
        <v>49.</v>
      </c>
      <c r="DG51" s="130" t="str">
        <f>IF(ISBLANK(laps_times[[#This Row],[102]]),"DNF",CONCATENATE(RANK(rounds_cum_time[[#This Row],[102]],rounds_cum_time[102],1),"."))</f>
        <v>49.</v>
      </c>
      <c r="DH51" s="130" t="str">
        <f>IF(ISBLANK(laps_times[[#This Row],[103]]),"DNF",CONCATENATE(RANK(rounds_cum_time[[#This Row],[103]],rounds_cum_time[103],1),"."))</f>
        <v>49.</v>
      </c>
      <c r="DI51" s="131" t="str">
        <f>IF(ISBLANK(laps_times[[#This Row],[104]]),"DNF",CONCATENATE(RANK(rounds_cum_time[[#This Row],[104]],rounds_cum_time[104],1),"."))</f>
        <v>48.</v>
      </c>
      <c r="DJ51" s="131" t="str">
        <f>IF(ISBLANK(laps_times[[#This Row],[105]]),"DNF",CONCATENATE(RANK(rounds_cum_time[[#This Row],[105]],rounds_cum_time[105],1),"."))</f>
        <v>48.</v>
      </c>
    </row>
    <row r="52" spans="2:114" x14ac:dyDescent="0.2">
      <c r="B52" s="124">
        <f>laps_times[[#This Row],[poř]]</f>
        <v>49</v>
      </c>
      <c r="C52" s="129">
        <f>laps_times[[#This Row],[s.č.]]</f>
        <v>92</v>
      </c>
      <c r="D52" s="125" t="str">
        <f>laps_times[[#This Row],[jméno]]</f>
        <v>Scheuringer Michael</v>
      </c>
      <c r="E52" s="126">
        <f>laps_times[[#This Row],[roč]]</f>
        <v>1971</v>
      </c>
      <c r="F52" s="126" t="str">
        <f>laps_times[[#This Row],[kat]]</f>
        <v>M40</v>
      </c>
      <c r="G52" s="126">
        <f>laps_times[[#This Row],[poř_kat]]</f>
        <v>20</v>
      </c>
      <c r="H52" s="125" t="str">
        <f>IF(ISBLANK(laps_times[[#This Row],[klub]]),"-",laps_times[[#This Row],[klub]])</f>
        <v>LC Linz</v>
      </c>
      <c r="I52" s="138">
        <f>laps_times[[#This Row],[celk. čas]]</f>
        <v>0.15332175925925925</v>
      </c>
      <c r="J52" s="130" t="str">
        <f>IF(ISBLANK(laps_times[[#This Row],[1]]),"DNF",CONCATENATE(RANK(rounds_cum_time[[#This Row],[1]],rounds_cum_time[1],1),"."))</f>
        <v>61.</v>
      </c>
      <c r="K52" s="130" t="str">
        <f>IF(ISBLANK(laps_times[[#This Row],[2]]),"DNF",CONCATENATE(RANK(rounds_cum_time[[#This Row],[2]],rounds_cum_time[2],1),"."))</f>
        <v>54.</v>
      </c>
      <c r="L52" s="130" t="str">
        <f>IF(ISBLANK(laps_times[[#This Row],[3]]),"DNF",CONCATENATE(RANK(rounds_cum_time[[#This Row],[3]],rounds_cum_time[3],1),"."))</f>
        <v>51.</v>
      </c>
      <c r="M52" s="130" t="str">
        <f>IF(ISBLANK(laps_times[[#This Row],[4]]),"DNF",CONCATENATE(RANK(rounds_cum_time[[#This Row],[4]],rounds_cum_time[4],1),"."))</f>
        <v>52.</v>
      </c>
      <c r="N52" s="130" t="str">
        <f>IF(ISBLANK(laps_times[[#This Row],[5]]),"DNF",CONCATENATE(RANK(rounds_cum_time[[#This Row],[5]],rounds_cum_time[5],1),"."))</f>
        <v>51.</v>
      </c>
      <c r="O52" s="130" t="str">
        <f>IF(ISBLANK(laps_times[[#This Row],[6]]),"DNF",CONCATENATE(RANK(rounds_cum_time[[#This Row],[6]],rounds_cum_time[6],1),"."))</f>
        <v>51.</v>
      </c>
      <c r="P52" s="130" t="str">
        <f>IF(ISBLANK(laps_times[[#This Row],[7]]),"DNF",CONCATENATE(RANK(rounds_cum_time[[#This Row],[7]],rounds_cum_time[7],1),"."))</f>
        <v>52.</v>
      </c>
      <c r="Q52" s="130" t="str">
        <f>IF(ISBLANK(laps_times[[#This Row],[8]]),"DNF",CONCATENATE(RANK(rounds_cum_time[[#This Row],[8]],rounds_cum_time[8],1),"."))</f>
        <v>51.</v>
      </c>
      <c r="R52" s="130" t="str">
        <f>IF(ISBLANK(laps_times[[#This Row],[9]]),"DNF",CONCATENATE(RANK(rounds_cum_time[[#This Row],[9]],rounds_cum_time[9],1),"."))</f>
        <v>51.</v>
      </c>
      <c r="S52" s="130" t="str">
        <f>IF(ISBLANK(laps_times[[#This Row],[10]]),"DNF",CONCATENATE(RANK(rounds_cum_time[[#This Row],[10]],rounds_cum_time[10],1),"."))</f>
        <v>51.</v>
      </c>
      <c r="T52" s="130" t="str">
        <f>IF(ISBLANK(laps_times[[#This Row],[11]]),"DNF",CONCATENATE(RANK(rounds_cum_time[[#This Row],[11]],rounds_cum_time[11],1),"."))</f>
        <v>53.</v>
      </c>
      <c r="U52" s="130" t="str">
        <f>IF(ISBLANK(laps_times[[#This Row],[12]]),"DNF",CONCATENATE(RANK(rounds_cum_time[[#This Row],[12]],rounds_cum_time[12],1),"."))</f>
        <v>53.</v>
      </c>
      <c r="V52" s="130" t="str">
        <f>IF(ISBLANK(laps_times[[#This Row],[13]]),"DNF",CONCATENATE(RANK(rounds_cum_time[[#This Row],[13]],rounds_cum_time[13],1),"."))</f>
        <v>53.</v>
      </c>
      <c r="W52" s="130" t="str">
        <f>IF(ISBLANK(laps_times[[#This Row],[14]]),"DNF",CONCATENATE(RANK(rounds_cum_time[[#This Row],[14]],rounds_cum_time[14],1),"."))</f>
        <v>53.</v>
      </c>
      <c r="X52" s="130" t="str">
        <f>IF(ISBLANK(laps_times[[#This Row],[15]]),"DNF",CONCATENATE(RANK(rounds_cum_time[[#This Row],[15]],rounds_cum_time[15],1),"."))</f>
        <v>54.</v>
      </c>
      <c r="Y52" s="130" t="str">
        <f>IF(ISBLANK(laps_times[[#This Row],[16]]),"DNF",CONCATENATE(RANK(rounds_cum_time[[#This Row],[16]],rounds_cum_time[16],1),"."))</f>
        <v>54.</v>
      </c>
      <c r="Z52" s="130" t="str">
        <f>IF(ISBLANK(laps_times[[#This Row],[17]]),"DNF",CONCATENATE(RANK(rounds_cum_time[[#This Row],[17]],rounds_cum_time[17],1),"."))</f>
        <v>54.</v>
      </c>
      <c r="AA52" s="130" t="str">
        <f>IF(ISBLANK(laps_times[[#This Row],[18]]),"DNF",CONCATENATE(RANK(rounds_cum_time[[#This Row],[18]],rounds_cum_time[18],1),"."))</f>
        <v>54.</v>
      </c>
      <c r="AB52" s="130" t="str">
        <f>IF(ISBLANK(laps_times[[#This Row],[19]]),"DNF",CONCATENATE(RANK(rounds_cum_time[[#This Row],[19]],rounds_cum_time[19],1),"."))</f>
        <v>54.</v>
      </c>
      <c r="AC52" s="130" t="str">
        <f>IF(ISBLANK(laps_times[[#This Row],[20]]),"DNF",CONCATENATE(RANK(rounds_cum_time[[#This Row],[20]],rounds_cum_time[20],1),"."))</f>
        <v>54.</v>
      </c>
      <c r="AD52" s="130" t="str">
        <f>IF(ISBLANK(laps_times[[#This Row],[21]]),"DNF",CONCATENATE(RANK(rounds_cum_time[[#This Row],[21]],rounds_cum_time[21],1),"."))</f>
        <v>55.</v>
      </c>
      <c r="AE52" s="130" t="str">
        <f>IF(ISBLANK(laps_times[[#This Row],[22]]),"DNF",CONCATENATE(RANK(rounds_cum_time[[#This Row],[22]],rounds_cum_time[22],1),"."))</f>
        <v>55.</v>
      </c>
      <c r="AF52" s="130" t="str">
        <f>IF(ISBLANK(laps_times[[#This Row],[23]]),"DNF",CONCATENATE(RANK(rounds_cum_time[[#This Row],[23]],rounds_cum_time[23],1),"."))</f>
        <v>55.</v>
      </c>
      <c r="AG52" s="130" t="str">
        <f>IF(ISBLANK(laps_times[[#This Row],[24]]),"DNF",CONCATENATE(RANK(rounds_cum_time[[#This Row],[24]],rounds_cum_time[24],1),"."))</f>
        <v>55.</v>
      </c>
      <c r="AH52" s="130" t="str">
        <f>IF(ISBLANK(laps_times[[#This Row],[25]]),"DNF",CONCATENATE(RANK(rounds_cum_time[[#This Row],[25]],rounds_cum_time[25],1),"."))</f>
        <v>54.</v>
      </c>
      <c r="AI52" s="130" t="str">
        <f>IF(ISBLANK(laps_times[[#This Row],[26]]),"DNF",CONCATENATE(RANK(rounds_cum_time[[#This Row],[26]],rounds_cum_time[26],1),"."))</f>
        <v>54.</v>
      </c>
      <c r="AJ52" s="130" t="str">
        <f>IF(ISBLANK(laps_times[[#This Row],[27]]),"DNF",CONCATENATE(RANK(rounds_cum_time[[#This Row],[27]],rounds_cum_time[27],1),"."))</f>
        <v>54.</v>
      </c>
      <c r="AK52" s="130" t="str">
        <f>IF(ISBLANK(laps_times[[#This Row],[28]]),"DNF",CONCATENATE(RANK(rounds_cum_time[[#This Row],[28]],rounds_cum_time[28],1),"."))</f>
        <v>54.</v>
      </c>
      <c r="AL52" s="130" t="str">
        <f>IF(ISBLANK(laps_times[[#This Row],[29]]),"DNF",CONCATENATE(RANK(rounds_cum_time[[#This Row],[29]],rounds_cum_time[29],1),"."))</f>
        <v>54.</v>
      </c>
      <c r="AM52" s="130" t="str">
        <f>IF(ISBLANK(laps_times[[#This Row],[30]]),"DNF",CONCATENATE(RANK(rounds_cum_time[[#This Row],[30]],rounds_cum_time[30],1),"."))</f>
        <v>54.</v>
      </c>
      <c r="AN52" s="130" t="str">
        <f>IF(ISBLANK(laps_times[[#This Row],[31]]),"DNF",CONCATENATE(RANK(rounds_cum_time[[#This Row],[31]],rounds_cum_time[31],1),"."))</f>
        <v>54.</v>
      </c>
      <c r="AO52" s="130" t="str">
        <f>IF(ISBLANK(laps_times[[#This Row],[32]]),"DNF",CONCATENATE(RANK(rounds_cum_time[[#This Row],[32]],rounds_cum_time[32],1),"."))</f>
        <v>54.</v>
      </c>
      <c r="AP52" s="130" t="str">
        <f>IF(ISBLANK(laps_times[[#This Row],[33]]),"DNF",CONCATENATE(RANK(rounds_cum_time[[#This Row],[33]],rounds_cum_time[33],1),"."))</f>
        <v>52.</v>
      </c>
      <c r="AQ52" s="130" t="str">
        <f>IF(ISBLANK(laps_times[[#This Row],[34]]),"DNF",CONCATENATE(RANK(rounds_cum_time[[#This Row],[34]],rounds_cum_time[34],1),"."))</f>
        <v>52.</v>
      </c>
      <c r="AR52" s="130" t="str">
        <f>IF(ISBLANK(laps_times[[#This Row],[35]]),"DNF",CONCATENATE(RANK(rounds_cum_time[[#This Row],[35]],rounds_cum_time[35],1),"."))</f>
        <v>52.</v>
      </c>
      <c r="AS52" s="130" t="str">
        <f>IF(ISBLANK(laps_times[[#This Row],[36]]),"DNF",CONCATENATE(RANK(rounds_cum_time[[#This Row],[36]],rounds_cum_time[36],1),"."))</f>
        <v>51.</v>
      </c>
      <c r="AT52" s="130" t="str">
        <f>IF(ISBLANK(laps_times[[#This Row],[37]]),"DNF",CONCATENATE(RANK(rounds_cum_time[[#This Row],[37]],rounds_cum_time[37],1),"."))</f>
        <v>51.</v>
      </c>
      <c r="AU52" s="130" t="str">
        <f>IF(ISBLANK(laps_times[[#This Row],[38]]),"DNF",CONCATENATE(RANK(rounds_cum_time[[#This Row],[38]],rounds_cum_time[38],1),"."))</f>
        <v>51.</v>
      </c>
      <c r="AV52" s="130" t="str">
        <f>IF(ISBLANK(laps_times[[#This Row],[39]]),"DNF",CONCATENATE(RANK(rounds_cum_time[[#This Row],[39]],rounds_cum_time[39],1),"."))</f>
        <v>51.</v>
      </c>
      <c r="AW52" s="130" t="str">
        <f>IF(ISBLANK(laps_times[[#This Row],[40]]),"DNF",CONCATENATE(RANK(rounds_cum_time[[#This Row],[40]],rounds_cum_time[40],1),"."))</f>
        <v>51.</v>
      </c>
      <c r="AX52" s="130" t="str">
        <f>IF(ISBLANK(laps_times[[#This Row],[41]]),"DNF",CONCATENATE(RANK(rounds_cum_time[[#This Row],[41]],rounds_cum_time[41],1),"."))</f>
        <v>51.</v>
      </c>
      <c r="AY52" s="130" t="str">
        <f>IF(ISBLANK(laps_times[[#This Row],[42]]),"DNF",CONCATENATE(RANK(rounds_cum_time[[#This Row],[42]],rounds_cum_time[42],1),"."))</f>
        <v>52.</v>
      </c>
      <c r="AZ52" s="130" t="str">
        <f>IF(ISBLANK(laps_times[[#This Row],[43]]),"DNF",CONCATENATE(RANK(rounds_cum_time[[#This Row],[43]],rounds_cum_time[43],1),"."))</f>
        <v>51.</v>
      </c>
      <c r="BA52" s="130" t="str">
        <f>IF(ISBLANK(laps_times[[#This Row],[44]]),"DNF",CONCATENATE(RANK(rounds_cum_time[[#This Row],[44]],rounds_cum_time[44],1),"."))</f>
        <v>52.</v>
      </c>
      <c r="BB52" s="130" t="str">
        <f>IF(ISBLANK(laps_times[[#This Row],[45]]),"DNF",CONCATENATE(RANK(rounds_cum_time[[#This Row],[45]],rounds_cum_time[45],1),"."))</f>
        <v>51.</v>
      </c>
      <c r="BC52" s="130" t="str">
        <f>IF(ISBLANK(laps_times[[#This Row],[46]]),"DNF",CONCATENATE(RANK(rounds_cum_time[[#This Row],[46]],rounds_cum_time[46],1),"."))</f>
        <v>51.</v>
      </c>
      <c r="BD52" s="130" t="str">
        <f>IF(ISBLANK(laps_times[[#This Row],[47]]),"DNF",CONCATENATE(RANK(rounds_cum_time[[#This Row],[47]],rounds_cum_time[47],1),"."))</f>
        <v>51.</v>
      </c>
      <c r="BE52" s="130" t="str">
        <f>IF(ISBLANK(laps_times[[#This Row],[48]]),"DNF",CONCATENATE(RANK(rounds_cum_time[[#This Row],[48]],rounds_cum_time[48],1),"."))</f>
        <v>50.</v>
      </c>
      <c r="BF52" s="130" t="str">
        <f>IF(ISBLANK(laps_times[[#This Row],[49]]),"DNF",CONCATENATE(RANK(rounds_cum_time[[#This Row],[49]],rounds_cum_time[49],1),"."))</f>
        <v>51.</v>
      </c>
      <c r="BG52" s="130" t="str">
        <f>IF(ISBLANK(laps_times[[#This Row],[50]]),"DNF",CONCATENATE(RANK(rounds_cum_time[[#This Row],[50]],rounds_cum_time[50],1),"."))</f>
        <v>51.</v>
      </c>
      <c r="BH52" s="130" t="str">
        <f>IF(ISBLANK(laps_times[[#This Row],[51]]),"DNF",CONCATENATE(RANK(rounds_cum_time[[#This Row],[51]],rounds_cum_time[51],1),"."))</f>
        <v>51.</v>
      </c>
      <c r="BI52" s="130" t="str">
        <f>IF(ISBLANK(laps_times[[#This Row],[52]]),"DNF",CONCATENATE(RANK(rounds_cum_time[[#This Row],[52]],rounds_cum_time[52],1),"."))</f>
        <v>51.</v>
      </c>
      <c r="BJ52" s="130" t="str">
        <f>IF(ISBLANK(laps_times[[#This Row],[53]]),"DNF",CONCATENATE(RANK(rounds_cum_time[[#This Row],[53]],rounds_cum_time[53],1),"."))</f>
        <v>51.</v>
      </c>
      <c r="BK52" s="130" t="str">
        <f>IF(ISBLANK(laps_times[[#This Row],[54]]),"DNF",CONCATENATE(RANK(rounds_cum_time[[#This Row],[54]],rounds_cum_time[54],1),"."))</f>
        <v>51.</v>
      </c>
      <c r="BL52" s="130" t="str">
        <f>IF(ISBLANK(laps_times[[#This Row],[55]]),"DNF",CONCATENATE(RANK(rounds_cum_time[[#This Row],[55]],rounds_cum_time[55],1),"."))</f>
        <v>51.</v>
      </c>
      <c r="BM52" s="130" t="str">
        <f>IF(ISBLANK(laps_times[[#This Row],[56]]),"DNF",CONCATENATE(RANK(rounds_cum_time[[#This Row],[56]],rounds_cum_time[56],1),"."))</f>
        <v>51.</v>
      </c>
      <c r="BN52" s="130" t="str">
        <f>IF(ISBLANK(laps_times[[#This Row],[57]]),"DNF",CONCATENATE(RANK(rounds_cum_time[[#This Row],[57]],rounds_cum_time[57],1),"."))</f>
        <v>51.</v>
      </c>
      <c r="BO52" s="130" t="str">
        <f>IF(ISBLANK(laps_times[[#This Row],[58]]),"DNF",CONCATENATE(RANK(rounds_cum_time[[#This Row],[58]],rounds_cum_time[58],1),"."))</f>
        <v>50.</v>
      </c>
      <c r="BP52" s="130" t="str">
        <f>IF(ISBLANK(laps_times[[#This Row],[59]]),"DNF",CONCATENATE(RANK(rounds_cum_time[[#This Row],[59]],rounds_cum_time[59],1),"."))</f>
        <v>51.</v>
      </c>
      <c r="BQ52" s="130" t="str">
        <f>IF(ISBLANK(laps_times[[#This Row],[60]]),"DNF",CONCATENATE(RANK(rounds_cum_time[[#This Row],[60]],rounds_cum_time[60],1),"."))</f>
        <v>52.</v>
      </c>
      <c r="BR52" s="130" t="str">
        <f>IF(ISBLANK(laps_times[[#This Row],[61]]),"DNF",CONCATENATE(RANK(rounds_cum_time[[#This Row],[61]],rounds_cum_time[61],1),"."))</f>
        <v>52.</v>
      </c>
      <c r="BS52" s="130" t="str">
        <f>IF(ISBLANK(laps_times[[#This Row],[62]]),"DNF",CONCATENATE(RANK(rounds_cum_time[[#This Row],[62]],rounds_cum_time[62],1),"."))</f>
        <v>52.</v>
      </c>
      <c r="BT52" s="130" t="str">
        <f>IF(ISBLANK(laps_times[[#This Row],[63]]),"DNF",CONCATENATE(RANK(rounds_cum_time[[#This Row],[63]],rounds_cum_time[63],1),"."))</f>
        <v>52.</v>
      </c>
      <c r="BU52" s="130" t="str">
        <f>IF(ISBLANK(laps_times[[#This Row],[64]]),"DNF",CONCATENATE(RANK(rounds_cum_time[[#This Row],[64]],rounds_cum_time[64],1),"."))</f>
        <v>52.</v>
      </c>
      <c r="BV52" s="130" t="str">
        <f>IF(ISBLANK(laps_times[[#This Row],[65]]),"DNF",CONCATENATE(RANK(rounds_cum_time[[#This Row],[65]],rounds_cum_time[65],1),"."))</f>
        <v>53.</v>
      </c>
      <c r="BW52" s="130" t="str">
        <f>IF(ISBLANK(laps_times[[#This Row],[66]]),"DNF",CONCATENATE(RANK(rounds_cum_time[[#This Row],[66]],rounds_cum_time[66],1),"."))</f>
        <v>53.</v>
      </c>
      <c r="BX52" s="130" t="str">
        <f>IF(ISBLANK(laps_times[[#This Row],[67]]),"DNF",CONCATENATE(RANK(rounds_cum_time[[#This Row],[67]],rounds_cum_time[67],1),"."))</f>
        <v>53.</v>
      </c>
      <c r="BY52" s="130" t="str">
        <f>IF(ISBLANK(laps_times[[#This Row],[68]]),"DNF",CONCATENATE(RANK(rounds_cum_time[[#This Row],[68]],rounds_cum_time[68],1),"."))</f>
        <v>52.</v>
      </c>
      <c r="BZ52" s="130" t="str">
        <f>IF(ISBLANK(laps_times[[#This Row],[69]]),"DNF",CONCATENATE(RANK(rounds_cum_time[[#This Row],[69]],rounds_cum_time[69],1),"."))</f>
        <v>53.</v>
      </c>
      <c r="CA52" s="130" t="str">
        <f>IF(ISBLANK(laps_times[[#This Row],[70]]),"DNF",CONCATENATE(RANK(rounds_cum_time[[#This Row],[70]],rounds_cum_time[70],1),"."))</f>
        <v>53.</v>
      </c>
      <c r="CB52" s="130" t="str">
        <f>IF(ISBLANK(laps_times[[#This Row],[71]]),"DNF",CONCATENATE(RANK(rounds_cum_time[[#This Row],[71]],rounds_cum_time[71],1),"."))</f>
        <v>52.</v>
      </c>
      <c r="CC52" s="130" t="str">
        <f>IF(ISBLANK(laps_times[[#This Row],[72]]),"DNF",CONCATENATE(RANK(rounds_cum_time[[#This Row],[72]],rounds_cum_time[72],1),"."))</f>
        <v>52.</v>
      </c>
      <c r="CD52" s="130" t="str">
        <f>IF(ISBLANK(laps_times[[#This Row],[73]]),"DNF",CONCATENATE(RANK(rounds_cum_time[[#This Row],[73]],rounds_cum_time[73],1),"."))</f>
        <v>52.</v>
      </c>
      <c r="CE52" s="130" t="str">
        <f>IF(ISBLANK(laps_times[[#This Row],[74]]),"DNF",CONCATENATE(RANK(rounds_cum_time[[#This Row],[74]],rounds_cum_time[74],1),"."))</f>
        <v>53.</v>
      </c>
      <c r="CF52" s="130" t="str">
        <f>IF(ISBLANK(laps_times[[#This Row],[75]]),"DNF",CONCATENATE(RANK(rounds_cum_time[[#This Row],[75]],rounds_cum_time[75],1),"."))</f>
        <v>53.</v>
      </c>
      <c r="CG52" s="130" t="str">
        <f>IF(ISBLANK(laps_times[[#This Row],[76]]),"DNF",CONCATENATE(RANK(rounds_cum_time[[#This Row],[76]],rounds_cum_time[76],1),"."))</f>
        <v>53.</v>
      </c>
      <c r="CH52" s="130" t="str">
        <f>IF(ISBLANK(laps_times[[#This Row],[77]]),"DNF",CONCATENATE(RANK(rounds_cum_time[[#This Row],[77]],rounds_cum_time[77],1),"."))</f>
        <v>53.</v>
      </c>
      <c r="CI52" s="130" t="str">
        <f>IF(ISBLANK(laps_times[[#This Row],[78]]),"DNF",CONCATENATE(RANK(rounds_cum_time[[#This Row],[78]],rounds_cum_time[78],1),"."))</f>
        <v>53.</v>
      </c>
      <c r="CJ52" s="130" t="str">
        <f>IF(ISBLANK(laps_times[[#This Row],[79]]),"DNF",CONCATENATE(RANK(rounds_cum_time[[#This Row],[79]],rounds_cum_time[79],1),"."))</f>
        <v>53.</v>
      </c>
      <c r="CK52" s="130" t="str">
        <f>IF(ISBLANK(laps_times[[#This Row],[80]]),"DNF",CONCATENATE(RANK(rounds_cum_time[[#This Row],[80]],rounds_cum_time[80],1),"."))</f>
        <v>53.</v>
      </c>
      <c r="CL52" s="130" t="str">
        <f>IF(ISBLANK(laps_times[[#This Row],[81]]),"DNF",CONCATENATE(RANK(rounds_cum_time[[#This Row],[81]],rounds_cum_time[81],1),"."))</f>
        <v>53.</v>
      </c>
      <c r="CM52" s="130" t="str">
        <f>IF(ISBLANK(laps_times[[#This Row],[82]]),"DNF",CONCATENATE(RANK(rounds_cum_time[[#This Row],[82]],rounds_cum_time[82],1),"."))</f>
        <v>53.</v>
      </c>
      <c r="CN52" s="130" t="str">
        <f>IF(ISBLANK(laps_times[[#This Row],[83]]),"DNF",CONCATENATE(RANK(rounds_cum_time[[#This Row],[83]],rounds_cum_time[83],1),"."))</f>
        <v>52.</v>
      </c>
      <c r="CO52" s="130" t="str">
        <f>IF(ISBLANK(laps_times[[#This Row],[84]]),"DNF",CONCATENATE(RANK(rounds_cum_time[[#This Row],[84]],rounds_cum_time[84],1),"."))</f>
        <v>52.</v>
      </c>
      <c r="CP52" s="130" t="str">
        <f>IF(ISBLANK(laps_times[[#This Row],[85]]),"DNF",CONCATENATE(RANK(rounds_cum_time[[#This Row],[85]],rounds_cum_time[85],1),"."))</f>
        <v>52.</v>
      </c>
      <c r="CQ52" s="130" t="str">
        <f>IF(ISBLANK(laps_times[[#This Row],[86]]),"DNF",CONCATENATE(RANK(rounds_cum_time[[#This Row],[86]],rounds_cum_time[86],1),"."))</f>
        <v>52.</v>
      </c>
      <c r="CR52" s="130" t="str">
        <f>IF(ISBLANK(laps_times[[#This Row],[87]]),"DNF",CONCATENATE(RANK(rounds_cum_time[[#This Row],[87]],rounds_cum_time[87],1),"."))</f>
        <v>52.</v>
      </c>
      <c r="CS52" s="130" t="str">
        <f>IF(ISBLANK(laps_times[[#This Row],[88]]),"DNF",CONCATENATE(RANK(rounds_cum_time[[#This Row],[88]],rounds_cum_time[88],1),"."))</f>
        <v>52.</v>
      </c>
      <c r="CT52" s="130" t="str">
        <f>IF(ISBLANK(laps_times[[#This Row],[89]]),"DNF",CONCATENATE(RANK(rounds_cum_time[[#This Row],[89]],rounds_cum_time[89],1),"."))</f>
        <v>52.</v>
      </c>
      <c r="CU52" s="130" t="str">
        <f>IF(ISBLANK(laps_times[[#This Row],[90]]),"DNF",CONCATENATE(RANK(rounds_cum_time[[#This Row],[90]],rounds_cum_time[90],1),"."))</f>
        <v>52.</v>
      </c>
      <c r="CV52" s="130" t="str">
        <f>IF(ISBLANK(laps_times[[#This Row],[91]]),"DNF",CONCATENATE(RANK(rounds_cum_time[[#This Row],[91]],rounds_cum_time[91],1),"."))</f>
        <v>52.</v>
      </c>
      <c r="CW52" s="130" t="str">
        <f>IF(ISBLANK(laps_times[[#This Row],[92]]),"DNF",CONCATENATE(RANK(rounds_cum_time[[#This Row],[92]],rounds_cum_time[92],1),"."))</f>
        <v>52.</v>
      </c>
      <c r="CX52" s="130" t="str">
        <f>IF(ISBLANK(laps_times[[#This Row],[93]]),"DNF",CONCATENATE(RANK(rounds_cum_time[[#This Row],[93]],rounds_cum_time[93],1),"."))</f>
        <v>51.</v>
      </c>
      <c r="CY52" s="130" t="str">
        <f>IF(ISBLANK(laps_times[[#This Row],[94]]),"DNF",CONCATENATE(RANK(rounds_cum_time[[#This Row],[94]],rounds_cum_time[94],1),"."))</f>
        <v>51.</v>
      </c>
      <c r="CZ52" s="130" t="str">
        <f>IF(ISBLANK(laps_times[[#This Row],[95]]),"DNF",CONCATENATE(RANK(rounds_cum_time[[#This Row],[95]],rounds_cum_time[95],1),"."))</f>
        <v>51.</v>
      </c>
      <c r="DA52" s="130" t="str">
        <f>IF(ISBLANK(laps_times[[#This Row],[96]]),"DNF",CONCATENATE(RANK(rounds_cum_time[[#This Row],[96]],rounds_cum_time[96],1),"."))</f>
        <v>52.</v>
      </c>
      <c r="DB52" s="130" t="str">
        <f>IF(ISBLANK(laps_times[[#This Row],[97]]),"DNF",CONCATENATE(RANK(rounds_cum_time[[#This Row],[97]],rounds_cum_time[97],1),"."))</f>
        <v>52.</v>
      </c>
      <c r="DC52" s="130" t="str">
        <f>IF(ISBLANK(laps_times[[#This Row],[98]]),"DNF",CONCATENATE(RANK(rounds_cum_time[[#This Row],[98]],rounds_cum_time[98],1),"."))</f>
        <v>52.</v>
      </c>
      <c r="DD52" s="130" t="str">
        <f>IF(ISBLANK(laps_times[[#This Row],[99]]),"DNF",CONCATENATE(RANK(rounds_cum_time[[#This Row],[99]],rounds_cum_time[99],1),"."))</f>
        <v>52.</v>
      </c>
      <c r="DE52" s="130" t="str">
        <f>IF(ISBLANK(laps_times[[#This Row],[100]]),"DNF",CONCATENATE(RANK(rounds_cum_time[[#This Row],[100]],rounds_cum_time[100],1),"."))</f>
        <v>51.</v>
      </c>
      <c r="DF52" s="130" t="str">
        <f>IF(ISBLANK(laps_times[[#This Row],[101]]),"DNF",CONCATENATE(RANK(rounds_cum_time[[#This Row],[101]],rounds_cum_time[101],1),"."))</f>
        <v>51.</v>
      </c>
      <c r="DG52" s="130" t="str">
        <f>IF(ISBLANK(laps_times[[#This Row],[102]]),"DNF",CONCATENATE(RANK(rounds_cum_time[[#This Row],[102]],rounds_cum_time[102],1),"."))</f>
        <v>51.</v>
      </c>
      <c r="DH52" s="130" t="str">
        <f>IF(ISBLANK(laps_times[[#This Row],[103]]),"DNF",CONCATENATE(RANK(rounds_cum_time[[#This Row],[103]],rounds_cum_time[103],1),"."))</f>
        <v>51.</v>
      </c>
      <c r="DI52" s="131" t="str">
        <f>IF(ISBLANK(laps_times[[#This Row],[104]]),"DNF",CONCATENATE(RANK(rounds_cum_time[[#This Row],[104]],rounds_cum_time[104],1),"."))</f>
        <v>50.</v>
      </c>
      <c r="DJ52" s="131" t="str">
        <f>IF(ISBLANK(laps_times[[#This Row],[105]]),"DNF",CONCATENATE(RANK(rounds_cum_time[[#This Row],[105]],rounds_cum_time[105],1),"."))</f>
        <v>49.</v>
      </c>
    </row>
    <row r="53" spans="2:114" x14ac:dyDescent="0.2">
      <c r="B53" s="124">
        <f>laps_times[[#This Row],[poř]]</f>
        <v>50</v>
      </c>
      <c r="C53" s="129">
        <f>laps_times[[#This Row],[s.č.]]</f>
        <v>55</v>
      </c>
      <c r="D53" s="125" t="str">
        <f>laps_times[[#This Row],[jméno]]</f>
        <v>Kucko Miroslav</v>
      </c>
      <c r="E53" s="126">
        <f>laps_times[[#This Row],[roč]]</f>
        <v>1958</v>
      </c>
      <c r="F53" s="126" t="str">
        <f>laps_times[[#This Row],[kat]]</f>
        <v>M60</v>
      </c>
      <c r="G53" s="126">
        <f>laps_times[[#This Row],[poř_kat]]</f>
        <v>1</v>
      </c>
      <c r="H53" s="125" t="str">
        <f>IF(ISBLANK(laps_times[[#This Row],[klub]]),"-",laps_times[[#This Row],[klub]])</f>
        <v>Liberec</v>
      </c>
      <c r="I53" s="138">
        <f>laps_times[[#This Row],[celk. čas]]</f>
        <v>0.15350694444444443</v>
      </c>
      <c r="J53" s="130" t="str">
        <f>IF(ISBLANK(laps_times[[#This Row],[1]]),"DNF",CONCATENATE(RANK(rounds_cum_time[[#This Row],[1]],rounds_cum_time[1],1),"."))</f>
        <v>39.</v>
      </c>
      <c r="K53" s="130" t="str">
        <f>IF(ISBLANK(laps_times[[#This Row],[2]]),"DNF",CONCATENATE(RANK(rounds_cum_time[[#This Row],[2]],rounds_cum_time[2],1),"."))</f>
        <v>38.</v>
      </c>
      <c r="L53" s="130" t="str">
        <f>IF(ISBLANK(laps_times[[#This Row],[3]]),"DNF",CONCATENATE(RANK(rounds_cum_time[[#This Row],[3]],rounds_cum_time[3],1),"."))</f>
        <v>35.</v>
      </c>
      <c r="M53" s="130" t="str">
        <f>IF(ISBLANK(laps_times[[#This Row],[4]]),"DNF",CONCATENATE(RANK(rounds_cum_time[[#This Row],[4]],rounds_cum_time[4],1),"."))</f>
        <v>34.</v>
      </c>
      <c r="N53" s="130" t="str">
        <f>IF(ISBLANK(laps_times[[#This Row],[5]]),"DNF",CONCATENATE(RANK(rounds_cum_time[[#This Row],[5]],rounds_cum_time[5],1),"."))</f>
        <v>35.</v>
      </c>
      <c r="O53" s="130" t="str">
        <f>IF(ISBLANK(laps_times[[#This Row],[6]]),"DNF",CONCATENATE(RANK(rounds_cum_time[[#This Row],[6]],rounds_cum_time[6],1),"."))</f>
        <v>38.</v>
      </c>
      <c r="P53" s="130" t="str">
        <f>IF(ISBLANK(laps_times[[#This Row],[7]]),"DNF",CONCATENATE(RANK(rounds_cum_time[[#This Row],[7]],rounds_cum_time[7],1),"."))</f>
        <v>38.</v>
      </c>
      <c r="Q53" s="130" t="str">
        <f>IF(ISBLANK(laps_times[[#This Row],[8]]),"DNF",CONCATENATE(RANK(rounds_cum_time[[#This Row],[8]],rounds_cum_time[8],1),"."))</f>
        <v>37.</v>
      </c>
      <c r="R53" s="130" t="str">
        <f>IF(ISBLANK(laps_times[[#This Row],[9]]),"DNF",CONCATENATE(RANK(rounds_cum_time[[#This Row],[9]],rounds_cum_time[9],1),"."))</f>
        <v>38.</v>
      </c>
      <c r="S53" s="130" t="str">
        <f>IF(ISBLANK(laps_times[[#This Row],[10]]),"DNF",CONCATENATE(RANK(rounds_cum_time[[#This Row],[10]],rounds_cum_time[10],1),"."))</f>
        <v>37.</v>
      </c>
      <c r="T53" s="130" t="str">
        <f>IF(ISBLANK(laps_times[[#This Row],[11]]),"DNF",CONCATENATE(RANK(rounds_cum_time[[#This Row],[11]],rounds_cum_time[11],1),"."))</f>
        <v>37.</v>
      </c>
      <c r="U53" s="130" t="str">
        <f>IF(ISBLANK(laps_times[[#This Row],[12]]),"DNF",CONCATENATE(RANK(rounds_cum_time[[#This Row],[12]],rounds_cum_time[12],1),"."))</f>
        <v>38.</v>
      </c>
      <c r="V53" s="130" t="str">
        <f>IF(ISBLANK(laps_times[[#This Row],[13]]),"DNF",CONCATENATE(RANK(rounds_cum_time[[#This Row],[13]],rounds_cum_time[13],1),"."))</f>
        <v>40.</v>
      </c>
      <c r="W53" s="130" t="str">
        <f>IF(ISBLANK(laps_times[[#This Row],[14]]),"DNF",CONCATENATE(RANK(rounds_cum_time[[#This Row],[14]],rounds_cum_time[14],1),"."))</f>
        <v>44.</v>
      </c>
      <c r="X53" s="130" t="str">
        <f>IF(ISBLANK(laps_times[[#This Row],[15]]),"DNF",CONCATENATE(RANK(rounds_cum_time[[#This Row],[15]],rounds_cum_time[15],1),"."))</f>
        <v>43.</v>
      </c>
      <c r="Y53" s="130" t="str">
        <f>IF(ISBLANK(laps_times[[#This Row],[16]]),"DNF",CONCATENATE(RANK(rounds_cum_time[[#This Row],[16]],rounds_cum_time[16],1),"."))</f>
        <v>45.</v>
      </c>
      <c r="Z53" s="130" t="str">
        <f>IF(ISBLANK(laps_times[[#This Row],[17]]),"DNF",CONCATENATE(RANK(rounds_cum_time[[#This Row],[17]],rounds_cum_time[17],1),"."))</f>
        <v>45.</v>
      </c>
      <c r="AA53" s="130" t="str">
        <f>IF(ISBLANK(laps_times[[#This Row],[18]]),"DNF",CONCATENATE(RANK(rounds_cum_time[[#This Row],[18]],rounds_cum_time[18],1),"."))</f>
        <v>45.</v>
      </c>
      <c r="AB53" s="130" t="str">
        <f>IF(ISBLANK(laps_times[[#This Row],[19]]),"DNF",CONCATENATE(RANK(rounds_cum_time[[#This Row],[19]],rounds_cum_time[19],1),"."))</f>
        <v>44.</v>
      </c>
      <c r="AC53" s="130" t="str">
        <f>IF(ISBLANK(laps_times[[#This Row],[20]]),"DNF",CONCATENATE(RANK(rounds_cum_time[[#This Row],[20]],rounds_cum_time[20],1),"."))</f>
        <v>45.</v>
      </c>
      <c r="AD53" s="130" t="str">
        <f>IF(ISBLANK(laps_times[[#This Row],[21]]),"DNF",CONCATENATE(RANK(rounds_cum_time[[#This Row],[21]],rounds_cum_time[21],1),"."))</f>
        <v>45.</v>
      </c>
      <c r="AE53" s="130" t="str">
        <f>IF(ISBLANK(laps_times[[#This Row],[22]]),"DNF",CONCATENATE(RANK(rounds_cum_time[[#This Row],[22]],rounds_cum_time[22],1),"."))</f>
        <v>45.</v>
      </c>
      <c r="AF53" s="130" t="str">
        <f>IF(ISBLANK(laps_times[[#This Row],[23]]),"DNF",CONCATENATE(RANK(rounds_cum_time[[#This Row],[23]],rounds_cum_time[23],1),"."))</f>
        <v>47.</v>
      </c>
      <c r="AG53" s="130" t="str">
        <f>IF(ISBLANK(laps_times[[#This Row],[24]]),"DNF",CONCATENATE(RANK(rounds_cum_time[[#This Row],[24]],rounds_cum_time[24],1),"."))</f>
        <v>46.</v>
      </c>
      <c r="AH53" s="130" t="str">
        <f>IF(ISBLANK(laps_times[[#This Row],[25]]),"DNF",CONCATENATE(RANK(rounds_cum_time[[#This Row],[25]],rounds_cum_time[25],1),"."))</f>
        <v>46.</v>
      </c>
      <c r="AI53" s="130" t="str">
        <f>IF(ISBLANK(laps_times[[#This Row],[26]]),"DNF",CONCATENATE(RANK(rounds_cum_time[[#This Row],[26]],rounds_cum_time[26],1),"."))</f>
        <v>46.</v>
      </c>
      <c r="AJ53" s="130" t="str">
        <f>IF(ISBLANK(laps_times[[#This Row],[27]]),"DNF",CONCATENATE(RANK(rounds_cum_time[[#This Row],[27]],rounds_cum_time[27],1),"."))</f>
        <v>46.</v>
      </c>
      <c r="AK53" s="130" t="str">
        <f>IF(ISBLANK(laps_times[[#This Row],[28]]),"DNF",CONCATENATE(RANK(rounds_cum_time[[#This Row],[28]],rounds_cum_time[28],1),"."))</f>
        <v>46.</v>
      </c>
      <c r="AL53" s="130" t="str">
        <f>IF(ISBLANK(laps_times[[#This Row],[29]]),"DNF",CONCATENATE(RANK(rounds_cum_time[[#This Row],[29]],rounds_cum_time[29],1),"."))</f>
        <v>46.</v>
      </c>
      <c r="AM53" s="130" t="str">
        <f>IF(ISBLANK(laps_times[[#This Row],[30]]),"DNF",CONCATENATE(RANK(rounds_cum_time[[#This Row],[30]],rounds_cum_time[30],1),"."))</f>
        <v>47.</v>
      </c>
      <c r="AN53" s="130" t="str">
        <f>IF(ISBLANK(laps_times[[#This Row],[31]]),"DNF",CONCATENATE(RANK(rounds_cum_time[[#This Row],[31]],rounds_cum_time[31],1),"."))</f>
        <v>47.</v>
      </c>
      <c r="AO53" s="130" t="str">
        <f>IF(ISBLANK(laps_times[[#This Row],[32]]),"DNF",CONCATENATE(RANK(rounds_cum_time[[#This Row],[32]],rounds_cum_time[32],1),"."))</f>
        <v>47.</v>
      </c>
      <c r="AP53" s="130" t="str">
        <f>IF(ISBLANK(laps_times[[#This Row],[33]]),"DNF",CONCATENATE(RANK(rounds_cum_time[[#This Row],[33]],rounds_cum_time[33],1),"."))</f>
        <v>54.</v>
      </c>
      <c r="AQ53" s="130" t="str">
        <f>IF(ISBLANK(laps_times[[#This Row],[34]]),"DNF",CONCATENATE(RANK(rounds_cum_time[[#This Row],[34]],rounds_cum_time[34],1),"."))</f>
        <v>53.</v>
      </c>
      <c r="AR53" s="130" t="str">
        <f>IF(ISBLANK(laps_times[[#This Row],[35]]),"DNF",CONCATENATE(RANK(rounds_cum_time[[#This Row],[35]],rounds_cum_time[35],1),"."))</f>
        <v>53.</v>
      </c>
      <c r="AS53" s="130" t="str">
        <f>IF(ISBLANK(laps_times[[#This Row],[36]]),"DNF",CONCATENATE(RANK(rounds_cum_time[[#This Row],[36]],rounds_cum_time[36],1),"."))</f>
        <v>53.</v>
      </c>
      <c r="AT53" s="130" t="str">
        <f>IF(ISBLANK(laps_times[[#This Row],[37]]),"DNF",CONCATENATE(RANK(rounds_cum_time[[#This Row],[37]],rounds_cum_time[37],1),"."))</f>
        <v>53.</v>
      </c>
      <c r="AU53" s="130" t="str">
        <f>IF(ISBLANK(laps_times[[#This Row],[38]]),"DNF",CONCATENATE(RANK(rounds_cum_time[[#This Row],[38]],rounds_cum_time[38],1),"."))</f>
        <v>54.</v>
      </c>
      <c r="AV53" s="130" t="str">
        <f>IF(ISBLANK(laps_times[[#This Row],[39]]),"DNF",CONCATENATE(RANK(rounds_cum_time[[#This Row],[39]],rounds_cum_time[39],1),"."))</f>
        <v>54.</v>
      </c>
      <c r="AW53" s="130" t="str">
        <f>IF(ISBLANK(laps_times[[#This Row],[40]]),"DNF",CONCATENATE(RANK(rounds_cum_time[[#This Row],[40]],rounds_cum_time[40],1),"."))</f>
        <v>54.</v>
      </c>
      <c r="AX53" s="130" t="str">
        <f>IF(ISBLANK(laps_times[[#This Row],[41]]),"DNF",CONCATENATE(RANK(rounds_cum_time[[#This Row],[41]],rounds_cum_time[41],1),"."))</f>
        <v>54.</v>
      </c>
      <c r="AY53" s="130" t="str">
        <f>IF(ISBLANK(laps_times[[#This Row],[42]]),"DNF",CONCATENATE(RANK(rounds_cum_time[[#This Row],[42]],rounds_cum_time[42],1),"."))</f>
        <v>54.</v>
      </c>
      <c r="AZ53" s="130" t="str">
        <f>IF(ISBLANK(laps_times[[#This Row],[43]]),"DNF",CONCATENATE(RANK(rounds_cum_time[[#This Row],[43]],rounds_cum_time[43],1),"."))</f>
        <v>54.</v>
      </c>
      <c r="BA53" s="130" t="str">
        <f>IF(ISBLANK(laps_times[[#This Row],[44]]),"DNF",CONCATENATE(RANK(rounds_cum_time[[#This Row],[44]],rounds_cum_time[44],1),"."))</f>
        <v>54.</v>
      </c>
      <c r="BB53" s="130" t="str">
        <f>IF(ISBLANK(laps_times[[#This Row],[45]]),"DNF",CONCATENATE(RANK(rounds_cum_time[[#This Row],[45]],rounds_cum_time[45],1),"."))</f>
        <v>54.</v>
      </c>
      <c r="BC53" s="130" t="str">
        <f>IF(ISBLANK(laps_times[[#This Row],[46]]),"DNF",CONCATENATE(RANK(rounds_cum_time[[#This Row],[46]],rounds_cum_time[46],1),"."))</f>
        <v>54.</v>
      </c>
      <c r="BD53" s="130" t="str">
        <f>IF(ISBLANK(laps_times[[#This Row],[47]]),"DNF",CONCATENATE(RANK(rounds_cum_time[[#This Row],[47]],rounds_cum_time[47],1),"."))</f>
        <v>54.</v>
      </c>
      <c r="BE53" s="130" t="str">
        <f>IF(ISBLANK(laps_times[[#This Row],[48]]),"DNF",CONCATENATE(RANK(rounds_cum_time[[#This Row],[48]],rounds_cum_time[48],1),"."))</f>
        <v>53.</v>
      </c>
      <c r="BF53" s="130" t="str">
        <f>IF(ISBLANK(laps_times[[#This Row],[49]]),"DNF",CONCATENATE(RANK(rounds_cum_time[[#This Row],[49]],rounds_cum_time[49],1),"."))</f>
        <v>53.</v>
      </c>
      <c r="BG53" s="130" t="str">
        <f>IF(ISBLANK(laps_times[[#This Row],[50]]),"DNF",CONCATENATE(RANK(rounds_cum_time[[#This Row],[50]],rounds_cum_time[50],1),"."))</f>
        <v>53.</v>
      </c>
      <c r="BH53" s="130" t="str">
        <f>IF(ISBLANK(laps_times[[#This Row],[51]]),"DNF",CONCATENATE(RANK(rounds_cum_time[[#This Row],[51]],rounds_cum_time[51],1),"."))</f>
        <v>53.</v>
      </c>
      <c r="BI53" s="130" t="str">
        <f>IF(ISBLANK(laps_times[[#This Row],[52]]),"DNF",CONCATENATE(RANK(rounds_cum_time[[#This Row],[52]],rounds_cum_time[52],1),"."))</f>
        <v>53.</v>
      </c>
      <c r="BJ53" s="130" t="str">
        <f>IF(ISBLANK(laps_times[[#This Row],[53]]),"DNF",CONCATENATE(RANK(rounds_cum_time[[#This Row],[53]],rounds_cum_time[53],1),"."))</f>
        <v>55.</v>
      </c>
      <c r="BK53" s="130" t="str">
        <f>IF(ISBLANK(laps_times[[#This Row],[54]]),"DNF",CONCATENATE(RANK(rounds_cum_time[[#This Row],[54]],rounds_cum_time[54],1),"."))</f>
        <v>54.</v>
      </c>
      <c r="BL53" s="130" t="str">
        <f>IF(ISBLANK(laps_times[[#This Row],[55]]),"DNF",CONCATENATE(RANK(rounds_cum_time[[#This Row],[55]],rounds_cum_time[55],1),"."))</f>
        <v>56.</v>
      </c>
      <c r="BM53" s="130" t="str">
        <f>IF(ISBLANK(laps_times[[#This Row],[56]]),"DNF",CONCATENATE(RANK(rounds_cum_time[[#This Row],[56]],rounds_cum_time[56],1),"."))</f>
        <v>56.</v>
      </c>
      <c r="BN53" s="130" t="str">
        <f>IF(ISBLANK(laps_times[[#This Row],[57]]),"DNF",CONCATENATE(RANK(rounds_cum_time[[#This Row],[57]],rounds_cum_time[57],1),"."))</f>
        <v>56.</v>
      </c>
      <c r="BO53" s="130" t="str">
        <f>IF(ISBLANK(laps_times[[#This Row],[58]]),"DNF",CONCATENATE(RANK(rounds_cum_time[[#This Row],[58]],rounds_cum_time[58],1),"."))</f>
        <v>56.</v>
      </c>
      <c r="BP53" s="130" t="str">
        <f>IF(ISBLANK(laps_times[[#This Row],[59]]),"DNF",CONCATENATE(RANK(rounds_cum_time[[#This Row],[59]],rounds_cum_time[59],1),"."))</f>
        <v>56.</v>
      </c>
      <c r="BQ53" s="130" t="str">
        <f>IF(ISBLANK(laps_times[[#This Row],[60]]),"DNF",CONCATENATE(RANK(rounds_cum_time[[#This Row],[60]],rounds_cum_time[60],1),"."))</f>
        <v>56.</v>
      </c>
      <c r="BR53" s="130" t="str">
        <f>IF(ISBLANK(laps_times[[#This Row],[61]]),"DNF",CONCATENATE(RANK(rounds_cum_time[[#This Row],[61]],rounds_cum_time[61],1),"."))</f>
        <v>56.</v>
      </c>
      <c r="BS53" s="130" t="str">
        <f>IF(ISBLANK(laps_times[[#This Row],[62]]),"DNF",CONCATENATE(RANK(rounds_cum_time[[#This Row],[62]],rounds_cum_time[62],1),"."))</f>
        <v>56.</v>
      </c>
      <c r="BT53" s="130" t="str">
        <f>IF(ISBLANK(laps_times[[#This Row],[63]]),"DNF",CONCATENATE(RANK(rounds_cum_time[[#This Row],[63]],rounds_cum_time[63],1),"."))</f>
        <v>56.</v>
      </c>
      <c r="BU53" s="130" t="str">
        <f>IF(ISBLANK(laps_times[[#This Row],[64]]),"DNF",CONCATENATE(RANK(rounds_cum_time[[#This Row],[64]],rounds_cum_time[64],1),"."))</f>
        <v>56.</v>
      </c>
      <c r="BV53" s="130" t="str">
        <f>IF(ISBLANK(laps_times[[#This Row],[65]]),"DNF",CONCATENATE(RANK(rounds_cum_time[[#This Row],[65]],rounds_cum_time[65],1),"."))</f>
        <v>56.</v>
      </c>
      <c r="BW53" s="130" t="str">
        <f>IF(ISBLANK(laps_times[[#This Row],[66]]),"DNF",CONCATENATE(RANK(rounds_cum_time[[#This Row],[66]],rounds_cum_time[66],1),"."))</f>
        <v>56.</v>
      </c>
      <c r="BX53" s="130" t="str">
        <f>IF(ISBLANK(laps_times[[#This Row],[67]]),"DNF",CONCATENATE(RANK(rounds_cum_time[[#This Row],[67]],rounds_cum_time[67],1),"."))</f>
        <v>56.</v>
      </c>
      <c r="BY53" s="130" t="str">
        <f>IF(ISBLANK(laps_times[[#This Row],[68]]),"DNF",CONCATENATE(RANK(rounds_cum_time[[#This Row],[68]],rounds_cum_time[68],1),"."))</f>
        <v>56.</v>
      </c>
      <c r="BZ53" s="130" t="str">
        <f>IF(ISBLANK(laps_times[[#This Row],[69]]),"DNF",CONCATENATE(RANK(rounds_cum_time[[#This Row],[69]],rounds_cum_time[69],1),"."))</f>
        <v>57.</v>
      </c>
      <c r="CA53" s="130" t="str">
        <f>IF(ISBLANK(laps_times[[#This Row],[70]]),"DNF",CONCATENATE(RANK(rounds_cum_time[[#This Row],[70]],rounds_cum_time[70],1),"."))</f>
        <v>57.</v>
      </c>
      <c r="CB53" s="130" t="str">
        <f>IF(ISBLANK(laps_times[[#This Row],[71]]),"DNF",CONCATENATE(RANK(rounds_cum_time[[#This Row],[71]],rounds_cum_time[71],1),"."))</f>
        <v>58.</v>
      </c>
      <c r="CC53" s="130" t="str">
        <f>IF(ISBLANK(laps_times[[#This Row],[72]]),"DNF",CONCATENATE(RANK(rounds_cum_time[[#This Row],[72]],rounds_cum_time[72],1),"."))</f>
        <v>58.</v>
      </c>
      <c r="CD53" s="130" t="str">
        <f>IF(ISBLANK(laps_times[[#This Row],[73]]),"DNF",CONCATENATE(RANK(rounds_cum_time[[#This Row],[73]],rounds_cum_time[73],1),"."))</f>
        <v>58.</v>
      </c>
      <c r="CE53" s="130" t="str">
        <f>IF(ISBLANK(laps_times[[#This Row],[74]]),"DNF",CONCATENATE(RANK(rounds_cum_time[[#This Row],[74]],rounds_cum_time[74],1),"."))</f>
        <v>58.</v>
      </c>
      <c r="CF53" s="130" t="str">
        <f>IF(ISBLANK(laps_times[[#This Row],[75]]),"DNF",CONCATENATE(RANK(rounds_cum_time[[#This Row],[75]],rounds_cum_time[75],1),"."))</f>
        <v>58.</v>
      </c>
      <c r="CG53" s="130" t="str">
        <f>IF(ISBLANK(laps_times[[#This Row],[76]]),"DNF",CONCATENATE(RANK(rounds_cum_time[[#This Row],[76]],rounds_cum_time[76],1),"."))</f>
        <v>57.</v>
      </c>
      <c r="CH53" s="130" t="str">
        <f>IF(ISBLANK(laps_times[[#This Row],[77]]),"DNF",CONCATENATE(RANK(rounds_cum_time[[#This Row],[77]],rounds_cum_time[77],1),"."))</f>
        <v>55.</v>
      </c>
      <c r="CI53" s="130" t="str">
        <f>IF(ISBLANK(laps_times[[#This Row],[78]]),"DNF",CONCATENATE(RANK(rounds_cum_time[[#This Row],[78]],rounds_cum_time[78],1),"."))</f>
        <v>55.</v>
      </c>
      <c r="CJ53" s="130" t="str">
        <f>IF(ISBLANK(laps_times[[#This Row],[79]]),"DNF",CONCATENATE(RANK(rounds_cum_time[[#This Row],[79]],rounds_cum_time[79],1),"."))</f>
        <v>55.</v>
      </c>
      <c r="CK53" s="130" t="str">
        <f>IF(ISBLANK(laps_times[[#This Row],[80]]),"DNF",CONCATENATE(RANK(rounds_cum_time[[#This Row],[80]],rounds_cum_time[80],1),"."))</f>
        <v>55.</v>
      </c>
      <c r="CL53" s="130" t="str">
        <f>IF(ISBLANK(laps_times[[#This Row],[81]]),"DNF",CONCATENATE(RANK(rounds_cum_time[[#This Row],[81]],rounds_cum_time[81],1),"."))</f>
        <v>55.</v>
      </c>
      <c r="CM53" s="130" t="str">
        <f>IF(ISBLANK(laps_times[[#This Row],[82]]),"DNF",CONCATENATE(RANK(rounds_cum_time[[#This Row],[82]],rounds_cum_time[82],1),"."))</f>
        <v>55.</v>
      </c>
      <c r="CN53" s="130" t="str">
        <f>IF(ISBLANK(laps_times[[#This Row],[83]]),"DNF",CONCATENATE(RANK(rounds_cum_time[[#This Row],[83]],rounds_cum_time[83],1),"."))</f>
        <v>53.</v>
      </c>
      <c r="CO53" s="130" t="str">
        <f>IF(ISBLANK(laps_times[[#This Row],[84]]),"DNF",CONCATENATE(RANK(rounds_cum_time[[#This Row],[84]],rounds_cum_time[84],1),"."))</f>
        <v>53.</v>
      </c>
      <c r="CP53" s="130" t="str">
        <f>IF(ISBLANK(laps_times[[#This Row],[85]]),"DNF",CONCATENATE(RANK(rounds_cum_time[[#This Row],[85]],rounds_cum_time[85],1),"."))</f>
        <v>54.</v>
      </c>
      <c r="CQ53" s="130" t="str">
        <f>IF(ISBLANK(laps_times[[#This Row],[86]]),"DNF",CONCATENATE(RANK(rounds_cum_time[[#This Row],[86]],rounds_cum_time[86],1),"."))</f>
        <v>54.</v>
      </c>
      <c r="CR53" s="130" t="str">
        <f>IF(ISBLANK(laps_times[[#This Row],[87]]),"DNF",CONCATENATE(RANK(rounds_cum_time[[#This Row],[87]],rounds_cum_time[87],1),"."))</f>
        <v>54.</v>
      </c>
      <c r="CS53" s="130" t="str">
        <f>IF(ISBLANK(laps_times[[#This Row],[88]]),"DNF",CONCATENATE(RANK(rounds_cum_time[[#This Row],[88]],rounds_cum_time[88],1),"."))</f>
        <v>55.</v>
      </c>
      <c r="CT53" s="130" t="str">
        <f>IF(ISBLANK(laps_times[[#This Row],[89]]),"DNF",CONCATENATE(RANK(rounds_cum_time[[#This Row],[89]],rounds_cum_time[89],1),"."))</f>
        <v>55.</v>
      </c>
      <c r="CU53" s="130" t="str">
        <f>IF(ISBLANK(laps_times[[#This Row],[90]]),"DNF",CONCATENATE(RANK(rounds_cum_time[[#This Row],[90]],rounds_cum_time[90],1),"."))</f>
        <v>55.</v>
      </c>
      <c r="CV53" s="130" t="str">
        <f>IF(ISBLANK(laps_times[[#This Row],[91]]),"DNF",CONCATENATE(RANK(rounds_cum_time[[#This Row],[91]],rounds_cum_time[91],1),"."))</f>
        <v>55.</v>
      </c>
      <c r="CW53" s="130" t="str">
        <f>IF(ISBLANK(laps_times[[#This Row],[92]]),"DNF",CONCATENATE(RANK(rounds_cum_time[[#This Row],[92]],rounds_cum_time[92],1),"."))</f>
        <v>55.</v>
      </c>
      <c r="CX53" s="130" t="str">
        <f>IF(ISBLANK(laps_times[[#This Row],[93]]),"DNF",CONCATENATE(RANK(rounds_cum_time[[#This Row],[93]],rounds_cum_time[93],1),"."))</f>
        <v>54.</v>
      </c>
      <c r="CY53" s="130" t="str">
        <f>IF(ISBLANK(laps_times[[#This Row],[94]]),"DNF",CONCATENATE(RANK(rounds_cum_time[[#This Row],[94]],rounds_cum_time[94],1),"."))</f>
        <v>54.</v>
      </c>
      <c r="CZ53" s="130" t="str">
        <f>IF(ISBLANK(laps_times[[#This Row],[95]]),"DNF",CONCATENATE(RANK(rounds_cum_time[[#This Row],[95]],rounds_cum_time[95],1),"."))</f>
        <v>54.</v>
      </c>
      <c r="DA53" s="130" t="str">
        <f>IF(ISBLANK(laps_times[[#This Row],[96]]),"DNF",CONCATENATE(RANK(rounds_cum_time[[#This Row],[96]],rounds_cum_time[96],1),"."))</f>
        <v>54.</v>
      </c>
      <c r="DB53" s="130" t="str">
        <f>IF(ISBLANK(laps_times[[#This Row],[97]]),"DNF",CONCATENATE(RANK(rounds_cum_time[[#This Row],[97]],rounds_cum_time[97],1),"."))</f>
        <v>55.</v>
      </c>
      <c r="DC53" s="130" t="str">
        <f>IF(ISBLANK(laps_times[[#This Row],[98]]),"DNF",CONCATENATE(RANK(rounds_cum_time[[#This Row],[98]],rounds_cum_time[98],1),"."))</f>
        <v>54.</v>
      </c>
      <c r="DD53" s="130" t="str">
        <f>IF(ISBLANK(laps_times[[#This Row],[99]]),"DNF",CONCATENATE(RANK(rounds_cum_time[[#This Row],[99]],rounds_cum_time[99],1),"."))</f>
        <v>54.</v>
      </c>
      <c r="DE53" s="130" t="str">
        <f>IF(ISBLANK(laps_times[[#This Row],[100]]),"DNF",CONCATENATE(RANK(rounds_cum_time[[#This Row],[100]],rounds_cum_time[100],1),"."))</f>
        <v>54.</v>
      </c>
      <c r="DF53" s="130" t="str">
        <f>IF(ISBLANK(laps_times[[#This Row],[101]]),"DNF",CONCATENATE(RANK(rounds_cum_time[[#This Row],[101]],rounds_cum_time[101],1),"."))</f>
        <v>53.</v>
      </c>
      <c r="DG53" s="130" t="str">
        <f>IF(ISBLANK(laps_times[[#This Row],[102]]),"DNF",CONCATENATE(RANK(rounds_cum_time[[#This Row],[102]],rounds_cum_time[102],1),"."))</f>
        <v>52.</v>
      </c>
      <c r="DH53" s="130" t="str">
        <f>IF(ISBLANK(laps_times[[#This Row],[103]]),"DNF",CONCATENATE(RANK(rounds_cum_time[[#This Row],[103]],rounds_cum_time[103],1),"."))</f>
        <v>52.</v>
      </c>
      <c r="DI53" s="131" t="str">
        <f>IF(ISBLANK(laps_times[[#This Row],[104]]),"DNF",CONCATENATE(RANK(rounds_cum_time[[#This Row],[104]],rounds_cum_time[104],1),"."))</f>
        <v>51.</v>
      </c>
      <c r="DJ53" s="131" t="str">
        <f>IF(ISBLANK(laps_times[[#This Row],[105]]),"DNF",CONCATENATE(RANK(rounds_cum_time[[#This Row],[105]],rounds_cum_time[105],1),"."))</f>
        <v>50.</v>
      </c>
    </row>
    <row r="54" spans="2:114" x14ac:dyDescent="0.2">
      <c r="B54" s="124">
        <f>laps_times[[#This Row],[poř]]</f>
        <v>51</v>
      </c>
      <c r="C54" s="129">
        <f>laps_times[[#This Row],[s.č.]]</f>
        <v>51</v>
      </c>
      <c r="D54" s="125" t="str">
        <f>laps_times[[#This Row],[jméno]]</f>
        <v>Kovář David</v>
      </c>
      <c r="E54" s="126">
        <f>laps_times[[#This Row],[roč]]</f>
        <v>1990</v>
      </c>
      <c r="F54" s="126" t="str">
        <f>laps_times[[#This Row],[kat]]</f>
        <v>M20</v>
      </c>
      <c r="G54" s="126">
        <f>laps_times[[#This Row],[poř_kat]]</f>
        <v>2</v>
      </c>
      <c r="H54" s="125" t="str">
        <f>IF(ISBLANK(laps_times[[#This Row],[klub]]),"-",laps_times[[#This Row],[klub]])</f>
        <v>-</v>
      </c>
      <c r="I54" s="138">
        <f>laps_times[[#This Row],[celk. čas]]</f>
        <v>0.15350694444444443</v>
      </c>
      <c r="J54" s="130" t="str">
        <f>IF(ISBLANK(laps_times[[#This Row],[1]]),"DNF",CONCATENATE(RANK(rounds_cum_time[[#This Row],[1]],rounds_cum_time[1],1),"."))</f>
        <v>38.</v>
      </c>
      <c r="K54" s="130" t="str">
        <f>IF(ISBLANK(laps_times[[#This Row],[2]]),"DNF",CONCATENATE(RANK(rounds_cum_time[[#This Row],[2]],rounds_cum_time[2],1),"."))</f>
        <v>40.</v>
      </c>
      <c r="L54" s="130" t="str">
        <f>IF(ISBLANK(laps_times[[#This Row],[3]]),"DNF",CONCATENATE(RANK(rounds_cum_time[[#This Row],[3]],rounds_cum_time[3],1),"."))</f>
        <v>41.</v>
      </c>
      <c r="M54" s="130" t="str">
        <f>IF(ISBLANK(laps_times[[#This Row],[4]]),"DNF",CONCATENATE(RANK(rounds_cum_time[[#This Row],[4]],rounds_cum_time[4],1),"."))</f>
        <v>40.</v>
      </c>
      <c r="N54" s="130" t="str">
        <f>IF(ISBLANK(laps_times[[#This Row],[5]]),"DNF",CONCATENATE(RANK(rounds_cum_time[[#This Row],[5]],rounds_cum_time[5],1),"."))</f>
        <v>40.</v>
      </c>
      <c r="O54" s="130" t="str">
        <f>IF(ISBLANK(laps_times[[#This Row],[6]]),"DNF",CONCATENATE(RANK(rounds_cum_time[[#This Row],[6]],rounds_cum_time[6],1),"."))</f>
        <v>40.</v>
      </c>
      <c r="P54" s="130" t="str">
        <f>IF(ISBLANK(laps_times[[#This Row],[7]]),"DNF",CONCATENATE(RANK(rounds_cum_time[[#This Row],[7]],rounds_cum_time[7],1),"."))</f>
        <v>40.</v>
      </c>
      <c r="Q54" s="130" t="str">
        <f>IF(ISBLANK(laps_times[[#This Row],[8]]),"DNF",CONCATENATE(RANK(rounds_cum_time[[#This Row],[8]],rounds_cum_time[8],1),"."))</f>
        <v>40.</v>
      </c>
      <c r="R54" s="130" t="str">
        <f>IF(ISBLANK(laps_times[[#This Row],[9]]),"DNF",CONCATENATE(RANK(rounds_cum_time[[#This Row],[9]],rounds_cum_time[9],1),"."))</f>
        <v>40.</v>
      </c>
      <c r="S54" s="130" t="str">
        <f>IF(ISBLANK(laps_times[[#This Row],[10]]),"DNF",CONCATENATE(RANK(rounds_cum_time[[#This Row],[10]],rounds_cum_time[10],1),"."))</f>
        <v>40.</v>
      </c>
      <c r="T54" s="130" t="str">
        <f>IF(ISBLANK(laps_times[[#This Row],[11]]),"DNF",CONCATENATE(RANK(rounds_cum_time[[#This Row],[11]],rounds_cum_time[11],1),"."))</f>
        <v>38.</v>
      </c>
      <c r="U54" s="130" t="str">
        <f>IF(ISBLANK(laps_times[[#This Row],[12]]),"DNF",CONCATENATE(RANK(rounds_cum_time[[#This Row],[12]],rounds_cum_time[12],1),"."))</f>
        <v>37.</v>
      </c>
      <c r="V54" s="130" t="str">
        <f>IF(ISBLANK(laps_times[[#This Row],[13]]),"DNF",CONCATENATE(RANK(rounds_cum_time[[#This Row],[13]],rounds_cum_time[13],1),"."))</f>
        <v>37.</v>
      </c>
      <c r="W54" s="130" t="str">
        <f>IF(ISBLANK(laps_times[[#This Row],[14]]),"DNF",CONCATENATE(RANK(rounds_cum_time[[#This Row],[14]],rounds_cum_time[14],1),"."))</f>
        <v>38.</v>
      </c>
      <c r="X54" s="130" t="str">
        <f>IF(ISBLANK(laps_times[[#This Row],[15]]),"DNF",CONCATENATE(RANK(rounds_cum_time[[#This Row],[15]],rounds_cum_time[15],1),"."))</f>
        <v>38.</v>
      </c>
      <c r="Y54" s="130" t="str">
        <f>IF(ISBLANK(laps_times[[#This Row],[16]]),"DNF",CONCATENATE(RANK(rounds_cum_time[[#This Row],[16]],rounds_cum_time[16],1),"."))</f>
        <v>39.</v>
      </c>
      <c r="Z54" s="130" t="str">
        <f>IF(ISBLANK(laps_times[[#This Row],[17]]),"DNF",CONCATENATE(RANK(rounds_cum_time[[#This Row],[17]],rounds_cum_time[17],1),"."))</f>
        <v>39.</v>
      </c>
      <c r="AA54" s="130" t="str">
        <f>IF(ISBLANK(laps_times[[#This Row],[18]]),"DNF",CONCATENATE(RANK(rounds_cum_time[[#This Row],[18]],rounds_cum_time[18],1),"."))</f>
        <v>39.</v>
      </c>
      <c r="AB54" s="130" t="str">
        <f>IF(ISBLANK(laps_times[[#This Row],[19]]),"DNF",CONCATENATE(RANK(rounds_cum_time[[#This Row],[19]],rounds_cum_time[19],1),"."))</f>
        <v>39.</v>
      </c>
      <c r="AC54" s="130" t="str">
        <f>IF(ISBLANK(laps_times[[#This Row],[20]]),"DNF",CONCATENATE(RANK(rounds_cum_time[[#This Row],[20]],rounds_cum_time[20],1),"."))</f>
        <v>39.</v>
      </c>
      <c r="AD54" s="130" t="str">
        <f>IF(ISBLANK(laps_times[[#This Row],[21]]),"DNF",CONCATENATE(RANK(rounds_cum_time[[#This Row],[21]],rounds_cum_time[21],1),"."))</f>
        <v>39.</v>
      </c>
      <c r="AE54" s="130" t="str">
        <f>IF(ISBLANK(laps_times[[#This Row],[22]]),"DNF",CONCATENATE(RANK(rounds_cum_time[[#This Row],[22]],rounds_cum_time[22],1),"."))</f>
        <v>38.</v>
      </c>
      <c r="AF54" s="130" t="str">
        <f>IF(ISBLANK(laps_times[[#This Row],[23]]),"DNF",CONCATENATE(RANK(rounds_cum_time[[#This Row],[23]],rounds_cum_time[23],1),"."))</f>
        <v>38.</v>
      </c>
      <c r="AG54" s="130" t="str">
        <f>IF(ISBLANK(laps_times[[#This Row],[24]]),"DNF",CONCATENATE(RANK(rounds_cum_time[[#This Row],[24]],rounds_cum_time[24],1),"."))</f>
        <v>38.</v>
      </c>
      <c r="AH54" s="130" t="str">
        <f>IF(ISBLANK(laps_times[[#This Row],[25]]),"DNF",CONCATENATE(RANK(rounds_cum_time[[#This Row],[25]],rounds_cum_time[25],1),"."))</f>
        <v>38.</v>
      </c>
      <c r="AI54" s="130" t="str">
        <f>IF(ISBLANK(laps_times[[#This Row],[26]]),"DNF",CONCATENATE(RANK(rounds_cum_time[[#This Row],[26]],rounds_cum_time[26],1),"."))</f>
        <v>36.</v>
      </c>
      <c r="AJ54" s="130" t="str">
        <f>IF(ISBLANK(laps_times[[#This Row],[27]]),"DNF",CONCATENATE(RANK(rounds_cum_time[[#This Row],[27]],rounds_cum_time[27],1),"."))</f>
        <v>36.</v>
      </c>
      <c r="AK54" s="130" t="str">
        <f>IF(ISBLANK(laps_times[[#This Row],[28]]),"DNF",CONCATENATE(RANK(rounds_cum_time[[#This Row],[28]],rounds_cum_time[28],1),"."))</f>
        <v>36.</v>
      </c>
      <c r="AL54" s="130" t="str">
        <f>IF(ISBLANK(laps_times[[#This Row],[29]]),"DNF",CONCATENATE(RANK(rounds_cum_time[[#This Row],[29]],rounds_cum_time[29],1),"."))</f>
        <v>36.</v>
      </c>
      <c r="AM54" s="130" t="str">
        <f>IF(ISBLANK(laps_times[[#This Row],[30]]),"DNF",CONCATENATE(RANK(rounds_cum_time[[#This Row],[30]],rounds_cum_time[30],1),"."))</f>
        <v>36.</v>
      </c>
      <c r="AN54" s="130" t="str">
        <f>IF(ISBLANK(laps_times[[#This Row],[31]]),"DNF",CONCATENATE(RANK(rounds_cum_time[[#This Row],[31]],rounds_cum_time[31],1),"."))</f>
        <v>36.</v>
      </c>
      <c r="AO54" s="130" t="str">
        <f>IF(ISBLANK(laps_times[[#This Row],[32]]),"DNF",CONCATENATE(RANK(rounds_cum_time[[#This Row],[32]],rounds_cum_time[32],1),"."))</f>
        <v>36.</v>
      </c>
      <c r="AP54" s="130" t="str">
        <f>IF(ISBLANK(laps_times[[#This Row],[33]]),"DNF",CONCATENATE(RANK(rounds_cum_time[[#This Row],[33]],rounds_cum_time[33],1),"."))</f>
        <v>35.</v>
      </c>
      <c r="AQ54" s="130" t="str">
        <f>IF(ISBLANK(laps_times[[#This Row],[34]]),"DNF",CONCATENATE(RANK(rounds_cum_time[[#This Row],[34]],rounds_cum_time[34],1),"."))</f>
        <v>35.</v>
      </c>
      <c r="AR54" s="130" t="str">
        <f>IF(ISBLANK(laps_times[[#This Row],[35]]),"DNF",CONCATENATE(RANK(rounds_cum_time[[#This Row],[35]],rounds_cum_time[35],1),"."))</f>
        <v>36.</v>
      </c>
      <c r="AS54" s="130" t="str">
        <f>IF(ISBLANK(laps_times[[#This Row],[36]]),"DNF",CONCATENATE(RANK(rounds_cum_time[[#This Row],[36]],rounds_cum_time[36],1),"."))</f>
        <v>36.</v>
      </c>
      <c r="AT54" s="130" t="str">
        <f>IF(ISBLANK(laps_times[[#This Row],[37]]),"DNF",CONCATENATE(RANK(rounds_cum_time[[#This Row],[37]],rounds_cum_time[37],1),"."))</f>
        <v>35.</v>
      </c>
      <c r="AU54" s="130" t="str">
        <f>IF(ISBLANK(laps_times[[#This Row],[38]]),"DNF",CONCATENATE(RANK(rounds_cum_time[[#This Row],[38]],rounds_cum_time[38],1),"."))</f>
        <v>35.</v>
      </c>
      <c r="AV54" s="130" t="str">
        <f>IF(ISBLANK(laps_times[[#This Row],[39]]),"DNF",CONCATENATE(RANK(rounds_cum_time[[#This Row],[39]],rounds_cum_time[39],1),"."))</f>
        <v>35.</v>
      </c>
      <c r="AW54" s="130" t="str">
        <f>IF(ISBLANK(laps_times[[#This Row],[40]]),"DNF",CONCATENATE(RANK(rounds_cum_time[[#This Row],[40]],rounds_cum_time[40],1),"."))</f>
        <v>35.</v>
      </c>
      <c r="AX54" s="130" t="str">
        <f>IF(ISBLANK(laps_times[[#This Row],[41]]),"DNF",CONCATENATE(RANK(rounds_cum_time[[#This Row],[41]],rounds_cum_time[41],1),"."))</f>
        <v>35.</v>
      </c>
      <c r="AY54" s="130" t="str">
        <f>IF(ISBLANK(laps_times[[#This Row],[42]]),"DNF",CONCATENATE(RANK(rounds_cum_time[[#This Row],[42]],rounds_cum_time[42],1),"."))</f>
        <v>35.</v>
      </c>
      <c r="AZ54" s="130" t="str">
        <f>IF(ISBLANK(laps_times[[#This Row],[43]]),"DNF",CONCATENATE(RANK(rounds_cum_time[[#This Row],[43]],rounds_cum_time[43],1),"."))</f>
        <v>35.</v>
      </c>
      <c r="BA54" s="130" t="str">
        <f>IF(ISBLANK(laps_times[[#This Row],[44]]),"DNF",CONCATENATE(RANK(rounds_cum_time[[#This Row],[44]],rounds_cum_time[44],1),"."))</f>
        <v>35.</v>
      </c>
      <c r="BB54" s="130" t="str">
        <f>IF(ISBLANK(laps_times[[#This Row],[45]]),"DNF",CONCATENATE(RANK(rounds_cum_time[[#This Row],[45]],rounds_cum_time[45],1),"."))</f>
        <v>35.</v>
      </c>
      <c r="BC54" s="130" t="str">
        <f>IF(ISBLANK(laps_times[[#This Row],[46]]),"DNF",CONCATENATE(RANK(rounds_cum_time[[#This Row],[46]],rounds_cum_time[46],1),"."))</f>
        <v>35.</v>
      </c>
      <c r="BD54" s="130" t="str">
        <f>IF(ISBLANK(laps_times[[#This Row],[47]]),"DNF",CONCATENATE(RANK(rounds_cum_time[[#This Row],[47]],rounds_cum_time[47],1),"."))</f>
        <v>35.</v>
      </c>
      <c r="BE54" s="130" t="str">
        <f>IF(ISBLANK(laps_times[[#This Row],[48]]),"DNF",CONCATENATE(RANK(rounds_cum_time[[#This Row],[48]],rounds_cum_time[48],1),"."))</f>
        <v>35.</v>
      </c>
      <c r="BF54" s="130" t="str">
        <f>IF(ISBLANK(laps_times[[#This Row],[49]]),"DNF",CONCATENATE(RANK(rounds_cum_time[[#This Row],[49]],rounds_cum_time[49],1),"."))</f>
        <v>35.</v>
      </c>
      <c r="BG54" s="130" t="str">
        <f>IF(ISBLANK(laps_times[[#This Row],[50]]),"DNF",CONCATENATE(RANK(rounds_cum_time[[#This Row],[50]],rounds_cum_time[50],1),"."))</f>
        <v>35.</v>
      </c>
      <c r="BH54" s="130" t="str">
        <f>IF(ISBLANK(laps_times[[#This Row],[51]]),"DNF",CONCATENATE(RANK(rounds_cum_time[[#This Row],[51]],rounds_cum_time[51],1),"."))</f>
        <v>38.</v>
      </c>
      <c r="BI54" s="130" t="str">
        <f>IF(ISBLANK(laps_times[[#This Row],[52]]),"DNF",CONCATENATE(RANK(rounds_cum_time[[#This Row],[52]],rounds_cum_time[52],1),"."))</f>
        <v>38.</v>
      </c>
      <c r="BJ54" s="130" t="str">
        <f>IF(ISBLANK(laps_times[[#This Row],[53]]),"DNF",CONCATENATE(RANK(rounds_cum_time[[#This Row],[53]],rounds_cum_time[53],1),"."))</f>
        <v>38.</v>
      </c>
      <c r="BK54" s="130" t="str">
        <f>IF(ISBLANK(laps_times[[#This Row],[54]]),"DNF",CONCATENATE(RANK(rounds_cum_time[[#This Row],[54]],rounds_cum_time[54],1),"."))</f>
        <v>38.</v>
      </c>
      <c r="BL54" s="130" t="str">
        <f>IF(ISBLANK(laps_times[[#This Row],[55]]),"DNF",CONCATENATE(RANK(rounds_cum_time[[#This Row],[55]],rounds_cum_time[55],1),"."))</f>
        <v>38.</v>
      </c>
      <c r="BM54" s="130" t="str">
        <f>IF(ISBLANK(laps_times[[#This Row],[56]]),"DNF",CONCATENATE(RANK(rounds_cum_time[[#This Row],[56]],rounds_cum_time[56],1),"."))</f>
        <v>38.</v>
      </c>
      <c r="BN54" s="130" t="str">
        <f>IF(ISBLANK(laps_times[[#This Row],[57]]),"DNF",CONCATENATE(RANK(rounds_cum_time[[#This Row],[57]],rounds_cum_time[57],1),"."))</f>
        <v>38.</v>
      </c>
      <c r="BO54" s="130" t="str">
        <f>IF(ISBLANK(laps_times[[#This Row],[58]]),"DNF",CONCATENATE(RANK(rounds_cum_time[[#This Row],[58]],rounds_cum_time[58],1),"."))</f>
        <v>38.</v>
      </c>
      <c r="BP54" s="130" t="str">
        <f>IF(ISBLANK(laps_times[[#This Row],[59]]),"DNF",CONCATENATE(RANK(rounds_cum_time[[#This Row],[59]],rounds_cum_time[59],1),"."))</f>
        <v>38.</v>
      </c>
      <c r="BQ54" s="130" t="str">
        <f>IF(ISBLANK(laps_times[[#This Row],[60]]),"DNF",CONCATENATE(RANK(rounds_cum_time[[#This Row],[60]],rounds_cum_time[60],1),"."))</f>
        <v>38.</v>
      </c>
      <c r="BR54" s="130" t="str">
        <f>IF(ISBLANK(laps_times[[#This Row],[61]]),"DNF",CONCATENATE(RANK(rounds_cum_time[[#This Row],[61]],rounds_cum_time[61],1),"."))</f>
        <v>38.</v>
      </c>
      <c r="BS54" s="130" t="str">
        <f>IF(ISBLANK(laps_times[[#This Row],[62]]),"DNF",CONCATENATE(RANK(rounds_cum_time[[#This Row],[62]],rounds_cum_time[62],1),"."))</f>
        <v>38.</v>
      </c>
      <c r="BT54" s="130" t="str">
        <f>IF(ISBLANK(laps_times[[#This Row],[63]]),"DNF",CONCATENATE(RANK(rounds_cum_time[[#This Row],[63]],rounds_cum_time[63],1),"."))</f>
        <v>38.</v>
      </c>
      <c r="BU54" s="130" t="str">
        <f>IF(ISBLANK(laps_times[[#This Row],[64]]),"DNF",CONCATENATE(RANK(rounds_cum_time[[#This Row],[64]],rounds_cum_time[64],1),"."))</f>
        <v>37.</v>
      </c>
      <c r="BV54" s="130" t="str">
        <f>IF(ISBLANK(laps_times[[#This Row],[65]]),"DNF",CONCATENATE(RANK(rounds_cum_time[[#This Row],[65]],rounds_cum_time[65],1),"."))</f>
        <v>37.</v>
      </c>
      <c r="BW54" s="130" t="str">
        <f>IF(ISBLANK(laps_times[[#This Row],[66]]),"DNF",CONCATENATE(RANK(rounds_cum_time[[#This Row],[66]],rounds_cum_time[66],1),"."))</f>
        <v>38.</v>
      </c>
      <c r="BX54" s="130" t="str">
        <f>IF(ISBLANK(laps_times[[#This Row],[67]]),"DNF",CONCATENATE(RANK(rounds_cum_time[[#This Row],[67]],rounds_cum_time[67],1),"."))</f>
        <v>38.</v>
      </c>
      <c r="BY54" s="130" t="str">
        <f>IF(ISBLANK(laps_times[[#This Row],[68]]),"DNF",CONCATENATE(RANK(rounds_cum_time[[#This Row],[68]],rounds_cum_time[68],1),"."))</f>
        <v>39.</v>
      </c>
      <c r="BZ54" s="130" t="str">
        <f>IF(ISBLANK(laps_times[[#This Row],[69]]),"DNF",CONCATENATE(RANK(rounds_cum_time[[#This Row],[69]],rounds_cum_time[69],1),"."))</f>
        <v>40.</v>
      </c>
      <c r="CA54" s="130" t="str">
        <f>IF(ISBLANK(laps_times[[#This Row],[70]]),"DNF",CONCATENATE(RANK(rounds_cum_time[[#This Row],[70]],rounds_cum_time[70],1),"."))</f>
        <v>40.</v>
      </c>
      <c r="CB54" s="130" t="str">
        <f>IF(ISBLANK(laps_times[[#This Row],[71]]),"DNF",CONCATENATE(RANK(rounds_cum_time[[#This Row],[71]],rounds_cum_time[71],1),"."))</f>
        <v>40.</v>
      </c>
      <c r="CC54" s="130" t="str">
        <f>IF(ISBLANK(laps_times[[#This Row],[72]]),"DNF",CONCATENATE(RANK(rounds_cum_time[[#This Row],[72]],rounds_cum_time[72],1),"."))</f>
        <v>40.</v>
      </c>
      <c r="CD54" s="130" t="str">
        <f>IF(ISBLANK(laps_times[[#This Row],[73]]),"DNF",CONCATENATE(RANK(rounds_cum_time[[#This Row],[73]],rounds_cum_time[73],1),"."))</f>
        <v>43.</v>
      </c>
      <c r="CE54" s="130" t="str">
        <f>IF(ISBLANK(laps_times[[#This Row],[74]]),"DNF",CONCATENATE(RANK(rounds_cum_time[[#This Row],[74]],rounds_cum_time[74],1),"."))</f>
        <v>43.</v>
      </c>
      <c r="CF54" s="130" t="str">
        <f>IF(ISBLANK(laps_times[[#This Row],[75]]),"DNF",CONCATENATE(RANK(rounds_cum_time[[#This Row],[75]],rounds_cum_time[75],1),"."))</f>
        <v>42.</v>
      </c>
      <c r="CG54" s="130" t="str">
        <f>IF(ISBLANK(laps_times[[#This Row],[76]]),"DNF",CONCATENATE(RANK(rounds_cum_time[[#This Row],[76]],rounds_cum_time[76],1),"."))</f>
        <v>42.</v>
      </c>
      <c r="CH54" s="130" t="str">
        <f>IF(ISBLANK(laps_times[[#This Row],[77]]),"DNF",CONCATENATE(RANK(rounds_cum_time[[#This Row],[77]],rounds_cum_time[77],1),"."))</f>
        <v>42.</v>
      </c>
      <c r="CI54" s="130" t="str">
        <f>IF(ISBLANK(laps_times[[#This Row],[78]]),"DNF",CONCATENATE(RANK(rounds_cum_time[[#This Row],[78]],rounds_cum_time[78],1),"."))</f>
        <v>43.</v>
      </c>
      <c r="CJ54" s="130" t="str">
        <f>IF(ISBLANK(laps_times[[#This Row],[79]]),"DNF",CONCATENATE(RANK(rounds_cum_time[[#This Row],[79]],rounds_cum_time[79],1),"."))</f>
        <v>43.</v>
      </c>
      <c r="CK54" s="130" t="str">
        <f>IF(ISBLANK(laps_times[[#This Row],[80]]),"DNF",CONCATENATE(RANK(rounds_cum_time[[#This Row],[80]],rounds_cum_time[80],1),"."))</f>
        <v>44.</v>
      </c>
      <c r="CL54" s="130" t="str">
        <f>IF(ISBLANK(laps_times[[#This Row],[81]]),"DNF",CONCATENATE(RANK(rounds_cum_time[[#This Row],[81]],rounds_cum_time[81],1),"."))</f>
        <v>44.</v>
      </c>
      <c r="CM54" s="130" t="str">
        <f>IF(ISBLANK(laps_times[[#This Row],[82]]),"DNF",CONCATENATE(RANK(rounds_cum_time[[#This Row],[82]],rounds_cum_time[82],1),"."))</f>
        <v>45.</v>
      </c>
      <c r="CN54" s="130" t="str">
        <f>IF(ISBLANK(laps_times[[#This Row],[83]]),"DNF",CONCATENATE(RANK(rounds_cum_time[[#This Row],[83]],rounds_cum_time[83],1),"."))</f>
        <v>45.</v>
      </c>
      <c r="CO54" s="130" t="str">
        <f>IF(ISBLANK(laps_times[[#This Row],[84]]),"DNF",CONCATENATE(RANK(rounds_cum_time[[#This Row],[84]],rounds_cum_time[84],1),"."))</f>
        <v>46.</v>
      </c>
      <c r="CP54" s="130" t="str">
        <f>IF(ISBLANK(laps_times[[#This Row],[85]]),"DNF",CONCATENATE(RANK(rounds_cum_time[[#This Row],[85]],rounds_cum_time[85],1),"."))</f>
        <v>46.</v>
      </c>
      <c r="CQ54" s="130" t="str">
        <f>IF(ISBLANK(laps_times[[#This Row],[86]]),"DNF",CONCATENATE(RANK(rounds_cum_time[[#This Row],[86]],rounds_cum_time[86],1),"."))</f>
        <v>46.</v>
      </c>
      <c r="CR54" s="130" t="str">
        <f>IF(ISBLANK(laps_times[[#This Row],[87]]),"DNF",CONCATENATE(RANK(rounds_cum_time[[#This Row],[87]],rounds_cum_time[87],1),"."))</f>
        <v>45.</v>
      </c>
      <c r="CS54" s="130" t="str">
        <f>IF(ISBLANK(laps_times[[#This Row],[88]]),"DNF",CONCATENATE(RANK(rounds_cum_time[[#This Row],[88]],rounds_cum_time[88],1),"."))</f>
        <v>45.</v>
      </c>
      <c r="CT54" s="130" t="str">
        <f>IF(ISBLANK(laps_times[[#This Row],[89]]),"DNF",CONCATENATE(RANK(rounds_cum_time[[#This Row],[89]],rounds_cum_time[89],1),"."))</f>
        <v>45.</v>
      </c>
      <c r="CU54" s="130" t="str">
        <f>IF(ISBLANK(laps_times[[#This Row],[90]]),"DNF",CONCATENATE(RANK(rounds_cum_time[[#This Row],[90]],rounds_cum_time[90],1),"."))</f>
        <v>47.</v>
      </c>
      <c r="CV54" s="130" t="str">
        <f>IF(ISBLANK(laps_times[[#This Row],[91]]),"DNF",CONCATENATE(RANK(rounds_cum_time[[#This Row],[91]],rounds_cum_time[91],1),"."))</f>
        <v>47.</v>
      </c>
      <c r="CW54" s="130" t="str">
        <f>IF(ISBLANK(laps_times[[#This Row],[92]]),"DNF",CONCATENATE(RANK(rounds_cum_time[[#This Row],[92]],rounds_cum_time[92],1),"."))</f>
        <v>48.</v>
      </c>
      <c r="CX54" s="130" t="str">
        <f>IF(ISBLANK(laps_times[[#This Row],[93]]),"DNF",CONCATENATE(RANK(rounds_cum_time[[#This Row],[93]],rounds_cum_time[93],1),"."))</f>
        <v>49.</v>
      </c>
      <c r="CY54" s="130" t="str">
        <f>IF(ISBLANK(laps_times[[#This Row],[94]]),"DNF",CONCATENATE(RANK(rounds_cum_time[[#This Row],[94]],rounds_cum_time[94],1),"."))</f>
        <v>50.</v>
      </c>
      <c r="CZ54" s="130" t="str">
        <f>IF(ISBLANK(laps_times[[#This Row],[95]]),"DNF",CONCATENATE(RANK(rounds_cum_time[[#This Row],[95]],rounds_cum_time[95],1),"."))</f>
        <v>50.</v>
      </c>
      <c r="DA54" s="130" t="str">
        <f>IF(ISBLANK(laps_times[[#This Row],[96]]),"DNF",CONCATENATE(RANK(rounds_cum_time[[#This Row],[96]],rounds_cum_time[96],1),"."))</f>
        <v>50.</v>
      </c>
      <c r="DB54" s="130" t="str">
        <f>IF(ISBLANK(laps_times[[#This Row],[97]]),"DNF",CONCATENATE(RANK(rounds_cum_time[[#This Row],[97]],rounds_cum_time[97],1),"."))</f>
        <v>50.</v>
      </c>
      <c r="DC54" s="130" t="str">
        <f>IF(ISBLANK(laps_times[[#This Row],[98]]),"DNF",CONCATENATE(RANK(rounds_cum_time[[#This Row],[98]],rounds_cum_time[98],1),"."))</f>
        <v>51.</v>
      </c>
      <c r="DD54" s="130" t="str">
        <f>IF(ISBLANK(laps_times[[#This Row],[99]]),"DNF",CONCATENATE(RANK(rounds_cum_time[[#This Row],[99]],rounds_cum_time[99],1),"."))</f>
        <v>51.</v>
      </c>
      <c r="DE54" s="130" t="str">
        <f>IF(ISBLANK(laps_times[[#This Row],[100]]),"DNF",CONCATENATE(RANK(rounds_cum_time[[#This Row],[100]],rounds_cum_time[100],1),"."))</f>
        <v>52.</v>
      </c>
      <c r="DF54" s="130" t="str">
        <f>IF(ISBLANK(laps_times[[#This Row],[101]]),"DNF",CONCATENATE(RANK(rounds_cum_time[[#This Row],[101]],rounds_cum_time[101],1),"."))</f>
        <v>52.</v>
      </c>
      <c r="DG54" s="130" t="str">
        <f>IF(ISBLANK(laps_times[[#This Row],[102]]),"DNF",CONCATENATE(RANK(rounds_cum_time[[#This Row],[102]],rounds_cum_time[102],1),"."))</f>
        <v>53.</v>
      </c>
      <c r="DH54" s="130" t="str">
        <f>IF(ISBLANK(laps_times[[#This Row],[103]]),"DNF",CONCATENATE(RANK(rounds_cum_time[[#This Row],[103]],rounds_cum_time[103],1),"."))</f>
        <v>54.</v>
      </c>
      <c r="DI54" s="131" t="str">
        <f>IF(ISBLANK(laps_times[[#This Row],[104]]),"DNF",CONCATENATE(RANK(rounds_cum_time[[#This Row],[104]],rounds_cum_time[104],1),"."))</f>
        <v>53.</v>
      </c>
      <c r="DJ54" s="131" t="str">
        <f>IF(ISBLANK(laps_times[[#This Row],[105]]),"DNF",CONCATENATE(RANK(rounds_cum_time[[#This Row],[105]],rounds_cum_time[105],1),"."))</f>
        <v>51.</v>
      </c>
    </row>
    <row r="55" spans="2:114" x14ac:dyDescent="0.2">
      <c r="B55" s="124">
        <f>laps_times[[#This Row],[poř]]</f>
        <v>52</v>
      </c>
      <c r="C55" s="129">
        <f>laps_times[[#This Row],[s.č.]]</f>
        <v>76</v>
      </c>
      <c r="D55" s="125" t="str">
        <f>laps_times[[#This Row],[jméno]]</f>
        <v>Plachý Zdeněk</v>
      </c>
      <c r="E55" s="126">
        <f>laps_times[[#This Row],[roč]]</f>
        <v>1974</v>
      </c>
      <c r="F55" s="126" t="str">
        <f>laps_times[[#This Row],[kat]]</f>
        <v>M40</v>
      </c>
      <c r="G55" s="126">
        <f>laps_times[[#This Row],[poř_kat]]</f>
        <v>21</v>
      </c>
      <c r="H55" s="125" t="str">
        <f>IF(ISBLANK(laps_times[[#This Row],[klub]]),"-",laps_times[[#This Row],[klub]])</f>
        <v>-</v>
      </c>
      <c r="I55" s="138">
        <f>laps_times[[#This Row],[celk. čas]]</f>
        <v>0.15368055555555557</v>
      </c>
      <c r="J55" s="130" t="str">
        <f>IF(ISBLANK(laps_times[[#This Row],[1]]),"DNF",CONCATENATE(RANK(rounds_cum_time[[#This Row],[1]],rounds_cum_time[1],1),"."))</f>
        <v>80.</v>
      </c>
      <c r="K55" s="130" t="str">
        <f>IF(ISBLANK(laps_times[[#This Row],[2]]),"DNF",CONCATENATE(RANK(rounds_cum_time[[#This Row],[2]],rounds_cum_time[2],1),"."))</f>
        <v>76.</v>
      </c>
      <c r="L55" s="130" t="str">
        <f>IF(ISBLANK(laps_times[[#This Row],[3]]),"DNF",CONCATENATE(RANK(rounds_cum_time[[#This Row],[3]],rounds_cum_time[3],1),"."))</f>
        <v>72.</v>
      </c>
      <c r="M55" s="130" t="str">
        <f>IF(ISBLANK(laps_times[[#This Row],[4]]),"DNF",CONCATENATE(RANK(rounds_cum_time[[#This Row],[4]],rounds_cum_time[4],1),"."))</f>
        <v>72.</v>
      </c>
      <c r="N55" s="130" t="str">
        <f>IF(ISBLANK(laps_times[[#This Row],[5]]),"DNF",CONCATENATE(RANK(rounds_cum_time[[#This Row],[5]],rounds_cum_time[5],1),"."))</f>
        <v>70.</v>
      </c>
      <c r="O55" s="130" t="str">
        <f>IF(ISBLANK(laps_times[[#This Row],[6]]),"DNF",CONCATENATE(RANK(rounds_cum_time[[#This Row],[6]],rounds_cum_time[6],1),"."))</f>
        <v>66.</v>
      </c>
      <c r="P55" s="130" t="str">
        <f>IF(ISBLANK(laps_times[[#This Row],[7]]),"DNF",CONCATENATE(RANK(rounds_cum_time[[#This Row],[7]],rounds_cum_time[7],1),"."))</f>
        <v>65.</v>
      </c>
      <c r="Q55" s="130" t="str">
        <f>IF(ISBLANK(laps_times[[#This Row],[8]]),"DNF",CONCATENATE(RANK(rounds_cum_time[[#This Row],[8]],rounds_cum_time[8],1),"."))</f>
        <v>65.</v>
      </c>
      <c r="R55" s="130" t="str">
        <f>IF(ISBLANK(laps_times[[#This Row],[9]]),"DNF",CONCATENATE(RANK(rounds_cum_time[[#This Row],[9]],rounds_cum_time[9],1),"."))</f>
        <v>65.</v>
      </c>
      <c r="S55" s="130" t="str">
        <f>IF(ISBLANK(laps_times[[#This Row],[10]]),"DNF",CONCATENATE(RANK(rounds_cum_time[[#This Row],[10]],rounds_cum_time[10],1),"."))</f>
        <v>65.</v>
      </c>
      <c r="T55" s="130" t="str">
        <f>IF(ISBLANK(laps_times[[#This Row],[11]]),"DNF",CONCATENATE(RANK(rounds_cum_time[[#This Row],[11]],rounds_cum_time[11],1),"."))</f>
        <v>64.</v>
      </c>
      <c r="U55" s="130" t="str">
        <f>IF(ISBLANK(laps_times[[#This Row],[12]]),"DNF",CONCATENATE(RANK(rounds_cum_time[[#This Row],[12]],rounds_cum_time[12],1),"."))</f>
        <v>63.</v>
      </c>
      <c r="V55" s="130" t="str">
        <f>IF(ISBLANK(laps_times[[#This Row],[13]]),"DNF",CONCATENATE(RANK(rounds_cum_time[[#This Row],[13]],rounds_cum_time[13],1),"."))</f>
        <v>63.</v>
      </c>
      <c r="W55" s="130" t="str">
        <f>IF(ISBLANK(laps_times[[#This Row],[14]]),"DNF",CONCATENATE(RANK(rounds_cum_time[[#This Row],[14]],rounds_cum_time[14],1),"."))</f>
        <v>64.</v>
      </c>
      <c r="X55" s="130" t="str">
        <f>IF(ISBLANK(laps_times[[#This Row],[15]]),"DNF",CONCATENATE(RANK(rounds_cum_time[[#This Row],[15]],rounds_cum_time[15],1),"."))</f>
        <v>65.</v>
      </c>
      <c r="Y55" s="130" t="str">
        <f>IF(ISBLANK(laps_times[[#This Row],[16]]),"DNF",CONCATENATE(RANK(rounds_cum_time[[#This Row],[16]],rounds_cum_time[16],1),"."))</f>
        <v>64.</v>
      </c>
      <c r="Z55" s="130" t="str">
        <f>IF(ISBLANK(laps_times[[#This Row],[17]]),"DNF",CONCATENATE(RANK(rounds_cum_time[[#This Row],[17]],rounds_cum_time[17],1),"."))</f>
        <v>65.</v>
      </c>
      <c r="AA55" s="130" t="str">
        <f>IF(ISBLANK(laps_times[[#This Row],[18]]),"DNF",CONCATENATE(RANK(rounds_cum_time[[#This Row],[18]],rounds_cum_time[18],1),"."))</f>
        <v>65.</v>
      </c>
      <c r="AB55" s="130" t="str">
        <f>IF(ISBLANK(laps_times[[#This Row],[19]]),"DNF",CONCATENATE(RANK(rounds_cum_time[[#This Row],[19]],rounds_cum_time[19],1),"."))</f>
        <v>65.</v>
      </c>
      <c r="AC55" s="130" t="str">
        <f>IF(ISBLANK(laps_times[[#This Row],[20]]),"DNF",CONCATENATE(RANK(rounds_cum_time[[#This Row],[20]],rounds_cum_time[20],1),"."))</f>
        <v>66.</v>
      </c>
      <c r="AD55" s="130" t="str">
        <f>IF(ISBLANK(laps_times[[#This Row],[21]]),"DNF",CONCATENATE(RANK(rounds_cum_time[[#This Row],[21]],rounds_cum_time[21],1),"."))</f>
        <v>67.</v>
      </c>
      <c r="AE55" s="130" t="str">
        <f>IF(ISBLANK(laps_times[[#This Row],[22]]),"DNF",CONCATENATE(RANK(rounds_cum_time[[#This Row],[22]],rounds_cum_time[22],1),"."))</f>
        <v>66.</v>
      </c>
      <c r="AF55" s="130" t="str">
        <f>IF(ISBLANK(laps_times[[#This Row],[23]]),"DNF",CONCATENATE(RANK(rounds_cum_time[[#This Row],[23]],rounds_cum_time[23],1),"."))</f>
        <v>65.</v>
      </c>
      <c r="AG55" s="130" t="str">
        <f>IF(ISBLANK(laps_times[[#This Row],[24]]),"DNF",CONCATENATE(RANK(rounds_cum_time[[#This Row],[24]],rounds_cum_time[24],1),"."))</f>
        <v>64.</v>
      </c>
      <c r="AH55" s="130" t="str">
        <f>IF(ISBLANK(laps_times[[#This Row],[25]]),"DNF",CONCATENATE(RANK(rounds_cum_time[[#This Row],[25]],rounds_cum_time[25],1),"."))</f>
        <v>64.</v>
      </c>
      <c r="AI55" s="130" t="str">
        <f>IF(ISBLANK(laps_times[[#This Row],[26]]),"DNF",CONCATENATE(RANK(rounds_cum_time[[#This Row],[26]],rounds_cum_time[26],1),"."))</f>
        <v>64.</v>
      </c>
      <c r="AJ55" s="130" t="str">
        <f>IF(ISBLANK(laps_times[[#This Row],[27]]),"DNF",CONCATENATE(RANK(rounds_cum_time[[#This Row],[27]],rounds_cum_time[27],1),"."))</f>
        <v>65.</v>
      </c>
      <c r="AK55" s="130" t="str">
        <f>IF(ISBLANK(laps_times[[#This Row],[28]]),"DNF",CONCATENATE(RANK(rounds_cum_time[[#This Row],[28]],rounds_cum_time[28],1),"."))</f>
        <v>65.</v>
      </c>
      <c r="AL55" s="130" t="str">
        <f>IF(ISBLANK(laps_times[[#This Row],[29]]),"DNF",CONCATENATE(RANK(rounds_cum_time[[#This Row],[29]],rounds_cum_time[29],1),"."))</f>
        <v>66.</v>
      </c>
      <c r="AM55" s="130" t="str">
        <f>IF(ISBLANK(laps_times[[#This Row],[30]]),"DNF",CONCATENATE(RANK(rounds_cum_time[[#This Row],[30]],rounds_cum_time[30],1),"."))</f>
        <v>66.</v>
      </c>
      <c r="AN55" s="130" t="str">
        <f>IF(ISBLANK(laps_times[[#This Row],[31]]),"DNF",CONCATENATE(RANK(rounds_cum_time[[#This Row],[31]],rounds_cum_time[31],1),"."))</f>
        <v>66.</v>
      </c>
      <c r="AO55" s="130" t="str">
        <f>IF(ISBLANK(laps_times[[#This Row],[32]]),"DNF",CONCATENATE(RANK(rounds_cum_time[[#This Row],[32]],rounds_cum_time[32],1),"."))</f>
        <v>66.</v>
      </c>
      <c r="AP55" s="130" t="str">
        <f>IF(ISBLANK(laps_times[[#This Row],[33]]),"DNF",CONCATENATE(RANK(rounds_cum_time[[#This Row],[33]],rounds_cum_time[33],1),"."))</f>
        <v>66.</v>
      </c>
      <c r="AQ55" s="130" t="str">
        <f>IF(ISBLANK(laps_times[[#This Row],[34]]),"DNF",CONCATENATE(RANK(rounds_cum_time[[#This Row],[34]],rounds_cum_time[34],1),"."))</f>
        <v>65.</v>
      </c>
      <c r="AR55" s="130" t="str">
        <f>IF(ISBLANK(laps_times[[#This Row],[35]]),"DNF",CONCATENATE(RANK(rounds_cum_time[[#This Row],[35]],rounds_cum_time[35],1),"."))</f>
        <v>65.</v>
      </c>
      <c r="AS55" s="130" t="str">
        <f>IF(ISBLANK(laps_times[[#This Row],[36]]),"DNF",CONCATENATE(RANK(rounds_cum_time[[#This Row],[36]],rounds_cum_time[36],1),"."))</f>
        <v>64.</v>
      </c>
      <c r="AT55" s="130" t="str">
        <f>IF(ISBLANK(laps_times[[#This Row],[37]]),"DNF",CONCATENATE(RANK(rounds_cum_time[[#This Row],[37]],rounds_cum_time[37],1),"."))</f>
        <v>64.</v>
      </c>
      <c r="AU55" s="130" t="str">
        <f>IF(ISBLANK(laps_times[[#This Row],[38]]),"DNF",CONCATENATE(RANK(rounds_cum_time[[#This Row],[38]],rounds_cum_time[38],1),"."))</f>
        <v>64.</v>
      </c>
      <c r="AV55" s="130" t="str">
        <f>IF(ISBLANK(laps_times[[#This Row],[39]]),"DNF",CONCATENATE(RANK(rounds_cum_time[[#This Row],[39]],rounds_cum_time[39],1),"."))</f>
        <v>64.</v>
      </c>
      <c r="AW55" s="130" t="str">
        <f>IF(ISBLANK(laps_times[[#This Row],[40]]),"DNF",CONCATENATE(RANK(rounds_cum_time[[#This Row],[40]],rounds_cum_time[40],1),"."))</f>
        <v>64.</v>
      </c>
      <c r="AX55" s="130" t="str">
        <f>IF(ISBLANK(laps_times[[#This Row],[41]]),"DNF",CONCATENATE(RANK(rounds_cum_time[[#This Row],[41]],rounds_cum_time[41],1),"."))</f>
        <v>64.</v>
      </c>
      <c r="AY55" s="130" t="str">
        <f>IF(ISBLANK(laps_times[[#This Row],[42]]),"DNF",CONCATENATE(RANK(rounds_cum_time[[#This Row],[42]],rounds_cum_time[42],1),"."))</f>
        <v>64.</v>
      </c>
      <c r="AZ55" s="130" t="str">
        <f>IF(ISBLANK(laps_times[[#This Row],[43]]),"DNF",CONCATENATE(RANK(rounds_cum_time[[#This Row],[43]],rounds_cum_time[43],1),"."))</f>
        <v>64.</v>
      </c>
      <c r="BA55" s="130" t="str">
        <f>IF(ISBLANK(laps_times[[#This Row],[44]]),"DNF",CONCATENATE(RANK(rounds_cum_time[[#This Row],[44]],rounds_cum_time[44],1),"."))</f>
        <v>64.</v>
      </c>
      <c r="BB55" s="130" t="str">
        <f>IF(ISBLANK(laps_times[[#This Row],[45]]),"DNF",CONCATENATE(RANK(rounds_cum_time[[#This Row],[45]],rounds_cum_time[45],1),"."))</f>
        <v>64.</v>
      </c>
      <c r="BC55" s="130" t="str">
        <f>IF(ISBLANK(laps_times[[#This Row],[46]]),"DNF",CONCATENATE(RANK(rounds_cum_time[[#This Row],[46]],rounds_cum_time[46],1),"."))</f>
        <v>64.</v>
      </c>
      <c r="BD55" s="130" t="str">
        <f>IF(ISBLANK(laps_times[[#This Row],[47]]),"DNF",CONCATENATE(RANK(rounds_cum_time[[#This Row],[47]],rounds_cum_time[47],1),"."))</f>
        <v>64.</v>
      </c>
      <c r="BE55" s="130" t="str">
        <f>IF(ISBLANK(laps_times[[#This Row],[48]]),"DNF",CONCATENATE(RANK(rounds_cum_time[[#This Row],[48]],rounds_cum_time[48],1),"."))</f>
        <v>63.</v>
      </c>
      <c r="BF55" s="130" t="str">
        <f>IF(ISBLANK(laps_times[[#This Row],[49]]),"DNF",CONCATENATE(RANK(rounds_cum_time[[#This Row],[49]],rounds_cum_time[49],1),"."))</f>
        <v>63.</v>
      </c>
      <c r="BG55" s="130" t="str">
        <f>IF(ISBLANK(laps_times[[#This Row],[50]]),"DNF",CONCATENATE(RANK(rounds_cum_time[[#This Row],[50]],rounds_cum_time[50],1),"."))</f>
        <v>63.</v>
      </c>
      <c r="BH55" s="130" t="str">
        <f>IF(ISBLANK(laps_times[[#This Row],[51]]),"DNF",CONCATENATE(RANK(rounds_cum_time[[#This Row],[51]],rounds_cum_time[51],1),"."))</f>
        <v>62.</v>
      </c>
      <c r="BI55" s="130" t="str">
        <f>IF(ISBLANK(laps_times[[#This Row],[52]]),"DNF",CONCATENATE(RANK(rounds_cum_time[[#This Row],[52]],rounds_cum_time[52],1),"."))</f>
        <v>62.</v>
      </c>
      <c r="BJ55" s="130" t="str">
        <f>IF(ISBLANK(laps_times[[#This Row],[53]]),"DNF",CONCATENATE(RANK(rounds_cum_time[[#This Row],[53]],rounds_cum_time[53],1),"."))</f>
        <v>62.</v>
      </c>
      <c r="BK55" s="130" t="str">
        <f>IF(ISBLANK(laps_times[[#This Row],[54]]),"DNF",CONCATENATE(RANK(rounds_cum_time[[#This Row],[54]],rounds_cum_time[54],1),"."))</f>
        <v>62.</v>
      </c>
      <c r="BL55" s="130" t="str">
        <f>IF(ISBLANK(laps_times[[#This Row],[55]]),"DNF",CONCATENATE(RANK(rounds_cum_time[[#This Row],[55]],rounds_cum_time[55],1),"."))</f>
        <v>62.</v>
      </c>
      <c r="BM55" s="130" t="str">
        <f>IF(ISBLANK(laps_times[[#This Row],[56]]),"DNF",CONCATENATE(RANK(rounds_cum_time[[#This Row],[56]],rounds_cum_time[56],1),"."))</f>
        <v>62.</v>
      </c>
      <c r="BN55" s="130" t="str">
        <f>IF(ISBLANK(laps_times[[#This Row],[57]]),"DNF",CONCATENATE(RANK(rounds_cum_time[[#This Row],[57]],rounds_cum_time[57],1),"."))</f>
        <v>62.</v>
      </c>
      <c r="BO55" s="130" t="str">
        <f>IF(ISBLANK(laps_times[[#This Row],[58]]),"DNF",CONCATENATE(RANK(rounds_cum_time[[#This Row],[58]],rounds_cum_time[58],1),"."))</f>
        <v>61.</v>
      </c>
      <c r="BP55" s="130" t="str">
        <f>IF(ISBLANK(laps_times[[#This Row],[59]]),"DNF",CONCATENATE(RANK(rounds_cum_time[[#This Row],[59]],rounds_cum_time[59],1),"."))</f>
        <v>61.</v>
      </c>
      <c r="BQ55" s="130" t="str">
        <f>IF(ISBLANK(laps_times[[#This Row],[60]]),"DNF",CONCATENATE(RANK(rounds_cum_time[[#This Row],[60]],rounds_cum_time[60],1),"."))</f>
        <v>61.</v>
      </c>
      <c r="BR55" s="130" t="str">
        <f>IF(ISBLANK(laps_times[[#This Row],[61]]),"DNF",CONCATENATE(RANK(rounds_cum_time[[#This Row],[61]],rounds_cum_time[61],1),"."))</f>
        <v>61.</v>
      </c>
      <c r="BS55" s="130" t="str">
        <f>IF(ISBLANK(laps_times[[#This Row],[62]]),"DNF",CONCATENATE(RANK(rounds_cum_time[[#This Row],[62]],rounds_cum_time[62],1),"."))</f>
        <v>61.</v>
      </c>
      <c r="BT55" s="130" t="str">
        <f>IF(ISBLANK(laps_times[[#This Row],[63]]),"DNF",CONCATENATE(RANK(rounds_cum_time[[#This Row],[63]],rounds_cum_time[63],1),"."))</f>
        <v>60.</v>
      </c>
      <c r="BU55" s="130" t="str">
        <f>IF(ISBLANK(laps_times[[#This Row],[64]]),"DNF",CONCATENATE(RANK(rounds_cum_time[[#This Row],[64]],rounds_cum_time[64],1),"."))</f>
        <v>60.</v>
      </c>
      <c r="BV55" s="130" t="str">
        <f>IF(ISBLANK(laps_times[[#This Row],[65]]),"DNF",CONCATENATE(RANK(rounds_cum_time[[#This Row],[65]],rounds_cum_time[65],1),"."))</f>
        <v>60.</v>
      </c>
      <c r="BW55" s="130" t="str">
        <f>IF(ISBLANK(laps_times[[#This Row],[66]]),"DNF",CONCATENATE(RANK(rounds_cum_time[[#This Row],[66]],rounds_cum_time[66],1),"."))</f>
        <v>60.</v>
      </c>
      <c r="BX55" s="130" t="str">
        <f>IF(ISBLANK(laps_times[[#This Row],[67]]),"DNF",CONCATENATE(RANK(rounds_cum_time[[#This Row],[67]],rounds_cum_time[67],1),"."))</f>
        <v>60.</v>
      </c>
      <c r="BY55" s="130" t="str">
        <f>IF(ISBLANK(laps_times[[#This Row],[68]]),"DNF",CONCATENATE(RANK(rounds_cum_time[[#This Row],[68]],rounds_cum_time[68],1),"."))</f>
        <v>60.</v>
      </c>
      <c r="BZ55" s="130" t="str">
        <f>IF(ISBLANK(laps_times[[#This Row],[69]]),"DNF",CONCATENATE(RANK(rounds_cum_time[[#This Row],[69]],rounds_cum_time[69],1),"."))</f>
        <v>60.</v>
      </c>
      <c r="CA55" s="130" t="str">
        <f>IF(ISBLANK(laps_times[[#This Row],[70]]),"DNF",CONCATENATE(RANK(rounds_cum_time[[#This Row],[70]],rounds_cum_time[70],1),"."))</f>
        <v>60.</v>
      </c>
      <c r="CB55" s="130" t="str">
        <f>IF(ISBLANK(laps_times[[#This Row],[71]]),"DNF",CONCATENATE(RANK(rounds_cum_time[[#This Row],[71]],rounds_cum_time[71],1),"."))</f>
        <v>59.</v>
      </c>
      <c r="CC55" s="130" t="str">
        <f>IF(ISBLANK(laps_times[[#This Row],[72]]),"DNF",CONCATENATE(RANK(rounds_cum_time[[#This Row],[72]],rounds_cum_time[72],1),"."))</f>
        <v>59.</v>
      </c>
      <c r="CD55" s="130" t="str">
        <f>IF(ISBLANK(laps_times[[#This Row],[73]]),"DNF",CONCATENATE(RANK(rounds_cum_time[[#This Row],[73]],rounds_cum_time[73],1),"."))</f>
        <v>59.</v>
      </c>
      <c r="CE55" s="130" t="str">
        <f>IF(ISBLANK(laps_times[[#This Row],[74]]),"DNF",CONCATENATE(RANK(rounds_cum_time[[#This Row],[74]],rounds_cum_time[74],1),"."))</f>
        <v>59.</v>
      </c>
      <c r="CF55" s="130" t="str">
        <f>IF(ISBLANK(laps_times[[#This Row],[75]]),"DNF",CONCATENATE(RANK(rounds_cum_time[[#This Row],[75]],rounds_cum_time[75],1),"."))</f>
        <v>59.</v>
      </c>
      <c r="CG55" s="130" t="str">
        <f>IF(ISBLANK(laps_times[[#This Row],[76]]),"DNF",CONCATENATE(RANK(rounds_cum_time[[#This Row],[76]],rounds_cum_time[76],1),"."))</f>
        <v>58.</v>
      </c>
      <c r="CH55" s="130" t="str">
        <f>IF(ISBLANK(laps_times[[#This Row],[77]]),"DNF",CONCATENATE(RANK(rounds_cum_time[[#This Row],[77]],rounds_cum_time[77],1),"."))</f>
        <v>58.</v>
      </c>
      <c r="CI55" s="130" t="str">
        <f>IF(ISBLANK(laps_times[[#This Row],[78]]),"DNF",CONCATENATE(RANK(rounds_cum_time[[#This Row],[78]],rounds_cum_time[78],1),"."))</f>
        <v>58.</v>
      </c>
      <c r="CJ55" s="130" t="str">
        <f>IF(ISBLANK(laps_times[[#This Row],[79]]),"DNF",CONCATENATE(RANK(rounds_cum_time[[#This Row],[79]],rounds_cum_time[79],1),"."))</f>
        <v>56.</v>
      </c>
      <c r="CK55" s="130" t="str">
        <f>IF(ISBLANK(laps_times[[#This Row],[80]]),"DNF",CONCATENATE(RANK(rounds_cum_time[[#This Row],[80]],rounds_cum_time[80],1),"."))</f>
        <v>56.</v>
      </c>
      <c r="CL55" s="130" t="str">
        <f>IF(ISBLANK(laps_times[[#This Row],[81]]),"DNF",CONCATENATE(RANK(rounds_cum_time[[#This Row],[81]],rounds_cum_time[81],1),"."))</f>
        <v>56.</v>
      </c>
      <c r="CM55" s="130" t="str">
        <f>IF(ISBLANK(laps_times[[#This Row],[82]]),"DNF",CONCATENATE(RANK(rounds_cum_time[[#This Row],[82]],rounds_cum_time[82],1),"."))</f>
        <v>56.</v>
      </c>
      <c r="CN55" s="130" t="str">
        <f>IF(ISBLANK(laps_times[[#This Row],[83]]),"DNF",CONCATENATE(RANK(rounds_cum_time[[#This Row],[83]],rounds_cum_time[83],1),"."))</f>
        <v>54.</v>
      </c>
      <c r="CO55" s="130" t="str">
        <f>IF(ISBLANK(laps_times[[#This Row],[84]]),"DNF",CONCATENATE(RANK(rounds_cum_time[[#This Row],[84]],rounds_cum_time[84],1),"."))</f>
        <v>54.</v>
      </c>
      <c r="CP55" s="130" t="str">
        <f>IF(ISBLANK(laps_times[[#This Row],[85]]),"DNF",CONCATENATE(RANK(rounds_cum_time[[#This Row],[85]],rounds_cum_time[85],1),"."))</f>
        <v>53.</v>
      </c>
      <c r="CQ55" s="130" t="str">
        <f>IF(ISBLANK(laps_times[[#This Row],[86]]),"DNF",CONCATENATE(RANK(rounds_cum_time[[#This Row],[86]],rounds_cum_time[86],1),"."))</f>
        <v>53.</v>
      </c>
      <c r="CR55" s="130" t="str">
        <f>IF(ISBLANK(laps_times[[#This Row],[87]]),"DNF",CONCATENATE(RANK(rounds_cum_time[[#This Row],[87]],rounds_cum_time[87],1),"."))</f>
        <v>53.</v>
      </c>
      <c r="CS55" s="130" t="str">
        <f>IF(ISBLANK(laps_times[[#This Row],[88]]),"DNF",CONCATENATE(RANK(rounds_cum_time[[#This Row],[88]],rounds_cum_time[88],1),"."))</f>
        <v>53.</v>
      </c>
      <c r="CT55" s="130" t="str">
        <f>IF(ISBLANK(laps_times[[#This Row],[89]]),"DNF",CONCATENATE(RANK(rounds_cum_time[[#This Row],[89]],rounds_cum_time[89],1),"."))</f>
        <v>53.</v>
      </c>
      <c r="CU55" s="130" t="str">
        <f>IF(ISBLANK(laps_times[[#This Row],[90]]),"DNF",CONCATENATE(RANK(rounds_cum_time[[#This Row],[90]],rounds_cum_time[90],1),"."))</f>
        <v>54.</v>
      </c>
      <c r="CV55" s="130" t="str">
        <f>IF(ISBLANK(laps_times[[#This Row],[91]]),"DNF",CONCATENATE(RANK(rounds_cum_time[[#This Row],[91]],rounds_cum_time[91],1),"."))</f>
        <v>54.</v>
      </c>
      <c r="CW55" s="130" t="str">
        <f>IF(ISBLANK(laps_times[[#This Row],[92]]),"DNF",CONCATENATE(RANK(rounds_cum_time[[#This Row],[92]],rounds_cum_time[92],1),"."))</f>
        <v>54.</v>
      </c>
      <c r="CX55" s="130" t="str">
        <f>IF(ISBLANK(laps_times[[#This Row],[93]]),"DNF",CONCATENATE(RANK(rounds_cum_time[[#This Row],[93]],rounds_cum_time[93],1),"."))</f>
        <v>55.</v>
      </c>
      <c r="CY55" s="130" t="str">
        <f>IF(ISBLANK(laps_times[[#This Row],[94]]),"DNF",CONCATENATE(RANK(rounds_cum_time[[#This Row],[94]],rounds_cum_time[94],1),"."))</f>
        <v>55.</v>
      </c>
      <c r="CZ55" s="130" t="str">
        <f>IF(ISBLANK(laps_times[[#This Row],[95]]),"DNF",CONCATENATE(RANK(rounds_cum_time[[#This Row],[95]],rounds_cum_time[95],1),"."))</f>
        <v>55.</v>
      </c>
      <c r="DA55" s="130" t="str">
        <f>IF(ISBLANK(laps_times[[#This Row],[96]]),"DNF",CONCATENATE(RANK(rounds_cum_time[[#This Row],[96]],rounds_cum_time[96],1),"."))</f>
        <v>55.</v>
      </c>
      <c r="DB55" s="130" t="str">
        <f>IF(ISBLANK(laps_times[[#This Row],[97]]),"DNF",CONCATENATE(RANK(rounds_cum_time[[#This Row],[97]],rounds_cum_time[97],1),"."))</f>
        <v>54.</v>
      </c>
      <c r="DC55" s="130" t="str">
        <f>IF(ISBLANK(laps_times[[#This Row],[98]]),"DNF",CONCATENATE(RANK(rounds_cum_time[[#This Row],[98]],rounds_cum_time[98],1),"."))</f>
        <v>55.</v>
      </c>
      <c r="DD55" s="130" t="str">
        <f>IF(ISBLANK(laps_times[[#This Row],[99]]),"DNF",CONCATENATE(RANK(rounds_cum_time[[#This Row],[99]],rounds_cum_time[99],1),"."))</f>
        <v>55.</v>
      </c>
      <c r="DE55" s="130" t="str">
        <f>IF(ISBLANK(laps_times[[#This Row],[100]]),"DNF",CONCATENATE(RANK(rounds_cum_time[[#This Row],[100]],rounds_cum_time[100],1),"."))</f>
        <v>55.</v>
      </c>
      <c r="DF55" s="130" t="str">
        <f>IF(ISBLANK(laps_times[[#This Row],[101]]),"DNF",CONCATENATE(RANK(rounds_cum_time[[#This Row],[101]],rounds_cum_time[101],1),"."))</f>
        <v>55.</v>
      </c>
      <c r="DG55" s="130" t="str">
        <f>IF(ISBLANK(laps_times[[#This Row],[102]]),"DNF",CONCATENATE(RANK(rounds_cum_time[[#This Row],[102]],rounds_cum_time[102],1),"."))</f>
        <v>54.</v>
      </c>
      <c r="DH55" s="130" t="str">
        <f>IF(ISBLANK(laps_times[[#This Row],[103]]),"DNF",CONCATENATE(RANK(rounds_cum_time[[#This Row],[103]],rounds_cum_time[103],1),"."))</f>
        <v>53.</v>
      </c>
      <c r="DI55" s="131" t="str">
        <f>IF(ISBLANK(laps_times[[#This Row],[104]]),"DNF",CONCATENATE(RANK(rounds_cum_time[[#This Row],[104]],rounds_cum_time[104],1),"."))</f>
        <v>52.</v>
      </c>
      <c r="DJ55" s="131" t="str">
        <f>IF(ISBLANK(laps_times[[#This Row],[105]]),"DNF",CONCATENATE(RANK(rounds_cum_time[[#This Row],[105]],rounds_cum_time[105],1),"."))</f>
        <v>52.</v>
      </c>
    </row>
    <row r="56" spans="2:114" x14ac:dyDescent="0.2">
      <c r="B56" s="124">
        <f>laps_times[[#This Row],[poř]]</f>
        <v>53</v>
      </c>
      <c r="C56" s="129">
        <f>laps_times[[#This Row],[s.č.]]</f>
        <v>37</v>
      </c>
      <c r="D56" s="125" t="str">
        <f>laps_times[[#This Row],[jméno]]</f>
        <v>Hons Pavel</v>
      </c>
      <c r="E56" s="126">
        <f>laps_times[[#This Row],[roč]]</f>
        <v>1970</v>
      </c>
      <c r="F56" s="126" t="str">
        <f>laps_times[[#This Row],[kat]]</f>
        <v>M40</v>
      </c>
      <c r="G56" s="126">
        <f>laps_times[[#This Row],[poř_kat]]</f>
        <v>22</v>
      </c>
      <c r="H56" s="125" t="str">
        <f>IF(ISBLANK(laps_times[[#This Row],[klub]]),"-",laps_times[[#This Row],[klub]])</f>
        <v>-</v>
      </c>
      <c r="I56" s="138">
        <f>laps_times[[#This Row],[celk. čas]]</f>
        <v>0.15406249999999999</v>
      </c>
      <c r="J56" s="130" t="str">
        <f>IF(ISBLANK(laps_times[[#This Row],[1]]),"DNF",CONCATENATE(RANK(rounds_cum_time[[#This Row],[1]],rounds_cum_time[1],1),"."))</f>
        <v>83.</v>
      </c>
      <c r="K56" s="130" t="str">
        <f>IF(ISBLANK(laps_times[[#This Row],[2]]),"DNF",CONCATENATE(RANK(rounds_cum_time[[#This Row],[2]],rounds_cum_time[2],1),"."))</f>
        <v>77.</v>
      </c>
      <c r="L56" s="130" t="str">
        <f>IF(ISBLANK(laps_times[[#This Row],[3]]),"DNF",CONCATENATE(RANK(rounds_cum_time[[#This Row],[3]],rounds_cum_time[3],1),"."))</f>
        <v>75.</v>
      </c>
      <c r="M56" s="130" t="str">
        <f>IF(ISBLANK(laps_times[[#This Row],[4]]),"DNF",CONCATENATE(RANK(rounds_cum_time[[#This Row],[4]],rounds_cum_time[4],1),"."))</f>
        <v>76.</v>
      </c>
      <c r="N56" s="130" t="str">
        <f>IF(ISBLANK(laps_times[[#This Row],[5]]),"DNF",CONCATENATE(RANK(rounds_cum_time[[#This Row],[5]],rounds_cum_time[5],1),"."))</f>
        <v>75.</v>
      </c>
      <c r="O56" s="130" t="str">
        <f>IF(ISBLANK(laps_times[[#This Row],[6]]),"DNF",CONCATENATE(RANK(rounds_cum_time[[#This Row],[6]],rounds_cum_time[6],1),"."))</f>
        <v>73.</v>
      </c>
      <c r="P56" s="130" t="str">
        <f>IF(ISBLANK(laps_times[[#This Row],[7]]),"DNF",CONCATENATE(RANK(rounds_cum_time[[#This Row],[7]],rounds_cum_time[7],1),"."))</f>
        <v>72.</v>
      </c>
      <c r="Q56" s="130" t="str">
        <f>IF(ISBLANK(laps_times[[#This Row],[8]]),"DNF",CONCATENATE(RANK(rounds_cum_time[[#This Row],[8]],rounds_cum_time[8],1),"."))</f>
        <v>70.</v>
      </c>
      <c r="R56" s="130" t="str">
        <f>IF(ISBLANK(laps_times[[#This Row],[9]]),"DNF",CONCATENATE(RANK(rounds_cum_time[[#This Row],[9]],rounds_cum_time[9],1),"."))</f>
        <v>67.</v>
      </c>
      <c r="S56" s="130" t="str">
        <f>IF(ISBLANK(laps_times[[#This Row],[10]]),"DNF",CONCATENATE(RANK(rounds_cum_time[[#This Row],[10]],rounds_cum_time[10],1),"."))</f>
        <v>66.</v>
      </c>
      <c r="T56" s="130" t="str">
        <f>IF(ISBLANK(laps_times[[#This Row],[11]]),"DNF",CONCATENATE(RANK(rounds_cum_time[[#This Row],[11]],rounds_cum_time[11],1),"."))</f>
        <v>69.</v>
      </c>
      <c r="U56" s="130" t="str">
        <f>IF(ISBLANK(laps_times[[#This Row],[12]]),"DNF",CONCATENATE(RANK(rounds_cum_time[[#This Row],[12]],rounds_cum_time[12],1),"."))</f>
        <v>68.</v>
      </c>
      <c r="V56" s="130" t="str">
        <f>IF(ISBLANK(laps_times[[#This Row],[13]]),"DNF",CONCATENATE(RANK(rounds_cum_time[[#This Row],[13]],rounds_cum_time[13],1),"."))</f>
        <v>70.</v>
      </c>
      <c r="W56" s="130" t="str">
        <f>IF(ISBLANK(laps_times[[#This Row],[14]]),"DNF",CONCATENATE(RANK(rounds_cum_time[[#This Row],[14]],rounds_cum_time[14],1),"."))</f>
        <v>70.</v>
      </c>
      <c r="X56" s="130" t="str">
        <f>IF(ISBLANK(laps_times[[#This Row],[15]]),"DNF",CONCATENATE(RANK(rounds_cum_time[[#This Row],[15]],rounds_cum_time[15],1),"."))</f>
        <v>70.</v>
      </c>
      <c r="Y56" s="130" t="str">
        <f>IF(ISBLANK(laps_times[[#This Row],[16]]),"DNF",CONCATENATE(RANK(rounds_cum_time[[#This Row],[16]],rounds_cum_time[16],1),"."))</f>
        <v>69.</v>
      </c>
      <c r="Z56" s="130" t="str">
        <f>IF(ISBLANK(laps_times[[#This Row],[17]]),"DNF",CONCATENATE(RANK(rounds_cum_time[[#This Row],[17]],rounds_cum_time[17],1),"."))</f>
        <v>69.</v>
      </c>
      <c r="AA56" s="130" t="str">
        <f>IF(ISBLANK(laps_times[[#This Row],[18]]),"DNF",CONCATENATE(RANK(rounds_cum_time[[#This Row],[18]],rounds_cum_time[18],1),"."))</f>
        <v>68.</v>
      </c>
      <c r="AB56" s="130" t="str">
        <f>IF(ISBLANK(laps_times[[#This Row],[19]]),"DNF",CONCATENATE(RANK(rounds_cum_time[[#This Row],[19]],rounds_cum_time[19],1),"."))</f>
        <v>68.</v>
      </c>
      <c r="AC56" s="130" t="str">
        <f>IF(ISBLANK(laps_times[[#This Row],[20]]),"DNF",CONCATENATE(RANK(rounds_cum_time[[#This Row],[20]],rounds_cum_time[20],1),"."))</f>
        <v>67.</v>
      </c>
      <c r="AD56" s="130" t="str">
        <f>IF(ISBLANK(laps_times[[#This Row],[21]]),"DNF",CONCATENATE(RANK(rounds_cum_time[[#This Row],[21]],rounds_cum_time[21],1),"."))</f>
        <v>66.</v>
      </c>
      <c r="AE56" s="130" t="str">
        <f>IF(ISBLANK(laps_times[[#This Row],[22]]),"DNF",CONCATENATE(RANK(rounds_cum_time[[#This Row],[22]],rounds_cum_time[22],1),"."))</f>
        <v>65.</v>
      </c>
      <c r="AF56" s="130" t="str">
        <f>IF(ISBLANK(laps_times[[#This Row],[23]]),"DNF",CONCATENATE(RANK(rounds_cum_time[[#This Row],[23]],rounds_cum_time[23],1),"."))</f>
        <v>64.</v>
      </c>
      <c r="AG56" s="130" t="str">
        <f>IF(ISBLANK(laps_times[[#This Row],[24]]),"DNF",CONCATENATE(RANK(rounds_cum_time[[#This Row],[24]],rounds_cum_time[24],1),"."))</f>
        <v>66.</v>
      </c>
      <c r="AH56" s="130" t="str">
        <f>IF(ISBLANK(laps_times[[#This Row],[25]]),"DNF",CONCATENATE(RANK(rounds_cum_time[[#This Row],[25]],rounds_cum_time[25],1),"."))</f>
        <v>66.</v>
      </c>
      <c r="AI56" s="130" t="str">
        <f>IF(ISBLANK(laps_times[[#This Row],[26]]),"DNF",CONCATENATE(RANK(rounds_cum_time[[#This Row],[26]],rounds_cum_time[26],1),"."))</f>
        <v>65.</v>
      </c>
      <c r="AJ56" s="130" t="str">
        <f>IF(ISBLANK(laps_times[[#This Row],[27]]),"DNF",CONCATENATE(RANK(rounds_cum_time[[#This Row],[27]],rounds_cum_time[27],1),"."))</f>
        <v>64.</v>
      </c>
      <c r="AK56" s="130" t="str">
        <f>IF(ISBLANK(laps_times[[#This Row],[28]]),"DNF",CONCATENATE(RANK(rounds_cum_time[[#This Row],[28]],rounds_cum_time[28],1),"."))</f>
        <v>64.</v>
      </c>
      <c r="AL56" s="130" t="str">
        <f>IF(ISBLANK(laps_times[[#This Row],[29]]),"DNF",CONCATENATE(RANK(rounds_cum_time[[#This Row],[29]],rounds_cum_time[29],1),"."))</f>
        <v>64.</v>
      </c>
      <c r="AM56" s="130" t="str">
        <f>IF(ISBLANK(laps_times[[#This Row],[30]]),"DNF",CONCATENATE(RANK(rounds_cum_time[[#This Row],[30]],rounds_cum_time[30],1),"."))</f>
        <v>64.</v>
      </c>
      <c r="AN56" s="130" t="str">
        <f>IF(ISBLANK(laps_times[[#This Row],[31]]),"DNF",CONCATENATE(RANK(rounds_cum_time[[#This Row],[31]],rounds_cum_time[31],1),"."))</f>
        <v>65.</v>
      </c>
      <c r="AO56" s="130" t="str">
        <f>IF(ISBLANK(laps_times[[#This Row],[32]]),"DNF",CONCATENATE(RANK(rounds_cum_time[[#This Row],[32]],rounds_cum_time[32],1),"."))</f>
        <v>65.</v>
      </c>
      <c r="AP56" s="130" t="str">
        <f>IF(ISBLANK(laps_times[[#This Row],[33]]),"DNF",CONCATENATE(RANK(rounds_cum_time[[#This Row],[33]],rounds_cum_time[33],1),"."))</f>
        <v>65.</v>
      </c>
      <c r="AQ56" s="130" t="str">
        <f>IF(ISBLANK(laps_times[[#This Row],[34]]),"DNF",CONCATENATE(RANK(rounds_cum_time[[#This Row],[34]],rounds_cum_time[34],1),"."))</f>
        <v>66.</v>
      </c>
      <c r="AR56" s="130" t="str">
        <f>IF(ISBLANK(laps_times[[#This Row],[35]]),"DNF",CONCATENATE(RANK(rounds_cum_time[[#This Row],[35]],rounds_cum_time[35],1),"."))</f>
        <v>66.</v>
      </c>
      <c r="AS56" s="130" t="str">
        <f>IF(ISBLANK(laps_times[[#This Row],[36]]),"DNF",CONCATENATE(RANK(rounds_cum_time[[#This Row],[36]],rounds_cum_time[36],1),"."))</f>
        <v>65.</v>
      </c>
      <c r="AT56" s="130" t="str">
        <f>IF(ISBLANK(laps_times[[#This Row],[37]]),"DNF",CONCATENATE(RANK(rounds_cum_time[[#This Row],[37]],rounds_cum_time[37],1),"."))</f>
        <v>66.</v>
      </c>
      <c r="AU56" s="130" t="str">
        <f>IF(ISBLANK(laps_times[[#This Row],[38]]),"DNF",CONCATENATE(RANK(rounds_cum_time[[#This Row],[38]],rounds_cum_time[38],1),"."))</f>
        <v>66.</v>
      </c>
      <c r="AV56" s="130" t="str">
        <f>IF(ISBLANK(laps_times[[#This Row],[39]]),"DNF",CONCATENATE(RANK(rounds_cum_time[[#This Row],[39]],rounds_cum_time[39],1),"."))</f>
        <v>65.</v>
      </c>
      <c r="AW56" s="130" t="str">
        <f>IF(ISBLANK(laps_times[[#This Row],[40]]),"DNF",CONCATENATE(RANK(rounds_cum_time[[#This Row],[40]],rounds_cum_time[40],1),"."))</f>
        <v>65.</v>
      </c>
      <c r="AX56" s="130" t="str">
        <f>IF(ISBLANK(laps_times[[#This Row],[41]]),"DNF",CONCATENATE(RANK(rounds_cum_time[[#This Row],[41]],rounds_cum_time[41],1),"."))</f>
        <v>65.</v>
      </c>
      <c r="AY56" s="130" t="str">
        <f>IF(ISBLANK(laps_times[[#This Row],[42]]),"DNF",CONCATENATE(RANK(rounds_cum_time[[#This Row],[42]],rounds_cum_time[42],1),"."))</f>
        <v>65.</v>
      </c>
      <c r="AZ56" s="130" t="str">
        <f>IF(ISBLANK(laps_times[[#This Row],[43]]),"DNF",CONCATENATE(RANK(rounds_cum_time[[#This Row],[43]],rounds_cum_time[43],1),"."))</f>
        <v>65.</v>
      </c>
      <c r="BA56" s="130" t="str">
        <f>IF(ISBLANK(laps_times[[#This Row],[44]]),"DNF",CONCATENATE(RANK(rounds_cum_time[[#This Row],[44]],rounds_cum_time[44],1),"."))</f>
        <v>65.</v>
      </c>
      <c r="BB56" s="130" t="str">
        <f>IF(ISBLANK(laps_times[[#This Row],[45]]),"DNF",CONCATENATE(RANK(rounds_cum_time[[#This Row],[45]],rounds_cum_time[45],1),"."))</f>
        <v>65.</v>
      </c>
      <c r="BC56" s="130" t="str">
        <f>IF(ISBLANK(laps_times[[#This Row],[46]]),"DNF",CONCATENATE(RANK(rounds_cum_time[[#This Row],[46]],rounds_cum_time[46],1),"."))</f>
        <v>65.</v>
      </c>
      <c r="BD56" s="130" t="str">
        <f>IF(ISBLANK(laps_times[[#This Row],[47]]),"DNF",CONCATENATE(RANK(rounds_cum_time[[#This Row],[47]],rounds_cum_time[47],1),"."))</f>
        <v>65.</v>
      </c>
      <c r="BE56" s="130" t="str">
        <f>IF(ISBLANK(laps_times[[#This Row],[48]]),"DNF",CONCATENATE(RANK(rounds_cum_time[[#This Row],[48]],rounds_cum_time[48],1),"."))</f>
        <v>64.</v>
      </c>
      <c r="BF56" s="130" t="str">
        <f>IF(ISBLANK(laps_times[[#This Row],[49]]),"DNF",CONCATENATE(RANK(rounds_cum_time[[#This Row],[49]],rounds_cum_time[49],1),"."))</f>
        <v>64.</v>
      </c>
      <c r="BG56" s="130" t="str">
        <f>IF(ISBLANK(laps_times[[#This Row],[50]]),"DNF",CONCATENATE(RANK(rounds_cum_time[[#This Row],[50]],rounds_cum_time[50],1),"."))</f>
        <v>64.</v>
      </c>
      <c r="BH56" s="130" t="str">
        <f>IF(ISBLANK(laps_times[[#This Row],[51]]),"DNF",CONCATENATE(RANK(rounds_cum_time[[#This Row],[51]],rounds_cum_time[51],1),"."))</f>
        <v>64.</v>
      </c>
      <c r="BI56" s="130" t="str">
        <f>IF(ISBLANK(laps_times[[#This Row],[52]]),"DNF",CONCATENATE(RANK(rounds_cum_time[[#This Row],[52]],rounds_cum_time[52],1),"."))</f>
        <v>64.</v>
      </c>
      <c r="BJ56" s="130" t="str">
        <f>IF(ISBLANK(laps_times[[#This Row],[53]]),"DNF",CONCATENATE(RANK(rounds_cum_time[[#This Row],[53]],rounds_cum_time[53],1),"."))</f>
        <v>64.</v>
      </c>
      <c r="BK56" s="130" t="str">
        <f>IF(ISBLANK(laps_times[[#This Row],[54]]),"DNF",CONCATENATE(RANK(rounds_cum_time[[#This Row],[54]],rounds_cum_time[54],1),"."))</f>
        <v>64.</v>
      </c>
      <c r="BL56" s="130" t="str">
        <f>IF(ISBLANK(laps_times[[#This Row],[55]]),"DNF",CONCATENATE(RANK(rounds_cum_time[[#This Row],[55]],rounds_cum_time[55],1),"."))</f>
        <v>64.</v>
      </c>
      <c r="BM56" s="130" t="str">
        <f>IF(ISBLANK(laps_times[[#This Row],[56]]),"DNF",CONCATENATE(RANK(rounds_cum_time[[#This Row],[56]],rounds_cum_time[56],1),"."))</f>
        <v>63.</v>
      </c>
      <c r="BN56" s="130" t="str">
        <f>IF(ISBLANK(laps_times[[#This Row],[57]]),"DNF",CONCATENATE(RANK(rounds_cum_time[[#This Row],[57]],rounds_cum_time[57],1),"."))</f>
        <v>63.</v>
      </c>
      <c r="BO56" s="130" t="str">
        <f>IF(ISBLANK(laps_times[[#This Row],[58]]),"DNF",CONCATENATE(RANK(rounds_cum_time[[#This Row],[58]],rounds_cum_time[58],1),"."))</f>
        <v>63.</v>
      </c>
      <c r="BP56" s="130" t="str">
        <f>IF(ISBLANK(laps_times[[#This Row],[59]]),"DNF",CONCATENATE(RANK(rounds_cum_time[[#This Row],[59]],rounds_cum_time[59],1),"."))</f>
        <v>63.</v>
      </c>
      <c r="BQ56" s="130" t="str">
        <f>IF(ISBLANK(laps_times[[#This Row],[60]]),"DNF",CONCATENATE(RANK(rounds_cum_time[[#This Row],[60]],rounds_cum_time[60],1),"."))</f>
        <v>63.</v>
      </c>
      <c r="BR56" s="130" t="str">
        <f>IF(ISBLANK(laps_times[[#This Row],[61]]),"DNF",CONCATENATE(RANK(rounds_cum_time[[#This Row],[61]],rounds_cum_time[61],1),"."))</f>
        <v>63.</v>
      </c>
      <c r="BS56" s="130" t="str">
        <f>IF(ISBLANK(laps_times[[#This Row],[62]]),"DNF",CONCATENATE(RANK(rounds_cum_time[[#This Row],[62]],rounds_cum_time[62],1),"."))</f>
        <v>63.</v>
      </c>
      <c r="BT56" s="130" t="str">
        <f>IF(ISBLANK(laps_times[[#This Row],[63]]),"DNF",CONCATENATE(RANK(rounds_cum_time[[#This Row],[63]],rounds_cum_time[63],1),"."))</f>
        <v>62.</v>
      </c>
      <c r="BU56" s="130" t="str">
        <f>IF(ISBLANK(laps_times[[#This Row],[64]]),"DNF",CONCATENATE(RANK(rounds_cum_time[[#This Row],[64]],rounds_cum_time[64],1),"."))</f>
        <v>62.</v>
      </c>
      <c r="BV56" s="130" t="str">
        <f>IF(ISBLANK(laps_times[[#This Row],[65]]),"DNF",CONCATENATE(RANK(rounds_cum_time[[#This Row],[65]],rounds_cum_time[65],1),"."))</f>
        <v>62.</v>
      </c>
      <c r="BW56" s="130" t="str">
        <f>IF(ISBLANK(laps_times[[#This Row],[66]]),"DNF",CONCATENATE(RANK(rounds_cum_time[[#This Row],[66]],rounds_cum_time[66],1),"."))</f>
        <v>62.</v>
      </c>
      <c r="BX56" s="130" t="str">
        <f>IF(ISBLANK(laps_times[[#This Row],[67]]),"DNF",CONCATENATE(RANK(rounds_cum_time[[#This Row],[67]],rounds_cum_time[67],1),"."))</f>
        <v>62.</v>
      </c>
      <c r="BY56" s="130" t="str">
        <f>IF(ISBLANK(laps_times[[#This Row],[68]]),"DNF",CONCATENATE(RANK(rounds_cum_time[[#This Row],[68]],rounds_cum_time[68],1),"."))</f>
        <v>62.</v>
      </c>
      <c r="BZ56" s="130" t="str">
        <f>IF(ISBLANK(laps_times[[#This Row],[69]]),"DNF",CONCATENATE(RANK(rounds_cum_time[[#This Row],[69]],rounds_cum_time[69],1),"."))</f>
        <v>61.</v>
      </c>
      <c r="CA56" s="130" t="str">
        <f>IF(ISBLANK(laps_times[[#This Row],[70]]),"DNF",CONCATENATE(RANK(rounds_cum_time[[#This Row],[70]],rounds_cum_time[70],1),"."))</f>
        <v>61.</v>
      </c>
      <c r="CB56" s="130" t="str">
        <f>IF(ISBLANK(laps_times[[#This Row],[71]]),"DNF",CONCATENATE(RANK(rounds_cum_time[[#This Row],[71]],rounds_cum_time[71],1),"."))</f>
        <v>61.</v>
      </c>
      <c r="CC56" s="130" t="str">
        <f>IF(ISBLANK(laps_times[[#This Row],[72]]),"DNF",CONCATENATE(RANK(rounds_cum_time[[#This Row],[72]],rounds_cum_time[72],1),"."))</f>
        <v>61.</v>
      </c>
      <c r="CD56" s="130" t="str">
        <f>IF(ISBLANK(laps_times[[#This Row],[73]]),"DNF",CONCATENATE(RANK(rounds_cum_time[[#This Row],[73]],rounds_cum_time[73],1),"."))</f>
        <v>61.</v>
      </c>
      <c r="CE56" s="130" t="str">
        <f>IF(ISBLANK(laps_times[[#This Row],[74]]),"DNF",CONCATENATE(RANK(rounds_cum_time[[#This Row],[74]],rounds_cum_time[74],1),"."))</f>
        <v>61.</v>
      </c>
      <c r="CF56" s="130" t="str">
        <f>IF(ISBLANK(laps_times[[#This Row],[75]]),"DNF",CONCATENATE(RANK(rounds_cum_time[[#This Row],[75]],rounds_cum_time[75],1),"."))</f>
        <v>61.</v>
      </c>
      <c r="CG56" s="130" t="str">
        <f>IF(ISBLANK(laps_times[[#This Row],[76]]),"DNF",CONCATENATE(RANK(rounds_cum_time[[#This Row],[76]],rounds_cum_time[76],1),"."))</f>
        <v>60.</v>
      </c>
      <c r="CH56" s="130" t="str">
        <f>IF(ISBLANK(laps_times[[#This Row],[77]]),"DNF",CONCATENATE(RANK(rounds_cum_time[[#This Row],[77]],rounds_cum_time[77],1),"."))</f>
        <v>59.</v>
      </c>
      <c r="CI56" s="130" t="str">
        <f>IF(ISBLANK(laps_times[[#This Row],[78]]),"DNF",CONCATENATE(RANK(rounds_cum_time[[#This Row],[78]],rounds_cum_time[78],1),"."))</f>
        <v>60.</v>
      </c>
      <c r="CJ56" s="130" t="str">
        <f>IF(ISBLANK(laps_times[[#This Row],[79]]),"DNF",CONCATENATE(RANK(rounds_cum_time[[#This Row],[79]],rounds_cum_time[79],1),"."))</f>
        <v>60.</v>
      </c>
      <c r="CK56" s="130" t="str">
        <f>IF(ISBLANK(laps_times[[#This Row],[80]]),"DNF",CONCATENATE(RANK(rounds_cum_time[[#This Row],[80]],rounds_cum_time[80],1),"."))</f>
        <v>60.</v>
      </c>
      <c r="CL56" s="130" t="str">
        <f>IF(ISBLANK(laps_times[[#This Row],[81]]),"DNF",CONCATENATE(RANK(rounds_cum_time[[#This Row],[81]],rounds_cum_time[81],1),"."))</f>
        <v>59.</v>
      </c>
      <c r="CM56" s="130" t="str">
        <f>IF(ISBLANK(laps_times[[#This Row],[82]]),"DNF",CONCATENATE(RANK(rounds_cum_time[[#This Row],[82]],rounds_cum_time[82],1),"."))</f>
        <v>59.</v>
      </c>
      <c r="CN56" s="130" t="str">
        <f>IF(ISBLANK(laps_times[[#This Row],[83]]),"DNF",CONCATENATE(RANK(rounds_cum_time[[#This Row],[83]],rounds_cum_time[83],1),"."))</f>
        <v>58.</v>
      </c>
      <c r="CO56" s="130" t="str">
        <f>IF(ISBLANK(laps_times[[#This Row],[84]]),"DNF",CONCATENATE(RANK(rounds_cum_time[[#This Row],[84]],rounds_cum_time[84],1),"."))</f>
        <v>58.</v>
      </c>
      <c r="CP56" s="130" t="str">
        <f>IF(ISBLANK(laps_times[[#This Row],[85]]),"DNF",CONCATENATE(RANK(rounds_cum_time[[#This Row],[85]],rounds_cum_time[85],1),"."))</f>
        <v>58.</v>
      </c>
      <c r="CQ56" s="130" t="str">
        <f>IF(ISBLANK(laps_times[[#This Row],[86]]),"DNF",CONCATENATE(RANK(rounds_cum_time[[#This Row],[86]],rounds_cum_time[86],1),"."))</f>
        <v>58.</v>
      </c>
      <c r="CR56" s="130" t="str">
        <f>IF(ISBLANK(laps_times[[#This Row],[87]]),"DNF",CONCATENATE(RANK(rounds_cum_time[[#This Row],[87]],rounds_cum_time[87],1),"."))</f>
        <v>57.</v>
      </c>
      <c r="CS56" s="130" t="str">
        <f>IF(ISBLANK(laps_times[[#This Row],[88]]),"DNF",CONCATENATE(RANK(rounds_cum_time[[#This Row],[88]],rounds_cum_time[88],1),"."))</f>
        <v>57.</v>
      </c>
      <c r="CT56" s="130" t="str">
        <f>IF(ISBLANK(laps_times[[#This Row],[89]]),"DNF",CONCATENATE(RANK(rounds_cum_time[[#This Row],[89]],rounds_cum_time[89],1),"."))</f>
        <v>57.</v>
      </c>
      <c r="CU56" s="130" t="str">
        <f>IF(ISBLANK(laps_times[[#This Row],[90]]),"DNF",CONCATENATE(RANK(rounds_cum_time[[#This Row],[90]],rounds_cum_time[90],1),"."))</f>
        <v>57.</v>
      </c>
      <c r="CV56" s="130" t="str">
        <f>IF(ISBLANK(laps_times[[#This Row],[91]]),"DNF",CONCATENATE(RANK(rounds_cum_time[[#This Row],[91]],rounds_cum_time[91],1),"."))</f>
        <v>57.</v>
      </c>
      <c r="CW56" s="130" t="str">
        <f>IF(ISBLANK(laps_times[[#This Row],[92]]),"DNF",CONCATENATE(RANK(rounds_cum_time[[#This Row],[92]],rounds_cum_time[92],1),"."))</f>
        <v>57.</v>
      </c>
      <c r="CX56" s="130" t="str">
        <f>IF(ISBLANK(laps_times[[#This Row],[93]]),"DNF",CONCATENATE(RANK(rounds_cum_time[[#This Row],[93]],rounds_cum_time[93],1),"."))</f>
        <v>57.</v>
      </c>
      <c r="CY56" s="130" t="str">
        <f>IF(ISBLANK(laps_times[[#This Row],[94]]),"DNF",CONCATENATE(RANK(rounds_cum_time[[#This Row],[94]],rounds_cum_time[94],1),"."))</f>
        <v>57.</v>
      </c>
      <c r="CZ56" s="130" t="str">
        <f>IF(ISBLANK(laps_times[[#This Row],[95]]),"DNF",CONCATENATE(RANK(rounds_cum_time[[#This Row],[95]],rounds_cum_time[95],1),"."))</f>
        <v>57.</v>
      </c>
      <c r="DA56" s="130" t="str">
        <f>IF(ISBLANK(laps_times[[#This Row],[96]]),"DNF",CONCATENATE(RANK(rounds_cum_time[[#This Row],[96]],rounds_cum_time[96],1),"."))</f>
        <v>57.</v>
      </c>
      <c r="DB56" s="130" t="str">
        <f>IF(ISBLANK(laps_times[[#This Row],[97]]),"DNF",CONCATENATE(RANK(rounds_cum_time[[#This Row],[97]],rounds_cum_time[97],1),"."))</f>
        <v>57.</v>
      </c>
      <c r="DC56" s="130" t="str">
        <f>IF(ISBLANK(laps_times[[#This Row],[98]]),"DNF",CONCATENATE(RANK(rounds_cum_time[[#This Row],[98]],rounds_cum_time[98],1),"."))</f>
        <v>57.</v>
      </c>
      <c r="DD56" s="130" t="str">
        <f>IF(ISBLANK(laps_times[[#This Row],[99]]),"DNF",CONCATENATE(RANK(rounds_cum_time[[#This Row],[99]],rounds_cum_time[99],1),"."))</f>
        <v>56.</v>
      </c>
      <c r="DE56" s="130" t="str">
        <f>IF(ISBLANK(laps_times[[#This Row],[100]]),"DNF",CONCATENATE(RANK(rounds_cum_time[[#This Row],[100]],rounds_cum_time[100],1),"."))</f>
        <v>56.</v>
      </c>
      <c r="DF56" s="130" t="str">
        <f>IF(ISBLANK(laps_times[[#This Row],[101]]),"DNF",CONCATENATE(RANK(rounds_cum_time[[#This Row],[101]],rounds_cum_time[101],1),"."))</f>
        <v>56.</v>
      </c>
      <c r="DG56" s="130" t="str">
        <f>IF(ISBLANK(laps_times[[#This Row],[102]]),"DNF",CONCATENATE(RANK(rounds_cum_time[[#This Row],[102]],rounds_cum_time[102],1),"."))</f>
        <v>56.</v>
      </c>
      <c r="DH56" s="130" t="str">
        <f>IF(ISBLANK(laps_times[[#This Row],[103]]),"DNF",CONCATENATE(RANK(rounds_cum_time[[#This Row],[103]],rounds_cum_time[103],1),"."))</f>
        <v>56.</v>
      </c>
      <c r="DI56" s="131" t="str">
        <f>IF(ISBLANK(laps_times[[#This Row],[104]]),"DNF",CONCATENATE(RANK(rounds_cum_time[[#This Row],[104]],rounds_cum_time[104],1),"."))</f>
        <v>54.</v>
      </c>
      <c r="DJ56" s="131" t="str">
        <f>IF(ISBLANK(laps_times[[#This Row],[105]]),"DNF",CONCATENATE(RANK(rounds_cum_time[[#This Row],[105]],rounds_cum_time[105],1),"."))</f>
        <v>53.</v>
      </c>
    </row>
    <row r="57" spans="2:114" x14ac:dyDescent="0.2">
      <c r="B57" s="124">
        <f>laps_times[[#This Row],[poř]]</f>
        <v>54</v>
      </c>
      <c r="C57" s="129">
        <f>laps_times[[#This Row],[s.č.]]</f>
        <v>95</v>
      </c>
      <c r="D57" s="125" t="str">
        <f>laps_times[[#This Row],[jméno]]</f>
        <v>Svozil Libor</v>
      </c>
      <c r="E57" s="126">
        <f>laps_times[[#This Row],[roč]]</f>
        <v>1971</v>
      </c>
      <c r="F57" s="126" t="str">
        <f>laps_times[[#This Row],[kat]]</f>
        <v>M40</v>
      </c>
      <c r="G57" s="126">
        <f>laps_times[[#This Row],[poř_kat]]</f>
        <v>23</v>
      </c>
      <c r="H57" s="125" t="str">
        <f>IF(ISBLANK(laps_times[[#This Row],[klub]]),"-",laps_times[[#This Row],[klub]])</f>
        <v>MK Seitl Ostrava</v>
      </c>
      <c r="I57" s="138">
        <f>laps_times[[#This Row],[celk. čas]]</f>
        <v>0.15438657407407408</v>
      </c>
      <c r="J57" s="130" t="str">
        <f>IF(ISBLANK(laps_times[[#This Row],[1]]),"DNF",CONCATENATE(RANK(rounds_cum_time[[#This Row],[1]],rounds_cum_time[1],1),"."))</f>
        <v>37.</v>
      </c>
      <c r="K57" s="130" t="str">
        <f>IF(ISBLANK(laps_times[[#This Row],[2]]),"DNF",CONCATENATE(RANK(rounds_cum_time[[#This Row],[2]],rounds_cum_time[2],1),"."))</f>
        <v>42.</v>
      </c>
      <c r="L57" s="130" t="str">
        <f>IF(ISBLANK(laps_times[[#This Row],[3]]),"DNF",CONCATENATE(RANK(rounds_cum_time[[#This Row],[3]],rounds_cum_time[3],1),"."))</f>
        <v>44.</v>
      </c>
      <c r="M57" s="130" t="str">
        <f>IF(ISBLANK(laps_times[[#This Row],[4]]),"DNF",CONCATENATE(RANK(rounds_cum_time[[#This Row],[4]],rounds_cum_time[4],1),"."))</f>
        <v>44.</v>
      </c>
      <c r="N57" s="130" t="str">
        <f>IF(ISBLANK(laps_times[[#This Row],[5]]),"DNF",CONCATENATE(RANK(rounds_cum_time[[#This Row],[5]],rounds_cum_time[5],1),"."))</f>
        <v>46.</v>
      </c>
      <c r="O57" s="130" t="str">
        <f>IF(ISBLANK(laps_times[[#This Row],[6]]),"DNF",CONCATENATE(RANK(rounds_cum_time[[#This Row],[6]],rounds_cum_time[6],1),"."))</f>
        <v>49.</v>
      </c>
      <c r="P57" s="130" t="str">
        <f>IF(ISBLANK(laps_times[[#This Row],[7]]),"DNF",CONCATENATE(RANK(rounds_cum_time[[#This Row],[7]],rounds_cum_time[7],1),"."))</f>
        <v>49.</v>
      </c>
      <c r="Q57" s="130" t="str">
        <f>IF(ISBLANK(laps_times[[#This Row],[8]]),"DNF",CONCATENATE(RANK(rounds_cum_time[[#This Row],[8]],rounds_cum_time[8],1),"."))</f>
        <v>49.</v>
      </c>
      <c r="R57" s="130" t="str">
        <f>IF(ISBLANK(laps_times[[#This Row],[9]]),"DNF",CONCATENATE(RANK(rounds_cum_time[[#This Row],[9]],rounds_cum_time[9],1),"."))</f>
        <v>50.</v>
      </c>
      <c r="S57" s="130" t="str">
        <f>IF(ISBLANK(laps_times[[#This Row],[10]]),"DNF",CONCATENATE(RANK(rounds_cum_time[[#This Row],[10]],rounds_cum_time[10],1),"."))</f>
        <v>50.</v>
      </c>
      <c r="T57" s="130" t="str">
        <f>IF(ISBLANK(laps_times[[#This Row],[11]]),"DNF",CONCATENATE(RANK(rounds_cum_time[[#This Row],[11]],rounds_cum_time[11],1),"."))</f>
        <v>51.</v>
      </c>
      <c r="U57" s="130" t="str">
        <f>IF(ISBLANK(laps_times[[#This Row],[12]]),"DNF",CONCATENATE(RANK(rounds_cum_time[[#This Row],[12]],rounds_cum_time[12],1),"."))</f>
        <v>52.</v>
      </c>
      <c r="V57" s="130" t="str">
        <f>IF(ISBLANK(laps_times[[#This Row],[13]]),"DNF",CONCATENATE(RANK(rounds_cum_time[[#This Row],[13]],rounds_cum_time[13],1),"."))</f>
        <v>52.</v>
      </c>
      <c r="W57" s="130" t="str">
        <f>IF(ISBLANK(laps_times[[#This Row],[14]]),"DNF",CONCATENATE(RANK(rounds_cum_time[[#This Row],[14]],rounds_cum_time[14],1),"."))</f>
        <v>51.</v>
      </c>
      <c r="X57" s="130" t="str">
        <f>IF(ISBLANK(laps_times[[#This Row],[15]]),"DNF",CONCATENATE(RANK(rounds_cum_time[[#This Row],[15]],rounds_cum_time[15],1),"."))</f>
        <v>51.</v>
      </c>
      <c r="Y57" s="130" t="str">
        <f>IF(ISBLANK(laps_times[[#This Row],[16]]),"DNF",CONCATENATE(RANK(rounds_cum_time[[#This Row],[16]],rounds_cum_time[16],1),"."))</f>
        <v>51.</v>
      </c>
      <c r="Z57" s="130" t="str">
        <f>IF(ISBLANK(laps_times[[#This Row],[17]]),"DNF",CONCATENATE(RANK(rounds_cum_time[[#This Row],[17]],rounds_cum_time[17],1),"."))</f>
        <v>51.</v>
      </c>
      <c r="AA57" s="130" t="str">
        <f>IF(ISBLANK(laps_times[[#This Row],[18]]),"DNF",CONCATENATE(RANK(rounds_cum_time[[#This Row],[18]],rounds_cum_time[18],1),"."))</f>
        <v>51.</v>
      </c>
      <c r="AB57" s="130" t="str">
        <f>IF(ISBLANK(laps_times[[#This Row],[19]]),"DNF",CONCATENATE(RANK(rounds_cum_time[[#This Row],[19]],rounds_cum_time[19],1),"."))</f>
        <v>52.</v>
      </c>
      <c r="AC57" s="130" t="str">
        <f>IF(ISBLANK(laps_times[[#This Row],[20]]),"DNF",CONCATENATE(RANK(rounds_cum_time[[#This Row],[20]],rounds_cum_time[20],1),"."))</f>
        <v>52.</v>
      </c>
      <c r="AD57" s="130" t="str">
        <f>IF(ISBLANK(laps_times[[#This Row],[21]]),"DNF",CONCATENATE(RANK(rounds_cum_time[[#This Row],[21]],rounds_cum_time[21],1),"."))</f>
        <v>52.</v>
      </c>
      <c r="AE57" s="130" t="str">
        <f>IF(ISBLANK(laps_times[[#This Row],[22]]),"DNF",CONCATENATE(RANK(rounds_cum_time[[#This Row],[22]],rounds_cum_time[22],1),"."))</f>
        <v>52.</v>
      </c>
      <c r="AF57" s="130" t="str">
        <f>IF(ISBLANK(laps_times[[#This Row],[23]]),"DNF",CONCATENATE(RANK(rounds_cum_time[[#This Row],[23]],rounds_cum_time[23],1),"."))</f>
        <v>52.</v>
      </c>
      <c r="AG57" s="130" t="str">
        <f>IF(ISBLANK(laps_times[[#This Row],[24]]),"DNF",CONCATENATE(RANK(rounds_cum_time[[#This Row],[24]],rounds_cum_time[24],1),"."))</f>
        <v>54.</v>
      </c>
      <c r="AH57" s="130" t="str">
        <f>IF(ISBLANK(laps_times[[#This Row],[25]]),"DNF",CONCATENATE(RANK(rounds_cum_time[[#This Row],[25]],rounds_cum_time[25],1),"."))</f>
        <v>55.</v>
      </c>
      <c r="AI57" s="130" t="str">
        <f>IF(ISBLANK(laps_times[[#This Row],[26]]),"DNF",CONCATENATE(RANK(rounds_cum_time[[#This Row],[26]],rounds_cum_time[26],1),"."))</f>
        <v>55.</v>
      </c>
      <c r="AJ57" s="130" t="str">
        <f>IF(ISBLANK(laps_times[[#This Row],[27]]),"DNF",CONCATENATE(RANK(rounds_cum_time[[#This Row],[27]],rounds_cum_time[27],1),"."))</f>
        <v>55.</v>
      </c>
      <c r="AK57" s="130" t="str">
        <f>IF(ISBLANK(laps_times[[#This Row],[28]]),"DNF",CONCATENATE(RANK(rounds_cum_time[[#This Row],[28]],rounds_cum_time[28],1),"."))</f>
        <v>56.</v>
      </c>
      <c r="AL57" s="130" t="str">
        <f>IF(ISBLANK(laps_times[[#This Row],[29]]),"DNF",CONCATENATE(RANK(rounds_cum_time[[#This Row],[29]],rounds_cum_time[29],1),"."))</f>
        <v>56.</v>
      </c>
      <c r="AM57" s="130" t="str">
        <f>IF(ISBLANK(laps_times[[#This Row],[30]]),"DNF",CONCATENATE(RANK(rounds_cum_time[[#This Row],[30]],rounds_cum_time[30],1),"."))</f>
        <v>56.</v>
      </c>
      <c r="AN57" s="130" t="str">
        <f>IF(ISBLANK(laps_times[[#This Row],[31]]),"DNF",CONCATENATE(RANK(rounds_cum_time[[#This Row],[31]],rounds_cum_time[31],1),"."))</f>
        <v>56.</v>
      </c>
      <c r="AO57" s="130" t="str">
        <f>IF(ISBLANK(laps_times[[#This Row],[32]]),"DNF",CONCATENATE(RANK(rounds_cum_time[[#This Row],[32]],rounds_cum_time[32],1),"."))</f>
        <v>56.</v>
      </c>
      <c r="AP57" s="130" t="str">
        <f>IF(ISBLANK(laps_times[[#This Row],[33]]),"DNF",CONCATENATE(RANK(rounds_cum_time[[#This Row],[33]],rounds_cum_time[33],1),"."))</f>
        <v>56.</v>
      </c>
      <c r="AQ57" s="130" t="str">
        <f>IF(ISBLANK(laps_times[[#This Row],[34]]),"DNF",CONCATENATE(RANK(rounds_cum_time[[#This Row],[34]],rounds_cum_time[34],1),"."))</f>
        <v>56.</v>
      </c>
      <c r="AR57" s="130" t="str">
        <f>IF(ISBLANK(laps_times[[#This Row],[35]]),"DNF",CONCATENATE(RANK(rounds_cum_time[[#This Row],[35]],rounds_cum_time[35],1),"."))</f>
        <v>56.</v>
      </c>
      <c r="AS57" s="130" t="str">
        <f>IF(ISBLANK(laps_times[[#This Row],[36]]),"DNF",CONCATENATE(RANK(rounds_cum_time[[#This Row],[36]],rounds_cum_time[36],1),"."))</f>
        <v>56.</v>
      </c>
      <c r="AT57" s="130" t="str">
        <f>IF(ISBLANK(laps_times[[#This Row],[37]]),"DNF",CONCATENATE(RANK(rounds_cum_time[[#This Row],[37]],rounds_cum_time[37],1),"."))</f>
        <v>56.</v>
      </c>
      <c r="AU57" s="130" t="str">
        <f>IF(ISBLANK(laps_times[[#This Row],[38]]),"DNF",CONCATENATE(RANK(rounds_cum_time[[#This Row],[38]],rounds_cum_time[38],1),"."))</f>
        <v>56.</v>
      </c>
      <c r="AV57" s="130" t="str">
        <f>IF(ISBLANK(laps_times[[#This Row],[39]]),"DNF",CONCATENATE(RANK(rounds_cum_time[[#This Row],[39]],rounds_cum_time[39],1),"."))</f>
        <v>56.</v>
      </c>
      <c r="AW57" s="130" t="str">
        <f>IF(ISBLANK(laps_times[[#This Row],[40]]),"DNF",CONCATENATE(RANK(rounds_cum_time[[#This Row],[40]],rounds_cum_time[40],1),"."))</f>
        <v>55.</v>
      </c>
      <c r="AX57" s="130" t="str">
        <f>IF(ISBLANK(laps_times[[#This Row],[41]]),"DNF",CONCATENATE(RANK(rounds_cum_time[[#This Row],[41]],rounds_cum_time[41],1),"."))</f>
        <v>55.</v>
      </c>
      <c r="AY57" s="130" t="str">
        <f>IF(ISBLANK(laps_times[[#This Row],[42]]),"DNF",CONCATENATE(RANK(rounds_cum_time[[#This Row],[42]],rounds_cum_time[42],1),"."))</f>
        <v>55.</v>
      </c>
      <c r="AZ57" s="130" t="str">
        <f>IF(ISBLANK(laps_times[[#This Row],[43]]),"DNF",CONCATENATE(RANK(rounds_cum_time[[#This Row],[43]],rounds_cum_time[43],1),"."))</f>
        <v>55.</v>
      </c>
      <c r="BA57" s="130" t="str">
        <f>IF(ISBLANK(laps_times[[#This Row],[44]]),"DNF",CONCATENATE(RANK(rounds_cum_time[[#This Row],[44]],rounds_cum_time[44],1),"."))</f>
        <v>55.</v>
      </c>
      <c r="BB57" s="130" t="str">
        <f>IF(ISBLANK(laps_times[[#This Row],[45]]),"DNF",CONCATENATE(RANK(rounds_cum_time[[#This Row],[45]],rounds_cum_time[45],1),"."))</f>
        <v>55.</v>
      </c>
      <c r="BC57" s="130" t="str">
        <f>IF(ISBLANK(laps_times[[#This Row],[46]]),"DNF",CONCATENATE(RANK(rounds_cum_time[[#This Row],[46]],rounds_cum_time[46],1),"."))</f>
        <v>55.</v>
      </c>
      <c r="BD57" s="130" t="str">
        <f>IF(ISBLANK(laps_times[[#This Row],[47]]),"DNF",CONCATENATE(RANK(rounds_cum_time[[#This Row],[47]],rounds_cum_time[47],1),"."))</f>
        <v>55.</v>
      </c>
      <c r="BE57" s="130" t="str">
        <f>IF(ISBLANK(laps_times[[#This Row],[48]]),"DNF",CONCATENATE(RANK(rounds_cum_time[[#This Row],[48]],rounds_cum_time[48],1),"."))</f>
        <v>54.</v>
      </c>
      <c r="BF57" s="130" t="str">
        <f>IF(ISBLANK(laps_times[[#This Row],[49]]),"DNF",CONCATENATE(RANK(rounds_cum_time[[#This Row],[49]],rounds_cum_time[49],1),"."))</f>
        <v>54.</v>
      </c>
      <c r="BG57" s="130" t="str">
        <f>IF(ISBLANK(laps_times[[#This Row],[50]]),"DNF",CONCATENATE(RANK(rounds_cum_time[[#This Row],[50]],rounds_cum_time[50],1),"."))</f>
        <v>54.</v>
      </c>
      <c r="BH57" s="130" t="str">
        <f>IF(ISBLANK(laps_times[[#This Row],[51]]),"DNF",CONCATENATE(RANK(rounds_cum_time[[#This Row],[51]],rounds_cum_time[51],1),"."))</f>
        <v>54.</v>
      </c>
      <c r="BI57" s="130" t="str">
        <f>IF(ISBLANK(laps_times[[#This Row],[52]]),"DNF",CONCATENATE(RANK(rounds_cum_time[[#This Row],[52]],rounds_cum_time[52],1),"."))</f>
        <v>54.</v>
      </c>
      <c r="BJ57" s="130" t="str">
        <f>IF(ISBLANK(laps_times[[#This Row],[53]]),"DNF",CONCATENATE(RANK(rounds_cum_time[[#This Row],[53]],rounds_cum_time[53],1),"."))</f>
        <v>53.</v>
      </c>
      <c r="BK57" s="130" t="str">
        <f>IF(ISBLANK(laps_times[[#This Row],[54]]),"DNF",CONCATENATE(RANK(rounds_cum_time[[#This Row],[54]],rounds_cum_time[54],1),"."))</f>
        <v>56.</v>
      </c>
      <c r="BL57" s="130" t="str">
        <f>IF(ISBLANK(laps_times[[#This Row],[55]]),"DNF",CONCATENATE(RANK(rounds_cum_time[[#This Row],[55]],rounds_cum_time[55],1),"."))</f>
        <v>55.</v>
      </c>
      <c r="BM57" s="130" t="str">
        <f>IF(ISBLANK(laps_times[[#This Row],[56]]),"DNF",CONCATENATE(RANK(rounds_cum_time[[#This Row],[56]],rounds_cum_time[56],1),"."))</f>
        <v>55.</v>
      </c>
      <c r="BN57" s="130" t="str">
        <f>IF(ISBLANK(laps_times[[#This Row],[57]]),"DNF",CONCATENATE(RANK(rounds_cum_time[[#This Row],[57]],rounds_cum_time[57],1),"."))</f>
        <v>55.</v>
      </c>
      <c r="BO57" s="130" t="str">
        <f>IF(ISBLANK(laps_times[[#This Row],[58]]),"DNF",CONCATENATE(RANK(rounds_cum_time[[#This Row],[58]],rounds_cum_time[58],1),"."))</f>
        <v>55.</v>
      </c>
      <c r="BP57" s="130" t="str">
        <f>IF(ISBLANK(laps_times[[#This Row],[59]]),"DNF",CONCATENATE(RANK(rounds_cum_time[[#This Row],[59]],rounds_cum_time[59],1),"."))</f>
        <v>55.</v>
      </c>
      <c r="BQ57" s="130" t="str">
        <f>IF(ISBLANK(laps_times[[#This Row],[60]]),"DNF",CONCATENATE(RANK(rounds_cum_time[[#This Row],[60]],rounds_cum_time[60],1),"."))</f>
        <v>54.</v>
      </c>
      <c r="BR57" s="130" t="str">
        <f>IF(ISBLANK(laps_times[[#This Row],[61]]),"DNF",CONCATENATE(RANK(rounds_cum_time[[#This Row],[61]],rounds_cum_time[61],1),"."))</f>
        <v>54.</v>
      </c>
      <c r="BS57" s="130" t="str">
        <f>IF(ISBLANK(laps_times[[#This Row],[62]]),"DNF",CONCATENATE(RANK(rounds_cum_time[[#This Row],[62]],rounds_cum_time[62],1),"."))</f>
        <v>55.</v>
      </c>
      <c r="BT57" s="130" t="str">
        <f>IF(ISBLANK(laps_times[[#This Row],[63]]),"DNF",CONCATENATE(RANK(rounds_cum_time[[#This Row],[63]],rounds_cum_time[63],1),"."))</f>
        <v>54.</v>
      </c>
      <c r="BU57" s="130" t="str">
        <f>IF(ISBLANK(laps_times[[#This Row],[64]]),"DNF",CONCATENATE(RANK(rounds_cum_time[[#This Row],[64]],rounds_cum_time[64],1),"."))</f>
        <v>54.</v>
      </c>
      <c r="BV57" s="130" t="str">
        <f>IF(ISBLANK(laps_times[[#This Row],[65]]),"DNF",CONCATENATE(RANK(rounds_cum_time[[#This Row],[65]],rounds_cum_time[65],1),"."))</f>
        <v>52.</v>
      </c>
      <c r="BW57" s="130" t="str">
        <f>IF(ISBLANK(laps_times[[#This Row],[66]]),"DNF",CONCATENATE(RANK(rounds_cum_time[[#This Row],[66]],rounds_cum_time[66],1),"."))</f>
        <v>52.</v>
      </c>
      <c r="BX57" s="130" t="str">
        <f>IF(ISBLANK(laps_times[[#This Row],[67]]),"DNF",CONCATENATE(RANK(rounds_cum_time[[#This Row],[67]],rounds_cum_time[67],1),"."))</f>
        <v>52.</v>
      </c>
      <c r="BY57" s="130" t="str">
        <f>IF(ISBLANK(laps_times[[#This Row],[68]]),"DNF",CONCATENATE(RANK(rounds_cum_time[[#This Row],[68]],rounds_cum_time[68],1),"."))</f>
        <v>53.</v>
      </c>
      <c r="BZ57" s="130" t="str">
        <f>IF(ISBLANK(laps_times[[#This Row],[69]]),"DNF",CONCATENATE(RANK(rounds_cum_time[[#This Row],[69]],rounds_cum_time[69],1),"."))</f>
        <v>52.</v>
      </c>
      <c r="CA57" s="130" t="str">
        <f>IF(ISBLANK(laps_times[[#This Row],[70]]),"DNF",CONCATENATE(RANK(rounds_cum_time[[#This Row],[70]],rounds_cum_time[70],1),"."))</f>
        <v>51.</v>
      </c>
      <c r="CB57" s="130" t="str">
        <f>IF(ISBLANK(laps_times[[#This Row],[71]]),"DNF",CONCATENATE(RANK(rounds_cum_time[[#This Row],[71]],rounds_cum_time[71],1),"."))</f>
        <v>51.</v>
      </c>
      <c r="CC57" s="130" t="str">
        <f>IF(ISBLANK(laps_times[[#This Row],[72]]),"DNF",CONCATENATE(RANK(rounds_cum_time[[#This Row],[72]],rounds_cum_time[72],1),"."))</f>
        <v>51.</v>
      </c>
      <c r="CD57" s="130" t="str">
        <f>IF(ISBLANK(laps_times[[#This Row],[73]]),"DNF",CONCATENATE(RANK(rounds_cum_time[[#This Row],[73]],rounds_cum_time[73],1),"."))</f>
        <v>51.</v>
      </c>
      <c r="CE57" s="130" t="str">
        <f>IF(ISBLANK(laps_times[[#This Row],[74]]),"DNF",CONCATENATE(RANK(rounds_cum_time[[#This Row],[74]],rounds_cum_time[74],1),"."))</f>
        <v>51.</v>
      </c>
      <c r="CF57" s="130" t="str">
        <f>IF(ISBLANK(laps_times[[#This Row],[75]]),"DNF",CONCATENATE(RANK(rounds_cum_time[[#This Row],[75]],rounds_cum_time[75],1),"."))</f>
        <v>51.</v>
      </c>
      <c r="CG57" s="130" t="str">
        <f>IF(ISBLANK(laps_times[[#This Row],[76]]),"DNF",CONCATENATE(RANK(rounds_cum_time[[#This Row],[76]],rounds_cum_time[76],1),"."))</f>
        <v>51.</v>
      </c>
      <c r="CH57" s="130" t="str">
        <f>IF(ISBLANK(laps_times[[#This Row],[77]]),"DNF",CONCATENATE(RANK(rounds_cum_time[[#This Row],[77]],rounds_cum_time[77],1),"."))</f>
        <v>52.</v>
      </c>
      <c r="CI57" s="130" t="str">
        <f>IF(ISBLANK(laps_times[[#This Row],[78]]),"DNF",CONCATENATE(RANK(rounds_cum_time[[#This Row],[78]],rounds_cum_time[78],1),"."))</f>
        <v>52.</v>
      </c>
      <c r="CJ57" s="130" t="str">
        <f>IF(ISBLANK(laps_times[[#This Row],[79]]),"DNF",CONCATENATE(RANK(rounds_cum_time[[#This Row],[79]],rounds_cum_time[79],1),"."))</f>
        <v>52.</v>
      </c>
      <c r="CK57" s="130" t="str">
        <f>IF(ISBLANK(laps_times[[#This Row],[80]]),"DNF",CONCATENATE(RANK(rounds_cum_time[[#This Row],[80]],rounds_cum_time[80],1),"."))</f>
        <v>52.</v>
      </c>
      <c r="CL57" s="130" t="str">
        <f>IF(ISBLANK(laps_times[[#This Row],[81]]),"DNF",CONCATENATE(RANK(rounds_cum_time[[#This Row],[81]],rounds_cum_time[81],1),"."))</f>
        <v>52.</v>
      </c>
      <c r="CM57" s="130" t="str">
        <f>IF(ISBLANK(laps_times[[#This Row],[82]]),"DNF",CONCATENATE(RANK(rounds_cum_time[[#This Row],[82]],rounds_cum_time[82],1),"."))</f>
        <v>52.</v>
      </c>
      <c r="CN57" s="130" t="str">
        <f>IF(ISBLANK(laps_times[[#This Row],[83]]),"DNF",CONCATENATE(RANK(rounds_cum_time[[#This Row],[83]],rounds_cum_time[83],1),"."))</f>
        <v>51.</v>
      </c>
      <c r="CO57" s="130" t="str">
        <f>IF(ISBLANK(laps_times[[#This Row],[84]]),"DNF",CONCATENATE(RANK(rounds_cum_time[[#This Row],[84]],rounds_cum_time[84],1),"."))</f>
        <v>51.</v>
      </c>
      <c r="CP57" s="130" t="str">
        <f>IF(ISBLANK(laps_times[[#This Row],[85]]),"DNF",CONCATENATE(RANK(rounds_cum_time[[#This Row],[85]],rounds_cum_time[85],1),"."))</f>
        <v>51.</v>
      </c>
      <c r="CQ57" s="130" t="str">
        <f>IF(ISBLANK(laps_times[[#This Row],[86]]),"DNF",CONCATENATE(RANK(rounds_cum_time[[#This Row],[86]],rounds_cum_time[86],1),"."))</f>
        <v>51.</v>
      </c>
      <c r="CR57" s="130" t="str">
        <f>IF(ISBLANK(laps_times[[#This Row],[87]]),"DNF",CONCATENATE(RANK(rounds_cum_time[[#This Row],[87]],rounds_cum_time[87],1),"."))</f>
        <v>51.</v>
      </c>
      <c r="CS57" s="130" t="str">
        <f>IF(ISBLANK(laps_times[[#This Row],[88]]),"DNF",CONCATENATE(RANK(rounds_cum_time[[#This Row],[88]],rounds_cum_time[88],1),"."))</f>
        <v>51.</v>
      </c>
      <c r="CT57" s="130" t="str">
        <f>IF(ISBLANK(laps_times[[#This Row],[89]]),"DNF",CONCATENATE(RANK(rounds_cum_time[[#This Row],[89]],rounds_cum_time[89],1),"."))</f>
        <v>51.</v>
      </c>
      <c r="CU57" s="130" t="str">
        <f>IF(ISBLANK(laps_times[[#This Row],[90]]),"DNF",CONCATENATE(RANK(rounds_cum_time[[#This Row],[90]],rounds_cum_time[90],1),"."))</f>
        <v>51.</v>
      </c>
      <c r="CV57" s="130" t="str">
        <f>IF(ISBLANK(laps_times[[#This Row],[91]]),"DNF",CONCATENATE(RANK(rounds_cum_time[[#This Row],[91]],rounds_cum_time[91],1),"."))</f>
        <v>51.</v>
      </c>
      <c r="CW57" s="130" t="str">
        <f>IF(ISBLANK(laps_times[[#This Row],[92]]),"DNF",CONCATENATE(RANK(rounds_cum_time[[#This Row],[92]],rounds_cum_time[92],1),"."))</f>
        <v>51.</v>
      </c>
      <c r="CX57" s="130" t="str">
        <f>IF(ISBLANK(laps_times[[#This Row],[93]]),"DNF",CONCATENATE(RANK(rounds_cum_time[[#This Row],[93]],rounds_cum_time[93],1),"."))</f>
        <v>52.</v>
      </c>
      <c r="CY57" s="130" t="str">
        <f>IF(ISBLANK(laps_times[[#This Row],[94]]),"DNF",CONCATENATE(RANK(rounds_cum_time[[#This Row],[94]],rounds_cum_time[94],1),"."))</f>
        <v>52.</v>
      </c>
      <c r="CZ57" s="130" t="str">
        <f>IF(ISBLANK(laps_times[[#This Row],[95]]),"DNF",CONCATENATE(RANK(rounds_cum_time[[#This Row],[95]],rounds_cum_time[95],1),"."))</f>
        <v>53.</v>
      </c>
      <c r="DA57" s="130" t="str">
        <f>IF(ISBLANK(laps_times[[#This Row],[96]]),"DNF",CONCATENATE(RANK(rounds_cum_time[[#This Row],[96]],rounds_cum_time[96],1),"."))</f>
        <v>53.</v>
      </c>
      <c r="DB57" s="130" t="str">
        <f>IF(ISBLANK(laps_times[[#This Row],[97]]),"DNF",CONCATENATE(RANK(rounds_cum_time[[#This Row],[97]],rounds_cum_time[97],1),"."))</f>
        <v>53.</v>
      </c>
      <c r="DC57" s="130" t="str">
        <f>IF(ISBLANK(laps_times[[#This Row],[98]]),"DNF",CONCATENATE(RANK(rounds_cum_time[[#This Row],[98]],rounds_cum_time[98],1),"."))</f>
        <v>53.</v>
      </c>
      <c r="DD57" s="130" t="str">
        <f>IF(ISBLANK(laps_times[[#This Row],[99]]),"DNF",CONCATENATE(RANK(rounds_cum_time[[#This Row],[99]],rounds_cum_time[99],1),"."))</f>
        <v>53.</v>
      </c>
      <c r="DE57" s="130" t="str">
        <f>IF(ISBLANK(laps_times[[#This Row],[100]]),"DNF",CONCATENATE(RANK(rounds_cum_time[[#This Row],[100]],rounds_cum_time[100],1),"."))</f>
        <v>53.</v>
      </c>
      <c r="DF57" s="130" t="str">
        <f>IF(ISBLANK(laps_times[[#This Row],[101]]),"DNF",CONCATENATE(RANK(rounds_cum_time[[#This Row],[101]],rounds_cum_time[101],1),"."))</f>
        <v>54.</v>
      </c>
      <c r="DG57" s="130" t="str">
        <f>IF(ISBLANK(laps_times[[#This Row],[102]]),"DNF",CONCATENATE(RANK(rounds_cum_time[[#This Row],[102]],rounds_cum_time[102],1),"."))</f>
        <v>55.</v>
      </c>
      <c r="DH57" s="130" t="str">
        <f>IF(ISBLANK(laps_times[[#This Row],[103]]),"DNF",CONCATENATE(RANK(rounds_cum_time[[#This Row],[103]],rounds_cum_time[103],1),"."))</f>
        <v>55.</v>
      </c>
      <c r="DI57" s="131" t="str">
        <f>IF(ISBLANK(laps_times[[#This Row],[104]]),"DNF",CONCATENATE(RANK(rounds_cum_time[[#This Row],[104]],rounds_cum_time[104],1),"."))</f>
        <v>55.</v>
      </c>
      <c r="DJ57" s="131" t="str">
        <f>IF(ISBLANK(laps_times[[#This Row],[105]]),"DNF",CONCATENATE(RANK(rounds_cum_time[[#This Row],[105]],rounds_cum_time[105],1),"."))</f>
        <v>54.</v>
      </c>
    </row>
    <row r="58" spans="2:114" x14ac:dyDescent="0.2">
      <c r="B58" s="124">
        <f>laps_times[[#This Row],[poř]]</f>
        <v>55</v>
      </c>
      <c r="C58" s="129">
        <f>laps_times[[#This Row],[s.č.]]</f>
        <v>7</v>
      </c>
      <c r="D58" s="125" t="str">
        <f>laps_times[[#This Row],[jméno]]</f>
        <v>Diviš Jiří</v>
      </c>
      <c r="E58" s="126">
        <f>laps_times[[#This Row],[roč]]</f>
        <v>1975</v>
      </c>
      <c r="F58" s="126" t="str">
        <f>laps_times[[#This Row],[kat]]</f>
        <v>M40</v>
      </c>
      <c r="G58" s="126">
        <f>laps_times[[#This Row],[poř_kat]]</f>
        <v>24</v>
      </c>
      <c r="H58" s="125" t="str">
        <f>IF(ISBLANK(laps_times[[#This Row],[klub]]),"-",laps_times[[#This Row],[klub]])</f>
        <v>CBC TEAM</v>
      </c>
      <c r="I58" s="138">
        <f>laps_times[[#This Row],[celk. čas]]</f>
        <v>0.15523148148148147</v>
      </c>
      <c r="J58" s="130" t="str">
        <f>IF(ISBLANK(laps_times[[#This Row],[1]]),"DNF",CONCATENATE(RANK(rounds_cum_time[[#This Row],[1]],rounds_cum_time[1],1),"."))</f>
        <v>28.</v>
      </c>
      <c r="K58" s="130" t="str">
        <f>IF(ISBLANK(laps_times[[#This Row],[2]]),"DNF",CONCATENATE(RANK(rounds_cum_time[[#This Row],[2]],rounds_cum_time[2],1),"."))</f>
        <v>29.</v>
      </c>
      <c r="L58" s="130" t="str">
        <f>IF(ISBLANK(laps_times[[#This Row],[3]]),"DNF",CONCATENATE(RANK(rounds_cum_time[[#This Row],[3]],rounds_cum_time[3],1),"."))</f>
        <v>30.</v>
      </c>
      <c r="M58" s="130" t="str">
        <f>IF(ISBLANK(laps_times[[#This Row],[4]]),"DNF",CONCATENATE(RANK(rounds_cum_time[[#This Row],[4]],rounds_cum_time[4],1),"."))</f>
        <v>30.</v>
      </c>
      <c r="N58" s="130" t="str">
        <f>IF(ISBLANK(laps_times[[#This Row],[5]]),"DNF",CONCATENATE(RANK(rounds_cum_time[[#This Row],[5]],rounds_cum_time[5],1),"."))</f>
        <v>29.</v>
      </c>
      <c r="O58" s="130" t="str">
        <f>IF(ISBLANK(laps_times[[#This Row],[6]]),"DNF",CONCATENATE(RANK(rounds_cum_time[[#This Row],[6]],rounds_cum_time[6],1),"."))</f>
        <v>29.</v>
      </c>
      <c r="P58" s="130" t="str">
        <f>IF(ISBLANK(laps_times[[#This Row],[7]]),"DNF",CONCATENATE(RANK(rounds_cum_time[[#This Row],[7]],rounds_cum_time[7],1),"."))</f>
        <v>29.</v>
      </c>
      <c r="Q58" s="130" t="str">
        <f>IF(ISBLANK(laps_times[[#This Row],[8]]),"DNF",CONCATENATE(RANK(rounds_cum_time[[#This Row],[8]],rounds_cum_time[8],1),"."))</f>
        <v>28.</v>
      </c>
      <c r="R58" s="130" t="str">
        <f>IF(ISBLANK(laps_times[[#This Row],[9]]),"DNF",CONCATENATE(RANK(rounds_cum_time[[#This Row],[9]],rounds_cum_time[9],1),"."))</f>
        <v>28.</v>
      </c>
      <c r="S58" s="130" t="str">
        <f>IF(ISBLANK(laps_times[[#This Row],[10]]),"DNF",CONCATENATE(RANK(rounds_cum_time[[#This Row],[10]],rounds_cum_time[10],1),"."))</f>
        <v>28.</v>
      </c>
      <c r="T58" s="130" t="str">
        <f>IF(ISBLANK(laps_times[[#This Row],[11]]),"DNF",CONCATENATE(RANK(rounds_cum_time[[#This Row],[11]],rounds_cum_time[11],1),"."))</f>
        <v>28.</v>
      </c>
      <c r="U58" s="130" t="str">
        <f>IF(ISBLANK(laps_times[[#This Row],[12]]),"DNF",CONCATENATE(RANK(rounds_cum_time[[#This Row],[12]],rounds_cum_time[12],1),"."))</f>
        <v>28.</v>
      </c>
      <c r="V58" s="130" t="str">
        <f>IF(ISBLANK(laps_times[[#This Row],[13]]),"DNF",CONCATENATE(RANK(rounds_cum_time[[#This Row],[13]],rounds_cum_time[13],1),"."))</f>
        <v>29.</v>
      </c>
      <c r="W58" s="130" t="str">
        <f>IF(ISBLANK(laps_times[[#This Row],[14]]),"DNF",CONCATENATE(RANK(rounds_cum_time[[#This Row],[14]],rounds_cum_time[14],1),"."))</f>
        <v>31.</v>
      </c>
      <c r="X58" s="130" t="str">
        <f>IF(ISBLANK(laps_times[[#This Row],[15]]),"DNF",CONCATENATE(RANK(rounds_cum_time[[#This Row],[15]],rounds_cum_time[15],1),"."))</f>
        <v>31.</v>
      </c>
      <c r="Y58" s="130" t="str">
        <f>IF(ISBLANK(laps_times[[#This Row],[16]]),"DNF",CONCATENATE(RANK(rounds_cum_time[[#This Row],[16]],rounds_cum_time[16],1),"."))</f>
        <v>31.</v>
      </c>
      <c r="Z58" s="130" t="str">
        <f>IF(ISBLANK(laps_times[[#This Row],[17]]),"DNF",CONCATENATE(RANK(rounds_cum_time[[#This Row],[17]],rounds_cum_time[17],1),"."))</f>
        <v>31.</v>
      </c>
      <c r="AA58" s="130" t="str">
        <f>IF(ISBLANK(laps_times[[#This Row],[18]]),"DNF",CONCATENATE(RANK(rounds_cum_time[[#This Row],[18]],rounds_cum_time[18],1),"."))</f>
        <v>31.</v>
      </c>
      <c r="AB58" s="130" t="str">
        <f>IF(ISBLANK(laps_times[[#This Row],[19]]),"DNF",CONCATENATE(RANK(rounds_cum_time[[#This Row],[19]],rounds_cum_time[19],1),"."))</f>
        <v>31.</v>
      </c>
      <c r="AC58" s="130" t="str">
        <f>IF(ISBLANK(laps_times[[#This Row],[20]]),"DNF",CONCATENATE(RANK(rounds_cum_time[[#This Row],[20]],rounds_cum_time[20],1),"."))</f>
        <v>31.</v>
      </c>
      <c r="AD58" s="130" t="str">
        <f>IF(ISBLANK(laps_times[[#This Row],[21]]),"DNF",CONCATENATE(RANK(rounds_cum_time[[#This Row],[21]],rounds_cum_time[21],1),"."))</f>
        <v>31.</v>
      </c>
      <c r="AE58" s="130" t="str">
        <f>IF(ISBLANK(laps_times[[#This Row],[22]]),"DNF",CONCATENATE(RANK(rounds_cum_time[[#This Row],[22]],rounds_cum_time[22],1),"."))</f>
        <v>31.</v>
      </c>
      <c r="AF58" s="130" t="str">
        <f>IF(ISBLANK(laps_times[[#This Row],[23]]),"DNF",CONCATENATE(RANK(rounds_cum_time[[#This Row],[23]],rounds_cum_time[23],1),"."))</f>
        <v>31.</v>
      </c>
      <c r="AG58" s="130" t="str">
        <f>IF(ISBLANK(laps_times[[#This Row],[24]]),"DNF",CONCATENATE(RANK(rounds_cum_time[[#This Row],[24]],rounds_cum_time[24],1),"."))</f>
        <v>31.</v>
      </c>
      <c r="AH58" s="130" t="str">
        <f>IF(ISBLANK(laps_times[[#This Row],[25]]),"DNF",CONCATENATE(RANK(rounds_cum_time[[#This Row],[25]],rounds_cum_time[25],1),"."))</f>
        <v>31.</v>
      </c>
      <c r="AI58" s="130" t="str">
        <f>IF(ISBLANK(laps_times[[#This Row],[26]]),"DNF",CONCATENATE(RANK(rounds_cum_time[[#This Row],[26]],rounds_cum_time[26],1),"."))</f>
        <v>31.</v>
      </c>
      <c r="AJ58" s="130" t="str">
        <f>IF(ISBLANK(laps_times[[#This Row],[27]]),"DNF",CONCATENATE(RANK(rounds_cum_time[[#This Row],[27]],rounds_cum_time[27],1),"."))</f>
        <v>31.</v>
      </c>
      <c r="AK58" s="130" t="str">
        <f>IF(ISBLANK(laps_times[[#This Row],[28]]),"DNF",CONCATENATE(RANK(rounds_cum_time[[#This Row],[28]],rounds_cum_time[28],1),"."))</f>
        <v>32.</v>
      </c>
      <c r="AL58" s="130" t="str">
        <f>IF(ISBLANK(laps_times[[#This Row],[29]]),"DNF",CONCATENATE(RANK(rounds_cum_time[[#This Row],[29]],rounds_cum_time[29],1),"."))</f>
        <v>31.</v>
      </c>
      <c r="AM58" s="130" t="str">
        <f>IF(ISBLANK(laps_times[[#This Row],[30]]),"DNF",CONCATENATE(RANK(rounds_cum_time[[#This Row],[30]],rounds_cum_time[30],1),"."))</f>
        <v>31.</v>
      </c>
      <c r="AN58" s="130" t="str">
        <f>IF(ISBLANK(laps_times[[#This Row],[31]]),"DNF",CONCATENATE(RANK(rounds_cum_time[[#This Row],[31]],rounds_cum_time[31],1),"."))</f>
        <v>32.</v>
      </c>
      <c r="AO58" s="130" t="str">
        <f>IF(ISBLANK(laps_times[[#This Row],[32]]),"DNF",CONCATENATE(RANK(rounds_cum_time[[#This Row],[32]],rounds_cum_time[32],1),"."))</f>
        <v>32.</v>
      </c>
      <c r="AP58" s="130" t="str">
        <f>IF(ISBLANK(laps_times[[#This Row],[33]]),"DNF",CONCATENATE(RANK(rounds_cum_time[[#This Row],[33]],rounds_cum_time[33],1),"."))</f>
        <v>31.</v>
      </c>
      <c r="AQ58" s="130" t="str">
        <f>IF(ISBLANK(laps_times[[#This Row],[34]]),"DNF",CONCATENATE(RANK(rounds_cum_time[[#This Row],[34]],rounds_cum_time[34],1),"."))</f>
        <v>31.</v>
      </c>
      <c r="AR58" s="130" t="str">
        <f>IF(ISBLANK(laps_times[[#This Row],[35]]),"DNF",CONCATENATE(RANK(rounds_cum_time[[#This Row],[35]],rounds_cum_time[35],1),"."))</f>
        <v>31.</v>
      </c>
      <c r="AS58" s="130" t="str">
        <f>IF(ISBLANK(laps_times[[#This Row],[36]]),"DNF",CONCATENATE(RANK(rounds_cum_time[[#This Row],[36]],rounds_cum_time[36],1),"."))</f>
        <v>31.</v>
      </c>
      <c r="AT58" s="130" t="str">
        <f>IF(ISBLANK(laps_times[[#This Row],[37]]),"DNF",CONCATENATE(RANK(rounds_cum_time[[#This Row],[37]],rounds_cum_time[37],1),"."))</f>
        <v>31.</v>
      </c>
      <c r="AU58" s="130" t="str">
        <f>IF(ISBLANK(laps_times[[#This Row],[38]]),"DNF",CONCATENATE(RANK(rounds_cum_time[[#This Row],[38]],rounds_cum_time[38],1),"."))</f>
        <v>32.</v>
      </c>
      <c r="AV58" s="130" t="str">
        <f>IF(ISBLANK(laps_times[[#This Row],[39]]),"DNF",CONCATENATE(RANK(rounds_cum_time[[#This Row],[39]],rounds_cum_time[39],1),"."))</f>
        <v>32.</v>
      </c>
      <c r="AW58" s="130" t="str">
        <f>IF(ISBLANK(laps_times[[#This Row],[40]]),"DNF",CONCATENATE(RANK(rounds_cum_time[[#This Row],[40]],rounds_cum_time[40],1),"."))</f>
        <v>32.</v>
      </c>
      <c r="AX58" s="130" t="str">
        <f>IF(ISBLANK(laps_times[[#This Row],[41]]),"DNF",CONCATENATE(RANK(rounds_cum_time[[#This Row],[41]],rounds_cum_time[41],1),"."))</f>
        <v>32.</v>
      </c>
      <c r="AY58" s="130" t="str">
        <f>IF(ISBLANK(laps_times[[#This Row],[42]]),"DNF",CONCATENATE(RANK(rounds_cum_time[[#This Row],[42]],rounds_cum_time[42],1),"."))</f>
        <v>32.</v>
      </c>
      <c r="AZ58" s="130" t="str">
        <f>IF(ISBLANK(laps_times[[#This Row],[43]]),"DNF",CONCATENATE(RANK(rounds_cum_time[[#This Row],[43]],rounds_cum_time[43],1),"."))</f>
        <v>32.</v>
      </c>
      <c r="BA58" s="130" t="str">
        <f>IF(ISBLANK(laps_times[[#This Row],[44]]),"DNF",CONCATENATE(RANK(rounds_cum_time[[#This Row],[44]],rounds_cum_time[44],1),"."))</f>
        <v>32.</v>
      </c>
      <c r="BB58" s="130" t="str">
        <f>IF(ISBLANK(laps_times[[#This Row],[45]]),"DNF",CONCATENATE(RANK(rounds_cum_time[[#This Row],[45]],rounds_cum_time[45],1),"."))</f>
        <v>32.</v>
      </c>
      <c r="BC58" s="130" t="str">
        <f>IF(ISBLANK(laps_times[[#This Row],[46]]),"DNF",CONCATENATE(RANK(rounds_cum_time[[#This Row],[46]],rounds_cum_time[46],1),"."))</f>
        <v>32.</v>
      </c>
      <c r="BD58" s="130" t="str">
        <f>IF(ISBLANK(laps_times[[#This Row],[47]]),"DNF",CONCATENATE(RANK(rounds_cum_time[[#This Row],[47]],rounds_cum_time[47],1),"."))</f>
        <v>32.</v>
      </c>
      <c r="BE58" s="130" t="str">
        <f>IF(ISBLANK(laps_times[[#This Row],[48]]),"DNF",CONCATENATE(RANK(rounds_cum_time[[#This Row],[48]],rounds_cum_time[48],1),"."))</f>
        <v>32.</v>
      </c>
      <c r="BF58" s="130" t="str">
        <f>IF(ISBLANK(laps_times[[#This Row],[49]]),"DNF",CONCATENATE(RANK(rounds_cum_time[[#This Row],[49]],rounds_cum_time[49],1),"."))</f>
        <v>33.</v>
      </c>
      <c r="BG58" s="130" t="str">
        <f>IF(ISBLANK(laps_times[[#This Row],[50]]),"DNF",CONCATENATE(RANK(rounds_cum_time[[#This Row],[50]],rounds_cum_time[50],1),"."))</f>
        <v>33.</v>
      </c>
      <c r="BH58" s="130" t="str">
        <f>IF(ISBLANK(laps_times[[#This Row],[51]]),"DNF",CONCATENATE(RANK(rounds_cum_time[[#This Row],[51]],rounds_cum_time[51],1),"."))</f>
        <v>34.</v>
      </c>
      <c r="BI58" s="130" t="str">
        <f>IF(ISBLANK(laps_times[[#This Row],[52]]),"DNF",CONCATENATE(RANK(rounds_cum_time[[#This Row],[52]],rounds_cum_time[52],1),"."))</f>
        <v>34.</v>
      </c>
      <c r="BJ58" s="130" t="str">
        <f>IF(ISBLANK(laps_times[[#This Row],[53]]),"DNF",CONCATENATE(RANK(rounds_cum_time[[#This Row],[53]],rounds_cum_time[53],1),"."))</f>
        <v>34.</v>
      </c>
      <c r="BK58" s="130" t="str">
        <f>IF(ISBLANK(laps_times[[#This Row],[54]]),"DNF",CONCATENATE(RANK(rounds_cum_time[[#This Row],[54]],rounds_cum_time[54],1),"."))</f>
        <v>35.</v>
      </c>
      <c r="BL58" s="130" t="str">
        <f>IF(ISBLANK(laps_times[[#This Row],[55]]),"DNF",CONCATENATE(RANK(rounds_cum_time[[#This Row],[55]],rounds_cum_time[55],1),"."))</f>
        <v>36.</v>
      </c>
      <c r="BM58" s="130" t="str">
        <f>IF(ISBLANK(laps_times[[#This Row],[56]]),"DNF",CONCATENATE(RANK(rounds_cum_time[[#This Row],[56]],rounds_cum_time[56],1),"."))</f>
        <v>37.</v>
      </c>
      <c r="BN58" s="130" t="str">
        <f>IF(ISBLANK(laps_times[[#This Row],[57]]),"DNF",CONCATENATE(RANK(rounds_cum_time[[#This Row],[57]],rounds_cum_time[57],1),"."))</f>
        <v>37.</v>
      </c>
      <c r="BO58" s="130" t="str">
        <f>IF(ISBLANK(laps_times[[#This Row],[58]]),"DNF",CONCATENATE(RANK(rounds_cum_time[[#This Row],[58]],rounds_cum_time[58],1),"."))</f>
        <v>37.</v>
      </c>
      <c r="BP58" s="130" t="str">
        <f>IF(ISBLANK(laps_times[[#This Row],[59]]),"DNF",CONCATENATE(RANK(rounds_cum_time[[#This Row],[59]],rounds_cum_time[59],1),"."))</f>
        <v>37.</v>
      </c>
      <c r="BQ58" s="130" t="str">
        <f>IF(ISBLANK(laps_times[[#This Row],[60]]),"DNF",CONCATENATE(RANK(rounds_cum_time[[#This Row],[60]],rounds_cum_time[60],1),"."))</f>
        <v>37.</v>
      </c>
      <c r="BR58" s="130" t="str">
        <f>IF(ISBLANK(laps_times[[#This Row],[61]]),"DNF",CONCATENATE(RANK(rounds_cum_time[[#This Row],[61]],rounds_cum_time[61],1),"."))</f>
        <v>37.</v>
      </c>
      <c r="BS58" s="130" t="str">
        <f>IF(ISBLANK(laps_times[[#This Row],[62]]),"DNF",CONCATENATE(RANK(rounds_cum_time[[#This Row],[62]],rounds_cum_time[62],1),"."))</f>
        <v>37.</v>
      </c>
      <c r="BT58" s="130" t="str">
        <f>IF(ISBLANK(laps_times[[#This Row],[63]]),"DNF",CONCATENATE(RANK(rounds_cum_time[[#This Row],[63]],rounds_cum_time[63],1),"."))</f>
        <v>37.</v>
      </c>
      <c r="BU58" s="130" t="str">
        <f>IF(ISBLANK(laps_times[[#This Row],[64]]),"DNF",CONCATENATE(RANK(rounds_cum_time[[#This Row],[64]],rounds_cum_time[64],1),"."))</f>
        <v>38.</v>
      </c>
      <c r="BV58" s="130" t="str">
        <f>IF(ISBLANK(laps_times[[#This Row],[65]]),"DNF",CONCATENATE(RANK(rounds_cum_time[[#This Row],[65]],rounds_cum_time[65],1),"."))</f>
        <v>39.</v>
      </c>
      <c r="BW58" s="130" t="str">
        <f>IF(ISBLANK(laps_times[[#This Row],[66]]),"DNF",CONCATENATE(RANK(rounds_cum_time[[#This Row],[66]],rounds_cum_time[66],1),"."))</f>
        <v>41.</v>
      </c>
      <c r="BX58" s="130" t="str">
        <f>IF(ISBLANK(laps_times[[#This Row],[67]]),"DNF",CONCATENATE(RANK(rounds_cum_time[[#This Row],[67]],rounds_cum_time[67],1),"."))</f>
        <v>41.</v>
      </c>
      <c r="BY58" s="130" t="str">
        <f>IF(ISBLANK(laps_times[[#This Row],[68]]),"DNF",CONCATENATE(RANK(rounds_cum_time[[#This Row],[68]],rounds_cum_time[68],1),"."))</f>
        <v>42.</v>
      </c>
      <c r="BZ58" s="130" t="str">
        <f>IF(ISBLANK(laps_times[[#This Row],[69]]),"DNF",CONCATENATE(RANK(rounds_cum_time[[#This Row],[69]],rounds_cum_time[69],1),"."))</f>
        <v>43.</v>
      </c>
      <c r="CA58" s="130" t="str">
        <f>IF(ISBLANK(laps_times[[#This Row],[70]]),"DNF",CONCATENATE(RANK(rounds_cum_time[[#This Row],[70]],rounds_cum_time[70],1),"."))</f>
        <v>43.</v>
      </c>
      <c r="CB58" s="130" t="str">
        <f>IF(ISBLANK(laps_times[[#This Row],[71]]),"DNF",CONCATENATE(RANK(rounds_cum_time[[#This Row],[71]],rounds_cum_time[71],1),"."))</f>
        <v>43.</v>
      </c>
      <c r="CC58" s="130" t="str">
        <f>IF(ISBLANK(laps_times[[#This Row],[72]]),"DNF",CONCATENATE(RANK(rounds_cum_time[[#This Row],[72]],rounds_cum_time[72],1),"."))</f>
        <v>43.</v>
      </c>
      <c r="CD58" s="130" t="str">
        <f>IF(ISBLANK(laps_times[[#This Row],[73]]),"DNF",CONCATENATE(RANK(rounds_cum_time[[#This Row],[73]],rounds_cum_time[73],1),"."))</f>
        <v>42.</v>
      </c>
      <c r="CE58" s="130" t="str">
        <f>IF(ISBLANK(laps_times[[#This Row],[74]]),"DNF",CONCATENATE(RANK(rounds_cum_time[[#This Row],[74]],rounds_cum_time[74],1),"."))</f>
        <v>42.</v>
      </c>
      <c r="CF58" s="130" t="str">
        <f>IF(ISBLANK(laps_times[[#This Row],[75]]),"DNF",CONCATENATE(RANK(rounds_cum_time[[#This Row],[75]],rounds_cum_time[75],1),"."))</f>
        <v>43.</v>
      </c>
      <c r="CG58" s="130" t="str">
        <f>IF(ISBLANK(laps_times[[#This Row],[76]]),"DNF",CONCATENATE(RANK(rounds_cum_time[[#This Row],[76]],rounds_cum_time[76],1),"."))</f>
        <v>43.</v>
      </c>
      <c r="CH58" s="130" t="str">
        <f>IF(ISBLANK(laps_times[[#This Row],[77]]),"DNF",CONCATENATE(RANK(rounds_cum_time[[#This Row],[77]],rounds_cum_time[77],1),"."))</f>
        <v>44.</v>
      </c>
      <c r="CI58" s="130" t="str">
        <f>IF(ISBLANK(laps_times[[#This Row],[78]]),"DNF",CONCATENATE(RANK(rounds_cum_time[[#This Row],[78]],rounds_cum_time[78],1),"."))</f>
        <v>47.</v>
      </c>
      <c r="CJ58" s="130" t="str">
        <f>IF(ISBLANK(laps_times[[#This Row],[79]]),"DNF",CONCATENATE(RANK(rounds_cum_time[[#This Row],[79]],rounds_cum_time[79],1),"."))</f>
        <v>48.</v>
      </c>
      <c r="CK58" s="130" t="str">
        <f>IF(ISBLANK(laps_times[[#This Row],[80]]),"DNF",CONCATENATE(RANK(rounds_cum_time[[#This Row],[80]],rounds_cum_time[80],1),"."))</f>
        <v>48.</v>
      </c>
      <c r="CL58" s="130" t="str">
        <f>IF(ISBLANK(laps_times[[#This Row],[81]]),"DNF",CONCATENATE(RANK(rounds_cum_time[[#This Row],[81]],rounds_cum_time[81],1),"."))</f>
        <v>48.</v>
      </c>
      <c r="CM58" s="130" t="str">
        <f>IF(ISBLANK(laps_times[[#This Row],[82]]),"DNF",CONCATENATE(RANK(rounds_cum_time[[#This Row],[82]],rounds_cum_time[82],1),"."))</f>
        <v>48.</v>
      </c>
      <c r="CN58" s="130" t="str">
        <f>IF(ISBLANK(laps_times[[#This Row],[83]]),"DNF",CONCATENATE(RANK(rounds_cum_time[[#This Row],[83]],rounds_cum_time[83],1),"."))</f>
        <v>47.</v>
      </c>
      <c r="CO58" s="130" t="str">
        <f>IF(ISBLANK(laps_times[[#This Row],[84]]),"DNF",CONCATENATE(RANK(rounds_cum_time[[#This Row],[84]],rounds_cum_time[84],1),"."))</f>
        <v>48.</v>
      </c>
      <c r="CP58" s="130" t="str">
        <f>IF(ISBLANK(laps_times[[#This Row],[85]]),"DNF",CONCATENATE(RANK(rounds_cum_time[[#This Row],[85]],rounds_cum_time[85],1),"."))</f>
        <v>48.</v>
      </c>
      <c r="CQ58" s="130" t="str">
        <f>IF(ISBLANK(laps_times[[#This Row],[86]]),"DNF",CONCATENATE(RANK(rounds_cum_time[[#This Row],[86]],rounds_cum_time[86],1),"."))</f>
        <v>48.</v>
      </c>
      <c r="CR58" s="130" t="str">
        <f>IF(ISBLANK(laps_times[[#This Row],[87]]),"DNF",CONCATENATE(RANK(rounds_cum_time[[#This Row],[87]],rounds_cum_time[87],1),"."))</f>
        <v>49.</v>
      </c>
      <c r="CS58" s="130" t="str">
        <f>IF(ISBLANK(laps_times[[#This Row],[88]]),"DNF",CONCATENATE(RANK(rounds_cum_time[[#This Row],[88]],rounds_cum_time[88],1),"."))</f>
        <v>49.</v>
      </c>
      <c r="CT58" s="130" t="str">
        <f>IF(ISBLANK(laps_times[[#This Row],[89]]),"DNF",CONCATENATE(RANK(rounds_cum_time[[#This Row],[89]],rounds_cum_time[89],1),"."))</f>
        <v>48.</v>
      </c>
      <c r="CU58" s="130" t="str">
        <f>IF(ISBLANK(laps_times[[#This Row],[90]]),"DNF",CONCATENATE(RANK(rounds_cum_time[[#This Row],[90]],rounds_cum_time[90],1),"."))</f>
        <v>49.</v>
      </c>
      <c r="CV58" s="130" t="str">
        <f>IF(ISBLANK(laps_times[[#This Row],[91]]),"DNF",CONCATENATE(RANK(rounds_cum_time[[#This Row],[91]],rounds_cum_time[91],1),"."))</f>
        <v>49.</v>
      </c>
      <c r="CW58" s="130" t="str">
        <f>IF(ISBLANK(laps_times[[#This Row],[92]]),"DNF",CONCATENATE(RANK(rounds_cum_time[[#This Row],[92]],rounds_cum_time[92],1),"."))</f>
        <v>49.</v>
      </c>
      <c r="CX58" s="130" t="str">
        <f>IF(ISBLANK(laps_times[[#This Row],[93]]),"DNF",CONCATENATE(RANK(rounds_cum_time[[#This Row],[93]],rounds_cum_time[93],1),"."))</f>
        <v>48.</v>
      </c>
      <c r="CY58" s="130" t="str">
        <f>IF(ISBLANK(laps_times[[#This Row],[94]]),"DNF",CONCATENATE(RANK(rounds_cum_time[[#This Row],[94]],rounds_cum_time[94],1),"."))</f>
        <v>48.</v>
      </c>
      <c r="CZ58" s="130" t="str">
        <f>IF(ISBLANK(laps_times[[#This Row],[95]]),"DNF",CONCATENATE(RANK(rounds_cum_time[[#This Row],[95]],rounds_cum_time[95],1),"."))</f>
        <v>48.</v>
      </c>
      <c r="DA58" s="130" t="str">
        <f>IF(ISBLANK(laps_times[[#This Row],[96]]),"DNF",CONCATENATE(RANK(rounds_cum_time[[#This Row],[96]],rounds_cum_time[96],1),"."))</f>
        <v>48.</v>
      </c>
      <c r="DB58" s="130" t="str">
        <f>IF(ISBLANK(laps_times[[#This Row],[97]]),"DNF",CONCATENATE(RANK(rounds_cum_time[[#This Row],[97]],rounds_cum_time[97],1),"."))</f>
        <v>49.</v>
      </c>
      <c r="DC58" s="130" t="str">
        <f>IF(ISBLANK(laps_times[[#This Row],[98]]),"DNF",CONCATENATE(RANK(rounds_cum_time[[#This Row],[98]],rounds_cum_time[98],1),"."))</f>
        <v>49.</v>
      </c>
      <c r="DD58" s="130" t="str">
        <f>IF(ISBLANK(laps_times[[#This Row],[99]]),"DNF",CONCATENATE(RANK(rounds_cum_time[[#This Row],[99]],rounds_cum_time[99],1),"."))</f>
        <v>49.</v>
      </c>
      <c r="DE58" s="130" t="str">
        <f>IF(ISBLANK(laps_times[[#This Row],[100]]),"DNF",CONCATENATE(RANK(rounds_cum_time[[#This Row],[100]],rounds_cum_time[100],1),"."))</f>
        <v>49.</v>
      </c>
      <c r="DF58" s="130" t="str">
        <f>IF(ISBLANK(laps_times[[#This Row],[101]]),"DNF",CONCATENATE(RANK(rounds_cum_time[[#This Row],[101]],rounds_cum_time[101],1),"."))</f>
        <v>50.</v>
      </c>
      <c r="DG58" s="130" t="str">
        <f>IF(ISBLANK(laps_times[[#This Row],[102]]),"DNF",CONCATENATE(RANK(rounds_cum_time[[#This Row],[102]],rounds_cum_time[102],1),"."))</f>
        <v>50.</v>
      </c>
      <c r="DH58" s="130" t="str">
        <f>IF(ISBLANK(laps_times[[#This Row],[103]]),"DNF",CONCATENATE(RANK(rounds_cum_time[[#This Row],[103]],rounds_cum_time[103],1),"."))</f>
        <v>50.</v>
      </c>
      <c r="DI58" s="131" t="str">
        <f>IF(ISBLANK(laps_times[[#This Row],[104]]),"DNF",CONCATENATE(RANK(rounds_cum_time[[#This Row],[104]],rounds_cum_time[104],1),"."))</f>
        <v>49.</v>
      </c>
      <c r="DJ58" s="131" t="str">
        <f>IF(ISBLANK(laps_times[[#This Row],[105]]),"DNF",CONCATENATE(RANK(rounds_cum_time[[#This Row],[105]],rounds_cum_time[105],1),"."))</f>
        <v>55.</v>
      </c>
    </row>
    <row r="59" spans="2:114" x14ac:dyDescent="0.2">
      <c r="B59" s="124">
        <f>laps_times[[#This Row],[poř]]</f>
        <v>56</v>
      </c>
      <c r="C59" s="129">
        <f>laps_times[[#This Row],[s.č.]]</f>
        <v>66</v>
      </c>
      <c r="D59" s="125" t="str">
        <f>laps_times[[#This Row],[jméno]]</f>
        <v>Šimek Miroslav</v>
      </c>
      <c r="E59" s="126">
        <f>laps_times[[#This Row],[roč]]</f>
        <v>1966</v>
      </c>
      <c r="F59" s="126" t="str">
        <f>laps_times[[#This Row],[kat]]</f>
        <v>M50</v>
      </c>
      <c r="G59" s="126">
        <f>laps_times[[#This Row],[poř_kat]]</f>
        <v>7</v>
      </c>
      <c r="H59" s="125" t="str">
        <f>IF(ISBLANK(laps_times[[#This Row],[klub]]),"-",laps_times[[#This Row],[klub]])</f>
        <v>-</v>
      </c>
      <c r="I59" s="138">
        <f>laps_times[[#This Row],[celk. čas]]</f>
        <v>0.1555324074074074</v>
      </c>
      <c r="J59" s="130" t="str">
        <f>IF(ISBLANK(laps_times[[#This Row],[1]]),"DNF",CONCATENATE(RANK(rounds_cum_time[[#This Row],[1]],rounds_cum_time[1],1),"."))</f>
        <v>44.</v>
      </c>
      <c r="K59" s="130" t="str">
        <f>IF(ISBLANK(laps_times[[#This Row],[2]]),"DNF",CONCATENATE(RANK(rounds_cum_time[[#This Row],[2]],rounds_cum_time[2],1),"."))</f>
        <v>46.</v>
      </c>
      <c r="L59" s="130" t="str">
        <f>IF(ISBLANK(laps_times[[#This Row],[3]]),"DNF",CONCATENATE(RANK(rounds_cum_time[[#This Row],[3]],rounds_cum_time[3],1),"."))</f>
        <v>55.</v>
      </c>
      <c r="M59" s="130" t="str">
        <f>IF(ISBLANK(laps_times[[#This Row],[4]]),"DNF",CONCATENATE(RANK(rounds_cum_time[[#This Row],[4]],rounds_cum_time[4],1),"."))</f>
        <v>56.</v>
      </c>
      <c r="N59" s="130" t="str">
        <f>IF(ISBLANK(laps_times[[#This Row],[5]]),"DNF",CONCATENATE(RANK(rounds_cum_time[[#This Row],[5]],rounds_cum_time[5],1),"."))</f>
        <v>59.</v>
      </c>
      <c r="O59" s="130" t="str">
        <f>IF(ISBLANK(laps_times[[#This Row],[6]]),"DNF",CONCATENATE(RANK(rounds_cum_time[[#This Row],[6]],rounds_cum_time[6],1),"."))</f>
        <v>59.</v>
      </c>
      <c r="P59" s="130" t="str">
        <f>IF(ISBLANK(laps_times[[#This Row],[7]]),"DNF",CONCATENATE(RANK(rounds_cum_time[[#This Row],[7]],rounds_cum_time[7],1),"."))</f>
        <v>59.</v>
      </c>
      <c r="Q59" s="130" t="str">
        <f>IF(ISBLANK(laps_times[[#This Row],[8]]),"DNF",CONCATENATE(RANK(rounds_cum_time[[#This Row],[8]],rounds_cum_time[8],1),"."))</f>
        <v>59.</v>
      </c>
      <c r="R59" s="130" t="str">
        <f>IF(ISBLANK(laps_times[[#This Row],[9]]),"DNF",CONCATENATE(RANK(rounds_cum_time[[#This Row],[9]],rounds_cum_time[9],1),"."))</f>
        <v>60.</v>
      </c>
      <c r="S59" s="130" t="str">
        <f>IF(ISBLANK(laps_times[[#This Row],[10]]),"DNF",CONCATENATE(RANK(rounds_cum_time[[#This Row],[10]],rounds_cum_time[10],1),"."))</f>
        <v>62.</v>
      </c>
      <c r="T59" s="130" t="str">
        <f>IF(ISBLANK(laps_times[[#This Row],[11]]),"DNF",CONCATENATE(RANK(rounds_cum_time[[#This Row],[11]],rounds_cum_time[11],1),"."))</f>
        <v>62.</v>
      </c>
      <c r="U59" s="130" t="str">
        <f>IF(ISBLANK(laps_times[[#This Row],[12]]),"DNF",CONCATENATE(RANK(rounds_cum_time[[#This Row],[12]],rounds_cum_time[12],1),"."))</f>
        <v>64.</v>
      </c>
      <c r="V59" s="130" t="str">
        <f>IF(ISBLANK(laps_times[[#This Row],[13]]),"DNF",CONCATENATE(RANK(rounds_cum_time[[#This Row],[13]],rounds_cum_time[13],1),"."))</f>
        <v>65.</v>
      </c>
      <c r="W59" s="130" t="str">
        <f>IF(ISBLANK(laps_times[[#This Row],[14]]),"DNF",CONCATENATE(RANK(rounds_cum_time[[#This Row],[14]],rounds_cum_time[14],1),"."))</f>
        <v>65.</v>
      </c>
      <c r="X59" s="130" t="str">
        <f>IF(ISBLANK(laps_times[[#This Row],[15]]),"DNF",CONCATENATE(RANK(rounds_cum_time[[#This Row],[15]],rounds_cum_time[15],1),"."))</f>
        <v>66.</v>
      </c>
      <c r="Y59" s="130" t="str">
        <f>IF(ISBLANK(laps_times[[#This Row],[16]]),"DNF",CONCATENATE(RANK(rounds_cum_time[[#This Row],[16]],rounds_cum_time[16],1),"."))</f>
        <v>66.</v>
      </c>
      <c r="Z59" s="130" t="str">
        <f>IF(ISBLANK(laps_times[[#This Row],[17]]),"DNF",CONCATENATE(RANK(rounds_cum_time[[#This Row],[17]],rounds_cum_time[17],1),"."))</f>
        <v>66.</v>
      </c>
      <c r="AA59" s="130" t="str">
        <f>IF(ISBLANK(laps_times[[#This Row],[18]]),"DNF",CONCATENATE(RANK(rounds_cum_time[[#This Row],[18]],rounds_cum_time[18],1),"."))</f>
        <v>67.</v>
      </c>
      <c r="AB59" s="130" t="str">
        <f>IF(ISBLANK(laps_times[[#This Row],[19]]),"DNF",CONCATENATE(RANK(rounds_cum_time[[#This Row],[19]],rounds_cum_time[19],1),"."))</f>
        <v>67.</v>
      </c>
      <c r="AC59" s="130" t="str">
        <f>IF(ISBLANK(laps_times[[#This Row],[20]]),"DNF",CONCATENATE(RANK(rounds_cum_time[[#This Row],[20]],rounds_cum_time[20],1),"."))</f>
        <v>68.</v>
      </c>
      <c r="AD59" s="130" t="str">
        <f>IF(ISBLANK(laps_times[[#This Row],[21]]),"DNF",CONCATENATE(RANK(rounds_cum_time[[#This Row],[21]],rounds_cum_time[21],1),"."))</f>
        <v>68.</v>
      </c>
      <c r="AE59" s="130" t="str">
        <f>IF(ISBLANK(laps_times[[#This Row],[22]]),"DNF",CONCATENATE(RANK(rounds_cum_time[[#This Row],[22]],rounds_cum_time[22],1),"."))</f>
        <v>68.</v>
      </c>
      <c r="AF59" s="130" t="str">
        <f>IF(ISBLANK(laps_times[[#This Row],[23]]),"DNF",CONCATENATE(RANK(rounds_cum_time[[#This Row],[23]],rounds_cum_time[23],1),"."))</f>
        <v>67.</v>
      </c>
      <c r="AG59" s="130" t="str">
        <f>IF(ISBLANK(laps_times[[#This Row],[24]]),"DNF",CONCATENATE(RANK(rounds_cum_time[[#This Row],[24]],rounds_cum_time[24],1),"."))</f>
        <v>67.</v>
      </c>
      <c r="AH59" s="130" t="str">
        <f>IF(ISBLANK(laps_times[[#This Row],[25]]),"DNF",CONCATENATE(RANK(rounds_cum_time[[#This Row],[25]],rounds_cum_time[25],1),"."))</f>
        <v>67.</v>
      </c>
      <c r="AI59" s="130" t="str">
        <f>IF(ISBLANK(laps_times[[#This Row],[26]]),"DNF",CONCATENATE(RANK(rounds_cum_time[[#This Row],[26]],rounds_cum_time[26],1),"."))</f>
        <v>67.</v>
      </c>
      <c r="AJ59" s="130" t="str">
        <f>IF(ISBLANK(laps_times[[#This Row],[27]]),"DNF",CONCATENATE(RANK(rounds_cum_time[[#This Row],[27]],rounds_cum_time[27],1),"."))</f>
        <v>68.</v>
      </c>
      <c r="AK59" s="130" t="str">
        <f>IF(ISBLANK(laps_times[[#This Row],[28]]),"DNF",CONCATENATE(RANK(rounds_cum_time[[#This Row],[28]],rounds_cum_time[28],1),"."))</f>
        <v>68.</v>
      </c>
      <c r="AL59" s="130" t="str">
        <f>IF(ISBLANK(laps_times[[#This Row],[29]]),"DNF",CONCATENATE(RANK(rounds_cum_time[[#This Row],[29]],rounds_cum_time[29],1),"."))</f>
        <v>68.</v>
      </c>
      <c r="AM59" s="130" t="str">
        <f>IF(ISBLANK(laps_times[[#This Row],[30]]),"DNF",CONCATENATE(RANK(rounds_cum_time[[#This Row],[30]],rounds_cum_time[30],1),"."))</f>
        <v>68.</v>
      </c>
      <c r="AN59" s="130" t="str">
        <f>IF(ISBLANK(laps_times[[#This Row],[31]]),"DNF",CONCATENATE(RANK(rounds_cum_time[[#This Row],[31]],rounds_cum_time[31],1),"."))</f>
        <v>68.</v>
      </c>
      <c r="AO59" s="130" t="str">
        <f>IF(ISBLANK(laps_times[[#This Row],[32]]),"DNF",CONCATENATE(RANK(rounds_cum_time[[#This Row],[32]],rounds_cum_time[32],1),"."))</f>
        <v>67.</v>
      </c>
      <c r="AP59" s="130" t="str">
        <f>IF(ISBLANK(laps_times[[#This Row],[33]]),"DNF",CONCATENATE(RANK(rounds_cum_time[[#This Row],[33]],rounds_cum_time[33],1),"."))</f>
        <v>67.</v>
      </c>
      <c r="AQ59" s="130" t="str">
        <f>IF(ISBLANK(laps_times[[#This Row],[34]]),"DNF",CONCATENATE(RANK(rounds_cum_time[[#This Row],[34]],rounds_cum_time[34],1),"."))</f>
        <v>67.</v>
      </c>
      <c r="AR59" s="130" t="str">
        <f>IF(ISBLANK(laps_times[[#This Row],[35]]),"DNF",CONCATENATE(RANK(rounds_cum_time[[#This Row],[35]],rounds_cum_time[35],1),"."))</f>
        <v>67.</v>
      </c>
      <c r="AS59" s="130" t="str">
        <f>IF(ISBLANK(laps_times[[#This Row],[36]]),"DNF",CONCATENATE(RANK(rounds_cum_time[[#This Row],[36]],rounds_cum_time[36],1),"."))</f>
        <v>67.</v>
      </c>
      <c r="AT59" s="130" t="str">
        <f>IF(ISBLANK(laps_times[[#This Row],[37]]),"DNF",CONCATENATE(RANK(rounds_cum_time[[#This Row],[37]],rounds_cum_time[37],1),"."))</f>
        <v>67.</v>
      </c>
      <c r="AU59" s="130" t="str">
        <f>IF(ISBLANK(laps_times[[#This Row],[38]]),"DNF",CONCATENATE(RANK(rounds_cum_time[[#This Row],[38]],rounds_cum_time[38],1),"."))</f>
        <v>67.</v>
      </c>
      <c r="AV59" s="130" t="str">
        <f>IF(ISBLANK(laps_times[[#This Row],[39]]),"DNF",CONCATENATE(RANK(rounds_cum_time[[#This Row],[39]],rounds_cum_time[39],1),"."))</f>
        <v>67.</v>
      </c>
      <c r="AW59" s="130" t="str">
        <f>IF(ISBLANK(laps_times[[#This Row],[40]]),"DNF",CONCATENATE(RANK(rounds_cum_time[[#This Row],[40]],rounds_cum_time[40],1),"."))</f>
        <v>67.</v>
      </c>
      <c r="AX59" s="130" t="str">
        <f>IF(ISBLANK(laps_times[[#This Row],[41]]),"DNF",CONCATENATE(RANK(rounds_cum_time[[#This Row],[41]],rounds_cum_time[41],1),"."))</f>
        <v>67.</v>
      </c>
      <c r="AY59" s="130" t="str">
        <f>IF(ISBLANK(laps_times[[#This Row],[42]]),"DNF",CONCATENATE(RANK(rounds_cum_time[[#This Row],[42]],rounds_cum_time[42],1),"."))</f>
        <v>67.</v>
      </c>
      <c r="AZ59" s="130" t="str">
        <f>IF(ISBLANK(laps_times[[#This Row],[43]]),"DNF",CONCATENATE(RANK(rounds_cum_time[[#This Row],[43]],rounds_cum_time[43],1),"."))</f>
        <v>67.</v>
      </c>
      <c r="BA59" s="130" t="str">
        <f>IF(ISBLANK(laps_times[[#This Row],[44]]),"DNF",CONCATENATE(RANK(rounds_cum_time[[#This Row],[44]],rounds_cum_time[44],1),"."))</f>
        <v>66.</v>
      </c>
      <c r="BB59" s="130" t="str">
        <f>IF(ISBLANK(laps_times[[#This Row],[45]]),"DNF",CONCATENATE(RANK(rounds_cum_time[[#This Row],[45]],rounds_cum_time[45],1),"."))</f>
        <v>67.</v>
      </c>
      <c r="BC59" s="130" t="str">
        <f>IF(ISBLANK(laps_times[[#This Row],[46]]),"DNF",CONCATENATE(RANK(rounds_cum_time[[#This Row],[46]],rounds_cum_time[46],1),"."))</f>
        <v>70.</v>
      </c>
      <c r="BD59" s="130" t="str">
        <f>IF(ISBLANK(laps_times[[#This Row],[47]]),"DNF",CONCATENATE(RANK(rounds_cum_time[[#This Row],[47]],rounds_cum_time[47],1),"."))</f>
        <v>70.</v>
      </c>
      <c r="BE59" s="130" t="str">
        <f>IF(ISBLANK(laps_times[[#This Row],[48]]),"DNF",CONCATENATE(RANK(rounds_cum_time[[#This Row],[48]],rounds_cum_time[48],1),"."))</f>
        <v>68.</v>
      </c>
      <c r="BF59" s="130" t="str">
        <f>IF(ISBLANK(laps_times[[#This Row],[49]]),"DNF",CONCATENATE(RANK(rounds_cum_time[[#This Row],[49]],rounds_cum_time[49],1),"."))</f>
        <v>68.</v>
      </c>
      <c r="BG59" s="130" t="str">
        <f>IF(ISBLANK(laps_times[[#This Row],[50]]),"DNF",CONCATENATE(RANK(rounds_cum_time[[#This Row],[50]],rounds_cum_time[50],1),"."))</f>
        <v>68.</v>
      </c>
      <c r="BH59" s="130" t="str">
        <f>IF(ISBLANK(laps_times[[#This Row],[51]]),"DNF",CONCATENATE(RANK(rounds_cum_time[[#This Row],[51]],rounds_cum_time[51],1),"."))</f>
        <v>68.</v>
      </c>
      <c r="BI59" s="130" t="str">
        <f>IF(ISBLANK(laps_times[[#This Row],[52]]),"DNF",CONCATENATE(RANK(rounds_cum_time[[#This Row],[52]],rounds_cum_time[52],1),"."))</f>
        <v>68.</v>
      </c>
      <c r="BJ59" s="130" t="str">
        <f>IF(ISBLANK(laps_times[[#This Row],[53]]),"DNF",CONCATENATE(RANK(rounds_cum_time[[#This Row],[53]],rounds_cum_time[53],1),"."))</f>
        <v>67.</v>
      </c>
      <c r="BK59" s="130" t="str">
        <f>IF(ISBLANK(laps_times[[#This Row],[54]]),"DNF",CONCATENATE(RANK(rounds_cum_time[[#This Row],[54]],rounds_cum_time[54],1),"."))</f>
        <v>66.</v>
      </c>
      <c r="BL59" s="130" t="str">
        <f>IF(ISBLANK(laps_times[[#This Row],[55]]),"DNF",CONCATENATE(RANK(rounds_cum_time[[#This Row],[55]],rounds_cum_time[55],1),"."))</f>
        <v>66.</v>
      </c>
      <c r="BM59" s="130" t="str">
        <f>IF(ISBLANK(laps_times[[#This Row],[56]]),"DNF",CONCATENATE(RANK(rounds_cum_time[[#This Row],[56]],rounds_cum_time[56],1),"."))</f>
        <v>66.</v>
      </c>
      <c r="BN59" s="130" t="str">
        <f>IF(ISBLANK(laps_times[[#This Row],[57]]),"DNF",CONCATENATE(RANK(rounds_cum_time[[#This Row],[57]],rounds_cum_time[57],1),"."))</f>
        <v>66.</v>
      </c>
      <c r="BO59" s="130" t="str">
        <f>IF(ISBLANK(laps_times[[#This Row],[58]]),"DNF",CONCATENATE(RANK(rounds_cum_time[[#This Row],[58]],rounds_cum_time[58],1),"."))</f>
        <v>66.</v>
      </c>
      <c r="BP59" s="130" t="str">
        <f>IF(ISBLANK(laps_times[[#This Row],[59]]),"DNF",CONCATENATE(RANK(rounds_cum_time[[#This Row],[59]],rounds_cum_time[59],1),"."))</f>
        <v>66.</v>
      </c>
      <c r="BQ59" s="130" t="str">
        <f>IF(ISBLANK(laps_times[[#This Row],[60]]),"DNF",CONCATENATE(RANK(rounds_cum_time[[#This Row],[60]],rounds_cum_time[60],1),"."))</f>
        <v>66.</v>
      </c>
      <c r="BR59" s="130" t="str">
        <f>IF(ISBLANK(laps_times[[#This Row],[61]]),"DNF",CONCATENATE(RANK(rounds_cum_time[[#This Row],[61]],rounds_cum_time[61],1),"."))</f>
        <v>66.</v>
      </c>
      <c r="BS59" s="130" t="str">
        <f>IF(ISBLANK(laps_times[[#This Row],[62]]),"DNF",CONCATENATE(RANK(rounds_cum_time[[#This Row],[62]],rounds_cum_time[62],1),"."))</f>
        <v>66.</v>
      </c>
      <c r="BT59" s="130" t="str">
        <f>IF(ISBLANK(laps_times[[#This Row],[63]]),"DNF",CONCATENATE(RANK(rounds_cum_time[[#This Row],[63]],rounds_cum_time[63],1),"."))</f>
        <v>66.</v>
      </c>
      <c r="BU59" s="130" t="str">
        <f>IF(ISBLANK(laps_times[[#This Row],[64]]),"DNF",CONCATENATE(RANK(rounds_cum_time[[#This Row],[64]],rounds_cum_time[64],1),"."))</f>
        <v>65.</v>
      </c>
      <c r="BV59" s="130" t="str">
        <f>IF(ISBLANK(laps_times[[#This Row],[65]]),"DNF",CONCATENATE(RANK(rounds_cum_time[[#This Row],[65]],rounds_cum_time[65],1),"."))</f>
        <v>64.</v>
      </c>
      <c r="BW59" s="130" t="str">
        <f>IF(ISBLANK(laps_times[[#This Row],[66]]),"DNF",CONCATENATE(RANK(rounds_cum_time[[#This Row],[66]],rounds_cum_time[66],1),"."))</f>
        <v>64.</v>
      </c>
      <c r="BX59" s="130" t="str">
        <f>IF(ISBLANK(laps_times[[#This Row],[67]]),"DNF",CONCATENATE(RANK(rounds_cum_time[[#This Row],[67]],rounds_cum_time[67],1),"."))</f>
        <v>64.</v>
      </c>
      <c r="BY59" s="130" t="str">
        <f>IF(ISBLANK(laps_times[[#This Row],[68]]),"DNF",CONCATENATE(RANK(rounds_cum_time[[#This Row],[68]],rounds_cum_time[68],1),"."))</f>
        <v>64.</v>
      </c>
      <c r="BZ59" s="130" t="str">
        <f>IF(ISBLANK(laps_times[[#This Row],[69]]),"DNF",CONCATENATE(RANK(rounds_cum_time[[#This Row],[69]],rounds_cum_time[69],1),"."))</f>
        <v>63.</v>
      </c>
      <c r="CA59" s="130" t="str">
        <f>IF(ISBLANK(laps_times[[#This Row],[70]]),"DNF",CONCATENATE(RANK(rounds_cum_time[[#This Row],[70]],rounds_cum_time[70],1),"."))</f>
        <v>63.</v>
      </c>
      <c r="CB59" s="130" t="str">
        <f>IF(ISBLANK(laps_times[[#This Row],[71]]),"DNF",CONCATENATE(RANK(rounds_cum_time[[#This Row],[71]],rounds_cum_time[71],1),"."))</f>
        <v>63.</v>
      </c>
      <c r="CC59" s="130" t="str">
        <f>IF(ISBLANK(laps_times[[#This Row],[72]]),"DNF",CONCATENATE(RANK(rounds_cum_time[[#This Row],[72]],rounds_cum_time[72],1),"."))</f>
        <v>62.</v>
      </c>
      <c r="CD59" s="130" t="str">
        <f>IF(ISBLANK(laps_times[[#This Row],[73]]),"DNF",CONCATENATE(RANK(rounds_cum_time[[#This Row],[73]],rounds_cum_time[73],1),"."))</f>
        <v>62.</v>
      </c>
      <c r="CE59" s="130" t="str">
        <f>IF(ISBLANK(laps_times[[#This Row],[74]]),"DNF",CONCATENATE(RANK(rounds_cum_time[[#This Row],[74]],rounds_cum_time[74],1),"."))</f>
        <v>62.</v>
      </c>
      <c r="CF59" s="130" t="str">
        <f>IF(ISBLANK(laps_times[[#This Row],[75]]),"DNF",CONCATENATE(RANK(rounds_cum_time[[#This Row],[75]],rounds_cum_time[75],1),"."))</f>
        <v>62.</v>
      </c>
      <c r="CG59" s="130" t="str">
        <f>IF(ISBLANK(laps_times[[#This Row],[76]]),"DNF",CONCATENATE(RANK(rounds_cum_time[[#This Row],[76]],rounds_cum_time[76],1),"."))</f>
        <v>61.</v>
      </c>
      <c r="CH59" s="130" t="str">
        <f>IF(ISBLANK(laps_times[[#This Row],[77]]),"DNF",CONCATENATE(RANK(rounds_cum_time[[#This Row],[77]],rounds_cum_time[77],1),"."))</f>
        <v>60.</v>
      </c>
      <c r="CI59" s="130" t="str">
        <f>IF(ISBLANK(laps_times[[#This Row],[78]]),"DNF",CONCATENATE(RANK(rounds_cum_time[[#This Row],[78]],rounds_cum_time[78],1),"."))</f>
        <v>59.</v>
      </c>
      <c r="CJ59" s="130" t="str">
        <f>IF(ISBLANK(laps_times[[#This Row],[79]]),"DNF",CONCATENATE(RANK(rounds_cum_time[[#This Row],[79]],rounds_cum_time[79],1),"."))</f>
        <v>59.</v>
      </c>
      <c r="CK59" s="130" t="str">
        <f>IF(ISBLANK(laps_times[[#This Row],[80]]),"DNF",CONCATENATE(RANK(rounds_cum_time[[#This Row],[80]],rounds_cum_time[80],1),"."))</f>
        <v>59.</v>
      </c>
      <c r="CL59" s="130" t="str">
        <f>IF(ISBLANK(laps_times[[#This Row],[81]]),"DNF",CONCATENATE(RANK(rounds_cum_time[[#This Row],[81]],rounds_cum_time[81],1),"."))</f>
        <v>58.</v>
      </c>
      <c r="CM59" s="130" t="str">
        <f>IF(ISBLANK(laps_times[[#This Row],[82]]),"DNF",CONCATENATE(RANK(rounds_cum_time[[#This Row],[82]],rounds_cum_time[82],1),"."))</f>
        <v>57.</v>
      </c>
      <c r="CN59" s="130" t="str">
        <f>IF(ISBLANK(laps_times[[#This Row],[83]]),"DNF",CONCATENATE(RANK(rounds_cum_time[[#This Row],[83]],rounds_cum_time[83],1),"."))</f>
        <v>56.</v>
      </c>
      <c r="CO59" s="130" t="str">
        <f>IF(ISBLANK(laps_times[[#This Row],[84]]),"DNF",CONCATENATE(RANK(rounds_cum_time[[#This Row],[84]],rounds_cum_time[84],1),"."))</f>
        <v>56.</v>
      </c>
      <c r="CP59" s="130" t="str">
        <f>IF(ISBLANK(laps_times[[#This Row],[85]]),"DNF",CONCATENATE(RANK(rounds_cum_time[[#This Row],[85]],rounds_cum_time[85],1),"."))</f>
        <v>55.</v>
      </c>
      <c r="CQ59" s="130" t="str">
        <f>IF(ISBLANK(laps_times[[#This Row],[86]]),"DNF",CONCATENATE(RANK(rounds_cum_time[[#This Row],[86]],rounds_cum_time[86],1),"."))</f>
        <v>55.</v>
      </c>
      <c r="CR59" s="130" t="str">
        <f>IF(ISBLANK(laps_times[[#This Row],[87]]),"DNF",CONCATENATE(RANK(rounds_cum_time[[#This Row],[87]],rounds_cum_time[87],1),"."))</f>
        <v>55.</v>
      </c>
      <c r="CS59" s="130" t="str">
        <f>IF(ISBLANK(laps_times[[#This Row],[88]]),"DNF",CONCATENATE(RANK(rounds_cum_time[[#This Row],[88]],rounds_cum_time[88],1),"."))</f>
        <v>54.</v>
      </c>
      <c r="CT59" s="130" t="str">
        <f>IF(ISBLANK(laps_times[[#This Row],[89]]),"DNF",CONCATENATE(RANK(rounds_cum_time[[#This Row],[89]],rounds_cum_time[89],1),"."))</f>
        <v>56.</v>
      </c>
      <c r="CU59" s="130" t="str">
        <f>IF(ISBLANK(laps_times[[#This Row],[90]]),"DNF",CONCATENATE(RANK(rounds_cum_time[[#This Row],[90]],rounds_cum_time[90],1),"."))</f>
        <v>56.</v>
      </c>
      <c r="CV59" s="130" t="str">
        <f>IF(ISBLANK(laps_times[[#This Row],[91]]),"DNF",CONCATENATE(RANK(rounds_cum_time[[#This Row],[91]],rounds_cum_time[91],1),"."))</f>
        <v>56.</v>
      </c>
      <c r="CW59" s="130" t="str">
        <f>IF(ISBLANK(laps_times[[#This Row],[92]]),"DNF",CONCATENATE(RANK(rounds_cum_time[[#This Row],[92]],rounds_cum_time[92],1),"."))</f>
        <v>56.</v>
      </c>
      <c r="CX59" s="130" t="str">
        <f>IF(ISBLANK(laps_times[[#This Row],[93]]),"DNF",CONCATENATE(RANK(rounds_cum_time[[#This Row],[93]],rounds_cum_time[93],1),"."))</f>
        <v>56.</v>
      </c>
      <c r="CY59" s="130" t="str">
        <f>IF(ISBLANK(laps_times[[#This Row],[94]]),"DNF",CONCATENATE(RANK(rounds_cum_time[[#This Row],[94]],rounds_cum_time[94],1),"."))</f>
        <v>56.</v>
      </c>
      <c r="CZ59" s="130" t="str">
        <f>IF(ISBLANK(laps_times[[#This Row],[95]]),"DNF",CONCATENATE(RANK(rounds_cum_time[[#This Row],[95]],rounds_cum_time[95],1),"."))</f>
        <v>56.</v>
      </c>
      <c r="DA59" s="130" t="str">
        <f>IF(ISBLANK(laps_times[[#This Row],[96]]),"DNF",CONCATENATE(RANK(rounds_cum_time[[#This Row],[96]],rounds_cum_time[96],1),"."))</f>
        <v>56.</v>
      </c>
      <c r="DB59" s="130" t="str">
        <f>IF(ISBLANK(laps_times[[#This Row],[97]]),"DNF",CONCATENATE(RANK(rounds_cum_time[[#This Row],[97]],rounds_cum_time[97],1),"."))</f>
        <v>56.</v>
      </c>
      <c r="DC59" s="130" t="str">
        <f>IF(ISBLANK(laps_times[[#This Row],[98]]),"DNF",CONCATENATE(RANK(rounds_cum_time[[#This Row],[98]],rounds_cum_time[98],1),"."))</f>
        <v>56.</v>
      </c>
      <c r="DD59" s="130" t="str">
        <f>IF(ISBLANK(laps_times[[#This Row],[99]]),"DNF",CONCATENATE(RANK(rounds_cum_time[[#This Row],[99]],rounds_cum_time[99],1),"."))</f>
        <v>57.</v>
      </c>
      <c r="DE59" s="130" t="str">
        <f>IF(ISBLANK(laps_times[[#This Row],[100]]),"DNF",CONCATENATE(RANK(rounds_cum_time[[#This Row],[100]],rounds_cum_time[100],1),"."))</f>
        <v>57.</v>
      </c>
      <c r="DF59" s="130" t="str">
        <f>IF(ISBLANK(laps_times[[#This Row],[101]]),"DNF",CONCATENATE(RANK(rounds_cum_time[[#This Row],[101]],rounds_cum_time[101],1),"."))</f>
        <v>57.</v>
      </c>
      <c r="DG59" s="130" t="str">
        <f>IF(ISBLANK(laps_times[[#This Row],[102]]),"DNF",CONCATENATE(RANK(rounds_cum_time[[#This Row],[102]],rounds_cum_time[102],1),"."))</f>
        <v>57.</v>
      </c>
      <c r="DH59" s="130" t="str">
        <f>IF(ISBLANK(laps_times[[#This Row],[103]]),"DNF",CONCATENATE(RANK(rounds_cum_time[[#This Row],[103]],rounds_cum_time[103],1),"."))</f>
        <v>57.</v>
      </c>
      <c r="DI59" s="131" t="str">
        <f>IF(ISBLANK(laps_times[[#This Row],[104]]),"DNF",CONCATENATE(RANK(rounds_cum_time[[#This Row],[104]],rounds_cum_time[104],1),"."))</f>
        <v>56.</v>
      </c>
      <c r="DJ59" s="131" t="str">
        <f>IF(ISBLANK(laps_times[[#This Row],[105]]),"DNF",CONCATENATE(RANK(rounds_cum_time[[#This Row],[105]],rounds_cum_time[105],1),"."))</f>
        <v>56.</v>
      </c>
    </row>
    <row r="60" spans="2:114" x14ac:dyDescent="0.2">
      <c r="B60" s="124">
        <f>laps_times[[#This Row],[poř]]</f>
        <v>57</v>
      </c>
      <c r="C60" s="129">
        <f>laps_times[[#This Row],[s.č.]]</f>
        <v>106</v>
      </c>
      <c r="D60" s="125" t="str">
        <f>laps_times[[#This Row],[jméno]]</f>
        <v>Švejnoha Lukáš</v>
      </c>
      <c r="E60" s="126">
        <f>laps_times[[#This Row],[roč]]</f>
        <v>1989</v>
      </c>
      <c r="F60" s="126" t="str">
        <f>laps_times[[#This Row],[kat]]</f>
        <v>M20</v>
      </c>
      <c r="G60" s="126">
        <f>laps_times[[#This Row],[poř_kat]]</f>
        <v>3</v>
      </c>
      <c r="H60" s="125" t="str">
        <f>IF(ISBLANK(laps_times[[#This Row],[klub]]),"-",laps_times[[#This Row],[klub]])</f>
        <v>České Velenice</v>
      </c>
      <c r="I60" s="138">
        <f>laps_times[[#This Row],[celk. čas]]</f>
        <v>0.15685185185185185</v>
      </c>
      <c r="J60" s="130" t="str">
        <f>IF(ISBLANK(laps_times[[#This Row],[1]]),"DNF",CONCATENATE(RANK(rounds_cum_time[[#This Row],[1]],rounds_cum_time[1],1),"."))</f>
        <v>88.</v>
      </c>
      <c r="K60" s="130" t="str">
        <f>IF(ISBLANK(laps_times[[#This Row],[2]]),"DNF",CONCATENATE(RANK(rounds_cum_time[[#This Row],[2]],rounds_cum_time[2],1),"."))</f>
        <v>85.</v>
      </c>
      <c r="L60" s="130" t="str">
        <f>IF(ISBLANK(laps_times[[#This Row],[3]]),"DNF",CONCATENATE(RANK(rounds_cum_time[[#This Row],[3]],rounds_cum_time[3],1),"."))</f>
        <v>79.</v>
      </c>
      <c r="M60" s="130" t="str">
        <f>IF(ISBLANK(laps_times[[#This Row],[4]]),"DNF",CONCATENATE(RANK(rounds_cum_time[[#This Row],[4]],rounds_cum_time[4],1),"."))</f>
        <v>78.</v>
      </c>
      <c r="N60" s="130" t="str">
        <f>IF(ISBLANK(laps_times[[#This Row],[5]]),"DNF",CONCATENATE(RANK(rounds_cum_time[[#This Row],[5]],rounds_cum_time[5],1),"."))</f>
        <v>73.</v>
      </c>
      <c r="O60" s="130" t="str">
        <f>IF(ISBLANK(laps_times[[#This Row],[6]]),"DNF",CONCATENATE(RANK(rounds_cum_time[[#This Row],[6]],rounds_cum_time[6],1),"."))</f>
        <v>67.</v>
      </c>
      <c r="P60" s="130" t="str">
        <f>IF(ISBLANK(laps_times[[#This Row],[7]]),"DNF",CONCATENATE(RANK(rounds_cum_time[[#This Row],[7]],rounds_cum_time[7],1),"."))</f>
        <v>66.</v>
      </c>
      <c r="Q60" s="130" t="str">
        <f>IF(ISBLANK(laps_times[[#This Row],[8]]),"DNF",CONCATENATE(RANK(rounds_cum_time[[#This Row],[8]],rounds_cum_time[8],1),"."))</f>
        <v>64.</v>
      </c>
      <c r="R60" s="130" t="str">
        <f>IF(ISBLANK(laps_times[[#This Row],[9]]),"DNF",CONCATENATE(RANK(rounds_cum_time[[#This Row],[9]],rounds_cum_time[9],1),"."))</f>
        <v>61.</v>
      </c>
      <c r="S60" s="130" t="str">
        <f>IF(ISBLANK(laps_times[[#This Row],[10]]),"DNF",CONCATENATE(RANK(rounds_cum_time[[#This Row],[10]],rounds_cum_time[10],1),"."))</f>
        <v>60.</v>
      </c>
      <c r="T60" s="130" t="str">
        <f>IF(ISBLANK(laps_times[[#This Row],[11]]),"DNF",CONCATENATE(RANK(rounds_cum_time[[#This Row],[11]],rounds_cum_time[11],1),"."))</f>
        <v>59.</v>
      </c>
      <c r="U60" s="130" t="str">
        <f>IF(ISBLANK(laps_times[[#This Row],[12]]),"DNF",CONCATENATE(RANK(rounds_cum_time[[#This Row],[12]],rounds_cum_time[12],1),"."))</f>
        <v>58.</v>
      </c>
      <c r="V60" s="130" t="str">
        <f>IF(ISBLANK(laps_times[[#This Row],[13]]),"DNF",CONCATENATE(RANK(rounds_cum_time[[#This Row],[13]],rounds_cum_time[13],1),"."))</f>
        <v>57.</v>
      </c>
      <c r="W60" s="130" t="str">
        <f>IF(ISBLANK(laps_times[[#This Row],[14]]),"DNF",CONCATENATE(RANK(rounds_cum_time[[#This Row],[14]],rounds_cum_time[14],1),"."))</f>
        <v>57.</v>
      </c>
      <c r="X60" s="130" t="str">
        <f>IF(ISBLANK(laps_times[[#This Row],[15]]),"DNF",CONCATENATE(RANK(rounds_cum_time[[#This Row],[15]],rounds_cum_time[15],1),"."))</f>
        <v>57.</v>
      </c>
      <c r="Y60" s="130" t="str">
        <f>IF(ISBLANK(laps_times[[#This Row],[16]]),"DNF",CONCATENATE(RANK(rounds_cum_time[[#This Row],[16]],rounds_cum_time[16],1),"."))</f>
        <v>57.</v>
      </c>
      <c r="Z60" s="130" t="str">
        <f>IF(ISBLANK(laps_times[[#This Row],[17]]),"DNF",CONCATENATE(RANK(rounds_cum_time[[#This Row],[17]],rounds_cum_time[17],1),"."))</f>
        <v>56.</v>
      </c>
      <c r="AA60" s="130" t="str">
        <f>IF(ISBLANK(laps_times[[#This Row],[18]]),"DNF",CONCATENATE(RANK(rounds_cum_time[[#This Row],[18]],rounds_cum_time[18],1),"."))</f>
        <v>55.</v>
      </c>
      <c r="AB60" s="130" t="str">
        <f>IF(ISBLANK(laps_times[[#This Row],[19]]),"DNF",CONCATENATE(RANK(rounds_cum_time[[#This Row],[19]],rounds_cum_time[19],1),"."))</f>
        <v>55.</v>
      </c>
      <c r="AC60" s="130" t="str">
        <f>IF(ISBLANK(laps_times[[#This Row],[20]]),"DNF",CONCATENATE(RANK(rounds_cum_time[[#This Row],[20]],rounds_cum_time[20],1),"."))</f>
        <v>55.</v>
      </c>
      <c r="AD60" s="130" t="str">
        <f>IF(ISBLANK(laps_times[[#This Row],[21]]),"DNF",CONCATENATE(RANK(rounds_cum_time[[#This Row],[21]],rounds_cum_time[21],1),"."))</f>
        <v>54.</v>
      </c>
      <c r="AE60" s="130" t="str">
        <f>IF(ISBLANK(laps_times[[#This Row],[22]]),"DNF",CONCATENATE(RANK(rounds_cum_time[[#This Row],[22]],rounds_cum_time[22],1),"."))</f>
        <v>54.</v>
      </c>
      <c r="AF60" s="130" t="str">
        <f>IF(ISBLANK(laps_times[[#This Row],[23]]),"DNF",CONCATENATE(RANK(rounds_cum_time[[#This Row],[23]],rounds_cum_time[23],1),"."))</f>
        <v>54.</v>
      </c>
      <c r="AG60" s="130" t="str">
        <f>IF(ISBLANK(laps_times[[#This Row],[24]]),"DNF",CONCATENATE(RANK(rounds_cum_time[[#This Row],[24]],rounds_cum_time[24],1),"."))</f>
        <v>53.</v>
      </c>
      <c r="AH60" s="130" t="str">
        <f>IF(ISBLANK(laps_times[[#This Row],[25]]),"DNF",CONCATENATE(RANK(rounds_cum_time[[#This Row],[25]],rounds_cum_time[25],1),"."))</f>
        <v>53.</v>
      </c>
      <c r="AI60" s="130" t="str">
        <f>IF(ISBLANK(laps_times[[#This Row],[26]]),"DNF",CONCATENATE(RANK(rounds_cum_time[[#This Row],[26]],rounds_cum_time[26],1),"."))</f>
        <v>53.</v>
      </c>
      <c r="AJ60" s="130" t="str">
        <f>IF(ISBLANK(laps_times[[#This Row],[27]]),"DNF",CONCATENATE(RANK(rounds_cum_time[[#This Row],[27]],rounds_cum_time[27],1),"."))</f>
        <v>51.</v>
      </c>
      <c r="AK60" s="130" t="str">
        <f>IF(ISBLANK(laps_times[[#This Row],[28]]),"DNF",CONCATENATE(RANK(rounds_cum_time[[#This Row],[28]],rounds_cum_time[28],1),"."))</f>
        <v>51.</v>
      </c>
      <c r="AL60" s="130" t="str">
        <f>IF(ISBLANK(laps_times[[#This Row],[29]]),"DNF",CONCATENATE(RANK(rounds_cum_time[[#This Row],[29]],rounds_cum_time[29],1),"."))</f>
        <v>51.</v>
      </c>
      <c r="AM60" s="130" t="str">
        <f>IF(ISBLANK(laps_times[[#This Row],[30]]),"DNF",CONCATENATE(RANK(rounds_cum_time[[#This Row],[30]],rounds_cum_time[30],1),"."))</f>
        <v>51.</v>
      </c>
      <c r="AN60" s="130" t="str">
        <f>IF(ISBLANK(laps_times[[#This Row],[31]]),"DNF",CONCATENATE(RANK(rounds_cum_time[[#This Row],[31]],rounds_cum_time[31],1),"."))</f>
        <v>51.</v>
      </c>
      <c r="AO60" s="130" t="str">
        <f>IF(ISBLANK(laps_times[[#This Row],[32]]),"DNF",CONCATENATE(RANK(rounds_cum_time[[#This Row],[32]],rounds_cum_time[32],1),"."))</f>
        <v>51.</v>
      </c>
      <c r="AP60" s="130" t="str">
        <f>IF(ISBLANK(laps_times[[#This Row],[33]]),"DNF",CONCATENATE(RANK(rounds_cum_time[[#This Row],[33]],rounds_cum_time[33],1),"."))</f>
        <v>50.</v>
      </c>
      <c r="AQ60" s="130" t="str">
        <f>IF(ISBLANK(laps_times[[#This Row],[34]]),"DNF",CONCATENATE(RANK(rounds_cum_time[[#This Row],[34]],rounds_cum_time[34],1),"."))</f>
        <v>50.</v>
      </c>
      <c r="AR60" s="130" t="str">
        <f>IF(ISBLANK(laps_times[[#This Row],[35]]),"DNF",CONCATENATE(RANK(rounds_cum_time[[#This Row],[35]],rounds_cum_time[35],1),"."))</f>
        <v>50.</v>
      </c>
      <c r="AS60" s="130" t="str">
        <f>IF(ISBLANK(laps_times[[#This Row],[36]]),"DNF",CONCATENATE(RANK(rounds_cum_time[[#This Row],[36]],rounds_cum_time[36],1),"."))</f>
        <v>50.</v>
      </c>
      <c r="AT60" s="130" t="str">
        <f>IF(ISBLANK(laps_times[[#This Row],[37]]),"DNF",CONCATENATE(RANK(rounds_cum_time[[#This Row],[37]],rounds_cum_time[37],1),"."))</f>
        <v>50.</v>
      </c>
      <c r="AU60" s="130" t="str">
        <f>IF(ISBLANK(laps_times[[#This Row],[38]]),"DNF",CONCATENATE(RANK(rounds_cum_time[[#This Row],[38]],rounds_cum_time[38],1),"."))</f>
        <v>49.</v>
      </c>
      <c r="AV60" s="130" t="str">
        <f>IF(ISBLANK(laps_times[[#This Row],[39]]),"DNF",CONCATENATE(RANK(rounds_cum_time[[#This Row],[39]],rounds_cum_time[39],1),"."))</f>
        <v>50.</v>
      </c>
      <c r="AW60" s="130" t="str">
        <f>IF(ISBLANK(laps_times[[#This Row],[40]]),"DNF",CONCATENATE(RANK(rounds_cum_time[[#This Row],[40]],rounds_cum_time[40],1),"."))</f>
        <v>50.</v>
      </c>
      <c r="AX60" s="130" t="str">
        <f>IF(ISBLANK(laps_times[[#This Row],[41]]),"DNF",CONCATENATE(RANK(rounds_cum_time[[#This Row],[41]],rounds_cum_time[41],1),"."))</f>
        <v>49.</v>
      </c>
      <c r="AY60" s="130" t="str">
        <f>IF(ISBLANK(laps_times[[#This Row],[42]]),"DNF",CONCATENATE(RANK(rounds_cum_time[[#This Row],[42]],rounds_cum_time[42],1),"."))</f>
        <v>49.</v>
      </c>
      <c r="AZ60" s="130" t="str">
        <f>IF(ISBLANK(laps_times[[#This Row],[43]]),"DNF",CONCATENATE(RANK(rounds_cum_time[[#This Row],[43]],rounds_cum_time[43],1),"."))</f>
        <v>49.</v>
      </c>
      <c r="BA60" s="130" t="str">
        <f>IF(ISBLANK(laps_times[[#This Row],[44]]),"DNF",CONCATENATE(RANK(rounds_cum_time[[#This Row],[44]],rounds_cum_time[44],1),"."))</f>
        <v>49.</v>
      </c>
      <c r="BB60" s="130" t="str">
        <f>IF(ISBLANK(laps_times[[#This Row],[45]]),"DNF",CONCATENATE(RANK(rounds_cum_time[[#This Row],[45]],rounds_cum_time[45],1),"."))</f>
        <v>49.</v>
      </c>
      <c r="BC60" s="130" t="str">
        <f>IF(ISBLANK(laps_times[[#This Row],[46]]),"DNF",CONCATENATE(RANK(rounds_cum_time[[#This Row],[46]],rounds_cum_time[46],1),"."))</f>
        <v>49.</v>
      </c>
      <c r="BD60" s="130" t="str">
        <f>IF(ISBLANK(laps_times[[#This Row],[47]]),"DNF",CONCATENATE(RANK(rounds_cum_time[[#This Row],[47]],rounds_cum_time[47],1),"."))</f>
        <v>49.</v>
      </c>
      <c r="BE60" s="130" t="str">
        <f>IF(ISBLANK(laps_times[[#This Row],[48]]),"DNF",CONCATENATE(RANK(rounds_cum_time[[#This Row],[48]],rounds_cum_time[48],1),"."))</f>
        <v>48.</v>
      </c>
      <c r="BF60" s="130" t="str">
        <f>IF(ISBLANK(laps_times[[#This Row],[49]]),"DNF",CONCATENATE(RANK(rounds_cum_time[[#This Row],[49]],rounds_cum_time[49],1),"."))</f>
        <v>48.</v>
      </c>
      <c r="BG60" s="130" t="str">
        <f>IF(ISBLANK(laps_times[[#This Row],[50]]),"DNF",CONCATENATE(RANK(rounds_cum_time[[#This Row],[50]],rounds_cum_time[50],1),"."))</f>
        <v>48.</v>
      </c>
      <c r="BH60" s="130" t="str">
        <f>IF(ISBLANK(laps_times[[#This Row],[51]]),"DNF",CONCATENATE(RANK(rounds_cum_time[[#This Row],[51]],rounds_cum_time[51],1),"."))</f>
        <v>49.</v>
      </c>
      <c r="BI60" s="130" t="str">
        <f>IF(ISBLANK(laps_times[[#This Row],[52]]),"DNF",CONCATENATE(RANK(rounds_cum_time[[#This Row],[52]],rounds_cum_time[52],1),"."))</f>
        <v>49.</v>
      </c>
      <c r="BJ60" s="130" t="str">
        <f>IF(ISBLANK(laps_times[[#This Row],[53]]),"DNF",CONCATENATE(RANK(rounds_cum_time[[#This Row],[53]],rounds_cum_time[53],1),"."))</f>
        <v>50.</v>
      </c>
      <c r="BK60" s="130" t="str">
        <f>IF(ISBLANK(laps_times[[#This Row],[54]]),"DNF",CONCATENATE(RANK(rounds_cum_time[[#This Row],[54]],rounds_cum_time[54],1),"."))</f>
        <v>50.</v>
      </c>
      <c r="BL60" s="130" t="str">
        <f>IF(ISBLANK(laps_times[[#This Row],[55]]),"DNF",CONCATENATE(RANK(rounds_cum_time[[#This Row],[55]],rounds_cum_time[55],1),"."))</f>
        <v>50.</v>
      </c>
      <c r="BM60" s="130" t="str">
        <f>IF(ISBLANK(laps_times[[#This Row],[56]]),"DNF",CONCATENATE(RANK(rounds_cum_time[[#This Row],[56]],rounds_cum_time[56],1),"."))</f>
        <v>50.</v>
      </c>
      <c r="BN60" s="130" t="str">
        <f>IF(ISBLANK(laps_times[[#This Row],[57]]),"DNF",CONCATENATE(RANK(rounds_cum_time[[#This Row],[57]],rounds_cum_time[57],1),"."))</f>
        <v>50.</v>
      </c>
      <c r="BO60" s="130" t="str">
        <f>IF(ISBLANK(laps_times[[#This Row],[58]]),"DNF",CONCATENATE(RANK(rounds_cum_time[[#This Row],[58]],rounds_cum_time[58],1),"."))</f>
        <v>52.</v>
      </c>
      <c r="BP60" s="130" t="str">
        <f>IF(ISBLANK(laps_times[[#This Row],[59]]),"DNF",CONCATENATE(RANK(rounds_cum_time[[#This Row],[59]],rounds_cum_time[59],1),"."))</f>
        <v>52.</v>
      </c>
      <c r="BQ60" s="130" t="str">
        <f>IF(ISBLANK(laps_times[[#This Row],[60]]),"DNF",CONCATENATE(RANK(rounds_cum_time[[#This Row],[60]],rounds_cum_time[60],1),"."))</f>
        <v>51.</v>
      </c>
      <c r="BR60" s="130" t="str">
        <f>IF(ISBLANK(laps_times[[#This Row],[61]]),"DNF",CONCATENATE(RANK(rounds_cum_time[[#This Row],[61]],rounds_cum_time[61],1),"."))</f>
        <v>53.</v>
      </c>
      <c r="BS60" s="130" t="str">
        <f>IF(ISBLANK(laps_times[[#This Row],[62]]),"DNF",CONCATENATE(RANK(rounds_cum_time[[#This Row],[62]],rounds_cum_time[62],1),"."))</f>
        <v>53.</v>
      </c>
      <c r="BT60" s="130" t="str">
        <f>IF(ISBLANK(laps_times[[#This Row],[63]]),"DNF",CONCATENATE(RANK(rounds_cum_time[[#This Row],[63]],rounds_cum_time[63],1),"."))</f>
        <v>53.</v>
      </c>
      <c r="BU60" s="130" t="str">
        <f>IF(ISBLANK(laps_times[[#This Row],[64]]),"DNF",CONCATENATE(RANK(rounds_cum_time[[#This Row],[64]],rounds_cum_time[64],1),"."))</f>
        <v>53.</v>
      </c>
      <c r="BV60" s="130" t="str">
        <f>IF(ISBLANK(laps_times[[#This Row],[65]]),"DNF",CONCATENATE(RANK(rounds_cum_time[[#This Row],[65]],rounds_cum_time[65],1),"."))</f>
        <v>54.</v>
      </c>
      <c r="BW60" s="130" t="str">
        <f>IF(ISBLANK(laps_times[[#This Row],[66]]),"DNF",CONCATENATE(RANK(rounds_cum_time[[#This Row],[66]],rounds_cum_time[66],1),"."))</f>
        <v>54.</v>
      </c>
      <c r="BX60" s="130" t="str">
        <f>IF(ISBLANK(laps_times[[#This Row],[67]]),"DNF",CONCATENATE(RANK(rounds_cum_time[[#This Row],[67]],rounds_cum_time[67],1),"."))</f>
        <v>54.</v>
      </c>
      <c r="BY60" s="130" t="str">
        <f>IF(ISBLANK(laps_times[[#This Row],[68]]),"DNF",CONCATENATE(RANK(rounds_cum_time[[#This Row],[68]],rounds_cum_time[68],1),"."))</f>
        <v>54.</v>
      </c>
      <c r="BZ60" s="130" t="str">
        <f>IF(ISBLANK(laps_times[[#This Row],[69]]),"DNF",CONCATENATE(RANK(rounds_cum_time[[#This Row],[69]],rounds_cum_time[69],1),"."))</f>
        <v>54.</v>
      </c>
      <c r="CA60" s="130" t="str">
        <f>IF(ISBLANK(laps_times[[#This Row],[70]]),"DNF",CONCATENATE(RANK(rounds_cum_time[[#This Row],[70]],rounds_cum_time[70],1),"."))</f>
        <v>54.</v>
      </c>
      <c r="CB60" s="130" t="str">
        <f>IF(ISBLANK(laps_times[[#This Row],[71]]),"DNF",CONCATENATE(RANK(rounds_cum_time[[#This Row],[71]],rounds_cum_time[71],1),"."))</f>
        <v>53.</v>
      </c>
      <c r="CC60" s="130" t="str">
        <f>IF(ISBLANK(laps_times[[#This Row],[72]]),"DNF",CONCATENATE(RANK(rounds_cum_time[[#This Row],[72]],rounds_cum_time[72],1),"."))</f>
        <v>53.</v>
      </c>
      <c r="CD60" s="130" t="str">
        <f>IF(ISBLANK(laps_times[[#This Row],[73]]),"DNF",CONCATENATE(RANK(rounds_cum_time[[#This Row],[73]],rounds_cum_time[73],1),"."))</f>
        <v>54.</v>
      </c>
      <c r="CE60" s="130" t="str">
        <f>IF(ISBLANK(laps_times[[#This Row],[74]]),"DNF",CONCATENATE(RANK(rounds_cum_time[[#This Row],[74]],rounds_cum_time[74],1),"."))</f>
        <v>54.</v>
      </c>
      <c r="CF60" s="130" t="str">
        <f>IF(ISBLANK(laps_times[[#This Row],[75]]),"DNF",CONCATENATE(RANK(rounds_cum_time[[#This Row],[75]],rounds_cum_time[75],1),"."))</f>
        <v>54.</v>
      </c>
      <c r="CG60" s="130" t="str">
        <f>IF(ISBLANK(laps_times[[#This Row],[76]]),"DNF",CONCATENATE(RANK(rounds_cum_time[[#This Row],[76]],rounds_cum_time[76],1),"."))</f>
        <v>54.</v>
      </c>
      <c r="CH60" s="130" t="str">
        <f>IF(ISBLANK(laps_times[[#This Row],[77]]),"DNF",CONCATENATE(RANK(rounds_cum_time[[#This Row],[77]],rounds_cum_time[77],1),"."))</f>
        <v>54.</v>
      </c>
      <c r="CI60" s="130" t="str">
        <f>IF(ISBLANK(laps_times[[#This Row],[78]]),"DNF",CONCATENATE(RANK(rounds_cum_time[[#This Row],[78]],rounds_cum_time[78],1),"."))</f>
        <v>54.</v>
      </c>
      <c r="CJ60" s="130" t="str">
        <f>IF(ISBLANK(laps_times[[#This Row],[79]]),"DNF",CONCATENATE(RANK(rounds_cum_time[[#This Row],[79]],rounds_cum_time[79],1),"."))</f>
        <v>54.</v>
      </c>
      <c r="CK60" s="130" t="str">
        <f>IF(ISBLANK(laps_times[[#This Row],[80]]),"DNF",CONCATENATE(RANK(rounds_cum_time[[#This Row],[80]],rounds_cum_time[80],1),"."))</f>
        <v>54.</v>
      </c>
      <c r="CL60" s="130" t="str">
        <f>IF(ISBLANK(laps_times[[#This Row],[81]]),"DNF",CONCATENATE(RANK(rounds_cum_time[[#This Row],[81]],rounds_cum_time[81],1),"."))</f>
        <v>54.</v>
      </c>
      <c r="CM60" s="130" t="str">
        <f>IF(ISBLANK(laps_times[[#This Row],[82]]),"DNF",CONCATENATE(RANK(rounds_cum_time[[#This Row],[82]],rounds_cum_time[82],1),"."))</f>
        <v>54.</v>
      </c>
      <c r="CN60" s="130" t="str">
        <f>IF(ISBLANK(laps_times[[#This Row],[83]]),"DNF",CONCATENATE(RANK(rounds_cum_time[[#This Row],[83]],rounds_cum_time[83],1),"."))</f>
        <v>55.</v>
      </c>
      <c r="CO60" s="130" t="str">
        <f>IF(ISBLANK(laps_times[[#This Row],[84]]),"DNF",CONCATENATE(RANK(rounds_cum_time[[#This Row],[84]],rounds_cum_time[84],1),"."))</f>
        <v>55.</v>
      </c>
      <c r="CP60" s="130" t="str">
        <f>IF(ISBLANK(laps_times[[#This Row],[85]]),"DNF",CONCATENATE(RANK(rounds_cum_time[[#This Row],[85]],rounds_cum_time[85],1),"."))</f>
        <v>56.</v>
      </c>
      <c r="CQ60" s="130" t="str">
        <f>IF(ISBLANK(laps_times[[#This Row],[86]]),"DNF",CONCATENATE(RANK(rounds_cum_time[[#This Row],[86]],rounds_cum_time[86],1),"."))</f>
        <v>57.</v>
      </c>
      <c r="CR60" s="130" t="str">
        <f>IF(ISBLANK(laps_times[[#This Row],[87]]),"DNF",CONCATENATE(RANK(rounds_cum_time[[#This Row],[87]],rounds_cum_time[87],1),"."))</f>
        <v>58.</v>
      </c>
      <c r="CS60" s="130" t="str">
        <f>IF(ISBLANK(laps_times[[#This Row],[88]]),"DNF",CONCATENATE(RANK(rounds_cum_time[[#This Row],[88]],rounds_cum_time[88],1),"."))</f>
        <v>58.</v>
      </c>
      <c r="CT60" s="130" t="str">
        <f>IF(ISBLANK(laps_times[[#This Row],[89]]),"DNF",CONCATENATE(RANK(rounds_cum_time[[#This Row],[89]],rounds_cum_time[89],1),"."))</f>
        <v>58.</v>
      </c>
      <c r="CU60" s="130" t="str">
        <f>IF(ISBLANK(laps_times[[#This Row],[90]]),"DNF",CONCATENATE(RANK(rounds_cum_time[[#This Row],[90]],rounds_cum_time[90],1),"."))</f>
        <v>58.</v>
      </c>
      <c r="CV60" s="130" t="str">
        <f>IF(ISBLANK(laps_times[[#This Row],[91]]),"DNF",CONCATENATE(RANK(rounds_cum_time[[#This Row],[91]],rounds_cum_time[91],1),"."))</f>
        <v>58.</v>
      </c>
      <c r="CW60" s="130" t="str">
        <f>IF(ISBLANK(laps_times[[#This Row],[92]]),"DNF",CONCATENATE(RANK(rounds_cum_time[[#This Row],[92]],rounds_cum_time[92],1),"."))</f>
        <v>58.</v>
      </c>
      <c r="CX60" s="130" t="str">
        <f>IF(ISBLANK(laps_times[[#This Row],[93]]),"DNF",CONCATENATE(RANK(rounds_cum_time[[#This Row],[93]],rounds_cum_time[93],1),"."))</f>
        <v>58.</v>
      </c>
      <c r="CY60" s="130" t="str">
        <f>IF(ISBLANK(laps_times[[#This Row],[94]]),"DNF",CONCATENATE(RANK(rounds_cum_time[[#This Row],[94]],rounds_cum_time[94],1),"."))</f>
        <v>58.</v>
      </c>
      <c r="CZ60" s="130" t="str">
        <f>IF(ISBLANK(laps_times[[#This Row],[95]]),"DNF",CONCATENATE(RANK(rounds_cum_time[[#This Row],[95]],rounds_cum_time[95],1),"."))</f>
        <v>58.</v>
      </c>
      <c r="DA60" s="130" t="str">
        <f>IF(ISBLANK(laps_times[[#This Row],[96]]),"DNF",CONCATENATE(RANK(rounds_cum_time[[#This Row],[96]],rounds_cum_time[96],1),"."))</f>
        <v>58.</v>
      </c>
      <c r="DB60" s="130" t="str">
        <f>IF(ISBLANK(laps_times[[#This Row],[97]]),"DNF",CONCATENATE(RANK(rounds_cum_time[[#This Row],[97]],rounds_cum_time[97],1),"."))</f>
        <v>58.</v>
      </c>
      <c r="DC60" s="130" t="str">
        <f>IF(ISBLANK(laps_times[[#This Row],[98]]),"DNF",CONCATENATE(RANK(rounds_cum_time[[#This Row],[98]],rounds_cum_time[98],1),"."))</f>
        <v>58.</v>
      </c>
      <c r="DD60" s="130" t="str">
        <f>IF(ISBLANK(laps_times[[#This Row],[99]]),"DNF",CONCATENATE(RANK(rounds_cum_time[[#This Row],[99]],rounds_cum_time[99],1),"."))</f>
        <v>58.</v>
      </c>
      <c r="DE60" s="130" t="str">
        <f>IF(ISBLANK(laps_times[[#This Row],[100]]),"DNF",CONCATENATE(RANK(rounds_cum_time[[#This Row],[100]],rounds_cum_time[100],1),"."))</f>
        <v>58.</v>
      </c>
      <c r="DF60" s="130" t="str">
        <f>IF(ISBLANK(laps_times[[#This Row],[101]]),"DNF",CONCATENATE(RANK(rounds_cum_time[[#This Row],[101]],rounds_cum_time[101],1),"."))</f>
        <v>58.</v>
      </c>
      <c r="DG60" s="130" t="str">
        <f>IF(ISBLANK(laps_times[[#This Row],[102]]),"DNF",CONCATENATE(RANK(rounds_cum_time[[#This Row],[102]],rounds_cum_time[102],1),"."))</f>
        <v>58.</v>
      </c>
      <c r="DH60" s="130" t="str">
        <f>IF(ISBLANK(laps_times[[#This Row],[103]]),"DNF",CONCATENATE(RANK(rounds_cum_time[[#This Row],[103]],rounds_cum_time[103],1),"."))</f>
        <v>58.</v>
      </c>
      <c r="DI60" s="131" t="str">
        <f>IF(ISBLANK(laps_times[[#This Row],[104]]),"DNF",CONCATENATE(RANK(rounds_cum_time[[#This Row],[104]],rounds_cum_time[104],1),"."))</f>
        <v>57.</v>
      </c>
      <c r="DJ60" s="131" t="str">
        <f>IF(ISBLANK(laps_times[[#This Row],[105]]),"DNF",CONCATENATE(RANK(rounds_cum_time[[#This Row],[105]],rounds_cum_time[105],1),"."))</f>
        <v>57.</v>
      </c>
    </row>
    <row r="61" spans="2:114" x14ac:dyDescent="0.2">
      <c r="B61" s="124">
        <f>laps_times[[#This Row],[poř]]</f>
        <v>58</v>
      </c>
      <c r="C61" s="129">
        <f>laps_times[[#This Row],[s.č.]]</f>
        <v>83</v>
      </c>
      <c r="D61" s="125" t="str">
        <f>laps_times[[#This Row],[jméno]]</f>
        <v>Rataj Stanislav</v>
      </c>
      <c r="E61" s="126">
        <f>laps_times[[#This Row],[roč]]</f>
        <v>1978</v>
      </c>
      <c r="F61" s="126" t="str">
        <f>laps_times[[#This Row],[kat]]</f>
        <v>M40</v>
      </c>
      <c r="G61" s="126">
        <f>laps_times[[#This Row],[poř_kat]]</f>
        <v>25</v>
      </c>
      <c r="H61" s="125" t="str">
        <f>IF(ISBLANK(laps_times[[#This Row],[klub]]),"-",laps_times[[#This Row],[klub]])</f>
        <v>-</v>
      </c>
      <c r="I61" s="138">
        <f>laps_times[[#This Row],[celk. čas]]</f>
        <v>0.15734953703703705</v>
      </c>
      <c r="J61" s="130" t="str">
        <f>IF(ISBLANK(laps_times[[#This Row],[1]]),"DNF",CONCATENATE(RANK(rounds_cum_time[[#This Row],[1]],rounds_cum_time[1],1),"."))</f>
        <v>29.</v>
      </c>
      <c r="K61" s="130" t="str">
        <f>IF(ISBLANK(laps_times[[#This Row],[2]]),"DNF",CONCATENATE(RANK(rounds_cum_time[[#This Row],[2]],rounds_cum_time[2],1),"."))</f>
        <v>31.</v>
      </c>
      <c r="L61" s="130" t="str">
        <f>IF(ISBLANK(laps_times[[#This Row],[3]]),"DNF",CONCATENATE(RANK(rounds_cum_time[[#This Row],[3]],rounds_cum_time[3],1),"."))</f>
        <v>39.</v>
      </c>
      <c r="M61" s="130" t="str">
        <f>IF(ISBLANK(laps_times[[#This Row],[4]]),"DNF",CONCATENATE(RANK(rounds_cum_time[[#This Row],[4]],rounds_cum_time[4],1),"."))</f>
        <v>41.</v>
      </c>
      <c r="N61" s="130" t="str">
        <f>IF(ISBLANK(laps_times[[#This Row],[5]]),"DNF",CONCATENATE(RANK(rounds_cum_time[[#This Row],[5]],rounds_cum_time[5],1),"."))</f>
        <v>41.</v>
      </c>
      <c r="O61" s="130" t="str">
        <f>IF(ISBLANK(laps_times[[#This Row],[6]]),"DNF",CONCATENATE(RANK(rounds_cum_time[[#This Row],[6]],rounds_cum_time[6],1),"."))</f>
        <v>44.</v>
      </c>
      <c r="P61" s="130" t="str">
        <f>IF(ISBLANK(laps_times[[#This Row],[7]]),"DNF",CONCATENATE(RANK(rounds_cum_time[[#This Row],[7]],rounds_cum_time[7],1),"."))</f>
        <v>47.</v>
      </c>
      <c r="Q61" s="130" t="str">
        <f>IF(ISBLANK(laps_times[[#This Row],[8]]),"DNF",CONCATENATE(RANK(rounds_cum_time[[#This Row],[8]],rounds_cum_time[8],1),"."))</f>
        <v>48.</v>
      </c>
      <c r="R61" s="130" t="str">
        <f>IF(ISBLANK(laps_times[[#This Row],[9]]),"DNF",CONCATENATE(RANK(rounds_cum_time[[#This Row],[9]],rounds_cum_time[9],1),"."))</f>
        <v>48.</v>
      </c>
      <c r="S61" s="130" t="str">
        <f>IF(ISBLANK(laps_times[[#This Row],[10]]),"DNF",CONCATENATE(RANK(rounds_cum_time[[#This Row],[10]],rounds_cum_time[10],1),"."))</f>
        <v>48.</v>
      </c>
      <c r="T61" s="130" t="str">
        <f>IF(ISBLANK(laps_times[[#This Row],[11]]),"DNF",CONCATENATE(RANK(rounds_cum_time[[#This Row],[11]],rounds_cum_time[11],1),"."))</f>
        <v>48.</v>
      </c>
      <c r="U61" s="130" t="str">
        <f>IF(ISBLANK(laps_times[[#This Row],[12]]),"DNF",CONCATENATE(RANK(rounds_cum_time[[#This Row],[12]],rounds_cum_time[12],1),"."))</f>
        <v>48.</v>
      </c>
      <c r="V61" s="130" t="str">
        <f>IF(ISBLANK(laps_times[[#This Row],[13]]),"DNF",CONCATENATE(RANK(rounds_cum_time[[#This Row],[13]],rounds_cum_time[13],1),"."))</f>
        <v>49.</v>
      </c>
      <c r="W61" s="130" t="str">
        <f>IF(ISBLANK(laps_times[[#This Row],[14]]),"DNF",CONCATENATE(RANK(rounds_cum_time[[#This Row],[14]],rounds_cum_time[14],1),"."))</f>
        <v>50.</v>
      </c>
      <c r="X61" s="130" t="str">
        <f>IF(ISBLANK(laps_times[[#This Row],[15]]),"DNF",CONCATENATE(RANK(rounds_cum_time[[#This Row],[15]],rounds_cum_time[15],1),"."))</f>
        <v>50.</v>
      </c>
      <c r="Y61" s="130" t="str">
        <f>IF(ISBLANK(laps_times[[#This Row],[16]]),"DNF",CONCATENATE(RANK(rounds_cum_time[[#This Row],[16]],rounds_cum_time[16],1),"."))</f>
        <v>50.</v>
      </c>
      <c r="Z61" s="130" t="str">
        <f>IF(ISBLANK(laps_times[[#This Row],[17]]),"DNF",CONCATENATE(RANK(rounds_cum_time[[#This Row],[17]],rounds_cum_time[17],1),"."))</f>
        <v>50.</v>
      </c>
      <c r="AA61" s="130" t="str">
        <f>IF(ISBLANK(laps_times[[#This Row],[18]]),"DNF",CONCATENATE(RANK(rounds_cum_time[[#This Row],[18]],rounds_cum_time[18],1),"."))</f>
        <v>50.</v>
      </c>
      <c r="AB61" s="130" t="str">
        <f>IF(ISBLANK(laps_times[[#This Row],[19]]),"DNF",CONCATENATE(RANK(rounds_cum_time[[#This Row],[19]],rounds_cum_time[19],1),"."))</f>
        <v>50.</v>
      </c>
      <c r="AC61" s="130" t="str">
        <f>IF(ISBLANK(laps_times[[#This Row],[20]]),"DNF",CONCATENATE(RANK(rounds_cum_time[[#This Row],[20]],rounds_cum_time[20],1),"."))</f>
        <v>51.</v>
      </c>
      <c r="AD61" s="130" t="str">
        <f>IF(ISBLANK(laps_times[[#This Row],[21]]),"DNF",CONCATENATE(RANK(rounds_cum_time[[#This Row],[21]],rounds_cum_time[21],1),"."))</f>
        <v>51.</v>
      </c>
      <c r="AE61" s="130" t="str">
        <f>IF(ISBLANK(laps_times[[#This Row],[22]]),"DNF",CONCATENATE(RANK(rounds_cum_time[[#This Row],[22]],rounds_cum_time[22],1),"."))</f>
        <v>51.</v>
      </c>
      <c r="AF61" s="130" t="str">
        <f>IF(ISBLANK(laps_times[[#This Row],[23]]),"DNF",CONCATENATE(RANK(rounds_cum_time[[#This Row],[23]],rounds_cum_time[23],1),"."))</f>
        <v>51.</v>
      </c>
      <c r="AG61" s="130" t="str">
        <f>IF(ISBLANK(laps_times[[#This Row],[24]]),"DNF",CONCATENATE(RANK(rounds_cum_time[[#This Row],[24]],rounds_cum_time[24],1),"."))</f>
        <v>51.</v>
      </c>
      <c r="AH61" s="130" t="str">
        <f>IF(ISBLANK(laps_times[[#This Row],[25]]),"DNF",CONCATENATE(RANK(rounds_cum_time[[#This Row],[25]],rounds_cum_time[25],1),"."))</f>
        <v>52.</v>
      </c>
      <c r="AI61" s="130" t="str">
        <f>IF(ISBLANK(laps_times[[#This Row],[26]]),"DNF",CONCATENATE(RANK(rounds_cum_time[[#This Row],[26]],rounds_cum_time[26],1),"."))</f>
        <v>52.</v>
      </c>
      <c r="AJ61" s="130" t="str">
        <f>IF(ISBLANK(laps_times[[#This Row],[27]]),"DNF",CONCATENATE(RANK(rounds_cum_time[[#This Row],[27]],rounds_cum_time[27],1),"."))</f>
        <v>53.</v>
      </c>
      <c r="AK61" s="130" t="str">
        <f>IF(ISBLANK(laps_times[[#This Row],[28]]),"DNF",CONCATENATE(RANK(rounds_cum_time[[#This Row],[28]],rounds_cum_time[28],1),"."))</f>
        <v>53.</v>
      </c>
      <c r="AL61" s="130" t="str">
        <f>IF(ISBLANK(laps_times[[#This Row],[29]]),"DNF",CONCATENATE(RANK(rounds_cum_time[[#This Row],[29]],rounds_cum_time[29],1),"."))</f>
        <v>53.</v>
      </c>
      <c r="AM61" s="130" t="str">
        <f>IF(ISBLANK(laps_times[[#This Row],[30]]),"DNF",CONCATENATE(RANK(rounds_cum_time[[#This Row],[30]],rounds_cum_time[30],1),"."))</f>
        <v>53.</v>
      </c>
      <c r="AN61" s="130" t="str">
        <f>IF(ISBLANK(laps_times[[#This Row],[31]]),"DNF",CONCATENATE(RANK(rounds_cum_time[[#This Row],[31]],rounds_cum_time[31],1),"."))</f>
        <v>53.</v>
      </c>
      <c r="AO61" s="130" t="str">
        <f>IF(ISBLANK(laps_times[[#This Row],[32]]),"DNF",CONCATENATE(RANK(rounds_cum_time[[#This Row],[32]],rounds_cum_time[32],1),"."))</f>
        <v>53.</v>
      </c>
      <c r="AP61" s="130" t="str">
        <f>IF(ISBLANK(laps_times[[#This Row],[33]]),"DNF",CONCATENATE(RANK(rounds_cum_time[[#This Row],[33]],rounds_cum_time[33],1),"."))</f>
        <v>53.</v>
      </c>
      <c r="AQ61" s="130" t="str">
        <f>IF(ISBLANK(laps_times[[#This Row],[34]]),"DNF",CONCATENATE(RANK(rounds_cum_time[[#This Row],[34]],rounds_cum_time[34],1),"."))</f>
        <v>54.</v>
      </c>
      <c r="AR61" s="130" t="str">
        <f>IF(ISBLANK(laps_times[[#This Row],[35]]),"DNF",CONCATENATE(RANK(rounds_cum_time[[#This Row],[35]],rounds_cum_time[35],1),"."))</f>
        <v>54.</v>
      </c>
      <c r="AS61" s="130" t="str">
        <f>IF(ISBLANK(laps_times[[#This Row],[36]]),"DNF",CONCATENATE(RANK(rounds_cum_time[[#This Row],[36]],rounds_cum_time[36],1),"."))</f>
        <v>55.</v>
      </c>
      <c r="AT61" s="130" t="str">
        <f>IF(ISBLANK(laps_times[[#This Row],[37]]),"DNF",CONCATENATE(RANK(rounds_cum_time[[#This Row],[37]],rounds_cum_time[37],1),"."))</f>
        <v>55.</v>
      </c>
      <c r="AU61" s="130" t="str">
        <f>IF(ISBLANK(laps_times[[#This Row],[38]]),"DNF",CONCATENATE(RANK(rounds_cum_time[[#This Row],[38]],rounds_cum_time[38],1),"."))</f>
        <v>55.</v>
      </c>
      <c r="AV61" s="130" t="str">
        <f>IF(ISBLANK(laps_times[[#This Row],[39]]),"DNF",CONCATENATE(RANK(rounds_cum_time[[#This Row],[39]],rounds_cum_time[39],1),"."))</f>
        <v>55.</v>
      </c>
      <c r="AW61" s="130" t="str">
        <f>IF(ISBLANK(laps_times[[#This Row],[40]]),"DNF",CONCATENATE(RANK(rounds_cum_time[[#This Row],[40]],rounds_cum_time[40],1),"."))</f>
        <v>56.</v>
      </c>
      <c r="AX61" s="130" t="str">
        <f>IF(ISBLANK(laps_times[[#This Row],[41]]),"DNF",CONCATENATE(RANK(rounds_cum_time[[#This Row],[41]],rounds_cum_time[41],1),"."))</f>
        <v>56.</v>
      </c>
      <c r="AY61" s="130" t="str">
        <f>IF(ISBLANK(laps_times[[#This Row],[42]]),"DNF",CONCATENATE(RANK(rounds_cum_time[[#This Row],[42]],rounds_cum_time[42],1),"."))</f>
        <v>56.</v>
      </c>
      <c r="AZ61" s="130" t="str">
        <f>IF(ISBLANK(laps_times[[#This Row],[43]]),"DNF",CONCATENATE(RANK(rounds_cum_time[[#This Row],[43]],rounds_cum_time[43],1),"."))</f>
        <v>56.</v>
      </c>
      <c r="BA61" s="130" t="str">
        <f>IF(ISBLANK(laps_times[[#This Row],[44]]),"DNF",CONCATENATE(RANK(rounds_cum_time[[#This Row],[44]],rounds_cum_time[44],1),"."))</f>
        <v>56.</v>
      </c>
      <c r="BB61" s="130" t="str">
        <f>IF(ISBLANK(laps_times[[#This Row],[45]]),"DNF",CONCATENATE(RANK(rounds_cum_time[[#This Row],[45]],rounds_cum_time[45],1),"."))</f>
        <v>57.</v>
      </c>
      <c r="BC61" s="130" t="str">
        <f>IF(ISBLANK(laps_times[[#This Row],[46]]),"DNF",CONCATENATE(RANK(rounds_cum_time[[#This Row],[46]],rounds_cum_time[46],1),"."))</f>
        <v>57.</v>
      </c>
      <c r="BD61" s="130" t="str">
        <f>IF(ISBLANK(laps_times[[#This Row],[47]]),"DNF",CONCATENATE(RANK(rounds_cum_time[[#This Row],[47]],rounds_cum_time[47],1),"."))</f>
        <v>57.</v>
      </c>
      <c r="BE61" s="130" t="str">
        <f>IF(ISBLANK(laps_times[[#This Row],[48]]),"DNF",CONCATENATE(RANK(rounds_cum_time[[#This Row],[48]],rounds_cum_time[48],1),"."))</f>
        <v>57.</v>
      </c>
      <c r="BF61" s="130" t="str">
        <f>IF(ISBLANK(laps_times[[#This Row],[49]]),"DNF",CONCATENATE(RANK(rounds_cum_time[[#This Row],[49]],rounds_cum_time[49],1),"."))</f>
        <v>57.</v>
      </c>
      <c r="BG61" s="130" t="str">
        <f>IF(ISBLANK(laps_times[[#This Row],[50]]),"DNF",CONCATENATE(RANK(rounds_cum_time[[#This Row],[50]],rounds_cum_time[50],1),"."))</f>
        <v>57.</v>
      </c>
      <c r="BH61" s="130" t="str">
        <f>IF(ISBLANK(laps_times[[#This Row],[51]]),"DNF",CONCATENATE(RANK(rounds_cum_time[[#This Row],[51]],rounds_cum_time[51],1),"."))</f>
        <v>57.</v>
      </c>
      <c r="BI61" s="130" t="str">
        <f>IF(ISBLANK(laps_times[[#This Row],[52]]),"DNF",CONCATENATE(RANK(rounds_cum_time[[#This Row],[52]],rounds_cum_time[52],1),"."))</f>
        <v>57.</v>
      </c>
      <c r="BJ61" s="130" t="str">
        <f>IF(ISBLANK(laps_times[[#This Row],[53]]),"DNF",CONCATENATE(RANK(rounds_cum_time[[#This Row],[53]],rounds_cum_time[53],1),"."))</f>
        <v>57.</v>
      </c>
      <c r="BK61" s="130" t="str">
        <f>IF(ISBLANK(laps_times[[#This Row],[54]]),"DNF",CONCATENATE(RANK(rounds_cum_time[[#This Row],[54]],rounds_cum_time[54],1),"."))</f>
        <v>57.</v>
      </c>
      <c r="BL61" s="130" t="str">
        <f>IF(ISBLANK(laps_times[[#This Row],[55]]),"DNF",CONCATENATE(RANK(rounds_cum_time[[#This Row],[55]],rounds_cum_time[55],1),"."))</f>
        <v>57.</v>
      </c>
      <c r="BM61" s="130" t="str">
        <f>IF(ISBLANK(laps_times[[#This Row],[56]]),"DNF",CONCATENATE(RANK(rounds_cum_time[[#This Row],[56]],rounds_cum_time[56],1),"."))</f>
        <v>57.</v>
      </c>
      <c r="BN61" s="130" t="str">
        <f>IF(ISBLANK(laps_times[[#This Row],[57]]),"DNF",CONCATENATE(RANK(rounds_cum_time[[#This Row],[57]],rounds_cum_time[57],1),"."))</f>
        <v>59.</v>
      </c>
      <c r="BO61" s="130" t="str">
        <f>IF(ISBLANK(laps_times[[#This Row],[58]]),"DNF",CONCATENATE(RANK(rounds_cum_time[[#This Row],[58]],rounds_cum_time[58],1),"."))</f>
        <v>59.</v>
      </c>
      <c r="BP61" s="130" t="str">
        <f>IF(ISBLANK(laps_times[[#This Row],[59]]),"DNF",CONCATENATE(RANK(rounds_cum_time[[#This Row],[59]],rounds_cum_time[59],1),"."))</f>
        <v>59.</v>
      </c>
      <c r="BQ61" s="130" t="str">
        <f>IF(ISBLANK(laps_times[[#This Row],[60]]),"DNF",CONCATENATE(RANK(rounds_cum_time[[#This Row],[60]],rounds_cum_time[60],1),"."))</f>
        <v>59.</v>
      </c>
      <c r="BR61" s="130" t="str">
        <f>IF(ISBLANK(laps_times[[#This Row],[61]]),"DNF",CONCATENATE(RANK(rounds_cum_time[[#This Row],[61]],rounds_cum_time[61],1),"."))</f>
        <v>59.</v>
      </c>
      <c r="BS61" s="130" t="str">
        <f>IF(ISBLANK(laps_times[[#This Row],[62]]),"DNF",CONCATENATE(RANK(rounds_cum_time[[#This Row],[62]],rounds_cum_time[62],1),"."))</f>
        <v>59.</v>
      </c>
      <c r="BT61" s="130" t="str">
        <f>IF(ISBLANK(laps_times[[#This Row],[63]]),"DNF",CONCATENATE(RANK(rounds_cum_time[[#This Row],[63]],rounds_cum_time[63],1),"."))</f>
        <v>59.</v>
      </c>
      <c r="BU61" s="130" t="str">
        <f>IF(ISBLANK(laps_times[[#This Row],[64]]),"DNF",CONCATENATE(RANK(rounds_cum_time[[#This Row],[64]],rounds_cum_time[64],1),"."))</f>
        <v>59.</v>
      </c>
      <c r="BV61" s="130" t="str">
        <f>IF(ISBLANK(laps_times[[#This Row],[65]]),"DNF",CONCATENATE(RANK(rounds_cum_time[[#This Row],[65]],rounds_cum_time[65],1),"."))</f>
        <v>59.</v>
      </c>
      <c r="BW61" s="130" t="str">
        <f>IF(ISBLANK(laps_times[[#This Row],[66]]),"DNF",CONCATENATE(RANK(rounds_cum_time[[#This Row],[66]],rounds_cum_time[66],1),"."))</f>
        <v>59.</v>
      </c>
      <c r="BX61" s="130" t="str">
        <f>IF(ISBLANK(laps_times[[#This Row],[67]]),"DNF",CONCATENATE(RANK(rounds_cum_time[[#This Row],[67]],rounds_cum_time[67],1),"."))</f>
        <v>59.</v>
      </c>
      <c r="BY61" s="130" t="str">
        <f>IF(ISBLANK(laps_times[[#This Row],[68]]),"DNF",CONCATENATE(RANK(rounds_cum_time[[#This Row],[68]],rounds_cum_time[68],1),"."))</f>
        <v>59.</v>
      </c>
      <c r="BZ61" s="130" t="str">
        <f>IF(ISBLANK(laps_times[[#This Row],[69]]),"DNF",CONCATENATE(RANK(rounds_cum_time[[#This Row],[69]],rounds_cum_time[69],1),"."))</f>
        <v>59.</v>
      </c>
      <c r="CA61" s="130" t="str">
        <f>IF(ISBLANK(laps_times[[#This Row],[70]]),"DNF",CONCATENATE(RANK(rounds_cum_time[[#This Row],[70]],rounds_cum_time[70],1),"."))</f>
        <v>59.</v>
      </c>
      <c r="CB61" s="130" t="str">
        <f>IF(ISBLANK(laps_times[[#This Row],[71]]),"DNF",CONCATENATE(RANK(rounds_cum_time[[#This Row],[71]],rounds_cum_time[71],1),"."))</f>
        <v>60.</v>
      </c>
      <c r="CC61" s="130" t="str">
        <f>IF(ISBLANK(laps_times[[#This Row],[72]]),"DNF",CONCATENATE(RANK(rounds_cum_time[[#This Row],[72]],rounds_cum_time[72],1),"."))</f>
        <v>60.</v>
      </c>
      <c r="CD61" s="130" t="str">
        <f>IF(ISBLANK(laps_times[[#This Row],[73]]),"DNF",CONCATENATE(RANK(rounds_cum_time[[#This Row],[73]],rounds_cum_time[73],1),"."))</f>
        <v>60.</v>
      </c>
      <c r="CE61" s="130" t="str">
        <f>IF(ISBLANK(laps_times[[#This Row],[74]]),"DNF",CONCATENATE(RANK(rounds_cum_time[[#This Row],[74]],rounds_cum_time[74],1),"."))</f>
        <v>60.</v>
      </c>
      <c r="CF61" s="130" t="str">
        <f>IF(ISBLANK(laps_times[[#This Row],[75]]),"DNF",CONCATENATE(RANK(rounds_cum_time[[#This Row],[75]],rounds_cum_time[75],1),"."))</f>
        <v>60.</v>
      </c>
      <c r="CG61" s="130" t="str">
        <f>IF(ISBLANK(laps_times[[#This Row],[76]]),"DNF",CONCATENATE(RANK(rounds_cum_time[[#This Row],[76]],rounds_cum_time[76],1),"."))</f>
        <v>59.</v>
      </c>
      <c r="CH61" s="130" t="str">
        <f>IF(ISBLANK(laps_times[[#This Row],[77]]),"DNF",CONCATENATE(RANK(rounds_cum_time[[#This Row],[77]],rounds_cum_time[77],1),"."))</f>
        <v>61.</v>
      </c>
      <c r="CI61" s="130" t="str">
        <f>IF(ISBLANK(laps_times[[#This Row],[78]]),"DNF",CONCATENATE(RANK(rounds_cum_time[[#This Row],[78]],rounds_cum_time[78],1),"."))</f>
        <v>61.</v>
      </c>
      <c r="CJ61" s="130" t="str">
        <f>IF(ISBLANK(laps_times[[#This Row],[79]]),"DNF",CONCATENATE(RANK(rounds_cum_time[[#This Row],[79]],rounds_cum_time[79],1),"."))</f>
        <v>61.</v>
      </c>
      <c r="CK61" s="130" t="str">
        <f>IF(ISBLANK(laps_times[[#This Row],[80]]),"DNF",CONCATENATE(RANK(rounds_cum_time[[#This Row],[80]],rounds_cum_time[80],1),"."))</f>
        <v>62.</v>
      </c>
      <c r="CL61" s="130" t="str">
        <f>IF(ISBLANK(laps_times[[#This Row],[81]]),"DNF",CONCATENATE(RANK(rounds_cum_time[[#This Row],[81]],rounds_cum_time[81],1),"."))</f>
        <v>61.</v>
      </c>
      <c r="CM61" s="130" t="str">
        <f>IF(ISBLANK(laps_times[[#This Row],[82]]),"DNF",CONCATENATE(RANK(rounds_cum_time[[#This Row],[82]],rounds_cum_time[82],1),"."))</f>
        <v>61.</v>
      </c>
      <c r="CN61" s="130" t="str">
        <f>IF(ISBLANK(laps_times[[#This Row],[83]]),"DNF",CONCATENATE(RANK(rounds_cum_time[[#This Row],[83]],rounds_cum_time[83],1),"."))</f>
        <v>60.</v>
      </c>
      <c r="CO61" s="130" t="str">
        <f>IF(ISBLANK(laps_times[[#This Row],[84]]),"DNF",CONCATENATE(RANK(rounds_cum_time[[#This Row],[84]],rounds_cum_time[84],1),"."))</f>
        <v>60.</v>
      </c>
      <c r="CP61" s="130" t="str">
        <f>IF(ISBLANK(laps_times[[#This Row],[85]]),"DNF",CONCATENATE(RANK(rounds_cum_time[[#This Row],[85]],rounds_cum_time[85],1),"."))</f>
        <v>60.</v>
      </c>
      <c r="CQ61" s="130" t="str">
        <f>IF(ISBLANK(laps_times[[#This Row],[86]]),"DNF",CONCATENATE(RANK(rounds_cum_time[[#This Row],[86]],rounds_cum_time[86],1),"."))</f>
        <v>59.</v>
      </c>
      <c r="CR61" s="130" t="str">
        <f>IF(ISBLANK(laps_times[[#This Row],[87]]),"DNF",CONCATENATE(RANK(rounds_cum_time[[#This Row],[87]],rounds_cum_time[87],1),"."))</f>
        <v>59.</v>
      </c>
      <c r="CS61" s="130" t="str">
        <f>IF(ISBLANK(laps_times[[#This Row],[88]]),"DNF",CONCATENATE(RANK(rounds_cum_time[[#This Row],[88]],rounds_cum_time[88],1),"."))</f>
        <v>59.</v>
      </c>
      <c r="CT61" s="130" t="str">
        <f>IF(ISBLANK(laps_times[[#This Row],[89]]),"DNF",CONCATENATE(RANK(rounds_cum_time[[#This Row],[89]],rounds_cum_time[89],1),"."))</f>
        <v>59.</v>
      </c>
      <c r="CU61" s="130" t="str">
        <f>IF(ISBLANK(laps_times[[#This Row],[90]]),"DNF",CONCATENATE(RANK(rounds_cum_time[[#This Row],[90]],rounds_cum_time[90],1),"."))</f>
        <v>59.</v>
      </c>
      <c r="CV61" s="130" t="str">
        <f>IF(ISBLANK(laps_times[[#This Row],[91]]),"DNF",CONCATENATE(RANK(rounds_cum_time[[#This Row],[91]],rounds_cum_time[91],1),"."))</f>
        <v>59.</v>
      </c>
      <c r="CW61" s="130" t="str">
        <f>IF(ISBLANK(laps_times[[#This Row],[92]]),"DNF",CONCATENATE(RANK(rounds_cum_time[[#This Row],[92]],rounds_cum_time[92],1),"."))</f>
        <v>59.</v>
      </c>
      <c r="CX61" s="130" t="str">
        <f>IF(ISBLANK(laps_times[[#This Row],[93]]),"DNF",CONCATENATE(RANK(rounds_cum_time[[#This Row],[93]],rounds_cum_time[93],1),"."))</f>
        <v>59.</v>
      </c>
      <c r="CY61" s="130" t="str">
        <f>IF(ISBLANK(laps_times[[#This Row],[94]]),"DNF",CONCATENATE(RANK(rounds_cum_time[[#This Row],[94]],rounds_cum_time[94],1),"."))</f>
        <v>59.</v>
      </c>
      <c r="CZ61" s="130" t="str">
        <f>IF(ISBLANK(laps_times[[#This Row],[95]]),"DNF",CONCATENATE(RANK(rounds_cum_time[[#This Row],[95]],rounds_cum_time[95],1),"."))</f>
        <v>59.</v>
      </c>
      <c r="DA61" s="130" t="str">
        <f>IF(ISBLANK(laps_times[[#This Row],[96]]),"DNF",CONCATENATE(RANK(rounds_cum_time[[#This Row],[96]],rounds_cum_time[96],1),"."))</f>
        <v>59.</v>
      </c>
      <c r="DB61" s="130" t="str">
        <f>IF(ISBLANK(laps_times[[#This Row],[97]]),"DNF",CONCATENATE(RANK(rounds_cum_time[[#This Row],[97]],rounds_cum_time[97],1),"."))</f>
        <v>59.</v>
      </c>
      <c r="DC61" s="130" t="str">
        <f>IF(ISBLANK(laps_times[[#This Row],[98]]),"DNF",CONCATENATE(RANK(rounds_cum_time[[#This Row],[98]],rounds_cum_time[98],1),"."))</f>
        <v>59.</v>
      </c>
      <c r="DD61" s="130" t="str">
        <f>IF(ISBLANK(laps_times[[#This Row],[99]]),"DNF",CONCATENATE(RANK(rounds_cum_time[[#This Row],[99]],rounds_cum_time[99],1),"."))</f>
        <v>59.</v>
      </c>
      <c r="DE61" s="130" t="str">
        <f>IF(ISBLANK(laps_times[[#This Row],[100]]),"DNF",CONCATENATE(RANK(rounds_cum_time[[#This Row],[100]],rounds_cum_time[100],1),"."))</f>
        <v>59.</v>
      </c>
      <c r="DF61" s="130" t="str">
        <f>IF(ISBLANK(laps_times[[#This Row],[101]]),"DNF",CONCATENATE(RANK(rounds_cum_time[[#This Row],[101]],rounds_cum_time[101],1),"."))</f>
        <v>59.</v>
      </c>
      <c r="DG61" s="130" t="str">
        <f>IF(ISBLANK(laps_times[[#This Row],[102]]),"DNF",CONCATENATE(RANK(rounds_cum_time[[#This Row],[102]],rounds_cum_time[102],1),"."))</f>
        <v>59.</v>
      </c>
      <c r="DH61" s="130" t="str">
        <f>IF(ISBLANK(laps_times[[#This Row],[103]]),"DNF",CONCATENATE(RANK(rounds_cum_time[[#This Row],[103]],rounds_cum_time[103],1),"."))</f>
        <v>59.</v>
      </c>
      <c r="DI61" s="131" t="str">
        <f>IF(ISBLANK(laps_times[[#This Row],[104]]),"DNF",CONCATENATE(RANK(rounds_cum_time[[#This Row],[104]],rounds_cum_time[104],1),"."))</f>
        <v>58.</v>
      </c>
      <c r="DJ61" s="131" t="str">
        <f>IF(ISBLANK(laps_times[[#This Row],[105]]),"DNF",CONCATENATE(RANK(rounds_cum_time[[#This Row],[105]],rounds_cum_time[105],1),"."))</f>
        <v>58.</v>
      </c>
    </row>
    <row r="62" spans="2:114" x14ac:dyDescent="0.2">
      <c r="B62" s="124">
        <f>laps_times[[#This Row],[poř]]</f>
        <v>59</v>
      </c>
      <c r="C62" s="129">
        <f>laps_times[[#This Row],[s.č.]]</f>
        <v>81</v>
      </c>
      <c r="D62" s="125" t="str">
        <f>laps_times[[#This Row],[jméno]]</f>
        <v>Pruckner Dietmar</v>
      </c>
      <c r="E62" s="126">
        <f>laps_times[[#This Row],[roč]]</f>
        <v>1965</v>
      </c>
      <c r="F62" s="126" t="str">
        <f>laps_times[[#This Row],[kat]]</f>
        <v>M50</v>
      </c>
      <c r="G62" s="126">
        <f>laps_times[[#This Row],[poř_kat]]</f>
        <v>8</v>
      </c>
      <c r="H62" s="125" t="str">
        <f>IF(ISBLANK(laps_times[[#This Row],[klub]]),"-",laps_times[[#This Row],[klub]])</f>
        <v>IFIRMI</v>
      </c>
      <c r="I62" s="138">
        <f>laps_times[[#This Row],[celk. čas]]</f>
        <v>0.15837962962962962</v>
      </c>
      <c r="J62" s="130" t="str">
        <f>IF(ISBLANK(laps_times[[#This Row],[1]]),"DNF",CONCATENATE(RANK(rounds_cum_time[[#This Row],[1]],rounds_cum_time[1],1),"."))</f>
        <v>100.</v>
      </c>
      <c r="K62" s="130" t="str">
        <f>IF(ISBLANK(laps_times[[#This Row],[2]]),"DNF",CONCATENATE(RANK(rounds_cum_time[[#This Row],[2]],rounds_cum_time[2],1),"."))</f>
        <v>99.</v>
      </c>
      <c r="L62" s="130" t="str">
        <f>IF(ISBLANK(laps_times[[#This Row],[3]]),"DNF",CONCATENATE(RANK(rounds_cum_time[[#This Row],[3]],rounds_cum_time[3],1),"."))</f>
        <v>101.</v>
      </c>
      <c r="M62" s="130" t="str">
        <f>IF(ISBLANK(laps_times[[#This Row],[4]]),"DNF",CONCATENATE(RANK(rounds_cum_time[[#This Row],[4]],rounds_cum_time[4],1),"."))</f>
        <v>101.</v>
      </c>
      <c r="N62" s="130" t="str">
        <f>IF(ISBLANK(laps_times[[#This Row],[5]]),"DNF",CONCATENATE(RANK(rounds_cum_time[[#This Row],[5]],rounds_cum_time[5],1),"."))</f>
        <v>100.</v>
      </c>
      <c r="O62" s="130" t="str">
        <f>IF(ISBLANK(laps_times[[#This Row],[6]]),"DNF",CONCATENATE(RANK(rounds_cum_time[[#This Row],[6]],rounds_cum_time[6],1),"."))</f>
        <v>100.</v>
      </c>
      <c r="P62" s="130" t="str">
        <f>IF(ISBLANK(laps_times[[#This Row],[7]]),"DNF",CONCATENATE(RANK(rounds_cum_time[[#This Row],[7]],rounds_cum_time[7],1),"."))</f>
        <v>107.</v>
      </c>
      <c r="Q62" s="130" t="str">
        <f>IF(ISBLANK(laps_times[[#This Row],[8]]),"DNF",CONCATENATE(RANK(rounds_cum_time[[#This Row],[8]],rounds_cum_time[8],1),"."))</f>
        <v>103.</v>
      </c>
      <c r="R62" s="130" t="str">
        <f>IF(ISBLANK(laps_times[[#This Row],[9]]),"DNF",CONCATENATE(RANK(rounds_cum_time[[#This Row],[9]],rounds_cum_time[9],1),"."))</f>
        <v>102.</v>
      </c>
      <c r="S62" s="130" t="str">
        <f>IF(ISBLANK(laps_times[[#This Row],[10]]),"DNF",CONCATENATE(RANK(rounds_cum_time[[#This Row],[10]],rounds_cum_time[10],1),"."))</f>
        <v>101.</v>
      </c>
      <c r="T62" s="130" t="str">
        <f>IF(ISBLANK(laps_times[[#This Row],[11]]),"DNF",CONCATENATE(RANK(rounds_cum_time[[#This Row],[11]],rounds_cum_time[11],1),"."))</f>
        <v>101.</v>
      </c>
      <c r="U62" s="130" t="str">
        <f>IF(ISBLANK(laps_times[[#This Row],[12]]),"DNF",CONCATENATE(RANK(rounds_cum_time[[#This Row],[12]],rounds_cum_time[12],1),"."))</f>
        <v>101.</v>
      </c>
      <c r="V62" s="130" t="str">
        <f>IF(ISBLANK(laps_times[[#This Row],[13]]),"DNF",CONCATENATE(RANK(rounds_cum_time[[#This Row],[13]],rounds_cum_time[13],1),"."))</f>
        <v>101.</v>
      </c>
      <c r="W62" s="130" t="str">
        <f>IF(ISBLANK(laps_times[[#This Row],[14]]),"DNF",CONCATENATE(RANK(rounds_cum_time[[#This Row],[14]],rounds_cum_time[14],1),"."))</f>
        <v>101.</v>
      </c>
      <c r="X62" s="130" t="str">
        <f>IF(ISBLANK(laps_times[[#This Row],[15]]),"DNF",CONCATENATE(RANK(rounds_cum_time[[#This Row],[15]],rounds_cum_time[15],1),"."))</f>
        <v>100.</v>
      </c>
      <c r="Y62" s="130" t="str">
        <f>IF(ISBLANK(laps_times[[#This Row],[16]]),"DNF",CONCATENATE(RANK(rounds_cum_time[[#This Row],[16]],rounds_cum_time[16],1),"."))</f>
        <v>97.</v>
      </c>
      <c r="Z62" s="130" t="str">
        <f>IF(ISBLANK(laps_times[[#This Row],[17]]),"DNF",CONCATENATE(RANK(rounds_cum_time[[#This Row],[17]],rounds_cum_time[17],1),"."))</f>
        <v>95.</v>
      </c>
      <c r="AA62" s="130" t="str">
        <f>IF(ISBLANK(laps_times[[#This Row],[18]]),"DNF",CONCATENATE(RANK(rounds_cum_time[[#This Row],[18]],rounds_cum_time[18],1),"."))</f>
        <v>94.</v>
      </c>
      <c r="AB62" s="130" t="str">
        <f>IF(ISBLANK(laps_times[[#This Row],[19]]),"DNF",CONCATENATE(RANK(rounds_cum_time[[#This Row],[19]],rounds_cum_time[19],1),"."))</f>
        <v>94.</v>
      </c>
      <c r="AC62" s="130" t="str">
        <f>IF(ISBLANK(laps_times[[#This Row],[20]]),"DNF",CONCATENATE(RANK(rounds_cum_time[[#This Row],[20]],rounds_cum_time[20],1),"."))</f>
        <v>93.</v>
      </c>
      <c r="AD62" s="130" t="str">
        <f>IF(ISBLANK(laps_times[[#This Row],[21]]),"DNF",CONCATENATE(RANK(rounds_cum_time[[#This Row],[21]],rounds_cum_time[21],1),"."))</f>
        <v>93.</v>
      </c>
      <c r="AE62" s="130" t="str">
        <f>IF(ISBLANK(laps_times[[#This Row],[22]]),"DNF",CONCATENATE(RANK(rounds_cum_time[[#This Row],[22]],rounds_cum_time[22],1),"."))</f>
        <v>93.</v>
      </c>
      <c r="AF62" s="130" t="str">
        <f>IF(ISBLANK(laps_times[[#This Row],[23]]),"DNF",CONCATENATE(RANK(rounds_cum_time[[#This Row],[23]],rounds_cum_time[23],1),"."))</f>
        <v>92.</v>
      </c>
      <c r="AG62" s="130" t="str">
        <f>IF(ISBLANK(laps_times[[#This Row],[24]]),"DNF",CONCATENATE(RANK(rounds_cum_time[[#This Row],[24]],rounds_cum_time[24],1),"."))</f>
        <v>91.</v>
      </c>
      <c r="AH62" s="130" t="str">
        <f>IF(ISBLANK(laps_times[[#This Row],[25]]),"DNF",CONCATENATE(RANK(rounds_cum_time[[#This Row],[25]],rounds_cum_time[25],1),"."))</f>
        <v>90.</v>
      </c>
      <c r="AI62" s="130" t="str">
        <f>IF(ISBLANK(laps_times[[#This Row],[26]]),"DNF",CONCATENATE(RANK(rounds_cum_time[[#This Row],[26]],rounds_cum_time[26],1),"."))</f>
        <v>89.</v>
      </c>
      <c r="AJ62" s="130" t="str">
        <f>IF(ISBLANK(laps_times[[#This Row],[27]]),"DNF",CONCATENATE(RANK(rounds_cum_time[[#This Row],[27]],rounds_cum_time[27],1),"."))</f>
        <v>88.</v>
      </c>
      <c r="AK62" s="130" t="str">
        <f>IF(ISBLANK(laps_times[[#This Row],[28]]),"DNF",CONCATENATE(RANK(rounds_cum_time[[#This Row],[28]],rounds_cum_time[28],1),"."))</f>
        <v>88.</v>
      </c>
      <c r="AL62" s="130" t="str">
        <f>IF(ISBLANK(laps_times[[#This Row],[29]]),"DNF",CONCATENATE(RANK(rounds_cum_time[[#This Row],[29]],rounds_cum_time[29],1),"."))</f>
        <v>88.</v>
      </c>
      <c r="AM62" s="130" t="str">
        <f>IF(ISBLANK(laps_times[[#This Row],[30]]),"DNF",CONCATENATE(RANK(rounds_cum_time[[#This Row],[30]],rounds_cum_time[30],1),"."))</f>
        <v>88.</v>
      </c>
      <c r="AN62" s="130" t="str">
        <f>IF(ISBLANK(laps_times[[#This Row],[31]]),"DNF",CONCATENATE(RANK(rounds_cum_time[[#This Row],[31]],rounds_cum_time[31],1),"."))</f>
        <v>86.</v>
      </c>
      <c r="AO62" s="130" t="str">
        <f>IF(ISBLANK(laps_times[[#This Row],[32]]),"DNF",CONCATENATE(RANK(rounds_cum_time[[#This Row],[32]],rounds_cum_time[32],1),"."))</f>
        <v>85.</v>
      </c>
      <c r="AP62" s="130" t="str">
        <f>IF(ISBLANK(laps_times[[#This Row],[33]]),"DNF",CONCATENATE(RANK(rounds_cum_time[[#This Row],[33]],rounds_cum_time[33],1),"."))</f>
        <v>84.</v>
      </c>
      <c r="AQ62" s="130" t="str">
        <f>IF(ISBLANK(laps_times[[#This Row],[34]]),"DNF",CONCATENATE(RANK(rounds_cum_time[[#This Row],[34]],rounds_cum_time[34],1),"."))</f>
        <v>84.</v>
      </c>
      <c r="AR62" s="130" t="str">
        <f>IF(ISBLANK(laps_times[[#This Row],[35]]),"DNF",CONCATENATE(RANK(rounds_cum_time[[#This Row],[35]],rounds_cum_time[35],1),"."))</f>
        <v>84.</v>
      </c>
      <c r="AS62" s="130" t="str">
        <f>IF(ISBLANK(laps_times[[#This Row],[36]]),"DNF",CONCATENATE(RANK(rounds_cum_time[[#This Row],[36]],rounds_cum_time[36],1),"."))</f>
        <v>84.</v>
      </c>
      <c r="AT62" s="130" t="str">
        <f>IF(ISBLANK(laps_times[[#This Row],[37]]),"DNF",CONCATENATE(RANK(rounds_cum_time[[#This Row],[37]],rounds_cum_time[37],1),"."))</f>
        <v>84.</v>
      </c>
      <c r="AU62" s="130" t="str">
        <f>IF(ISBLANK(laps_times[[#This Row],[38]]),"DNF",CONCATENATE(RANK(rounds_cum_time[[#This Row],[38]],rounds_cum_time[38],1),"."))</f>
        <v>83.</v>
      </c>
      <c r="AV62" s="130" t="str">
        <f>IF(ISBLANK(laps_times[[#This Row],[39]]),"DNF",CONCATENATE(RANK(rounds_cum_time[[#This Row],[39]],rounds_cum_time[39],1),"."))</f>
        <v>83.</v>
      </c>
      <c r="AW62" s="130" t="str">
        <f>IF(ISBLANK(laps_times[[#This Row],[40]]),"DNF",CONCATENATE(RANK(rounds_cum_time[[#This Row],[40]],rounds_cum_time[40],1),"."))</f>
        <v>83.</v>
      </c>
      <c r="AX62" s="130" t="str">
        <f>IF(ISBLANK(laps_times[[#This Row],[41]]),"DNF",CONCATENATE(RANK(rounds_cum_time[[#This Row],[41]],rounds_cum_time[41],1),"."))</f>
        <v>83.</v>
      </c>
      <c r="AY62" s="130" t="str">
        <f>IF(ISBLANK(laps_times[[#This Row],[42]]),"DNF",CONCATENATE(RANK(rounds_cum_time[[#This Row],[42]],rounds_cum_time[42],1),"."))</f>
        <v>83.</v>
      </c>
      <c r="AZ62" s="130" t="str">
        <f>IF(ISBLANK(laps_times[[#This Row],[43]]),"DNF",CONCATENATE(RANK(rounds_cum_time[[#This Row],[43]],rounds_cum_time[43],1),"."))</f>
        <v>83.</v>
      </c>
      <c r="BA62" s="130" t="str">
        <f>IF(ISBLANK(laps_times[[#This Row],[44]]),"DNF",CONCATENATE(RANK(rounds_cum_time[[#This Row],[44]],rounds_cum_time[44],1),"."))</f>
        <v>82.</v>
      </c>
      <c r="BB62" s="130" t="str">
        <f>IF(ISBLANK(laps_times[[#This Row],[45]]),"DNF",CONCATENATE(RANK(rounds_cum_time[[#This Row],[45]],rounds_cum_time[45],1),"."))</f>
        <v>82.</v>
      </c>
      <c r="BC62" s="130" t="str">
        <f>IF(ISBLANK(laps_times[[#This Row],[46]]),"DNF",CONCATENATE(RANK(rounds_cum_time[[#This Row],[46]],rounds_cum_time[46],1),"."))</f>
        <v>81.</v>
      </c>
      <c r="BD62" s="130" t="str">
        <f>IF(ISBLANK(laps_times[[#This Row],[47]]),"DNF",CONCATENATE(RANK(rounds_cum_time[[#This Row],[47]],rounds_cum_time[47],1),"."))</f>
        <v>81.</v>
      </c>
      <c r="BE62" s="130" t="str">
        <f>IF(ISBLANK(laps_times[[#This Row],[48]]),"DNF",CONCATENATE(RANK(rounds_cum_time[[#This Row],[48]],rounds_cum_time[48],1),"."))</f>
        <v>79.</v>
      </c>
      <c r="BF62" s="130" t="str">
        <f>IF(ISBLANK(laps_times[[#This Row],[49]]),"DNF",CONCATENATE(RANK(rounds_cum_time[[#This Row],[49]],rounds_cum_time[49],1),"."))</f>
        <v>79.</v>
      </c>
      <c r="BG62" s="130" t="str">
        <f>IF(ISBLANK(laps_times[[#This Row],[50]]),"DNF",CONCATENATE(RANK(rounds_cum_time[[#This Row],[50]],rounds_cum_time[50],1),"."))</f>
        <v>78.</v>
      </c>
      <c r="BH62" s="130" t="str">
        <f>IF(ISBLANK(laps_times[[#This Row],[51]]),"DNF",CONCATENATE(RANK(rounds_cum_time[[#This Row],[51]],rounds_cum_time[51],1),"."))</f>
        <v>78.</v>
      </c>
      <c r="BI62" s="130" t="str">
        <f>IF(ISBLANK(laps_times[[#This Row],[52]]),"DNF",CONCATENATE(RANK(rounds_cum_time[[#This Row],[52]],rounds_cum_time[52],1),"."))</f>
        <v>78.</v>
      </c>
      <c r="BJ62" s="130" t="str">
        <f>IF(ISBLANK(laps_times[[#This Row],[53]]),"DNF",CONCATENATE(RANK(rounds_cum_time[[#This Row],[53]],rounds_cum_time[53],1),"."))</f>
        <v>77.</v>
      </c>
      <c r="BK62" s="130" t="str">
        <f>IF(ISBLANK(laps_times[[#This Row],[54]]),"DNF",CONCATENATE(RANK(rounds_cum_time[[#This Row],[54]],rounds_cum_time[54],1),"."))</f>
        <v>77.</v>
      </c>
      <c r="BL62" s="130" t="str">
        <f>IF(ISBLANK(laps_times[[#This Row],[55]]),"DNF",CONCATENATE(RANK(rounds_cum_time[[#This Row],[55]],rounds_cum_time[55],1),"."))</f>
        <v>76.</v>
      </c>
      <c r="BM62" s="130" t="str">
        <f>IF(ISBLANK(laps_times[[#This Row],[56]]),"DNF",CONCATENATE(RANK(rounds_cum_time[[#This Row],[56]],rounds_cum_time[56],1),"."))</f>
        <v>75.</v>
      </c>
      <c r="BN62" s="130" t="str">
        <f>IF(ISBLANK(laps_times[[#This Row],[57]]),"DNF",CONCATENATE(RANK(rounds_cum_time[[#This Row],[57]],rounds_cum_time[57],1),"."))</f>
        <v>74.</v>
      </c>
      <c r="BO62" s="130" t="str">
        <f>IF(ISBLANK(laps_times[[#This Row],[58]]),"DNF",CONCATENATE(RANK(rounds_cum_time[[#This Row],[58]],rounds_cum_time[58],1),"."))</f>
        <v>74.</v>
      </c>
      <c r="BP62" s="130" t="str">
        <f>IF(ISBLANK(laps_times[[#This Row],[59]]),"DNF",CONCATENATE(RANK(rounds_cum_time[[#This Row],[59]],rounds_cum_time[59],1),"."))</f>
        <v>74.</v>
      </c>
      <c r="BQ62" s="130" t="str">
        <f>IF(ISBLANK(laps_times[[#This Row],[60]]),"DNF",CONCATENATE(RANK(rounds_cum_time[[#This Row],[60]],rounds_cum_time[60],1),"."))</f>
        <v>74.</v>
      </c>
      <c r="BR62" s="130" t="str">
        <f>IF(ISBLANK(laps_times[[#This Row],[61]]),"DNF",CONCATENATE(RANK(rounds_cum_time[[#This Row],[61]],rounds_cum_time[61],1),"."))</f>
        <v>73.</v>
      </c>
      <c r="BS62" s="130" t="str">
        <f>IF(ISBLANK(laps_times[[#This Row],[62]]),"DNF",CONCATENATE(RANK(rounds_cum_time[[#This Row],[62]],rounds_cum_time[62],1),"."))</f>
        <v>72.</v>
      </c>
      <c r="BT62" s="130" t="str">
        <f>IF(ISBLANK(laps_times[[#This Row],[63]]),"DNF",CONCATENATE(RANK(rounds_cum_time[[#This Row],[63]],rounds_cum_time[63],1),"."))</f>
        <v>72.</v>
      </c>
      <c r="BU62" s="130" t="str">
        <f>IF(ISBLANK(laps_times[[#This Row],[64]]),"DNF",CONCATENATE(RANK(rounds_cum_time[[#This Row],[64]],rounds_cum_time[64],1),"."))</f>
        <v>72.</v>
      </c>
      <c r="BV62" s="130" t="str">
        <f>IF(ISBLANK(laps_times[[#This Row],[65]]),"DNF",CONCATENATE(RANK(rounds_cum_time[[#This Row],[65]],rounds_cum_time[65],1),"."))</f>
        <v>72.</v>
      </c>
      <c r="BW62" s="130" t="str">
        <f>IF(ISBLANK(laps_times[[#This Row],[66]]),"DNF",CONCATENATE(RANK(rounds_cum_time[[#This Row],[66]],rounds_cum_time[66],1),"."))</f>
        <v>70.</v>
      </c>
      <c r="BX62" s="130" t="str">
        <f>IF(ISBLANK(laps_times[[#This Row],[67]]),"DNF",CONCATENATE(RANK(rounds_cum_time[[#This Row],[67]],rounds_cum_time[67],1),"."))</f>
        <v>70.</v>
      </c>
      <c r="BY62" s="130" t="str">
        <f>IF(ISBLANK(laps_times[[#This Row],[68]]),"DNF",CONCATENATE(RANK(rounds_cum_time[[#This Row],[68]],rounds_cum_time[68],1),"."))</f>
        <v>70.</v>
      </c>
      <c r="BZ62" s="130" t="str">
        <f>IF(ISBLANK(laps_times[[#This Row],[69]]),"DNF",CONCATENATE(RANK(rounds_cum_time[[#This Row],[69]],rounds_cum_time[69],1),"."))</f>
        <v>70.</v>
      </c>
      <c r="CA62" s="130" t="str">
        <f>IF(ISBLANK(laps_times[[#This Row],[70]]),"DNF",CONCATENATE(RANK(rounds_cum_time[[#This Row],[70]],rounds_cum_time[70],1),"."))</f>
        <v>70.</v>
      </c>
      <c r="CB62" s="130" t="str">
        <f>IF(ISBLANK(laps_times[[#This Row],[71]]),"DNF",CONCATENATE(RANK(rounds_cum_time[[#This Row],[71]],rounds_cum_time[71],1),"."))</f>
        <v>70.</v>
      </c>
      <c r="CC62" s="130" t="str">
        <f>IF(ISBLANK(laps_times[[#This Row],[72]]),"DNF",CONCATENATE(RANK(rounds_cum_time[[#This Row],[72]],rounds_cum_time[72],1),"."))</f>
        <v>70.</v>
      </c>
      <c r="CD62" s="130" t="str">
        <f>IF(ISBLANK(laps_times[[#This Row],[73]]),"DNF",CONCATENATE(RANK(rounds_cum_time[[#This Row],[73]],rounds_cum_time[73],1),"."))</f>
        <v>70.</v>
      </c>
      <c r="CE62" s="130" t="str">
        <f>IF(ISBLANK(laps_times[[#This Row],[74]]),"DNF",CONCATENATE(RANK(rounds_cum_time[[#This Row],[74]],rounds_cum_time[74],1),"."))</f>
        <v>70.</v>
      </c>
      <c r="CF62" s="130" t="str">
        <f>IF(ISBLANK(laps_times[[#This Row],[75]]),"DNF",CONCATENATE(RANK(rounds_cum_time[[#This Row],[75]],rounds_cum_time[75],1),"."))</f>
        <v>69.</v>
      </c>
      <c r="CG62" s="130" t="str">
        <f>IF(ISBLANK(laps_times[[#This Row],[76]]),"DNF",CONCATENATE(RANK(rounds_cum_time[[#This Row],[76]],rounds_cum_time[76],1),"."))</f>
        <v>69.</v>
      </c>
      <c r="CH62" s="130" t="str">
        <f>IF(ISBLANK(laps_times[[#This Row],[77]]),"DNF",CONCATENATE(RANK(rounds_cum_time[[#This Row],[77]],rounds_cum_time[77],1),"."))</f>
        <v>69.</v>
      </c>
      <c r="CI62" s="130" t="str">
        <f>IF(ISBLANK(laps_times[[#This Row],[78]]),"DNF",CONCATENATE(RANK(rounds_cum_time[[#This Row],[78]],rounds_cum_time[78],1),"."))</f>
        <v>69.</v>
      </c>
      <c r="CJ62" s="130" t="str">
        <f>IF(ISBLANK(laps_times[[#This Row],[79]]),"DNF",CONCATENATE(RANK(rounds_cum_time[[#This Row],[79]],rounds_cum_time[79],1),"."))</f>
        <v>69.</v>
      </c>
      <c r="CK62" s="130" t="str">
        <f>IF(ISBLANK(laps_times[[#This Row],[80]]),"DNF",CONCATENATE(RANK(rounds_cum_time[[#This Row],[80]],rounds_cum_time[80],1),"."))</f>
        <v>68.</v>
      </c>
      <c r="CL62" s="130" t="str">
        <f>IF(ISBLANK(laps_times[[#This Row],[81]]),"DNF",CONCATENATE(RANK(rounds_cum_time[[#This Row],[81]],rounds_cum_time[81],1),"."))</f>
        <v>68.</v>
      </c>
      <c r="CM62" s="130" t="str">
        <f>IF(ISBLANK(laps_times[[#This Row],[82]]),"DNF",CONCATENATE(RANK(rounds_cum_time[[#This Row],[82]],rounds_cum_time[82],1),"."))</f>
        <v>68.</v>
      </c>
      <c r="CN62" s="130" t="str">
        <f>IF(ISBLANK(laps_times[[#This Row],[83]]),"DNF",CONCATENATE(RANK(rounds_cum_time[[#This Row],[83]],rounds_cum_time[83],1),"."))</f>
        <v>67.</v>
      </c>
      <c r="CO62" s="130" t="str">
        <f>IF(ISBLANK(laps_times[[#This Row],[84]]),"DNF",CONCATENATE(RANK(rounds_cum_time[[#This Row],[84]],rounds_cum_time[84],1),"."))</f>
        <v>67.</v>
      </c>
      <c r="CP62" s="130" t="str">
        <f>IF(ISBLANK(laps_times[[#This Row],[85]]),"DNF",CONCATENATE(RANK(rounds_cum_time[[#This Row],[85]],rounds_cum_time[85],1),"."))</f>
        <v>67.</v>
      </c>
      <c r="CQ62" s="130" t="str">
        <f>IF(ISBLANK(laps_times[[#This Row],[86]]),"DNF",CONCATENATE(RANK(rounds_cum_time[[#This Row],[86]],rounds_cum_time[86],1),"."))</f>
        <v>67.</v>
      </c>
      <c r="CR62" s="130" t="str">
        <f>IF(ISBLANK(laps_times[[#This Row],[87]]),"DNF",CONCATENATE(RANK(rounds_cum_time[[#This Row],[87]],rounds_cum_time[87],1),"."))</f>
        <v>67.</v>
      </c>
      <c r="CS62" s="130" t="str">
        <f>IF(ISBLANK(laps_times[[#This Row],[88]]),"DNF",CONCATENATE(RANK(rounds_cum_time[[#This Row],[88]],rounds_cum_time[88],1),"."))</f>
        <v>67.</v>
      </c>
      <c r="CT62" s="130" t="str">
        <f>IF(ISBLANK(laps_times[[#This Row],[89]]),"DNF",CONCATENATE(RANK(rounds_cum_time[[#This Row],[89]],rounds_cum_time[89],1),"."))</f>
        <v>67.</v>
      </c>
      <c r="CU62" s="130" t="str">
        <f>IF(ISBLANK(laps_times[[#This Row],[90]]),"DNF",CONCATENATE(RANK(rounds_cum_time[[#This Row],[90]],rounds_cum_time[90],1),"."))</f>
        <v>67.</v>
      </c>
      <c r="CV62" s="130" t="str">
        <f>IF(ISBLANK(laps_times[[#This Row],[91]]),"DNF",CONCATENATE(RANK(rounds_cum_time[[#This Row],[91]],rounds_cum_time[91],1),"."))</f>
        <v>67.</v>
      </c>
      <c r="CW62" s="130" t="str">
        <f>IF(ISBLANK(laps_times[[#This Row],[92]]),"DNF",CONCATENATE(RANK(rounds_cum_time[[#This Row],[92]],rounds_cum_time[92],1),"."))</f>
        <v>66.</v>
      </c>
      <c r="CX62" s="130" t="str">
        <f>IF(ISBLANK(laps_times[[#This Row],[93]]),"DNF",CONCATENATE(RANK(rounds_cum_time[[#This Row],[93]],rounds_cum_time[93],1),"."))</f>
        <v>65.</v>
      </c>
      <c r="CY62" s="130" t="str">
        <f>IF(ISBLANK(laps_times[[#This Row],[94]]),"DNF",CONCATENATE(RANK(rounds_cum_time[[#This Row],[94]],rounds_cum_time[94],1),"."))</f>
        <v>65.</v>
      </c>
      <c r="CZ62" s="130" t="str">
        <f>IF(ISBLANK(laps_times[[#This Row],[95]]),"DNF",CONCATENATE(RANK(rounds_cum_time[[#This Row],[95]],rounds_cum_time[95],1),"."))</f>
        <v>64.</v>
      </c>
      <c r="DA62" s="130" t="str">
        <f>IF(ISBLANK(laps_times[[#This Row],[96]]),"DNF",CONCATENATE(RANK(rounds_cum_time[[#This Row],[96]],rounds_cum_time[96],1),"."))</f>
        <v>63.</v>
      </c>
      <c r="DB62" s="130" t="str">
        <f>IF(ISBLANK(laps_times[[#This Row],[97]]),"DNF",CONCATENATE(RANK(rounds_cum_time[[#This Row],[97]],rounds_cum_time[97],1),"."))</f>
        <v>63.</v>
      </c>
      <c r="DC62" s="130" t="str">
        <f>IF(ISBLANK(laps_times[[#This Row],[98]]),"DNF",CONCATENATE(RANK(rounds_cum_time[[#This Row],[98]],rounds_cum_time[98],1),"."))</f>
        <v>61.</v>
      </c>
      <c r="DD62" s="130" t="str">
        <f>IF(ISBLANK(laps_times[[#This Row],[99]]),"DNF",CONCATENATE(RANK(rounds_cum_time[[#This Row],[99]],rounds_cum_time[99],1),"."))</f>
        <v>61.</v>
      </c>
      <c r="DE62" s="130" t="str">
        <f>IF(ISBLANK(laps_times[[#This Row],[100]]),"DNF",CONCATENATE(RANK(rounds_cum_time[[#This Row],[100]],rounds_cum_time[100],1),"."))</f>
        <v>61.</v>
      </c>
      <c r="DF62" s="130" t="str">
        <f>IF(ISBLANK(laps_times[[#This Row],[101]]),"DNF",CONCATENATE(RANK(rounds_cum_time[[#This Row],[101]],rounds_cum_time[101],1),"."))</f>
        <v>60.</v>
      </c>
      <c r="DG62" s="130" t="str">
        <f>IF(ISBLANK(laps_times[[#This Row],[102]]),"DNF",CONCATENATE(RANK(rounds_cum_time[[#This Row],[102]],rounds_cum_time[102],1),"."))</f>
        <v>60.</v>
      </c>
      <c r="DH62" s="130" t="str">
        <f>IF(ISBLANK(laps_times[[#This Row],[103]]),"DNF",CONCATENATE(RANK(rounds_cum_time[[#This Row],[103]],rounds_cum_time[103],1),"."))</f>
        <v>60.</v>
      </c>
      <c r="DI62" s="131" t="str">
        <f>IF(ISBLANK(laps_times[[#This Row],[104]]),"DNF",CONCATENATE(RANK(rounds_cum_time[[#This Row],[104]],rounds_cum_time[104],1),"."))</f>
        <v>59.</v>
      </c>
      <c r="DJ62" s="131" t="str">
        <f>IF(ISBLANK(laps_times[[#This Row],[105]]),"DNF",CONCATENATE(RANK(rounds_cum_time[[#This Row],[105]],rounds_cum_time[105],1),"."))</f>
        <v>59.</v>
      </c>
    </row>
    <row r="63" spans="2:114" x14ac:dyDescent="0.2">
      <c r="B63" s="124">
        <f>laps_times[[#This Row],[poř]]</f>
        <v>60</v>
      </c>
      <c r="C63" s="129">
        <f>laps_times[[#This Row],[s.č.]]</f>
        <v>99</v>
      </c>
      <c r="D63" s="125" t="str">
        <f>laps_times[[#This Row],[jméno]]</f>
        <v>Šíma Jan</v>
      </c>
      <c r="E63" s="126">
        <f>laps_times[[#This Row],[roč]]</f>
        <v>1970</v>
      </c>
      <c r="F63" s="126" t="str">
        <f>laps_times[[#This Row],[kat]]</f>
        <v>M40</v>
      </c>
      <c r="G63" s="126">
        <f>laps_times[[#This Row],[poř_kat]]</f>
        <v>26</v>
      </c>
      <c r="H63" s="125" t="str">
        <f>IF(ISBLANK(laps_times[[#This Row],[klub]]),"-",laps_times[[#This Row],[klub]])</f>
        <v>Cyklo Outdoor Netolice</v>
      </c>
      <c r="I63" s="138">
        <f>laps_times[[#This Row],[celk. čas]]</f>
        <v>0.15908564814814816</v>
      </c>
      <c r="J63" s="130" t="str">
        <f>IF(ISBLANK(laps_times[[#This Row],[1]]),"DNF",CONCATENATE(RANK(rounds_cum_time[[#This Row],[1]],rounds_cum_time[1],1),"."))</f>
        <v>60.</v>
      </c>
      <c r="K63" s="130" t="str">
        <f>IF(ISBLANK(laps_times[[#This Row],[2]]),"DNF",CONCATENATE(RANK(rounds_cum_time[[#This Row],[2]],rounds_cum_time[2],1),"."))</f>
        <v>59.</v>
      </c>
      <c r="L63" s="130" t="str">
        <f>IF(ISBLANK(laps_times[[#This Row],[3]]),"DNF",CONCATENATE(RANK(rounds_cum_time[[#This Row],[3]],rounds_cum_time[3],1),"."))</f>
        <v>64.</v>
      </c>
      <c r="M63" s="130" t="str">
        <f>IF(ISBLANK(laps_times[[#This Row],[4]]),"DNF",CONCATENATE(RANK(rounds_cum_time[[#This Row],[4]],rounds_cum_time[4],1),"."))</f>
        <v>66.</v>
      </c>
      <c r="N63" s="130" t="str">
        <f>IF(ISBLANK(laps_times[[#This Row],[5]]),"DNF",CONCATENATE(RANK(rounds_cum_time[[#This Row],[5]],rounds_cum_time[5],1),"."))</f>
        <v>66.</v>
      </c>
      <c r="O63" s="130" t="str">
        <f>IF(ISBLANK(laps_times[[#This Row],[6]]),"DNF",CONCATENATE(RANK(rounds_cum_time[[#This Row],[6]],rounds_cum_time[6],1),"."))</f>
        <v>68.</v>
      </c>
      <c r="P63" s="130" t="str">
        <f>IF(ISBLANK(laps_times[[#This Row],[7]]),"DNF",CONCATENATE(RANK(rounds_cum_time[[#This Row],[7]],rounds_cum_time[7],1),"."))</f>
        <v>70.</v>
      </c>
      <c r="Q63" s="130" t="str">
        <f>IF(ISBLANK(laps_times[[#This Row],[8]]),"DNF",CONCATENATE(RANK(rounds_cum_time[[#This Row],[8]],rounds_cum_time[8],1),"."))</f>
        <v>71.</v>
      </c>
      <c r="R63" s="130" t="str">
        <f>IF(ISBLANK(laps_times[[#This Row],[9]]),"DNF",CONCATENATE(RANK(rounds_cum_time[[#This Row],[9]],rounds_cum_time[9],1),"."))</f>
        <v>72.</v>
      </c>
      <c r="S63" s="130" t="str">
        <f>IF(ISBLANK(laps_times[[#This Row],[10]]),"DNF",CONCATENATE(RANK(rounds_cum_time[[#This Row],[10]],rounds_cum_time[10],1),"."))</f>
        <v>71.</v>
      </c>
      <c r="T63" s="130" t="str">
        <f>IF(ISBLANK(laps_times[[#This Row],[11]]),"DNF",CONCATENATE(RANK(rounds_cum_time[[#This Row],[11]],rounds_cum_time[11],1),"."))</f>
        <v>72.</v>
      </c>
      <c r="U63" s="130" t="str">
        <f>IF(ISBLANK(laps_times[[#This Row],[12]]),"DNF",CONCATENATE(RANK(rounds_cum_time[[#This Row],[12]],rounds_cum_time[12],1),"."))</f>
        <v>71.</v>
      </c>
      <c r="V63" s="130" t="str">
        <f>IF(ISBLANK(laps_times[[#This Row],[13]]),"DNF",CONCATENATE(RANK(rounds_cum_time[[#This Row],[13]],rounds_cum_time[13],1),"."))</f>
        <v>71.</v>
      </c>
      <c r="W63" s="130" t="str">
        <f>IF(ISBLANK(laps_times[[#This Row],[14]]),"DNF",CONCATENATE(RANK(rounds_cum_time[[#This Row],[14]],rounds_cum_time[14],1),"."))</f>
        <v>71.</v>
      </c>
      <c r="X63" s="130" t="str">
        <f>IF(ISBLANK(laps_times[[#This Row],[15]]),"DNF",CONCATENATE(RANK(rounds_cum_time[[#This Row],[15]],rounds_cum_time[15],1),"."))</f>
        <v>71.</v>
      </c>
      <c r="Y63" s="130" t="str">
        <f>IF(ISBLANK(laps_times[[#This Row],[16]]),"DNF",CONCATENATE(RANK(rounds_cum_time[[#This Row],[16]],rounds_cum_time[16],1),"."))</f>
        <v>70.</v>
      </c>
      <c r="Z63" s="130" t="str">
        <f>IF(ISBLANK(laps_times[[#This Row],[17]]),"DNF",CONCATENATE(RANK(rounds_cum_time[[#This Row],[17]],rounds_cum_time[17],1),"."))</f>
        <v>70.</v>
      </c>
      <c r="AA63" s="130" t="str">
        <f>IF(ISBLANK(laps_times[[#This Row],[18]]),"DNF",CONCATENATE(RANK(rounds_cum_time[[#This Row],[18]],rounds_cum_time[18],1),"."))</f>
        <v>70.</v>
      </c>
      <c r="AB63" s="130" t="str">
        <f>IF(ISBLANK(laps_times[[#This Row],[19]]),"DNF",CONCATENATE(RANK(rounds_cum_time[[#This Row],[19]],rounds_cum_time[19],1),"."))</f>
        <v>70.</v>
      </c>
      <c r="AC63" s="130" t="str">
        <f>IF(ISBLANK(laps_times[[#This Row],[20]]),"DNF",CONCATENATE(RANK(rounds_cum_time[[#This Row],[20]],rounds_cum_time[20],1),"."))</f>
        <v>70.</v>
      </c>
      <c r="AD63" s="130" t="str">
        <f>IF(ISBLANK(laps_times[[#This Row],[21]]),"DNF",CONCATENATE(RANK(rounds_cum_time[[#This Row],[21]],rounds_cum_time[21],1),"."))</f>
        <v>70.</v>
      </c>
      <c r="AE63" s="130" t="str">
        <f>IF(ISBLANK(laps_times[[#This Row],[22]]),"DNF",CONCATENATE(RANK(rounds_cum_time[[#This Row],[22]],rounds_cum_time[22],1),"."))</f>
        <v>69.</v>
      </c>
      <c r="AF63" s="130" t="str">
        <f>IF(ISBLANK(laps_times[[#This Row],[23]]),"DNF",CONCATENATE(RANK(rounds_cum_time[[#This Row],[23]],rounds_cum_time[23],1),"."))</f>
        <v>69.</v>
      </c>
      <c r="AG63" s="130" t="str">
        <f>IF(ISBLANK(laps_times[[#This Row],[24]]),"DNF",CONCATENATE(RANK(rounds_cum_time[[#This Row],[24]],rounds_cum_time[24],1),"."))</f>
        <v>69.</v>
      </c>
      <c r="AH63" s="130" t="str">
        <f>IF(ISBLANK(laps_times[[#This Row],[25]]),"DNF",CONCATENATE(RANK(rounds_cum_time[[#This Row],[25]],rounds_cum_time[25],1),"."))</f>
        <v>69.</v>
      </c>
      <c r="AI63" s="130" t="str">
        <f>IF(ISBLANK(laps_times[[#This Row],[26]]),"DNF",CONCATENATE(RANK(rounds_cum_time[[#This Row],[26]],rounds_cum_time[26],1),"."))</f>
        <v>69.</v>
      </c>
      <c r="AJ63" s="130" t="str">
        <f>IF(ISBLANK(laps_times[[#This Row],[27]]),"DNF",CONCATENATE(RANK(rounds_cum_time[[#This Row],[27]],rounds_cum_time[27],1),"."))</f>
        <v>69.</v>
      </c>
      <c r="AK63" s="130" t="str">
        <f>IF(ISBLANK(laps_times[[#This Row],[28]]),"DNF",CONCATENATE(RANK(rounds_cum_time[[#This Row],[28]],rounds_cum_time[28],1),"."))</f>
        <v>69.</v>
      </c>
      <c r="AL63" s="130" t="str">
        <f>IF(ISBLANK(laps_times[[#This Row],[29]]),"DNF",CONCATENATE(RANK(rounds_cum_time[[#This Row],[29]],rounds_cum_time[29],1),"."))</f>
        <v>69.</v>
      </c>
      <c r="AM63" s="130" t="str">
        <f>IF(ISBLANK(laps_times[[#This Row],[30]]),"DNF",CONCATENATE(RANK(rounds_cum_time[[#This Row],[30]],rounds_cum_time[30],1),"."))</f>
        <v>69.</v>
      </c>
      <c r="AN63" s="130" t="str">
        <f>IF(ISBLANK(laps_times[[#This Row],[31]]),"DNF",CONCATENATE(RANK(rounds_cum_time[[#This Row],[31]],rounds_cum_time[31],1),"."))</f>
        <v>69.</v>
      </c>
      <c r="AO63" s="130" t="str">
        <f>IF(ISBLANK(laps_times[[#This Row],[32]]),"DNF",CONCATENATE(RANK(rounds_cum_time[[#This Row],[32]],rounds_cum_time[32],1),"."))</f>
        <v>69.</v>
      </c>
      <c r="AP63" s="130" t="str">
        <f>IF(ISBLANK(laps_times[[#This Row],[33]]),"DNF",CONCATENATE(RANK(rounds_cum_time[[#This Row],[33]],rounds_cum_time[33],1),"."))</f>
        <v>69.</v>
      </c>
      <c r="AQ63" s="130" t="str">
        <f>IF(ISBLANK(laps_times[[#This Row],[34]]),"DNF",CONCATENATE(RANK(rounds_cum_time[[#This Row],[34]],rounds_cum_time[34],1),"."))</f>
        <v>69.</v>
      </c>
      <c r="AR63" s="130" t="str">
        <f>IF(ISBLANK(laps_times[[#This Row],[35]]),"DNF",CONCATENATE(RANK(rounds_cum_time[[#This Row],[35]],rounds_cum_time[35],1),"."))</f>
        <v>69.</v>
      </c>
      <c r="AS63" s="130" t="str">
        <f>IF(ISBLANK(laps_times[[#This Row],[36]]),"DNF",CONCATENATE(RANK(rounds_cum_time[[#This Row],[36]],rounds_cum_time[36],1),"."))</f>
        <v>69.</v>
      </c>
      <c r="AT63" s="130" t="str">
        <f>IF(ISBLANK(laps_times[[#This Row],[37]]),"DNF",CONCATENATE(RANK(rounds_cum_time[[#This Row],[37]],rounds_cum_time[37],1),"."))</f>
        <v>69.</v>
      </c>
      <c r="AU63" s="130" t="str">
        <f>IF(ISBLANK(laps_times[[#This Row],[38]]),"DNF",CONCATENATE(RANK(rounds_cum_time[[#This Row],[38]],rounds_cum_time[38],1),"."))</f>
        <v>69.</v>
      </c>
      <c r="AV63" s="130" t="str">
        <f>IF(ISBLANK(laps_times[[#This Row],[39]]),"DNF",CONCATENATE(RANK(rounds_cum_time[[#This Row],[39]],rounds_cum_time[39],1),"."))</f>
        <v>69.</v>
      </c>
      <c r="AW63" s="130" t="str">
        <f>IF(ISBLANK(laps_times[[#This Row],[40]]),"DNF",CONCATENATE(RANK(rounds_cum_time[[#This Row],[40]],rounds_cum_time[40],1),"."))</f>
        <v>69.</v>
      </c>
      <c r="AX63" s="130" t="str">
        <f>IF(ISBLANK(laps_times[[#This Row],[41]]),"DNF",CONCATENATE(RANK(rounds_cum_time[[#This Row],[41]],rounds_cum_time[41],1),"."))</f>
        <v>69.</v>
      </c>
      <c r="AY63" s="130" t="str">
        <f>IF(ISBLANK(laps_times[[#This Row],[42]]),"DNF",CONCATENATE(RANK(rounds_cum_time[[#This Row],[42]],rounds_cum_time[42],1),"."))</f>
        <v>69.</v>
      </c>
      <c r="AZ63" s="130" t="str">
        <f>IF(ISBLANK(laps_times[[#This Row],[43]]),"DNF",CONCATENATE(RANK(rounds_cum_time[[#This Row],[43]],rounds_cum_time[43],1),"."))</f>
        <v>68.</v>
      </c>
      <c r="BA63" s="130" t="str">
        <f>IF(ISBLANK(laps_times[[#This Row],[44]]),"DNF",CONCATENATE(RANK(rounds_cum_time[[#This Row],[44]],rounds_cum_time[44],1),"."))</f>
        <v>67.</v>
      </c>
      <c r="BB63" s="130" t="str">
        <f>IF(ISBLANK(laps_times[[#This Row],[45]]),"DNF",CONCATENATE(RANK(rounds_cum_time[[#This Row],[45]],rounds_cum_time[45],1),"."))</f>
        <v>66.</v>
      </c>
      <c r="BC63" s="130" t="str">
        <f>IF(ISBLANK(laps_times[[#This Row],[46]]),"DNF",CONCATENATE(RANK(rounds_cum_time[[#This Row],[46]],rounds_cum_time[46],1),"."))</f>
        <v>66.</v>
      </c>
      <c r="BD63" s="130" t="str">
        <f>IF(ISBLANK(laps_times[[#This Row],[47]]),"DNF",CONCATENATE(RANK(rounds_cum_time[[#This Row],[47]],rounds_cum_time[47],1),"."))</f>
        <v>67.</v>
      </c>
      <c r="BE63" s="130" t="str">
        <f>IF(ISBLANK(laps_times[[#This Row],[48]]),"DNF",CONCATENATE(RANK(rounds_cum_time[[#This Row],[48]],rounds_cum_time[48],1),"."))</f>
        <v>66.</v>
      </c>
      <c r="BF63" s="130" t="str">
        <f>IF(ISBLANK(laps_times[[#This Row],[49]]),"DNF",CONCATENATE(RANK(rounds_cum_time[[#This Row],[49]],rounds_cum_time[49],1),"."))</f>
        <v>66.</v>
      </c>
      <c r="BG63" s="130" t="str">
        <f>IF(ISBLANK(laps_times[[#This Row],[50]]),"DNF",CONCATENATE(RANK(rounds_cum_time[[#This Row],[50]],rounds_cum_time[50],1),"."))</f>
        <v>66.</v>
      </c>
      <c r="BH63" s="130" t="str">
        <f>IF(ISBLANK(laps_times[[#This Row],[51]]),"DNF",CONCATENATE(RANK(rounds_cum_time[[#This Row],[51]],rounds_cum_time[51],1),"."))</f>
        <v>66.</v>
      </c>
      <c r="BI63" s="130" t="str">
        <f>IF(ISBLANK(laps_times[[#This Row],[52]]),"DNF",CONCATENATE(RANK(rounds_cum_time[[#This Row],[52]],rounds_cum_time[52],1),"."))</f>
        <v>66.</v>
      </c>
      <c r="BJ63" s="130" t="str">
        <f>IF(ISBLANK(laps_times[[#This Row],[53]]),"DNF",CONCATENATE(RANK(rounds_cum_time[[#This Row],[53]],rounds_cum_time[53],1),"."))</f>
        <v>65.</v>
      </c>
      <c r="BK63" s="130" t="str">
        <f>IF(ISBLANK(laps_times[[#This Row],[54]]),"DNF",CONCATENATE(RANK(rounds_cum_time[[#This Row],[54]],rounds_cum_time[54],1),"."))</f>
        <v>65.</v>
      </c>
      <c r="BL63" s="130" t="str">
        <f>IF(ISBLANK(laps_times[[#This Row],[55]]),"DNF",CONCATENATE(RANK(rounds_cum_time[[#This Row],[55]],rounds_cum_time[55],1),"."))</f>
        <v>65.</v>
      </c>
      <c r="BM63" s="130" t="str">
        <f>IF(ISBLANK(laps_times[[#This Row],[56]]),"DNF",CONCATENATE(RANK(rounds_cum_time[[#This Row],[56]],rounds_cum_time[56],1),"."))</f>
        <v>65.</v>
      </c>
      <c r="BN63" s="130" t="str">
        <f>IF(ISBLANK(laps_times[[#This Row],[57]]),"DNF",CONCATENATE(RANK(rounds_cum_time[[#This Row],[57]],rounds_cum_time[57],1),"."))</f>
        <v>65.</v>
      </c>
      <c r="BO63" s="130" t="str">
        <f>IF(ISBLANK(laps_times[[#This Row],[58]]),"DNF",CONCATENATE(RANK(rounds_cum_time[[#This Row],[58]],rounds_cum_time[58],1),"."))</f>
        <v>65.</v>
      </c>
      <c r="BP63" s="130" t="str">
        <f>IF(ISBLANK(laps_times[[#This Row],[59]]),"DNF",CONCATENATE(RANK(rounds_cum_time[[#This Row],[59]],rounds_cum_time[59],1),"."))</f>
        <v>65.</v>
      </c>
      <c r="BQ63" s="130" t="str">
        <f>IF(ISBLANK(laps_times[[#This Row],[60]]),"DNF",CONCATENATE(RANK(rounds_cum_time[[#This Row],[60]],rounds_cum_time[60],1),"."))</f>
        <v>65.</v>
      </c>
      <c r="BR63" s="130" t="str">
        <f>IF(ISBLANK(laps_times[[#This Row],[61]]),"DNF",CONCATENATE(RANK(rounds_cum_time[[#This Row],[61]],rounds_cum_time[61],1),"."))</f>
        <v>65.</v>
      </c>
      <c r="BS63" s="130" t="str">
        <f>IF(ISBLANK(laps_times[[#This Row],[62]]),"DNF",CONCATENATE(RANK(rounds_cum_time[[#This Row],[62]],rounds_cum_time[62],1),"."))</f>
        <v>65.</v>
      </c>
      <c r="BT63" s="130" t="str">
        <f>IF(ISBLANK(laps_times[[#This Row],[63]]),"DNF",CONCATENATE(RANK(rounds_cum_time[[#This Row],[63]],rounds_cum_time[63],1),"."))</f>
        <v>65.</v>
      </c>
      <c r="BU63" s="130" t="str">
        <f>IF(ISBLANK(laps_times[[#This Row],[64]]),"DNF",CONCATENATE(RANK(rounds_cum_time[[#This Row],[64]],rounds_cum_time[64],1),"."))</f>
        <v>66.</v>
      </c>
      <c r="BV63" s="130" t="str">
        <f>IF(ISBLANK(laps_times[[#This Row],[65]]),"DNF",CONCATENATE(RANK(rounds_cum_time[[#This Row],[65]],rounds_cum_time[65],1),"."))</f>
        <v>66.</v>
      </c>
      <c r="BW63" s="130" t="str">
        <f>IF(ISBLANK(laps_times[[#This Row],[66]]),"DNF",CONCATENATE(RANK(rounds_cum_time[[#This Row],[66]],rounds_cum_time[66],1),"."))</f>
        <v>65.</v>
      </c>
      <c r="BX63" s="130" t="str">
        <f>IF(ISBLANK(laps_times[[#This Row],[67]]),"DNF",CONCATENATE(RANK(rounds_cum_time[[#This Row],[67]],rounds_cum_time[67],1),"."))</f>
        <v>65.</v>
      </c>
      <c r="BY63" s="130" t="str">
        <f>IF(ISBLANK(laps_times[[#This Row],[68]]),"DNF",CONCATENATE(RANK(rounds_cum_time[[#This Row],[68]],rounds_cum_time[68],1),"."))</f>
        <v>65.</v>
      </c>
      <c r="BZ63" s="130" t="str">
        <f>IF(ISBLANK(laps_times[[#This Row],[69]]),"DNF",CONCATENATE(RANK(rounds_cum_time[[#This Row],[69]],rounds_cum_time[69],1),"."))</f>
        <v>65.</v>
      </c>
      <c r="CA63" s="130" t="str">
        <f>IF(ISBLANK(laps_times[[#This Row],[70]]),"DNF",CONCATENATE(RANK(rounds_cum_time[[#This Row],[70]],rounds_cum_time[70],1),"."))</f>
        <v>65.</v>
      </c>
      <c r="CB63" s="130" t="str">
        <f>IF(ISBLANK(laps_times[[#This Row],[71]]),"DNF",CONCATENATE(RANK(rounds_cum_time[[#This Row],[71]],rounds_cum_time[71],1),"."))</f>
        <v>65.</v>
      </c>
      <c r="CC63" s="130" t="str">
        <f>IF(ISBLANK(laps_times[[#This Row],[72]]),"DNF",CONCATENATE(RANK(rounds_cum_time[[#This Row],[72]],rounds_cum_time[72],1),"."))</f>
        <v>65.</v>
      </c>
      <c r="CD63" s="130" t="str">
        <f>IF(ISBLANK(laps_times[[#This Row],[73]]),"DNF",CONCATENATE(RANK(rounds_cum_time[[#This Row],[73]],rounds_cum_time[73],1),"."))</f>
        <v>65.</v>
      </c>
      <c r="CE63" s="130" t="str">
        <f>IF(ISBLANK(laps_times[[#This Row],[74]]),"DNF",CONCATENATE(RANK(rounds_cum_time[[#This Row],[74]],rounds_cum_time[74],1),"."))</f>
        <v>66.</v>
      </c>
      <c r="CF63" s="130" t="str">
        <f>IF(ISBLANK(laps_times[[#This Row],[75]]),"DNF",CONCATENATE(RANK(rounds_cum_time[[#This Row],[75]],rounds_cum_time[75],1),"."))</f>
        <v>66.</v>
      </c>
      <c r="CG63" s="130" t="str">
        <f>IF(ISBLANK(laps_times[[#This Row],[76]]),"DNF",CONCATENATE(RANK(rounds_cum_time[[#This Row],[76]],rounds_cum_time[76],1),"."))</f>
        <v>65.</v>
      </c>
      <c r="CH63" s="130" t="str">
        <f>IF(ISBLANK(laps_times[[#This Row],[77]]),"DNF",CONCATENATE(RANK(rounds_cum_time[[#This Row],[77]],rounds_cum_time[77],1),"."))</f>
        <v>65.</v>
      </c>
      <c r="CI63" s="130" t="str">
        <f>IF(ISBLANK(laps_times[[#This Row],[78]]),"DNF",CONCATENATE(RANK(rounds_cum_time[[#This Row],[78]],rounds_cum_time[78],1),"."))</f>
        <v>65.</v>
      </c>
      <c r="CJ63" s="130" t="str">
        <f>IF(ISBLANK(laps_times[[#This Row],[79]]),"DNF",CONCATENATE(RANK(rounds_cum_time[[#This Row],[79]],rounds_cum_time[79],1),"."))</f>
        <v>65.</v>
      </c>
      <c r="CK63" s="130" t="str">
        <f>IF(ISBLANK(laps_times[[#This Row],[80]]),"DNF",CONCATENATE(RANK(rounds_cum_time[[#This Row],[80]],rounds_cum_time[80],1),"."))</f>
        <v>65.</v>
      </c>
      <c r="CL63" s="130" t="str">
        <f>IF(ISBLANK(laps_times[[#This Row],[81]]),"DNF",CONCATENATE(RANK(rounds_cum_time[[#This Row],[81]],rounds_cum_time[81],1),"."))</f>
        <v>65.</v>
      </c>
      <c r="CM63" s="130" t="str">
        <f>IF(ISBLANK(laps_times[[#This Row],[82]]),"DNF",CONCATENATE(RANK(rounds_cum_time[[#This Row],[82]],rounds_cum_time[82],1),"."))</f>
        <v>65.</v>
      </c>
      <c r="CN63" s="130" t="str">
        <f>IF(ISBLANK(laps_times[[#This Row],[83]]),"DNF",CONCATENATE(RANK(rounds_cum_time[[#This Row],[83]],rounds_cum_time[83],1),"."))</f>
        <v>64.</v>
      </c>
      <c r="CO63" s="130" t="str">
        <f>IF(ISBLANK(laps_times[[#This Row],[84]]),"DNF",CONCATENATE(RANK(rounds_cum_time[[#This Row],[84]],rounds_cum_time[84],1),"."))</f>
        <v>63.</v>
      </c>
      <c r="CP63" s="130" t="str">
        <f>IF(ISBLANK(laps_times[[#This Row],[85]]),"DNF",CONCATENATE(RANK(rounds_cum_time[[#This Row],[85]],rounds_cum_time[85],1),"."))</f>
        <v>62.</v>
      </c>
      <c r="CQ63" s="130" t="str">
        <f>IF(ISBLANK(laps_times[[#This Row],[86]]),"DNF",CONCATENATE(RANK(rounds_cum_time[[#This Row],[86]],rounds_cum_time[86],1),"."))</f>
        <v>62.</v>
      </c>
      <c r="CR63" s="130" t="str">
        <f>IF(ISBLANK(laps_times[[#This Row],[87]]),"DNF",CONCATENATE(RANK(rounds_cum_time[[#This Row],[87]],rounds_cum_time[87],1),"."))</f>
        <v>61.</v>
      </c>
      <c r="CS63" s="130" t="str">
        <f>IF(ISBLANK(laps_times[[#This Row],[88]]),"DNF",CONCATENATE(RANK(rounds_cum_time[[#This Row],[88]],rounds_cum_time[88],1),"."))</f>
        <v>61.</v>
      </c>
      <c r="CT63" s="130" t="str">
        <f>IF(ISBLANK(laps_times[[#This Row],[89]]),"DNF",CONCATENATE(RANK(rounds_cum_time[[#This Row],[89]],rounds_cum_time[89],1),"."))</f>
        <v>61.</v>
      </c>
      <c r="CU63" s="130" t="str">
        <f>IF(ISBLANK(laps_times[[#This Row],[90]]),"DNF",CONCATENATE(RANK(rounds_cum_time[[#This Row],[90]],rounds_cum_time[90],1),"."))</f>
        <v>60.</v>
      </c>
      <c r="CV63" s="130" t="str">
        <f>IF(ISBLANK(laps_times[[#This Row],[91]]),"DNF",CONCATENATE(RANK(rounds_cum_time[[#This Row],[91]],rounds_cum_time[91],1),"."))</f>
        <v>60.</v>
      </c>
      <c r="CW63" s="130" t="str">
        <f>IF(ISBLANK(laps_times[[#This Row],[92]]),"DNF",CONCATENATE(RANK(rounds_cum_time[[#This Row],[92]],rounds_cum_time[92],1),"."))</f>
        <v>60.</v>
      </c>
      <c r="CX63" s="130" t="str">
        <f>IF(ISBLANK(laps_times[[#This Row],[93]]),"DNF",CONCATENATE(RANK(rounds_cum_time[[#This Row],[93]],rounds_cum_time[93],1),"."))</f>
        <v>60.</v>
      </c>
      <c r="CY63" s="130" t="str">
        <f>IF(ISBLANK(laps_times[[#This Row],[94]]),"DNF",CONCATENATE(RANK(rounds_cum_time[[#This Row],[94]],rounds_cum_time[94],1),"."))</f>
        <v>60.</v>
      </c>
      <c r="CZ63" s="130" t="str">
        <f>IF(ISBLANK(laps_times[[#This Row],[95]]),"DNF",CONCATENATE(RANK(rounds_cum_time[[#This Row],[95]],rounds_cum_time[95],1),"."))</f>
        <v>60.</v>
      </c>
      <c r="DA63" s="130" t="str">
        <f>IF(ISBLANK(laps_times[[#This Row],[96]]),"DNF",CONCATENATE(RANK(rounds_cum_time[[#This Row],[96]],rounds_cum_time[96],1),"."))</f>
        <v>60.</v>
      </c>
      <c r="DB63" s="130" t="str">
        <f>IF(ISBLANK(laps_times[[#This Row],[97]]),"DNF",CONCATENATE(RANK(rounds_cum_time[[#This Row],[97]],rounds_cum_time[97],1),"."))</f>
        <v>60.</v>
      </c>
      <c r="DC63" s="130" t="str">
        <f>IF(ISBLANK(laps_times[[#This Row],[98]]),"DNF",CONCATENATE(RANK(rounds_cum_time[[#This Row],[98]],rounds_cum_time[98],1),"."))</f>
        <v>60.</v>
      </c>
      <c r="DD63" s="130" t="str">
        <f>IF(ISBLANK(laps_times[[#This Row],[99]]),"DNF",CONCATENATE(RANK(rounds_cum_time[[#This Row],[99]],rounds_cum_time[99],1),"."))</f>
        <v>60.</v>
      </c>
      <c r="DE63" s="130" t="str">
        <f>IF(ISBLANK(laps_times[[#This Row],[100]]),"DNF",CONCATENATE(RANK(rounds_cum_time[[#This Row],[100]],rounds_cum_time[100],1),"."))</f>
        <v>60.</v>
      </c>
      <c r="DF63" s="130" t="str">
        <f>IF(ISBLANK(laps_times[[#This Row],[101]]),"DNF",CONCATENATE(RANK(rounds_cum_time[[#This Row],[101]],rounds_cum_time[101],1),"."))</f>
        <v>61.</v>
      </c>
      <c r="DG63" s="130" t="str">
        <f>IF(ISBLANK(laps_times[[#This Row],[102]]),"DNF",CONCATENATE(RANK(rounds_cum_time[[#This Row],[102]],rounds_cum_time[102],1),"."))</f>
        <v>61.</v>
      </c>
      <c r="DH63" s="130" t="str">
        <f>IF(ISBLANK(laps_times[[#This Row],[103]]),"DNF",CONCATENATE(RANK(rounds_cum_time[[#This Row],[103]],rounds_cum_time[103],1),"."))</f>
        <v>61.</v>
      </c>
      <c r="DI63" s="131" t="str">
        <f>IF(ISBLANK(laps_times[[#This Row],[104]]),"DNF",CONCATENATE(RANK(rounds_cum_time[[#This Row],[104]],rounds_cum_time[104],1),"."))</f>
        <v>60.</v>
      </c>
      <c r="DJ63" s="131" t="str">
        <f>IF(ISBLANK(laps_times[[#This Row],[105]]),"DNF",CONCATENATE(RANK(rounds_cum_time[[#This Row],[105]],rounds_cum_time[105],1),"."))</f>
        <v>60.</v>
      </c>
    </row>
    <row r="64" spans="2:114" x14ac:dyDescent="0.2">
      <c r="B64" s="124">
        <f>laps_times[[#This Row],[poř]]</f>
        <v>61</v>
      </c>
      <c r="C64" s="129">
        <f>laps_times[[#This Row],[s.č.]]</f>
        <v>65</v>
      </c>
      <c r="D64" s="125" t="str">
        <f>laps_times[[#This Row],[jméno]]</f>
        <v>Mastný Martin</v>
      </c>
      <c r="E64" s="126">
        <f>laps_times[[#This Row],[roč]]</f>
        <v>1975</v>
      </c>
      <c r="F64" s="126" t="str">
        <f>laps_times[[#This Row],[kat]]</f>
        <v>M40</v>
      </c>
      <c r="G64" s="126">
        <f>laps_times[[#This Row],[poř_kat]]</f>
        <v>27</v>
      </c>
      <c r="H64" s="125" t="str">
        <f>IF(ISBLANK(laps_times[[#This Row],[klub]]),"-",laps_times[[#This Row],[klub]])</f>
        <v>Řevnice</v>
      </c>
      <c r="I64" s="138">
        <f>laps_times[[#This Row],[celk. čas]]</f>
        <v>0.15947916666666667</v>
      </c>
      <c r="J64" s="130" t="str">
        <f>IF(ISBLANK(laps_times[[#This Row],[1]]),"DNF",CONCATENATE(RANK(rounds_cum_time[[#This Row],[1]],rounds_cum_time[1],1),"."))</f>
        <v>50.</v>
      </c>
      <c r="K64" s="130" t="str">
        <f>IF(ISBLANK(laps_times[[#This Row],[2]]),"DNF",CONCATENATE(RANK(rounds_cum_time[[#This Row],[2]],rounds_cum_time[2],1),"."))</f>
        <v>57.</v>
      </c>
      <c r="L64" s="130" t="str">
        <f>IF(ISBLANK(laps_times[[#This Row],[3]]),"DNF",CONCATENATE(RANK(rounds_cum_time[[#This Row],[3]],rounds_cum_time[3],1),"."))</f>
        <v>59.</v>
      </c>
      <c r="M64" s="130" t="str">
        <f>IF(ISBLANK(laps_times[[#This Row],[4]]),"DNF",CONCATENATE(RANK(rounds_cum_time[[#This Row],[4]],rounds_cum_time[4],1),"."))</f>
        <v>57.</v>
      </c>
      <c r="N64" s="130" t="str">
        <f>IF(ISBLANK(laps_times[[#This Row],[5]]),"DNF",CONCATENATE(RANK(rounds_cum_time[[#This Row],[5]],rounds_cum_time[5],1),"."))</f>
        <v>55.</v>
      </c>
      <c r="O64" s="130" t="str">
        <f>IF(ISBLANK(laps_times[[#This Row],[6]]),"DNF",CONCATENATE(RANK(rounds_cum_time[[#This Row],[6]],rounds_cum_time[6],1),"."))</f>
        <v>54.</v>
      </c>
      <c r="P64" s="130" t="str">
        <f>IF(ISBLANK(laps_times[[#This Row],[7]]),"DNF",CONCATENATE(RANK(rounds_cum_time[[#This Row],[7]],rounds_cum_time[7],1),"."))</f>
        <v>55.</v>
      </c>
      <c r="Q64" s="130" t="str">
        <f>IF(ISBLANK(laps_times[[#This Row],[8]]),"DNF",CONCATENATE(RANK(rounds_cum_time[[#This Row],[8]],rounds_cum_time[8],1),"."))</f>
        <v>55.</v>
      </c>
      <c r="R64" s="130" t="str">
        <f>IF(ISBLANK(laps_times[[#This Row],[9]]),"DNF",CONCATENATE(RANK(rounds_cum_time[[#This Row],[9]],rounds_cum_time[9],1),"."))</f>
        <v>54.</v>
      </c>
      <c r="S64" s="130" t="str">
        <f>IF(ISBLANK(laps_times[[#This Row],[10]]),"DNF",CONCATENATE(RANK(rounds_cum_time[[#This Row],[10]],rounds_cum_time[10],1),"."))</f>
        <v>54.</v>
      </c>
      <c r="T64" s="130" t="str">
        <f>IF(ISBLANK(laps_times[[#This Row],[11]]),"DNF",CONCATENATE(RANK(rounds_cum_time[[#This Row],[11]],rounds_cum_time[11],1),"."))</f>
        <v>54.</v>
      </c>
      <c r="U64" s="130" t="str">
        <f>IF(ISBLANK(laps_times[[#This Row],[12]]),"DNF",CONCATENATE(RANK(rounds_cum_time[[#This Row],[12]],rounds_cum_time[12],1),"."))</f>
        <v>54.</v>
      </c>
      <c r="V64" s="130" t="str">
        <f>IF(ISBLANK(laps_times[[#This Row],[13]]),"DNF",CONCATENATE(RANK(rounds_cum_time[[#This Row],[13]],rounds_cum_time[13],1),"."))</f>
        <v>55.</v>
      </c>
      <c r="W64" s="130" t="str">
        <f>IF(ISBLANK(laps_times[[#This Row],[14]]),"DNF",CONCATENATE(RANK(rounds_cum_time[[#This Row],[14]],rounds_cum_time[14],1),"."))</f>
        <v>55.</v>
      </c>
      <c r="X64" s="130" t="str">
        <f>IF(ISBLANK(laps_times[[#This Row],[15]]),"DNF",CONCATENATE(RANK(rounds_cum_time[[#This Row],[15]],rounds_cum_time[15],1),"."))</f>
        <v>55.</v>
      </c>
      <c r="Y64" s="130" t="str">
        <f>IF(ISBLANK(laps_times[[#This Row],[16]]),"DNF",CONCATENATE(RANK(rounds_cum_time[[#This Row],[16]],rounds_cum_time[16],1),"."))</f>
        <v>55.</v>
      </c>
      <c r="Z64" s="130" t="str">
        <f>IF(ISBLANK(laps_times[[#This Row],[17]]),"DNF",CONCATENATE(RANK(rounds_cum_time[[#This Row],[17]],rounds_cum_time[17],1),"."))</f>
        <v>55.</v>
      </c>
      <c r="AA64" s="130" t="str">
        <f>IF(ISBLANK(laps_times[[#This Row],[18]]),"DNF",CONCATENATE(RANK(rounds_cum_time[[#This Row],[18]],rounds_cum_time[18],1),"."))</f>
        <v>56.</v>
      </c>
      <c r="AB64" s="130" t="str">
        <f>IF(ISBLANK(laps_times[[#This Row],[19]]),"DNF",CONCATENATE(RANK(rounds_cum_time[[#This Row],[19]],rounds_cum_time[19],1),"."))</f>
        <v>56.</v>
      </c>
      <c r="AC64" s="130" t="str">
        <f>IF(ISBLANK(laps_times[[#This Row],[20]]),"DNF",CONCATENATE(RANK(rounds_cum_time[[#This Row],[20]],rounds_cum_time[20],1),"."))</f>
        <v>56.</v>
      </c>
      <c r="AD64" s="130" t="str">
        <f>IF(ISBLANK(laps_times[[#This Row],[21]]),"DNF",CONCATENATE(RANK(rounds_cum_time[[#This Row],[21]],rounds_cum_time[21],1),"."))</f>
        <v>57.</v>
      </c>
      <c r="AE64" s="130" t="str">
        <f>IF(ISBLANK(laps_times[[#This Row],[22]]),"DNF",CONCATENATE(RANK(rounds_cum_time[[#This Row],[22]],rounds_cum_time[22],1),"."))</f>
        <v>57.</v>
      </c>
      <c r="AF64" s="130" t="str">
        <f>IF(ISBLANK(laps_times[[#This Row],[23]]),"DNF",CONCATENATE(RANK(rounds_cum_time[[#This Row],[23]],rounds_cum_time[23],1),"."))</f>
        <v>57.</v>
      </c>
      <c r="AG64" s="130" t="str">
        <f>IF(ISBLANK(laps_times[[#This Row],[24]]),"DNF",CONCATENATE(RANK(rounds_cum_time[[#This Row],[24]],rounds_cum_time[24],1),"."))</f>
        <v>57.</v>
      </c>
      <c r="AH64" s="130" t="str">
        <f>IF(ISBLANK(laps_times[[#This Row],[25]]),"DNF",CONCATENATE(RANK(rounds_cum_time[[#This Row],[25]],rounds_cum_time[25],1),"."))</f>
        <v>57.</v>
      </c>
      <c r="AI64" s="130" t="str">
        <f>IF(ISBLANK(laps_times[[#This Row],[26]]),"DNF",CONCATENATE(RANK(rounds_cum_time[[#This Row],[26]],rounds_cum_time[26],1),"."))</f>
        <v>57.</v>
      </c>
      <c r="AJ64" s="130" t="str">
        <f>IF(ISBLANK(laps_times[[#This Row],[27]]),"DNF",CONCATENATE(RANK(rounds_cum_time[[#This Row],[27]],rounds_cum_time[27],1),"."))</f>
        <v>57.</v>
      </c>
      <c r="AK64" s="130" t="str">
        <f>IF(ISBLANK(laps_times[[#This Row],[28]]),"DNF",CONCATENATE(RANK(rounds_cum_time[[#This Row],[28]],rounds_cum_time[28],1),"."))</f>
        <v>58.</v>
      </c>
      <c r="AL64" s="130" t="str">
        <f>IF(ISBLANK(laps_times[[#This Row],[29]]),"DNF",CONCATENATE(RANK(rounds_cum_time[[#This Row],[29]],rounds_cum_time[29],1),"."))</f>
        <v>58.</v>
      </c>
      <c r="AM64" s="130" t="str">
        <f>IF(ISBLANK(laps_times[[#This Row],[30]]),"DNF",CONCATENATE(RANK(rounds_cum_time[[#This Row],[30]],rounds_cum_time[30],1),"."))</f>
        <v>58.</v>
      </c>
      <c r="AN64" s="130" t="str">
        <f>IF(ISBLANK(laps_times[[#This Row],[31]]),"DNF",CONCATENATE(RANK(rounds_cum_time[[#This Row],[31]],rounds_cum_time[31],1),"."))</f>
        <v>59.</v>
      </c>
      <c r="AO64" s="130" t="str">
        <f>IF(ISBLANK(laps_times[[#This Row],[32]]),"DNF",CONCATENATE(RANK(rounds_cum_time[[#This Row],[32]],rounds_cum_time[32],1),"."))</f>
        <v>59.</v>
      </c>
      <c r="AP64" s="130" t="str">
        <f>IF(ISBLANK(laps_times[[#This Row],[33]]),"DNF",CONCATENATE(RANK(rounds_cum_time[[#This Row],[33]],rounds_cum_time[33],1),"."))</f>
        <v>59.</v>
      </c>
      <c r="AQ64" s="130" t="str">
        <f>IF(ISBLANK(laps_times[[#This Row],[34]]),"DNF",CONCATENATE(RANK(rounds_cum_time[[#This Row],[34]],rounds_cum_time[34],1),"."))</f>
        <v>59.</v>
      </c>
      <c r="AR64" s="130" t="str">
        <f>IF(ISBLANK(laps_times[[#This Row],[35]]),"DNF",CONCATENATE(RANK(rounds_cum_time[[#This Row],[35]],rounds_cum_time[35],1),"."))</f>
        <v>61.</v>
      </c>
      <c r="AS64" s="130" t="str">
        <f>IF(ISBLANK(laps_times[[#This Row],[36]]),"DNF",CONCATENATE(RANK(rounds_cum_time[[#This Row],[36]],rounds_cum_time[36],1),"."))</f>
        <v>61.</v>
      </c>
      <c r="AT64" s="130" t="str">
        <f>IF(ISBLANK(laps_times[[#This Row],[37]]),"DNF",CONCATENATE(RANK(rounds_cum_time[[#This Row],[37]],rounds_cum_time[37],1),"."))</f>
        <v>62.</v>
      </c>
      <c r="AU64" s="130" t="str">
        <f>IF(ISBLANK(laps_times[[#This Row],[38]]),"DNF",CONCATENATE(RANK(rounds_cum_time[[#This Row],[38]],rounds_cum_time[38],1),"."))</f>
        <v>63.</v>
      </c>
      <c r="AV64" s="130" t="str">
        <f>IF(ISBLANK(laps_times[[#This Row],[39]]),"DNF",CONCATENATE(RANK(rounds_cum_time[[#This Row],[39]],rounds_cum_time[39],1),"."))</f>
        <v>62.</v>
      </c>
      <c r="AW64" s="130" t="str">
        <f>IF(ISBLANK(laps_times[[#This Row],[40]]),"DNF",CONCATENATE(RANK(rounds_cum_time[[#This Row],[40]],rounds_cum_time[40],1),"."))</f>
        <v>62.</v>
      </c>
      <c r="AX64" s="130" t="str">
        <f>IF(ISBLANK(laps_times[[#This Row],[41]]),"DNF",CONCATENATE(RANK(rounds_cum_time[[#This Row],[41]],rounds_cum_time[41],1),"."))</f>
        <v>61.</v>
      </c>
      <c r="AY64" s="130" t="str">
        <f>IF(ISBLANK(laps_times[[#This Row],[42]]),"DNF",CONCATENATE(RANK(rounds_cum_time[[#This Row],[42]],rounds_cum_time[42],1),"."))</f>
        <v>62.</v>
      </c>
      <c r="AZ64" s="130" t="str">
        <f>IF(ISBLANK(laps_times[[#This Row],[43]]),"DNF",CONCATENATE(RANK(rounds_cum_time[[#This Row],[43]],rounds_cum_time[43],1),"."))</f>
        <v>62.</v>
      </c>
      <c r="BA64" s="130" t="str">
        <f>IF(ISBLANK(laps_times[[#This Row],[44]]),"DNF",CONCATENATE(RANK(rounds_cum_time[[#This Row],[44]],rounds_cum_time[44],1),"."))</f>
        <v>62.</v>
      </c>
      <c r="BB64" s="130" t="str">
        <f>IF(ISBLANK(laps_times[[#This Row],[45]]),"DNF",CONCATENATE(RANK(rounds_cum_time[[#This Row],[45]],rounds_cum_time[45],1),"."))</f>
        <v>62.</v>
      </c>
      <c r="BC64" s="130" t="str">
        <f>IF(ISBLANK(laps_times[[#This Row],[46]]),"DNF",CONCATENATE(RANK(rounds_cum_time[[#This Row],[46]],rounds_cum_time[46],1),"."))</f>
        <v>62.</v>
      </c>
      <c r="BD64" s="130" t="str">
        <f>IF(ISBLANK(laps_times[[#This Row],[47]]),"DNF",CONCATENATE(RANK(rounds_cum_time[[#This Row],[47]],rounds_cum_time[47],1),"."))</f>
        <v>62.</v>
      </c>
      <c r="BE64" s="130" t="str">
        <f>IF(ISBLANK(laps_times[[#This Row],[48]]),"DNF",CONCATENATE(RANK(rounds_cum_time[[#This Row],[48]],rounds_cum_time[48],1),"."))</f>
        <v>61.</v>
      </c>
      <c r="BF64" s="130" t="str">
        <f>IF(ISBLANK(laps_times[[#This Row],[49]]),"DNF",CONCATENATE(RANK(rounds_cum_time[[#This Row],[49]],rounds_cum_time[49],1),"."))</f>
        <v>61.</v>
      </c>
      <c r="BG64" s="130" t="str">
        <f>IF(ISBLANK(laps_times[[#This Row],[50]]),"DNF",CONCATENATE(RANK(rounds_cum_time[[#This Row],[50]],rounds_cum_time[50],1),"."))</f>
        <v>61.</v>
      </c>
      <c r="BH64" s="130" t="str">
        <f>IF(ISBLANK(laps_times[[#This Row],[51]]),"DNF",CONCATENATE(RANK(rounds_cum_time[[#This Row],[51]],rounds_cum_time[51],1),"."))</f>
        <v>61.</v>
      </c>
      <c r="BI64" s="130" t="str">
        <f>IF(ISBLANK(laps_times[[#This Row],[52]]),"DNF",CONCATENATE(RANK(rounds_cum_time[[#This Row],[52]],rounds_cum_time[52],1),"."))</f>
        <v>61.</v>
      </c>
      <c r="BJ64" s="130" t="str">
        <f>IF(ISBLANK(laps_times[[#This Row],[53]]),"DNF",CONCATENATE(RANK(rounds_cum_time[[#This Row],[53]],rounds_cum_time[53],1),"."))</f>
        <v>61.</v>
      </c>
      <c r="BK64" s="130" t="str">
        <f>IF(ISBLANK(laps_times[[#This Row],[54]]),"DNF",CONCATENATE(RANK(rounds_cum_time[[#This Row],[54]],rounds_cum_time[54],1),"."))</f>
        <v>61.</v>
      </c>
      <c r="BL64" s="130" t="str">
        <f>IF(ISBLANK(laps_times[[#This Row],[55]]),"DNF",CONCATENATE(RANK(rounds_cum_time[[#This Row],[55]],rounds_cum_time[55],1),"."))</f>
        <v>61.</v>
      </c>
      <c r="BM64" s="130" t="str">
        <f>IF(ISBLANK(laps_times[[#This Row],[56]]),"DNF",CONCATENATE(RANK(rounds_cum_time[[#This Row],[56]],rounds_cum_time[56],1),"."))</f>
        <v>61.</v>
      </c>
      <c r="BN64" s="130" t="str">
        <f>IF(ISBLANK(laps_times[[#This Row],[57]]),"DNF",CONCATENATE(RANK(rounds_cum_time[[#This Row],[57]],rounds_cum_time[57],1),"."))</f>
        <v>61.</v>
      </c>
      <c r="BO64" s="130" t="str">
        <f>IF(ISBLANK(laps_times[[#This Row],[58]]),"DNF",CONCATENATE(RANK(rounds_cum_time[[#This Row],[58]],rounds_cum_time[58],1),"."))</f>
        <v>62.</v>
      </c>
      <c r="BP64" s="130" t="str">
        <f>IF(ISBLANK(laps_times[[#This Row],[59]]),"DNF",CONCATENATE(RANK(rounds_cum_time[[#This Row],[59]],rounds_cum_time[59],1),"."))</f>
        <v>62.</v>
      </c>
      <c r="BQ64" s="130" t="str">
        <f>IF(ISBLANK(laps_times[[#This Row],[60]]),"DNF",CONCATENATE(RANK(rounds_cum_time[[#This Row],[60]],rounds_cum_time[60],1),"."))</f>
        <v>62.</v>
      </c>
      <c r="BR64" s="130" t="str">
        <f>IF(ISBLANK(laps_times[[#This Row],[61]]),"DNF",CONCATENATE(RANK(rounds_cum_time[[#This Row],[61]],rounds_cum_time[61],1),"."))</f>
        <v>62.</v>
      </c>
      <c r="BS64" s="130" t="str">
        <f>IF(ISBLANK(laps_times[[#This Row],[62]]),"DNF",CONCATENATE(RANK(rounds_cum_time[[#This Row],[62]],rounds_cum_time[62],1),"."))</f>
        <v>62.</v>
      </c>
      <c r="BT64" s="130" t="str">
        <f>IF(ISBLANK(laps_times[[#This Row],[63]]),"DNF",CONCATENATE(RANK(rounds_cum_time[[#This Row],[63]],rounds_cum_time[63],1),"."))</f>
        <v>63.</v>
      </c>
      <c r="BU64" s="130" t="str">
        <f>IF(ISBLANK(laps_times[[#This Row],[64]]),"DNF",CONCATENATE(RANK(rounds_cum_time[[#This Row],[64]],rounds_cum_time[64],1),"."))</f>
        <v>63.</v>
      </c>
      <c r="BV64" s="130" t="str">
        <f>IF(ISBLANK(laps_times[[#This Row],[65]]),"DNF",CONCATENATE(RANK(rounds_cum_time[[#This Row],[65]],rounds_cum_time[65],1),"."))</f>
        <v>63.</v>
      </c>
      <c r="BW64" s="130" t="str">
        <f>IF(ISBLANK(laps_times[[#This Row],[66]]),"DNF",CONCATENATE(RANK(rounds_cum_time[[#This Row],[66]],rounds_cum_time[66],1),"."))</f>
        <v>63.</v>
      </c>
      <c r="BX64" s="130" t="str">
        <f>IF(ISBLANK(laps_times[[#This Row],[67]]),"DNF",CONCATENATE(RANK(rounds_cum_time[[#This Row],[67]],rounds_cum_time[67],1),"."))</f>
        <v>63.</v>
      </c>
      <c r="BY64" s="130" t="str">
        <f>IF(ISBLANK(laps_times[[#This Row],[68]]),"DNF",CONCATENATE(RANK(rounds_cum_time[[#This Row],[68]],rounds_cum_time[68],1),"."))</f>
        <v>63.</v>
      </c>
      <c r="BZ64" s="130" t="str">
        <f>IF(ISBLANK(laps_times[[#This Row],[69]]),"DNF",CONCATENATE(RANK(rounds_cum_time[[#This Row],[69]],rounds_cum_time[69],1),"."))</f>
        <v>64.</v>
      </c>
      <c r="CA64" s="130" t="str">
        <f>IF(ISBLANK(laps_times[[#This Row],[70]]),"DNF",CONCATENATE(RANK(rounds_cum_time[[#This Row],[70]],rounds_cum_time[70],1),"."))</f>
        <v>64.</v>
      </c>
      <c r="CB64" s="130" t="str">
        <f>IF(ISBLANK(laps_times[[#This Row],[71]]),"DNF",CONCATENATE(RANK(rounds_cum_time[[#This Row],[71]],rounds_cum_time[71],1),"."))</f>
        <v>64.</v>
      </c>
      <c r="CC64" s="130" t="str">
        <f>IF(ISBLANK(laps_times[[#This Row],[72]]),"DNF",CONCATENATE(RANK(rounds_cum_time[[#This Row],[72]],rounds_cum_time[72],1),"."))</f>
        <v>64.</v>
      </c>
      <c r="CD64" s="130" t="str">
        <f>IF(ISBLANK(laps_times[[#This Row],[73]]),"DNF",CONCATENATE(RANK(rounds_cum_time[[#This Row],[73]],rounds_cum_time[73],1),"."))</f>
        <v>64.</v>
      </c>
      <c r="CE64" s="130" t="str">
        <f>IF(ISBLANK(laps_times[[#This Row],[74]]),"DNF",CONCATENATE(RANK(rounds_cum_time[[#This Row],[74]],rounds_cum_time[74],1),"."))</f>
        <v>64.</v>
      </c>
      <c r="CF64" s="130" t="str">
        <f>IF(ISBLANK(laps_times[[#This Row],[75]]),"DNF",CONCATENATE(RANK(rounds_cum_time[[#This Row],[75]],rounds_cum_time[75],1),"."))</f>
        <v>65.</v>
      </c>
      <c r="CG64" s="130" t="str">
        <f>IF(ISBLANK(laps_times[[#This Row],[76]]),"DNF",CONCATENATE(RANK(rounds_cum_time[[#This Row],[76]],rounds_cum_time[76],1),"."))</f>
        <v>66.</v>
      </c>
      <c r="CH64" s="130" t="str">
        <f>IF(ISBLANK(laps_times[[#This Row],[77]]),"DNF",CONCATENATE(RANK(rounds_cum_time[[#This Row],[77]],rounds_cum_time[77],1),"."))</f>
        <v>66.</v>
      </c>
      <c r="CI64" s="130" t="str">
        <f>IF(ISBLANK(laps_times[[#This Row],[78]]),"DNF",CONCATENATE(RANK(rounds_cum_time[[#This Row],[78]],rounds_cum_time[78],1),"."))</f>
        <v>66.</v>
      </c>
      <c r="CJ64" s="130" t="str">
        <f>IF(ISBLANK(laps_times[[#This Row],[79]]),"DNF",CONCATENATE(RANK(rounds_cum_time[[#This Row],[79]],rounds_cum_time[79],1),"."))</f>
        <v>66.</v>
      </c>
      <c r="CK64" s="130" t="str">
        <f>IF(ISBLANK(laps_times[[#This Row],[80]]),"DNF",CONCATENATE(RANK(rounds_cum_time[[#This Row],[80]],rounds_cum_time[80],1),"."))</f>
        <v>66.</v>
      </c>
      <c r="CL64" s="130" t="str">
        <f>IF(ISBLANK(laps_times[[#This Row],[81]]),"DNF",CONCATENATE(RANK(rounds_cum_time[[#This Row],[81]],rounds_cum_time[81],1),"."))</f>
        <v>66.</v>
      </c>
      <c r="CM64" s="130" t="str">
        <f>IF(ISBLANK(laps_times[[#This Row],[82]]),"DNF",CONCATENATE(RANK(rounds_cum_time[[#This Row],[82]],rounds_cum_time[82],1),"."))</f>
        <v>66.</v>
      </c>
      <c r="CN64" s="130" t="str">
        <f>IF(ISBLANK(laps_times[[#This Row],[83]]),"DNF",CONCATENATE(RANK(rounds_cum_time[[#This Row],[83]],rounds_cum_time[83],1),"."))</f>
        <v>65.</v>
      </c>
      <c r="CO64" s="130" t="str">
        <f>IF(ISBLANK(laps_times[[#This Row],[84]]),"DNF",CONCATENATE(RANK(rounds_cum_time[[#This Row],[84]],rounds_cum_time[84],1),"."))</f>
        <v>65.</v>
      </c>
      <c r="CP64" s="130" t="str">
        <f>IF(ISBLANK(laps_times[[#This Row],[85]]),"DNF",CONCATENATE(RANK(rounds_cum_time[[#This Row],[85]],rounds_cum_time[85],1),"."))</f>
        <v>65.</v>
      </c>
      <c r="CQ64" s="130" t="str">
        <f>IF(ISBLANK(laps_times[[#This Row],[86]]),"DNF",CONCATENATE(RANK(rounds_cum_time[[#This Row],[86]],rounds_cum_time[86],1),"."))</f>
        <v>65.</v>
      </c>
      <c r="CR64" s="130" t="str">
        <f>IF(ISBLANK(laps_times[[#This Row],[87]]),"DNF",CONCATENATE(RANK(rounds_cum_time[[#This Row],[87]],rounds_cum_time[87],1),"."))</f>
        <v>65.</v>
      </c>
      <c r="CS64" s="130" t="str">
        <f>IF(ISBLANK(laps_times[[#This Row],[88]]),"DNF",CONCATENATE(RANK(rounds_cum_time[[#This Row],[88]],rounds_cum_time[88],1),"."))</f>
        <v>65.</v>
      </c>
      <c r="CT64" s="130" t="str">
        <f>IF(ISBLANK(laps_times[[#This Row],[89]]),"DNF",CONCATENATE(RANK(rounds_cum_time[[#This Row],[89]],rounds_cum_time[89],1),"."))</f>
        <v>64.</v>
      </c>
      <c r="CU64" s="130" t="str">
        <f>IF(ISBLANK(laps_times[[#This Row],[90]]),"DNF",CONCATENATE(RANK(rounds_cum_time[[#This Row],[90]],rounds_cum_time[90],1),"."))</f>
        <v>64.</v>
      </c>
      <c r="CV64" s="130" t="str">
        <f>IF(ISBLANK(laps_times[[#This Row],[91]]),"DNF",CONCATENATE(RANK(rounds_cum_time[[#This Row],[91]],rounds_cum_time[91],1),"."))</f>
        <v>64.</v>
      </c>
      <c r="CW64" s="130" t="str">
        <f>IF(ISBLANK(laps_times[[#This Row],[92]]),"DNF",CONCATENATE(RANK(rounds_cum_time[[#This Row],[92]],rounds_cum_time[92],1),"."))</f>
        <v>64.</v>
      </c>
      <c r="CX64" s="130" t="str">
        <f>IF(ISBLANK(laps_times[[#This Row],[93]]),"DNF",CONCATENATE(RANK(rounds_cum_time[[#This Row],[93]],rounds_cum_time[93],1),"."))</f>
        <v>62.</v>
      </c>
      <c r="CY64" s="130" t="str">
        <f>IF(ISBLANK(laps_times[[#This Row],[94]]),"DNF",CONCATENATE(RANK(rounds_cum_time[[#This Row],[94]],rounds_cum_time[94],1),"."))</f>
        <v>62.</v>
      </c>
      <c r="CZ64" s="130" t="str">
        <f>IF(ISBLANK(laps_times[[#This Row],[95]]),"DNF",CONCATENATE(RANK(rounds_cum_time[[#This Row],[95]],rounds_cum_time[95],1),"."))</f>
        <v>62.</v>
      </c>
      <c r="DA64" s="130" t="str">
        <f>IF(ISBLANK(laps_times[[#This Row],[96]]),"DNF",CONCATENATE(RANK(rounds_cum_time[[#This Row],[96]],rounds_cum_time[96],1),"."))</f>
        <v>62.</v>
      </c>
      <c r="DB64" s="130" t="str">
        <f>IF(ISBLANK(laps_times[[#This Row],[97]]),"DNF",CONCATENATE(RANK(rounds_cum_time[[#This Row],[97]],rounds_cum_time[97],1),"."))</f>
        <v>61.</v>
      </c>
      <c r="DC64" s="130" t="str">
        <f>IF(ISBLANK(laps_times[[#This Row],[98]]),"DNF",CONCATENATE(RANK(rounds_cum_time[[#This Row],[98]],rounds_cum_time[98],1),"."))</f>
        <v>63.</v>
      </c>
      <c r="DD64" s="130" t="str">
        <f>IF(ISBLANK(laps_times[[#This Row],[99]]),"DNF",CONCATENATE(RANK(rounds_cum_time[[#This Row],[99]],rounds_cum_time[99],1),"."))</f>
        <v>62.</v>
      </c>
      <c r="DE64" s="130" t="str">
        <f>IF(ISBLANK(laps_times[[#This Row],[100]]),"DNF",CONCATENATE(RANK(rounds_cum_time[[#This Row],[100]],rounds_cum_time[100],1),"."))</f>
        <v>62.</v>
      </c>
      <c r="DF64" s="130" t="str">
        <f>IF(ISBLANK(laps_times[[#This Row],[101]]),"DNF",CONCATENATE(RANK(rounds_cum_time[[#This Row],[101]],rounds_cum_time[101],1),"."))</f>
        <v>62.</v>
      </c>
      <c r="DG64" s="130" t="str">
        <f>IF(ISBLANK(laps_times[[#This Row],[102]]),"DNF",CONCATENATE(RANK(rounds_cum_time[[#This Row],[102]],rounds_cum_time[102],1),"."))</f>
        <v>62.</v>
      </c>
      <c r="DH64" s="130" t="str">
        <f>IF(ISBLANK(laps_times[[#This Row],[103]]),"DNF",CONCATENATE(RANK(rounds_cum_time[[#This Row],[103]],rounds_cum_time[103],1),"."))</f>
        <v>62.</v>
      </c>
      <c r="DI64" s="131" t="str">
        <f>IF(ISBLANK(laps_times[[#This Row],[104]]),"DNF",CONCATENATE(RANK(rounds_cum_time[[#This Row],[104]],rounds_cum_time[104],1),"."))</f>
        <v>62.</v>
      </c>
      <c r="DJ64" s="131" t="str">
        <f>IF(ISBLANK(laps_times[[#This Row],[105]]),"DNF",CONCATENATE(RANK(rounds_cum_time[[#This Row],[105]],rounds_cum_time[105],1),"."))</f>
        <v>61.</v>
      </c>
    </row>
    <row r="65" spans="2:114" x14ac:dyDescent="0.2">
      <c r="B65" s="124">
        <f>laps_times[[#This Row],[poř]]</f>
        <v>62</v>
      </c>
      <c r="C65" s="129">
        <f>laps_times[[#This Row],[s.č.]]</f>
        <v>21</v>
      </c>
      <c r="D65" s="125" t="str">
        <f>laps_times[[#This Row],[jméno]]</f>
        <v>Círal František</v>
      </c>
      <c r="E65" s="126">
        <f>laps_times[[#This Row],[roč]]</f>
        <v>1971</v>
      </c>
      <c r="F65" s="126" t="str">
        <f>laps_times[[#This Row],[kat]]</f>
        <v>M40</v>
      </c>
      <c r="G65" s="126">
        <f>laps_times[[#This Row],[poř_kat]]</f>
        <v>28</v>
      </c>
      <c r="H65" s="125" t="str">
        <f>IF(ISBLANK(laps_times[[#This Row],[klub]]),"-",laps_times[[#This Row],[klub]])</f>
        <v>-</v>
      </c>
      <c r="I65" s="138">
        <f>laps_times[[#This Row],[celk. čas]]</f>
        <v>0.15953703703703703</v>
      </c>
      <c r="J65" s="130" t="str">
        <f>IF(ISBLANK(laps_times[[#This Row],[1]]),"DNF",CONCATENATE(RANK(rounds_cum_time[[#This Row],[1]],rounds_cum_time[1],1),"."))</f>
        <v>52.</v>
      </c>
      <c r="K65" s="130" t="str">
        <f>IF(ISBLANK(laps_times[[#This Row],[2]]),"DNF",CONCATENATE(RANK(rounds_cum_time[[#This Row],[2]],rounds_cum_time[2],1),"."))</f>
        <v>48.</v>
      </c>
      <c r="L65" s="130" t="str">
        <f>IF(ISBLANK(laps_times[[#This Row],[3]]),"DNF",CONCATENATE(RANK(rounds_cum_time[[#This Row],[3]],rounds_cum_time[3],1),"."))</f>
        <v>49.</v>
      </c>
      <c r="M65" s="130" t="str">
        <f>IF(ISBLANK(laps_times[[#This Row],[4]]),"DNF",CONCATENATE(RANK(rounds_cum_time[[#This Row],[4]],rounds_cum_time[4],1),"."))</f>
        <v>47.</v>
      </c>
      <c r="N65" s="130" t="str">
        <f>IF(ISBLANK(laps_times[[#This Row],[5]]),"DNF",CONCATENATE(RANK(rounds_cum_time[[#This Row],[5]],rounds_cum_time[5],1),"."))</f>
        <v>49.</v>
      </c>
      <c r="O65" s="130" t="str">
        <f>IF(ISBLANK(laps_times[[#This Row],[6]]),"DNF",CONCATENATE(RANK(rounds_cum_time[[#This Row],[6]],rounds_cum_time[6],1),"."))</f>
        <v>47.</v>
      </c>
      <c r="P65" s="130" t="str">
        <f>IF(ISBLANK(laps_times[[#This Row],[7]]),"DNF",CONCATENATE(RANK(rounds_cum_time[[#This Row],[7]],rounds_cum_time[7],1),"."))</f>
        <v>46.</v>
      </c>
      <c r="Q65" s="130" t="str">
        <f>IF(ISBLANK(laps_times[[#This Row],[8]]),"DNF",CONCATENATE(RANK(rounds_cum_time[[#This Row],[8]],rounds_cum_time[8],1),"."))</f>
        <v>46.</v>
      </c>
      <c r="R65" s="130" t="str">
        <f>IF(ISBLANK(laps_times[[#This Row],[9]]),"DNF",CONCATENATE(RANK(rounds_cum_time[[#This Row],[9]],rounds_cum_time[9],1),"."))</f>
        <v>46.</v>
      </c>
      <c r="S65" s="130" t="str">
        <f>IF(ISBLANK(laps_times[[#This Row],[10]]),"DNF",CONCATENATE(RANK(rounds_cum_time[[#This Row],[10]],rounds_cum_time[10],1),"."))</f>
        <v>46.</v>
      </c>
      <c r="T65" s="130" t="str">
        <f>IF(ISBLANK(laps_times[[#This Row],[11]]),"DNF",CONCATENATE(RANK(rounds_cum_time[[#This Row],[11]],rounds_cum_time[11],1),"."))</f>
        <v>46.</v>
      </c>
      <c r="U65" s="130" t="str">
        <f>IF(ISBLANK(laps_times[[#This Row],[12]]),"DNF",CONCATENATE(RANK(rounds_cum_time[[#This Row],[12]],rounds_cum_time[12],1),"."))</f>
        <v>47.</v>
      </c>
      <c r="V65" s="130" t="str">
        <f>IF(ISBLANK(laps_times[[#This Row],[13]]),"DNF",CONCATENATE(RANK(rounds_cum_time[[#This Row],[13]],rounds_cum_time[13],1),"."))</f>
        <v>47.</v>
      </c>
      <c r="W65" s="130" t="str">
        <f>IF(ISBLANK(laps_times[[#This Row],[14]]),"DNF",CONCATENATE(RANK(rounds_cum_time[[#This Row],[14]],rounds_cum_time[14],1),"."))</f>
        <v>47.</v>
      </c>
      <c r="X65" s="130" t="str">
        <f>IF(ISBLANK(laps_times[[#This Row],[15]]),"DNF",CONCATENATE(RANK(rounds_cum_time[[#This Row],[15]],rounds_cum_time[15],1),"."))</f>
        <v>47.</v>
      </c>
      <c r="Y65" s="130" t="str">
        <f>IF(ISBLANK(laps_times[[#This Row],[16]]),"DNF",CONCATENATE(RANK(rounds_cum_time[[#This Row],[16]],rounds_cum_time[16],1),"."))</f>
        <v>47.</v>
      </c>
      <c r="Z65" s="130" t="str">
        <f>IF(ISBLANK(laps_times[[#This Row],[17]]),"DNF",CONCATENATE(RANK(rounds_cum_time[[#This Row],[17]],rounds_cum_time[17],1),"."))</f>
        <v>47.</v>
      </c>
      <c r="AA65" s="130" t="str">
        <f>IF(ISBLANK(laps_times[[#This Row],[18]]),"DNF",CONCATENATE(RANK(rounds_cum_time[[#This Row],[18]],rounds_cum_time[18],1),"."))</f>
        <v>47.</v>
      </c>
      <c r="AB65" s="130" t="str">
        <f>IF(ISBLANK(laps_times[[#This Row],[19]]),"DNF",CONCATENATE(RANK(rounds_cum_time[[#This Row],[19]],rounds_cum_time[19],1),"."))</f>
        <v>47.</v>
      </c>
      <c r="AC65" s="130" t="str">
        <f>IF(ISBLANK(laps_times[[#This Row],[20]]),"DNF",CONCATENATE(RANK(rounds_cum_time[[#This Row],[20]],rounds_cum_time[20],1),"."))</f>
        <v>47.</v>
      </c>
      <c r="AD65" s="130" t="str">
        <f>IF(ISBLANK(laps_times[[#This Row],[21]]),"DNF",CONCATENATE(RANK(rounds_cum_time[[#This Row],[21]],rounds_cum_time[21],1),"."))</f>
        <v>47.</v>
      </c>
      <c r="AE65" s="130" t="str">
        <f>IF(ISBLANK(laps_times[[#This Row],[22]]),"DNF",CONCATENATE(RANK(rounds_cum_time[[#This Row],[22]],rounds_cum_time[22],1),"."))</f>
        <v>47.</v>
      </c>
      <c r="AF65" s="130" t="str">
        <f>IF(ISBLANK(laps_times[[#This Row],[23]]),"DNF",CONCATENATE(RANK(rounds_cum_time[[#This Row],[23]],rounds_cum_time[23],1),"."))</f>
        <v>45.</v>
      </c>
      <c r="AG65" s="130" t="str">
        <f>IF(ISBLANK(laps_times[[#This Row],[24]]),"DNF",CONCATENATE(RANK(rounds_cum_time[[#This Row],[24]],rounds_cum_time[24],1),"."))</f>
        <v>45.</v>
      </c>
      <c r="AH65" s="130" t="str">
        <f>IF(ISBLANK(laps_times[[#This Row],[25]]),"DNF",CONCATENATE(RANK(rounds_cum_time[[#This Row],[25]],rounds_cum_time[25],1),"."))</f>
        <v>44.</v>
      </c>
      <c r="AI65" s="130" t="str">
        <f>IF(ISBLANK(laps_times[[#This Row],[26]]),"DNF",CONCATENATE(RANK(rounds_cum_time[[#This Row],[26]],rounds_cum_time[26],1),"."))</f>
        <v>44.</v>
      </c>
      <c r="AJ65" s="130" t="str">
        <f>IF(ISBLANK(laps_times[[#This Row],[27]]),"DNF",CONCATENATE(RANK(rounds_cum_time[[#This Row],[27]],rounds_cum_time[27],1),"."))</f>
        <v>44.</v>
      </c>
      <c r="AK65" s="130" t="str">
        <f>IF(ISBLANK(laps_times[[#This Row],[28]]),"DNF",CONCATENATE(RANK(rounds_cum_time[[#This Row],[28]],rounds_cum_time[28],1),"."))</f>
        <v>44.</v>
      </c>
      <c r="AL65" s="130" t="str">
        <f>IF(ISBLANK(laps_times[[#This Row],[29]]),"DNF",CONCATENATE(RANK(rounds_cum_time[[#This Row],[29]],rounds_cum_time[29],1),"."))</f>
        <v>43.</v>
      </c>
      <c r="AM65" s="130" t="str">
        <f>IF(ISBLANK(laps_times[[#This Row],[30]]),"DNF",CONCATENATE(RANK(rounds_cum_time[[#This Row],[30]],rounds_cum_time[30],1),"."))</f>
        <v>42.</v>
      </c>
      <c r="AN65" s="130" t="str">
        <f>IF(ISBLANK(laps_times[[#This Row],[31]]),"DNF",CONCATENATE(RANK(rounds_cum_time[[#This Row],[31]],rounds_cum_time[31],1),"."))</f>
        <v>42.</v>
      </c>
      <c r="AO65" s="130" t="str">
        <f>IF(ISBLANK(laps_times[[#This Row],[32]]),"DNF",CONCATENATE(RANK(rounds_cum_time[[#This Row],[32]],rounds_cum_time[32],1),"."))</f>
        <v>42.</v>
      </c>
      <c r="AP65" s="130" t="str">
        <f>IF(ISBLANK(laps_times[[#This Row],[33]]),"DNF",CONCATENATE(RANK(rounds_cum_time[[#This Row],[33]],rounds_cum_time[33],1),"."))</f>
        <v>42.</v>
      </c>
      <c r="AQ65" s="130" t="str">
        <f>IF(ISBLANK(laps_times[[#This Row],[34]]),"DNF",CONCATENATE(RANK(rounds_cum_time[[#This Row],[34]],rounds_cum_time[34],1),"."))</f>
        <v>42.</v>
      </c>
      <c r="AR65" s="130" t="str">
        <f>IF(ISBLANK(laps_times[[#This Row],[35]]),"DNF",CONCATENATE(RANK(rounds_cum_time[[#This Row],[35]],rounds_cum_time[35],1),"."))</f>
        <v>41.</v>
      </c>
      <c r="AS65" s="130" t="str">
        <f>IF(ISBLANK(laps_times[[#This Row],[36]]),"DNF",CONCATENATE(RANK(rounds_cum_time[[#This Row],[36]],rounds_cum_time[36],1),"."))</f>
        <v>41.</v>
      </c>
      <c r="AT65" s="130" t="str">
        <f>IF(ISBLANK(laps_times[[#This Row],[37]]),"DNF",CONCATENATE(RANK(rounds_cum_time[[#This Row],[37]],rounds_cum_time[37],1),"."))</f>
        <v>42.</v>
      </c>
      <c r="AU65" s="130" t="str">
        <f>IF(ISBLANK(laps_times[[#This Row],[38]]),"DNF",CONCATENATE(RANK(rounds_cum_time[[#This Row],[38]],rounds_cum_time[38],1),"."))</f>
        <v>41.</v>
      </c>
      <c r="AV65" s="130" t="str">
        <f>IF(ISBLANK(laps_times[[#This Row],[39]]),"DNF",CONCATENATE(RANK(rounds_cum_time[[#This Row],[39]],rounds_cum_time[39],1),"."))</f>
        <v>41.</v>
      </c>
      <c r="AW65" s="130" t="str">
        <f>IF(ISBLANK(laps_times[[#This Row],[40]]),"DNF",CONCATENATE(RANK(rounds_cum_time[[#This Row],[40]],rounds_cum_time[40],1),"."))</f>
        <v>40.</v>
      </c>
      <c r="AX65" s="130" t="str">
        <f>IF(ISBLANK(laps_times[[#This Row],[41]]),"DNF",CONCATENATE(RANK(rounds_cum_time[[#This Row],[41]],rounds_cum_time[41],1),"."))</f>
        <v>40.</v>
      </c>
      <c r="AY65" s="130" t="str">
        <f>IF(ISBLANK(laps_times[[#This Row],[42]]),"DNF",CONCATENATE(RANK(rounds_cum_time[[#This Row],[42]],rounds_cum_time[42],1),"."))</f>
        <v>40.</v>
      </c>
      <c r="AZ65" s="130" t="str">
        <f>IF(ISBLANK(laps_times[[#This Row],[43]]),"DNF",CONCATENATE(RANK(rounds_cum_time[[#This Row],[43]],rounds_cum_time[43],1),"."))</f>
        <v>40.</v>
      </c>
      <c r="BA65" s="130" t="str">
        <f>IF(ISBLANK(laps_times[[#This Row],[44]]),"DNF",CONCATENATE(RANK(rounds_cum_time[[#This Row],[44]],rounds_cum_time[44],1),"."))</f>
        <v>40.</v>
      </c>
      <c r="BB65" s="130" t="str">
        <f>IF(ISBLANK(laps_times[[#This Row],[45]]),"DNF",CONCATENATE(RANK(rounds_cum_time[[#This Row],[45]],rounds_cum_time[45],1),"."))</f>
        <v>40.</v>
      </c>
      <c r="BC65" s="130" t="str">
        <f>IF(ISBLANK(laps_times[[#This Row],[46]]),"DNF",CONCATENATE(RANK(rounds_cum_time[[#This Row],[46]],rounds_cum_time[46],1),"."))</f>
        <v>39.</v>
      </c>
      <c r="BD65" s="130" t="str">
        <f>IF(ISBLANK(laps_times[[#This Row],[47]]),"DNF",CONCATENATE(RANK(rounds_cum_time[[#This Row],[47]],rounds_cum_time[47],1),"."))</f>
        <v>40.</v>
      </c>
      <c r="BE65" s="130" t="str">
        <f>IF(ISBLANK(laps_times[[#This Row],[48]]),"DNF",CONCATENATE(RANK(rounds_cum_time[[#This Row],[48]],rounds_cum_time[48],1),"."))</f>
        <v>40.</v>
      </c>
      <c r="BF65" s="130" t="str">
        <f>IF(ISBLANK(laps_times[[#This Row],[49]]),"DNF",CONCATENATE(RANK(rounds_cum_time[[#This Row],[49]],rounds_cum_time[49],1),"."))</f>
        <v>40.</v>
      </c>
      <c r="BG65" s="130" t="str">
        <f>IF(ISBLANK(laps_times[[#This Row],[50]]),"DNF",CONCATENATE(RANK(rounds_cum_time[[#This Row],[50]],rounds_cum_time[50],1),"."))</f>
        <v>40.</v>
      </c>
      <c r="BH65" s="130" t="str">
        <f>IF(ISBLANK(laps_times[[#This Row],[51]]),"DNF",CONCATENATE(RANK(rounds_cum_time[[#This Row],[51]],rounds_cum_time[51],1),"."))</f>
        <v>40.</v>
      </c>
      <c r="BI65" s="130" t="str">
        <f>IF(ISBLANK(laps_times[[#This Row],[52]]),"DNF",CONCATENATE(RANK(rounds_cum_time[[#This Row],[52]],rounds_cum_time[52],1),"."))</f>
        <v>40.</v>
      </c>
      <c r="BJ65" s="130" t="str">
        <f>IF(ISBLANK(laps_times[[#This Row],[53]]),"DNF",CONCATENATE(RANK(rounds_cum_time[[#This Row],[53]],rounds_cum_time[53],1),"."))</f>
        <v>39.</v>
      </c>
      <c r="BK65" s="130" t="str">
        <f>IF(ISBLANK(laps_times[[#This Row],[54]]),"DNF",CONCATENATE(RANK(rounds_cum_time[[#This Row],[54]],rounds_cum_time[54],1),"."))</f>
        <v>39.</v>
      </c>
      <c r="BL65" s="130" t="str">
        <f>IF(ISBLANK(laps_times[[#This Row],[55]]),"DNF",CONCATENATE(RANK(rounds_cum_time[[#This Row],[55]],rounds_cum_time[55],1),"."))</f>
        <v>39.</v>
      </c>
      <c r="BM65" s="130" t="str">
        <f>IF(ISBLANK(laps_times[[#This Row],[56]]),"DNF",CONCATENATE(RANK(rounds_cum_time[[#This Row],[56]],rounds_cum_time[56],1),"."))</f>
        <v>39.</v>
      </c>
      <c r="BN65" s="130" t="str">
        <f>IF(ISBLANK(laps_times[[#This Row],[57]]),"DNF",CONCATENATE(RANK(rounds_cum_time[[#This Row],[57]],rounds_cum_time[57],1),"."))</f>
        <v>39.</v>
      </c>
      <c r="BO65" s="130" t="str">
        <f>IF(ISBLANK(laps_times[[#This Row],[58]]),"DNF",CONCATENATE(RANK(rounds_cum_time[[#This Row],[58]],rounds_cum_time[58],1),"."))</f>
        <v>39.</v>
      </c>
      <c r="BP65" s="130" t="str">
        <f>IF(ISBLANK(laps_times[[#This Row],[59]]),"DNF",CONCATENATE(RANK(rounds_cum_time[[#This Row],[59]],rounds_cum_time[59],1),"."))</f>
        <v>39.</v>
      </c>
      <c r="BQ65" s="130" t="str">
        <f>IF(ISBLANK(laps_times[[#This Row],[60]]),"DNF",CONCATENATE(RANK(rounds_cum_time[[#This Row],[60]],rounds_cum_time[60],1),"."))</f>
        <v>39.</v>
      </c>
      <c r="BR65" s="130" t="str">
        <f>IF(ISBLANK(laps_times[[#This Row],[61]]),"DNF",CONCATENATE(RANK(rounds_cum_time[[#This Row],[61]],rounds_cum_time[61],1),"."))</f>
        <v>39.</v>
      </c>
      <c r="BS65" s="130" t="str">
        <f>IF(ISBLANK(laps_times[[#This Row],[62]]),"DNF",CONCATENATE(RANK(rounds_cum_time[[#This Row],[62]],rounds_cum_time[62],1),"."))</f>
        <v>39.</v>
      </c>
      <c r="BT65" s="130" t="str">
        <f>IF(ISBLANK(laps_times[[#This Row],[63]]),"DNF",CONCATENATE(RANK(rounds_cum_time[[#This Row],[63]],rounds_cum_time[63],1),"."))</f>
        <v>39.</v>
      </c>
      <c r="BU65" s="130" t="str">
        <f>IF(ISBLANK(laps_times[[#This Row],[64]]),"DNF",CONCATENATE(RANK(rounds_cum_time[[#This Row],[64]],rounds_cum_time[64],1),"."))</f>
        <v>39.</v>
      </c>
      <c r="BV65" s="130" t="str">
        <f>IF(ISBLANK(laps_times[[#This Row],[65]]),"DNF",CONCATENATE(RANK(rounds_cum_time[[#This Row],[65]],rounds_cum_time[65],1),"."))</f>
        <v>38.</v>
      </c>
      <c r="BW65" s="130" t="str">
        <f>IF(ISBLANK(laps_times[[#This Row],[66]]),"DNF",CONCATENATE(RANK(rounds_cum_time[[#This Row],[66]],rounds_cum_time[66],1),"."))</f>
        <v>37.</v>
      </c>
      <c r="BX65" s="130" t="str">
        <f>IF(ISBLANK(laps_times[[#This Row],[67]]),"DNF",CONCATENATE(RANK(rounds_cum_time[[#This Row],[67]],rounds_cum_time[67],1),"."))</f>
        <v>37.</v>
      </c>
      <c r="BY65" s="130" t="str">
        <f>IF(ISBLANK(laps_times[[#This Row],[68]]),"DNF",CONCATENATE(RANK(rounds_cum_time[[#This Row],[68]],rounds_cum_time[68],1),"."))</f>
        <v>37.</v>
      </c>
      <c r="BZ65" s="130" t="str">
        <f>IF(ISBLANK(laps_times[[#This Row],[69]]),"DNF",CONCATENATE(RANK(rounds_cum_time[[#This Row],[69]],rounds_cum_time[69],1),"."))</f>
        <v>37.</v>
      </c>
      <c r="CA65" s="130" t="str">
        <f>IF(ISBLANK(laps_times[[#This Row],[70]]),"DNF",CONCATENATE(RANK(rounds_cum_time[[#This Row],[70]],rounds_cum_time[70],1),"."))</f>
        <v>37.</v>
      </c>
      <c r="CB65" s="130" t="str">
        <f>IF(ISBLANK(laps_times[[#This Row],[71]]),"DNF",CONCATENATE(RANK(rounds_cum_time[[#This Row],[71]],rounds_cum_time[71],1),"."))</f>
        <v>37.</v>
      </c>
      <c r="CC65" s="130" t="str">
        <f>IF(ISBLANK(laps_times[[#This Row],[72]]),"DNF",CONCATENATE(RANK(rounds_cum_time[[#This Row],[72]],rounds_cum_time[72],1),"."))</f>
        <v>37.</v>
      </c>
      <c r="CD65" s="130" t="str">
        <f>IF(ISBLANK(laps_times[[#This Row],[73]]),"DNF",CONCATENATE(RANK(rounds_cum_time[[#This Row],[73]],rounds_cum_time[73],1),"."))</f>
        <v>36.</v>
      </c>
      <c r="CE65" s="130" t="str">
        <f>IF(ISBLANK(laps_times[[#This Row],[74]]),"DNF",CONCATENATE(RANK(rounds_cum_time[[#This Row],[74]],rounds_cum_time[74],1),"."))</f>
        <v>36.</v>
      </c>
      <c r="CF65" s="130" t="str">
        <f>IF(ISBLANK(laps_times[[#This Row],[75]]),"DNF",CONCATENATE(RANK(rounds_cum_time[[#This Row],[75]],rounds_cum_time[75],1),"."))</f>
        <v>36.</v>
      </c>
      <c r="CG65" s="130" t="str">
        <f>IF(ISBLANK(laps_times[[#This Row],[76]]),"DNF",CONCATENATE(RANK(rounds_cum_time[[#This Row],[76]],rounds_cum_time[76],1),"."))</f>
        <v>37.</v>
      </c>
      <c r="CH65" s="130" t="str">
        <f>IF(ISBLANK(laps_times[[#This Row],[77]]),"DNF",CONCATENATE(RANK(rounds_cum_time[[#This Row],[77]],rounds_cum_time[77],1),"."))</f>
        <v>38.</v>
      </c>
      <c r="CI65" s="130" t="str">
        <f>IF(ISBLANK(laps_times[[#This Row],[78]]),"DNF",CONCATENATE(RANK(rounds_cum_time[[#This Row],[78]],rounds_cum_time[78],1),"."))</f>
        <v>37.</v>
      </c>
      <c r="CJ65" s="130" t="str">
        <f>IF(ISBLANK(laps_times[[#This Row],[79]]),"DNF",CONCATENATE(RANK(rounds_cum_time[[#This Row],[79]],rounds_cum_time[79],1),"."))</f>
        <v>38.</v>
      </c>
      <c r="CK65" s="130" t="str">
        <f>IF(ISBLANK(laps_times[[#This Row],[80]]),"DNF",CONCATENATE(RANK(rounds_cum_time[[#This Row],[80]],rounds_cum_time[80],1),"."))</f>
        <v>39.</v>
      </c>
      <c r="CL65" s="130" t="str">
        <f>IF(ISBLANK(laps_times[[#This Row],[81]]),"DNF",CONCATENATE(RANK(rounds_cum_time[[#This Row],[81]],rounds_cum_time[81],1),"."))</f>
        <v>40.</v>
      </c>
      <c r="CM65" s="130" t="str">
        <f>IF(ISBLANK(laps_times[[#This Row],[82]]),"DNF",CONCATENATE(RANK(rounds_cum_time[[#This Row],[82]],rounds_cum_time[82],1),"."))</f>
        <v>39.</v>
      </c>
      <c r="CN65" s="130" t="str">
        <f>IF(ISBLANK(laps_times[[#This Row],[83]]),"DNF",CONCATENATE(RANK(rounds_cum_time[[#This Row],[83]],rounds_cum_time[83],1),"."))</f>
        <v>38.</v>
      </c>
      <c r="CO65" s="130" t="str">
        <f>IF(ISBLANK(laps_times[[#This Row],[84]]),"DNF",CONCATENATE(RANK(rounds_cum_time[[#This Row],[84]],rounds_cum_time[84],1),"."))</f>
        <v>38.</v>
      </c>
      <c r="CP65" s="130" t="str">
        <f>IF(ISBLANK(laps_times[[#This Row],[85]]),"DNF",CONCATENATE(RANK(rounds_cum_time[[#This Row],[85]],rounds_cum_time[85],1),"."))</f>
        <v>38.</v>
      </c>
      <c r="CQ65" s="130" t="str">
        <f>IF(ISBLANK(laps_times[[#This Row],[86]]),"DNF",CONCATENATE(RANK(rounds_cum_time[[#This Row],[86]],rounds_cum_time[86],1),"."))</f>
        <v>38.</v>
      </c>
      <c r="CR65" s="130" t="str">
        <f>IF(ISBLANK(laps_times[[#This Row],[87]]),"DNF",CONCATENATE(RANK(rounds_cum_time[[#This Row],[87]],rounds_cum_time[87],1),"."))</f>
        <v>37.</v>
      </c>
      <c r="CS65" s="130" t="str">
        <f>IF(ISBLANK(laps_times[[#This Row],[88]]),"DNF",CONCATENATE(RANK(rounds_cum_time[[#This Row],[88]],rounds_cum_time[88],1),"."))</f>
        <v>37.</v>
      </c>
      <c r="CT65" s="130" t="str">
        <f>IF(ISBLANK(laps_times[[#This Row],[89]]),"DNF",CONCATENATE(RANK(rounds_cum_time[[#This Row],[89]],rounds_cum_time[89],1),"."))</f>
        <v>37.</v>
      </c>
      <c r="CU65" s="130" t="str">
        <f>IF(ISBLANK(laps_times[[#This Row],[90]]),"DNF",CONCATENATE(RANK(rounds_cum_time[[#This Row],[90]],rounds_cum_time[90],1),"."))</f>
        <v>38.</v>
      </c>
      <c r="CV65" s="130" t="str">
        <f>IF(ISBLANK(laps_times[[#This Row],[91]]),"DNF",CONCATENATE(RANK(rounds_cum_time[[#This Row],[91]],rounds_cum_time[91],1),"."))</f>
        <v>39.</v>
      </c>
      <c r="CW65" s="130" t="str">
        <f>IF(ISBLANK(laps_times[[#This Row],[92]]),"DNF",CONCATENATE(RANK(rounds_cum_time[[#This Row],[92]],rounds_cum_time[92],1),"."))</f>
        <v>39.</v>
      </c>
      <c r="CX65" s="130" t="str">
        <f>IF(ISBLANK(laps_times[[#This Row],[93]]),"DNF",CONCATENATE(RANK(rounds_cum_time[[#This Row],[93]],rounds_cum_time[93],1),"."))</f>
        <v>39.</v>
      </c>
      <c r="CY65" s="130" t="str">
        <f>IF(ISBLANK(laps_times[[#This Row],[94]]),"DNF",CONCATENATE(RANK(rounds_cum_time[[#This Row],[94]],rounds_cum_time[94],1),"."))</f>
        <v>40.</v>
      </c>
      <c r="CZ65" s="130" t="str">
        <f>IF(ISBLANK(laps_times[[#This Row],[95]]),"DNF",CONCATENATE(RANK(rounds_cum_time[[#This Row],[95]],rounds_cum_time[95],1),"."))</f>
        <v>40.</v>
      </c>
      <c r="DA65" s="130" t="str">
        <f>IF(ISBLANK(laps_times[[#This Row],[96]]),"DNF",CONCATENATE(RANK(rounds_cum_time[[#This Row],[96]],rounds_cum_time[96],1),"."))</f>
        <v>41.</v>
      </c>
      <c r="DB65" s="130" t="str">
        <f>IF(ISBLANK(laps_times[[#This Row],[97]]),"DNF",CONCATENATE(RANK(rounds_cum_time[[#This Row],[97]],rounds_cum_time[97],1),"."))</f>
        <v>43.</v>
      </c>
      <c r="DC65" s="130" t="str">
        <f>IF(ISBLANK(laps_times[[#This Row],[98]]),"DNF",CONCATENATE(RANK(rounds_cum_time[[#This Row],[98]],rounds_cum_time[98],1),"."))</f>
        <v>44.</v>
      </c>
      <c r="DD65" s="130" t="str">
        <f>IF(ISBLANK(laps_times[[#This Row],[99]]),"DNF",CONCATENATE(RANK(rounds_cum_time[[#This Row],[99]],rounds_cum_time[99],1),"."))</f>
        <v>46.</v>
      </c>
      <c r="DE65" s="130" t="str">
        <f>IF(ISBLANK(laps_times[[#This Row],[100]]),"DNF",CONCATENATE(RANK(rounds_cum_time[[#This Row],[100]],rounds_cum_time[100],1),"."))</f>
        <v>48.</v>
      </c>
      <c r="DF65" s="130" t="str">
        <f>IF(ISBLANK(laps_times[[#This Row],[101]]),"DNF",CONCATENATE(RANK(rounds_cum_time[[#This Row],[101]],rounds_cum_time[101],1),"."))</f>
        <v>48.</v>
      </c>
      <c r="DG65" s="130" t="str">
        <f>IF(ISBLANK(laps_times[[#This Row],[102]]),"DNF",CONCATENATE(RANK(rounds_cum_time[[#This Row],[102]],rounds_cum_time[102],1),"."))</f>
        <v>48.</v>
      </c>
      <c r="DH65" s="130" t="str">
        <f>IF(ISBLANK(laps_times[[#This Row],[103]]),"DNF",CONCATENATE(RANK(rounds_cum_time[[#This Row],[103]],rounds_cum_time[103],1),"."))</f>
        <v>48.</v>
      </c>
      <c r="DI65" s="131" t="str">
        <f>IF(ISBLANK(laps_times[[#This Row],[104]]),"DNF",CONCATENATE(RANK(rounds_cum_time[[#This Row],[104]],rounds_cum_time[104],1),"."))</f>
        <v>61.</v>
      </c>
      <c r="DJ65" s="131" t="str">
        <f>IF(ISBLANK(laps_times[[#This Row],[105]]),"DNF",CONCATENATE(RANK(rounds_cum_time[[#This Row],[105]],rounds_cum_time[105],1),"."))</f>
        <v>62.</v>
      </c>
    </row>
    <row r="66" spans="2:114" x14ac:dyDescent="0.2">
      <c r="B66" s="124">
        <f>laps_times[[#This Row],[poř]]</f>
        <v>63</v>
      </c>
      <c r="C66" s="129">
        <f>laps_times[[#This Row],[s.č.]]</f>
        <v>128</v>
      </c>
      <c r="D66" s="125" t="str">
        <f>laps_times[[#This Row],[jméno]]</f>
        <v>Kocourek Jan</v>
      </c>
      <c r="E66" s="126">
        <f>laps_times[[#This Row],[roč]]</f>
        <v>1966</v>
      </c>
      <c r="F66" s="126" t="str">
        <f>laps_times[[#This Row],[kat]]</f>
        <v>M50</v>
      </c>
      <c r="G66" s="126">
        <f>laps_times[[#This Row],[poř_kat]]</f>
        <v>9</v>
      </c>
      <c r="H66" s="125" t="str">
        <f>IF(ISBLANK(laps_times[[#This Row],[klub]]),"-",laps_times[[#This Row],[klub]])</f>
        <v>SAYERLACK Prachatice</v>
      </c>
      <c r="I66" s="138">
        <f>laps_times[[#This Row],[celk. čas]]</f>
        <v>0.15993055555555555</v>
      </c>
      <c r="J66" s="130" t="str">
        <f>IF(ISBLANK(laps_times[[#This Row],[1]]),"DNF",CONCATENATE(RANK(rounds_cum_time[[#This Row],[1]],rounds_cum_time[1],1),"."))</f>
        <v>65.</v>
      </c>
      <c r="K66" s="130" t="str">
        <f>IF(ISBLANK(laps_times[[#This Row],[2]]),"DNF",CONCATENATE(RANK(rounds_cum_time[[#This Row],[2]],rounds_cum_time[2],1),"."))</f>
        <v>66.</v>
      </c>
      <c r="L66" s="130" t="str">
        <f>IF(ISBLANK(laps_times[[#This Row],[3]]),"DNF",CONCATENATE(RANK(rounds_cum_time[[#This Row],[3]],rounds_cum_time[3],1),"."))</f>
        <v>63.</v>
      </c>
      <c r="M66" s="130" t="str">
        <f>IF(ISBLANK(laps_times[[#This Row],[4]]),"DNF",CONCATENATE(RANK(rounds_cum_time[[#This Row],[4]],rounds_cum_time[4],1),"."))</f>
        <v>63.</v>
      </c>
      <c r="N66" s="130" t="str">
        <f>IF(ISBLANK(laps_times[[#This Row],[5]]),"DNF",CONCATENATE(RANK(rounds_cum_time[[#This Row],[5]],rounds_cum_time[5],1),"."))</f>
        <v>63.</v>
      </c>
      <c r="O66" s="130" t="str">
        <f>IF(ISBLANK(laps_times[[#This Row],[6]]),"DNF",CONCATENATE(RANK(rounds_cum_time[[#This Row],[6]],rounds_cum_time[6],1),"."))</f>
        <v>63.</v>
      </c>
      <c r="P66" s="130" t="str">
        <f>IF(ISBLANK(laps_times[[#This Row],[7]]),"DNF",CONCATENATE(RANK(rounds_cum_time[[#This Row],[7]],rounds_cum_time[7],1),"."))</f>
        <v>61.</v>
      </c>
      <c r="Q66" s="130" t="str">
        <f>IF(ISBLANK(laps_times[[#This Row],[8]]),"DNF",CONCATENATE(RANK(rounds_cum_time[[#This Row],[8]],rounds_cum_time[8],1),"."))</f>
        <v>63.</v>
      </c>
      <c r="R66" s="130" t="str">
        <f>IF(ISBLANK(laps_times[[#This Row],[9]]),"DNF",CONCATENATE(RANK(rounds_cum_time[[#This Row],[9]],rounds_cum_time[9],1),"."))</f>
        <v>62.</v>
      </c>
      <c r="S66" s="130" t="str">
        <f>IF(ISBLANK(laps_times[[#This Row],[10]]),"DNF",CONCATENATE(RANK(rounds_cum_time[[#This Row],[10]],rounds_cum_time[10],1),"."))</f>
        <v>61.</v>
      </c>
      <c r="T66" s="130" t="str">
        <f>IF(ISBLANK(laps_times[[#This Row],[11]]),"DNF",CONCATENATE(RANK(rounds_cum_time[[#This Row],[11]],rounds_cum_time[11],1),"."))</f>
        <v>61.</v>
      </c>
      <c r="U66" s="130" t="str">
        <f>IF(ISBLANK(laps_times[[#This Row],[12]]),"DNF",CONCATENATE(RANK(rounds_cum_time[[#This Row],[12]],rounds_cum_time[12],1),"."))</f>
        <v>59.</v>
      </c>
      <c r="V66" s="130" t="str">
        <f>IF(ISBLANK(laps_times[[#This Row],[13]]),"DNF",CONCATENATE(RANK(rounds_cum_time[[#This Row],[13]],rounds_cum_time[13],1),"."))</f>
        <v>59.</v>
      </c>
      <c r="W66" s="130" t="str">
        <f>IF(ISBLANK(laps_times[[#This Row],[14]]),"DNF",CONCATENATE(RANK(rounds_cum_time[[#This Row],[14]],rounds_cum_time[14],1),"."))</f>
        <v>60.</v>
      </c>
      <c r="X66" s="130" t="str">
        <f>IF(ISBLANK(laps_times[[#This Row],[15]]),"DNF",CONCATENATE(RANK(rounds_cum_time[[#This Row],[15]],rounds_cum_time[15],1),"."))</f>
        <v>59.</v>
      </c>
      <c r="Y66" s="130" t="str">
        <f>IF(ISBLANK(laps_times[[#This Row],[16]]),"DNF",CONCATENATE(RANK(rounds_cum_time[[#This Row],[16]],rounds_cum_time[16],1),"."))</f>
        <v>59.</v>
      </c>
      <c r="Z66" s="130" t="str">
        <f>IF(ISBLANK(laps_times[[#This Row],[17]]),"DNF",CONCATENATE(RANK(rounds_cum_time[[#This Row],[17]],rounds_cum_time[17],1),"."))</f>
        <v>59.</v>
      </c>
      <c r="AA66" s="130" t="str">
        <f>IF(ISBLANK(laps_times[[#This Row],[18]]),"DNF",CONCATENATE(RANK(rounds_cum_time[[#This Row],[18]],rounds_cum_time[18],1),"."))</f>
        <v>59.</v>
      </c>
      <c r="AB66" s="130" t="str">
        <f>IF(ISBLANK(laps_times[[#This Row],[19]]),"DNF",CONCATENATE(RANK(rounds_cum_time[[#This Row],[19]],rounds_cum_time[19],1),"."))</f>
        <v>60.</v>
      </c>
      <c r="AC66" s="130" t="str">
        <f>IF(ISBLANK(laps_times[[#This Row],[20]]),"DNF",CONCATENATE(RANK(rounds_cum_time[[#This Row],[20]],rounds_cum_time[20],1),"."))</f>
        <v>61.</v>
      </c>
      <c r="AD66" s="130" t="str">
        <f>IF(ISBLANK(laps_times[[#This Row],[21]]),"DNF",CONCATENATE(RANK(rounds_cum_time[[#This Row],[21]],rounds_cum_time[21],1),"."))</f>
        <v>62.</v>
      </c>
      <c r="AE66" s="130" t="str">
        <f>IF(ISBLANK(laps_times[[#This Row],[22]]),"DNF",CONCATENATE(RANK(rounds_cum_time[[#This Row],[22]],rounds_cum_time[22],1),"."))</f>
        <v>63.</v>
      </c>
      <c r="AF66" s="130" t="str">
        <f>IF(ISBLANK(laps_times[[#This Row],[23]]),"DNF",CONCATENATE(RANK(rounds_cum_time[[#This Row],[23]],rounds_cum_time[23],1),"."))</f>
        <v>62.</v>
      </c>
      <c r="AG66" s="130" t="str">
        <f>IF(ISBLANK(laps_times[[#This Row],[24]]),"DNF",CONCATENATE(RANK(rounds_cum_time[[#This Row],[24]],rounds_cum_time[24],1),"."))</f>
        <v>63.</v>
      </c>
      <c r="AH66" s="130" t="str">
        <f>IF(ISBLANK(laps_times[[#This Row],[25]]),"DNF",CONCATENATE(RANK(rounds_cum_time[[#This Row],[25]],rounds_cum_time[25],1),"."))</f>
        <v>62.</v>
      </c>
      <c r="AI66" s="130" t="str">
        <f>IF(ISBLANK(laps_times[[#This Row],[26]]),"DNF",CONCATENATE(RANK(rounds_cum_time[[#This Row],[26]],rounds_cum_time[26],1),"."))</f>
        <v>62.</v>
      </c>
      <c r="AJ66" s="130" t="str">
        <f>IF(ISBLANK(laps_times[[#This Row],[27]]),"DNF",CONCATENATE(RANK(rounds_cum_time[[#This Row],[27]],rounds_cum_time[27],1),"."))</f>
        <v>62.</v>
      </c>
      <c r="AK66" s="130" t="str">
        <f>IF(ISBLANK(laps_times[[#This Row],[28]]),"DNF",CONCATENATE(RANK(rounds_cum_time[[#This Row],[28]],rounds_cum_time[28],1),"."))</f>
        <v>62.</v>
      </c>
      <c r="AL66" s="130" t="str">
        <f>IF(ISBLANK(laps_times[[#This Row],[29]]),"DNF",CONCATENATE(RANK(rounds_cum_time[[#This Row],[29]],rounds_cum_time[29],1),"."))</f>
        <v>62.</v>
      </c>
      <c r="AM66" s="130" t="str">
        <f>IF(ISBLANK(laps_times[[#This Row],[30]]),"DNF",CONCATENATE(RANK(rounds_cum_time[[#This Row],[30]],rounds_cum_time[30],1),"."))</f>
        <v>62.</v>
      </c>
      <c r="AN66" s="130" t="str">
        <f>IF(ISBLANK(laps_times[[#This Row],[31]]),"DNF",CONCATENATE(RANK(rounds_cum_time[[#This Row],[31]],rounds_cum_time[31],1),"."))</f>
        <v>61.</v>
      </c>
      <c r="AO66" s="130" t="str">
        <f>IF(ISBLANK(laps_times[[#This Row],[32]]),"DNF",CONCATENATE(RANK(rounds_cum_time[[#This Row],[32]],rounds_cum_time[32],1),"."))</f>
        <v>60.</v>
      </c>
      <c r="AP66" s="130" t="str">
        <f>IF(ISBLANK(laps_times[[#This Row],[33]]),"DNF",CONCATENATE(RANK(rounds_cum_time[[#This Row],[33]],rounds_cum_time[33],1),"."))</f>
        <v>60.</v>
      </c>
      <c r="AQ66" s="130" t="str">
        <f>IF(ISBLANK(laps_times[[#This Row],[34]]),"DNF",CONCATENATE(RANK(rounds_cum_time[[#This Row],[34]],rounds_cum_time[34],1),"."))</f>
        <v>60.</v>
      </c>
      <c r="AR66" s="130" t="str">
        <f>IF(ISBLANK(laps_times[[#This Row],[35]]),"DNF",CONCATENATE(RANK(rounds_cum_time[[#This Row],[35]],rounds_cum_time[35],1),"."))</f>
        <v>59.</v>
      </c>
      <c r="AS66" s="130" t="str">
        <f>IF(ISBLANK(laps_times[[#This Row],[36]]),"DNF",CONCATENATE(RANK(rounds_cum_time[[#This Row],[36]],rounds_cum_time[36],1),"."))</f>
        <v>59.</v>
      </c>
      <c r="AT66" s="130" t="str">
        <f>IF(ISBLANK(laps_times[[#This Row],[37]]),"DNF",CONCATENATE(RANK(rounds_cum_time[[#This Row],[37]],rounds_cum_time[37],1),"."))</f>
        <v>58.</v>
      </c>
      <c r="AU66" s="130" t="str">
        <f>IF(ISBLANK(laps_times[[#This Row],[38]]),"DNF",CONCATENATE(RANK(rounds_cum_time[[#This Row],[38]],rounds_cum_time[38],1),"."))</f>
        <v>58.</v>
      </c>
      <c r="AV66" s="130" t="str">
        <f>IF(ISBLANK(laps_times[[#This Row],[39]]),"DNF",CONCATENATE(RANK(rounds_cum_time[[#This Row],[39]],rounds_cum_time[39],1),"."))</f>
        <v>58.</v>
      </c>
      <c r="AW66" s="130" t="str">
        <f>IF(ISBLANK(laps_times[[#This Row],[40]]),"DNF",CONCATENATE(RANK(rounds_cum_time[[#This Row],[40]],rounds_cum_time[40],1),"."))</f>
        <v>58.</v>
      </c>
      <c r="AX66" s="130" t="str">
        <f>IF(ISBLANK(laps_times[[#This Row],[41]]),"DNF",CONCATENATE(RANK(rounds_cum_time[[#This Row],[41]],rounds_cum_time[41],1),"."))</f>
        <v>59.</v>
      </c>
      <c r="AY66" s="130" t="str">
        <f>IF(ISBLANK(laps_times[[#This Row],[42]]),"DNF",CONCATENATE(RANK(rounds_cum_time[[#This Row],[42]],rounds_cum_time[42],1),"."))</f>
        <v>59.</v>
      </c>
      <c r="AZ66" s="130" t="str">
        <f>IF(ISBLANK(laps_times[[#This Row],[43]]),"DNF",CONCATENATE(RANK(rounds_cum_time[[#This Row],[43]],rounds_cum_time[43],1),"."))</f>
        <v>59.</v>
      </c>
      <c r="BA66" s="130" t="str">
        <f>IF(ISBLANK(laps_times[[#This Row],[44]]),"DNF",CONCATENATE(RANK(rounds_cum_time[[#This Row],[44]],rounds_cum_time[44],1),"."))</f>
        <v>59.</v>
      </c>
      <c r="BB66" s="130" t="str">
        <f>IF(ISBLANK(laps_times[[#This Row],[45]]),"DNF",CONCATENATE(RANK(rounds_cum_time[[#This Row],[45]],rounds_cum_time[45],1),"."))</f>
        <v>60.</v>
      </c>
      <c r="BC66" s="130" t="str">
        <f>IF(ISBLANK(laps_times[[#This Row],[46]]),"DNF",CONCATENATE(RANK(rounds_cum_time[[#This Row],[46]],rounds_cum_time[46],1),"."))</f>
        <v>60.</v>
      </c>
      <c r="BD66" s="130" t="str">
        <f>IF(ISBLANK(laps_times[[#This Row],[47]]),"DNF",CONCATENATE(RANK(rounds_cum_time[[#This Row],[47]],rounds_cum_time[47],1),"."))</f>
        <v>59.</v>
      </c>
      <c r="BE66" s="130" t="str">
        <f>IF(ISBLANK(laps_times[[#This Row],[48]]),"DNF",CONCATENATE(RANK(rounds_cum_time[[#This Row],[48]],rounds_cum_time[48],1),"."))</f>
        <v>58.</v>
      </c>
      <c r="BF66" s="130" t="str">
        <f>IF(ISBLANK(laps_times[[#This Row],[49]]),"DNF",CONCATENATE(RANK(rounds_cum_time[[#This Row],[49]],rounds_cum_time[49],1),"."))</f>
        <v>58.</v>
      </c>
      <c r="BG66" s="130" t="str">
        <f>IF(ISBLANK(laps_times[[#This Row],[50]]),"DNF",CONCATENATE(RANK(rounds_cum_time[[#This Row],[50]],rounds_cum_time[50],1),"."))</f>
        <v>59.</v>
      </c>
      <c r="BH66" s="130" t="str">
        <f>IF(ISBLANK(laps_times[[#This Row],[51]]),"DNF",CONCATENATE(RANK(rounds_cum_time[[#This Row],[51]],rounds_cum_time[51],1),"."))</f>
        <v>59.</v>
      </c>
      <c r="BI66" s="130" t="str">
        <f>IF(ISBLANK(laps_times[[#This Row],[52]]),"DNF",CONCATENATE(RANK(rounds_cum_time[[#This Row],[52]],rounds_cum_time[52],1),"."))</f>
        <v>59.</v>
      </c>
      <c r="BJ66" s="130" t="str">
        <f>IF(ISBLANK(laps_times[[#This Row],[53]]),"DNF",CONCATENATE(RANK(rounds_cum_time[[#This Row],[53]],rounds_cum_time[53],1),"."))</f>
        <v>59.</v>
      </c>
      <c r="BK66" s="130" t="str">
        <f>IF(ISBLANK(laps_times[[#This Row],[54]]),"DNF",CONCATENATE(RANK(rounds_cum_time[[#This Row],[54]],rounds_cum_time[54],1),"."))</f>
        <v>59.</v>
      </c>
      <c r="BL66" s="130" t="str">
        <f>IF(ISBLANK(laps_times[[#This Row],[55]]),"DNF",CONCATENATE(RANK(rounds_cum_time[[#This Row],[55]],rounds_cum_time[55],1),"."))</f>
        <v>58.</v>
      </c>
      <c r="BM66" s="130" t="str">
        <f>IF(ISBLANK(laps_times[[#This Row],[56]]),"DNF",CONCATENATE(RANK(rounds_cum_time[[#This Row],[56]],rounds_cum_time[56],1),"."))</f>
        <v>59.</v>
      </c>
      <c r="BN66" s="130" t="str">
        <f>IF(ISBLANK(laps_times[[#This Row],[57]]),"DNF",CONCATENATE(RANK(rounds_cum_time[[#This Row],[57]],rounds_cum_time[57],1),"."))</f>
        <v>57.</v>
      </c>
      <c r="BO66" s="130" t="str">
        <f>IF(ISBLANK(laps_times[[#This Row],[58]]),"DNF",CONCATENATE(RANK(rounds_cum_time[[#This Row],[58]],rounds_cum_time[58],1),"."))</f>
        <v>57.</v>
      </c>
      <c r="BP66" s="130" t="str">
        <f>IF(ISBLANK(laps_times[[#This Row],[59]]),"DNF",CONCATENATE(RANK(rounds_cum_time[[#This Row],[59]],rounds_cum_time[59],1),"."))</f>
        <v>57.</v>
      </c>
      <c r="BQ66" s="130" t="str">
        <f>IF(ISBLANK(laps_times[[#This Row],[60]]),"DNF",CONCATENATE(RANK(rounds_cum_time[[#This Row],[60]],rounds_cum_time[60],1),"."))</f>
        <v>58.</v>
      </c>
      <c r="BR66" s="130" t="str">
        <f>IF(ISBLANK(laps_times[[#This Row],[61]]),"DNF",CONCATENATE(RANK(rounds_cum_time[[#This Row],[61]],rounds_cum_time[61],1),"."))</f>
        <v>57.</v>
      </c>
      <c r="BS66" s="130" t="str">
        <f>IF(ISBLANK(laps_times[[#This Row],[62]]),"DNF",CONCATENATE(RANK(rounds_cum_time[[#This Row],[62]],rounds_cum_time[62],1),"."))</f>
        <v>57.</v>
      </c>
      <c r="BT66" s="130" t="str">
        <f>IF(ISBLANK(laps_times[[#This Row],[63]]),"DNF",CONCATENATE(RANK(rounds_cum_time[[#This Row],[63]],rounds_cum_time[63],1),"."))</f>
        <v>57.</v>
      </c>
      <c r="BU66" s="130" t="str">
        <f>IF(ISBLANK(laps_times[[#This Row],[64]]),"DNF",CONCATENATE(RANK(rounds_cum_time[[#This Row],[64]],rounds_cum_time[64],1),"."))</f>
        <v>58.</v>
      </c>
      <c r="BV66" s="130" t="str">
        <f>IF(ISBLANK(laps_times[[#This Row],[65]]),"DNF",CONCATENATE(RANK(rounds_cum_time[[#This Row],[65]],rounds_cum_time[65],1),"."))</f>
        <v>58.</v>
      </c>
      <c r="BW66" s="130" t="str">
        <f>IF(ISBLANK(laps_times[[#This Row],[66]]),"DNF",CONCATENATE(RANK(rounds_cum_time[[#This Row],[66]],rounds_cum_time[66],1),"."))</f>
        <v>57.</v>
      </c>
      <c r="BX66" s="130" t="str">
        <f>IF(ISBLANK(laps_times[[#This Row],[67]]),"DNF",CONCATENATE(RANK(rounds_cum_time[[#This Row],[67]],rounds_cum_time[67],1),"."))</f>
        <v>58.</v>
      </c>
      <c r="BY66" s="130" t="str">
        <f>IF(ISBLANK(laps_times[[#This Row],[68]]),"DNF",CONCATENATE(RANK(rounds_cum_time[[#This Row],[68]],rounds_cum_time[68],1),"."))</f>
        <v>58.</v>
      </c>
      <c r="BZ66" s="130" t="str">
        <f>IF(ISBLANK(laps_times[[#This Row],[69]]),"DNF",CONCATENATE(RANK(rounds_cum_time[[#This Row],[69]],rounds_cum_time[69],1),"."))</f>
        <v>58.</v>
      </c>
      <c r="CA66" s="130" t="str">
        <f>IF(ISBLANK(laps_times[[#This Row],[70]]),"DNF",CONCATENATE(RANK(rounds_cum_time[[#This Row],[70]],rounds_cum_time[70],1),"."))</f>
        <v>58.</v>
      </c>
      <c r="CB66" s="130" t="str">
        <f>IF(ISBLANK(laps_times[[#This Row],[71]]),"DNF",CONCATENATE(RANK(rounds_cum_time[[#This Row],[71]],rounds_cum_time[71],1),"."))</f>
        <v>57.</v>
      </c>
      <c r="CC66" s="130" t="str">
        <f>IF(ISBLANK(laps_times[[#This Row],[72]]),"DNF",CONCATENATE(RANK(rounds_cum_time[[#This Row],[72]],rounds_cum_time[72],1),"."))</f>
        <v>57.</v>
      </c>
      <c r="CD66" s="130" t="str">
        <f>IF(ISBLANK(laps_times[[#This Row],[73]]),"DNF",CONCATENATE(RANK(rounds_cum_time[[#This Row],[73]],rounds_cum_time[73],1),"."))</f>
        <v>57.</v>
      </c>
      <c r="CE66" s="130" t="str">
        <f>IF(ISBLANK(laps_times[[#This Row],[74]]),"DNF",CONCATENATE(RANK(rounds_cum_time[[#This Row],[74]],rounds_cum_time[74],1),"."))</f>
        <v>57.</v>
      </c>
      <c r="CF66" s="130" t="str">
        <f>IF(ISBLANK(laps_times[[#This Row],[75]]),"DNF",CONCATENATE(RANK(rounds_cum_time[[#This Row],[75]],rounds_cum_time[75],1),"."))</f>
        <v>56.</v>
      </c>
      <c r="CG66" s="130" t="str">
        <f>IF(ISBLANK(laps_times[[#This Row],[76]]),"DNF",CONCATENATE(RANK(rounds_cum_time[[#This Row],[76]],rounds_cum_time[76],1),"."))</f>
        <v>62.</v>
      </c>
      <c r="CH66" s="130" t="str">
        <f>IF(ISBLANK(laps_times[[#This Row],[77]]),"DNF",CONCATENATE(RANK(rounds_cum_time[[#This Row],[77]],rounds_cum_time[77],1),"."))</f>
        <v>64.</v>
      </c>
      <c r="CI66" s="130" t="str">
        <f>IF(ISBLANK(laps_times[[#This Row],[78]]),"DNF",CONCATENATE(RANK(rounds_cum_time[[#This Row],[78]],rounds_cum_time[78],1),"."))</f>
        <v>64.</v>
      </c>
      <c r="CJ66" s="130" t="str">
        <f>IF(ISBLANK(laps_times[[#This Row],[79]]),"DNF",CONCATENATE(RANK(rounds_cum_time[[#This Row],[79]],rounds_cum_time[79],1),"."))</f>
        <v>64.</v>
      </c>
      <c r="CK66" s="130" t="str">
        <f>IF(ISBLANK(laps_times[[#This Row],[80]]),"DNF",CONCATENATE(RANK(rounds_cum_time[[#This Row],[80]],rounds_cum_time[80],1),"."))</f>
        <v>64.</v>
      </c>
      <c r="CL66" s="130" t="str">
        <f>IF(ISBLANK(laps_times[[#This Row],[81]]),"DNF",CONCATENATE(RANK(rounds_cum_time[[#This Row],[81]],rounds_cum_time[81],1),"."))</f>
        <v>63.</v>
      </c>
      <c r="CM66" s="130" t="str">
        <f>IF(ISBLANK(laps_times[[#This Row],[82]]),"DNF",CONCATENATE(RANK(rounds_cum_time[[#This Row],[82]],rounds_cum_time[82],1),"."))</f>
        <v>64.</v>
      </c>
      <c r="CN66" s="130" t="str">
        <f>IF(ISBLANK(laps_times[[#This Row],[83]]),"DNF",CONCATENATE(RANK(rounds_cum_time[[#This Row],[83]],rounds_cum_time[83],1),"."))</f>
        <v>62.</v>
      </c>
      <c r="CO66" s="130" t="str">
        <f>IF(ISBLANK(laps_times[[#This Row],[84]]),"DNF",CONCATENATE(RANK(rounds_cum_time[[#This Row],[84]],rounds_cum_time[84],1),"."))</f>
        <v>61.</v>
      </c>
      <c r="CP66" s="130" t="str">
        <f>IF(ISBLANK(laps_times[[#This Row],[85]]),"DNF",CONCATENATE(RANK(rounds_cum_time[[#This Row],[85]],rounds_cum_time[85],1),"."))</f>
        <v>61.</v>
      </c>
      <c r="CQ66" s="130" t="str">
        <f>IF(ISBLANK(laps_times[[#This Row],[86]]),"DNF",CONCATENATE(RANK(rounds_cum_time[[#This Row],[86]],rounds_cum_time[86],1),"."))</f>
        <v>61.</v>
      </c>
      <c r="CR66" s="130" t="str">
        <f>IF(ISBLANK(laps_times[[#This Row],[87]]),"DNF",CONCATENATE(RANK(rounds_cum_time[[#This Row],[87]],rounds_cum_time[87],1),"."))</f>
        <v>62.</v>
      </c>
      <c r="CS66" s="130" t="str">
        <f>IF(ISBLANK(laps_times[[#This Row],[88]]),"DNF",CONCATENATE(RANK(rounds_cum_time[[#This Row],[88]],rounds_cum_time[88],1),"."))</f>
        <v>62.</v>
      </c>
      <c r="CT66" s="130" t="str">
        <f>IF(ISBLANK(laps_times[[#This Row],[89]]),"DNF",CONCATENATE(RANK(rounds_cum_time[[#This Row],[89]],rounds_cum_time[89],1),"."))</f>
        <v>62.</v>
      </c>
      <c r="CU66" s="130" t="str">
        <f>IF(ISBLANK(laps_times[[#This Row],[90]]),"DNF",CONCATENATE(RANK(rounds_cum_time[[#This Row],[90]],rounds_cum_time[90],1),"."))</f>
        <v>62.</v>
      </c>
      <c r="CV66" s="130" t="str">
        <f>IF(ISBLANK(laps_times[[#This Row],[91]]),"DNF",CONCATENATE(RANK(rounds_cum_time[[#This Row],[91]],rounds_cum_time[91],1),"."))</f>
        <v>61.</v>
      </c>
      <c r="CW66" s="130" t="str">
        <f>IF(ISBLANK(laps_times[[#This Row],[92]]),"DNF",CONCATENATE(RANK(rounds_cum_time[[#This Row],[92]],rounds_cum_time[92],1),"."))</f>
        <v>61.</v>
      </c>
      <c r="CX66" s="130" t="str">
        <f>IF(ISBLANK(laps_times[[#This Row],[93]]),"DNF",CONCATENATE(RANK(rounds_cum_time[[#This Row],[93]],rounds_cum_time[93],1),"."))</f>
        <v>61.</v>
      </c>
      <c r="CY66" s="130" t="str">
        <f>IF(ISBLANK(laps_times[[#This Row],[94]]),"DNF",CONCATENATE(RANK(rounds_cum_time[[#This Row],[94]],rounds_cum_time[94],1),"."))</f>
        <v>61.</v>
      </c>
      <c r="CZ66" s="130" t="str">
        <f>IF(ISBLANK(laps_times[[#This Row],[95]]),"DNF",CONCATENATE(RANK(rounds_cum_time[[#This Row],[95]],rounds_cum_time[95],1),"."))</f>
        <v>61.</v>
      </c>
      <c r="DA66" s="130" t="str">
        <f>IF(ISBLANK(laps_times[[#This Row],[96]]),"DNF",CONCATENATE(RANK(rounds_cum_time[[#This Row],[96]],rounds_cum_time[96],1),"."))</f>
        <v>61.</v>
      </c>
      <c r="DB66" s="130" t="str">
        <f>IF(ISBLANK(laps_times[[#This Row],[97]]),"DNF",CONCATENATE(RANK(rounds_cum_time[[#This Row],[97]],rounds_cum_time[97],1),"."))</f>
        <v>62.</v>
      </c>
      <c r="DC66" s="130" t="str">
        <f>IF(ISBLANK(laps_times[[#This Row],[98]]),"DNF",CONCATENATE(RANK(rounds_cum_time[[#This Row],[98]],rounds_cum_time[98],1),"."))</f>
        <v>62.</v>
      </c>
      <c r="DD66" s="130" t="str">
        <f>IF(ISBLANK(laps_times[[#This Row],[99]]),"DNF",CONCATENATE(RANK(rounds_cum_time[[#This Row],[99]],rounds_cum_time[99],1),"."))</f>
        <v>63.</v>
      </c>
      <c r="DE66" s="130" t="str">
        <f>IF(ISBLANK(laps_times[[#This Row],[100]]),"DNF",CONCATENATE(RANK(rounds_cum_time[[#This Row],[100]],rounds_cum_time[100],1),"."))</f>
        <v>63.</v>
      </c>
      <c r="DF66" s="130" t="str">
        <f>IF(ISBLANK(laps_times[[#This Row],[101]]),"DNF",CONCATENATE(RANK(rounds_cum_time[[#This Row],[101]],rounds_cum_time[101],1),"."))</f>
        <v>63.</v>
      </c>
      <c r="DG66" s="130" t="str">
        <f>IF(ISBLANK(laps_times[[#This Row],[102]]),"DNF",CONCATENATE(RANK(rounds_cum_time[[#This Row],[102]],rounds_cum_time[102],1),"."))</f>
        <v>63.</v>
      </c>
      <c r="DH66" s="130" t="str">
        <f>IF(ISBLANK(laps_times[[#This Row],[103]]),"DNF",CONCATENATE(RANK(rounds_cum_time[[#This Row],[103]],rounds_cum_time[103],1),"."))</f>
        <v>63.</v>
      </c>
      <c r="DI66" s="131" t="str">
        <f>IF(ISBLANK(laps_times[[#This Row],[104]]),"DNF",CONCATENATE(RANK(rounds_cum_time[[#This Row],[104]],rounds_cum_time[104],1),"."))</f>
        <v>63.</v>
      </c>
      <c r="DJ66" s="131" t="str">
        <f>IF(ISBLANK(laps_times[[#This Row],[105]]),"DNF",CONCATENATE(RANK(rounds_cum_time[[#This Row],[105]],rounds_cum_time[105],1),"."))</f>
        <v>63.</v>
      </c>
    </row>
    <row r="67" spans="2:114" x14ac:dyDescent="0.2">
      <c r="B67" s="124">
        <f>laps_times[[#This Row],[poř]]</f>
        <v>64</v>
      </c>
      <c r="C67" s="129">
        <f>laps_times[[#This Row],[s.č.]]</f>
        <v>103</v>
      </c>
      <c r="D67" s="125" t="str">
        <f>laps_times[[#This Row],[jméno]]</f>
        <v>Štindl Jan</v>
      </c>
      <c r="E67" s="126">
        <f>laps_times[[#This Row],[roč]]</f>
        <v>1979</v>
      </c>
      <c r="F67" s="126" t="str">
        <f>laps_times[[#This Row],[kat]]</f>
        <v>M30</v>
      </c>
      <c r="G67" s="126">
        <f>laps_times[[#This Row],[poř_kat]]</f>
        <v>18</v>
      </c>
      <c r="H67" s="125" t="str">
        <f>IF(ISBLANK(laps_times[[#This Row],[klub]]),"-",laps_times[[#This Row],[klub]])</f>
        <v>Velešín</v>
      </c>
      <c r="I67" s="138">
        <f>laps_times[[#This Row],[celk. čas]]</f>
        <v>0.1605324074074074</v>
      </c>
      <c r="J67" s="130" t="str">
        <f>IF(ISBLANK(laps_times[[#This Row],[1]]),"DNF",CONCATENATE(RANK(rounds_cum_time[[#This Row],[1]],rounds_cum_time[1],1),"."))</f>
        <v>62.</v>
      </c>
      <c r="K67" s="130" t="str">
        <f>IF(ISBLANK(laps_times[[#This Row],[2]]),"DNF",CONCATENATE(RANK(rounds_cum_time[[#This Row],[2]],rounds_cum_time[2],1),"."))</f>
        <v>61.</v>
      </c>
      <c r="L67" s="130" t="str">
        <f>IF(ISBLANK(laps_times[[#This Row],[3]]),"DNF",CONCATENATE(RANK(rounds_cum_time[[#This Row],[3]],rounds_cum_time[3],1),"."))</f>
        <v>61.</v>
      </c>
      <c r="M67" s="130" t="str">
        <f>IF(ISBLANK(laps_times[[#This Row],[4]]),"DNF",CONCATENATE(RANK(rounds_cum_time[[#This Row],[4]],rounds_cum_time[4],1),"."))</f>
        <v>62.</v>
      </c>
      <c r="N67" s="130" t="str">
        <f>IF(ISBLANK(laps_times[[#This Row],[5]]),"DNF",CONCATENATE(RANK(rounds_cum_time[[#This Row],[5]],rounds_cum_time[5],1),"."))</f>
        <v>60.</v>
      </c>
      <c r="O67" s="130" t="str">
        <f>IF(ISBLANK(laps_times[[#This Row],[6]]),"DNF",CONCATENATE(RANK(rounds_cum_time[[#This Row],[6]],rounds_cum_time[6],1),"."))</f>
        <v>61.</v>
      </c>
      <c r="P67" s="130" t="str">
        <f>IF(ISBLANK(laps_times[[#This Row],[7]]),"DNF",CONCATENATE(RANK(rounds_cum_time[[#This Row],[7]],rounds_cum_time[7],1),"."))</f>
        <v>62.</v>
      </c>
      <c r="Q67" s="130" t="str">
        <f>IF(ISBLANK(laps_times[[#This Row],[8]]),"DNF",CONCATENATE(RANK(rounds_cum_time[[#This Row],[8]],rounds_cum_time[8],1),"."))</f>
        <v>61.</v>
      </c>
      <c r="R67" s="130" t="str">
        <f>IF(ISBLANK(laps_times[[#This Row],[9]]),"DNF",CONCATENATE(RANK(rounds_cum_time[[#This Row],[9]],rounds_cum_time[9],1),"."))</f>
        <v>64.</v>
      </c>
      <c r="S67" s="130" t="str">
        <f>IF(ISBLANK(laps_times[[#This Row],[10]]),"DNF",CONCATENATE(RANK(rounds_cum_time[[#This Row],[10]],rounds_cum_time[10],1),"."))</f>
        <v>64.</v>
      </c>
      <c r="T67" s="130" t="str">
        <f>IF(ISBLANK(laps_times[[#This Row],[11]]),"DNF",CONCATENATE(RANK(rounds_cum_time[[#This Row],[11]],rounds_cum_time[11],1),"."))</f>
        <v>65.</v>
      </c>
      <c r="U67" s="130" t="str">
        <f>IF(ISBLANK(laps_times[[#This Row],[12]]),"DNF",CONCATENATE(RANK(rounds_cum_time[[#This Row],[12]],rounds_cum_time[12],1),"."))</f>
        <v>65.</v>
      </c>
      <c r="V67" s="130" t="str">
        <f>IF(ISBLANK(laps_times[[#This Row],[13]]),"DNF",CONCATENATE(RANK(rounds_cum_time[[#This Row],[13]],rounds_cum_time[13],1),"."))</f>
        <v>64.</v>
      </c>
      <c r="W67" s="130" t="str">
        <f>IF(ISBLANK(laps_times[[#This Row],[14]]),"DNF",CONCATENATE(RANK(rounds_cum_time[[#This Row],[14]],rounds_cum_time[14],1),"."))</f>
        <v>63.</v>
      </c>
      <c r="X67" s="130" t="str">
        <f>IF(ISBLANK(laps_times[[#This Row],[15]]),"DNF",CONCATENATE(RANK(rounds_cum_time[[#This Row],[15]],rounds_cum_time[15],1),"."))</f>
        <v>61.</v>
      </c>
      <c r="Y67" s="130" t="str">
        <f>IF(ISBLANK(laps_times[[#This Row],[16]]),"DNF",CONCATENATE(RANK(rounds_cum_time[[#This Row],[16]],rounds_cum_time[16],1),"."))</f>
        <v>61.</v>
      </c>
      <c r="Z67" s="130" t="str">
        <f>IF(ISBLANK(laps_times[[#This Row],[17]]),"DNF",CONCATENATE(RANK(rounds_cum_time[[#This Row],[17]],rounds_cum_time[17],1),"."))</f>
        <v>61.</v>
      </c>
      <c r="AA67" s="130" t="str">
        <f>IF(ISBLANK(laps_times[[#This Row],[18]]),"DNF",CONCATENATE(RANK(rounds_cum_time[[#This Row],[18]],rounds_cum_time[18],1),"."))</f>
        <v>61.</v>
      </c>
      <c r="AB67" s="130" t="str">
        <f>IF(ISBLANK(laps_times[[#This Row],[19]]),"DNF",CONCATENATE(RANK(rounds_cum_time[[#This Row],[19]],rounds_cum_time[19],1),"."))</f>
        <v>59.</v>
      </c>
      <c r="AC67" s="130" t="str">
        <f>IF(ISBLANK(laps_times[[#This Row],[20]]),"DNF",CONCATENATE(RANK(rounds_cum_time[[#This Row],[20]],rounds_cum_time[20],1),"."))</f>
        <v>59.</v>
      </c>
      <c r="AD67" s="130" t="str">
        <f>IF(ISBLANK(laps_times[[#This Row],[21]]),"DNF",CONCATENATE(RANK(rounds_cum_time[[#This Row],[21]],rounds_cum_time[21],1),"."))</f>
        <v>59.</v>
      </c>
      <c r="AE67" s="130" t="str">
        <f>IF(ISBLANK(laps_times[[#This Row],[22]]),"DNF",CONCATENATE(RANK(rounds_cum_time[[#This Row],[22]],rounds_cum_time[22],1),"."))</f>
        <v>59.</v>
      </c>
      <c r="AF67" s="130" t="str">
        <f>IF(ISBLANK(laps_times[[#This Row],[23]]),"DNF",CONCATENATE(RANK(rounds_cum_time[[#This Row],[23]],rounds_cum_time[23],1),"."))</f>
        <v>59.</v>
      </c>
      <c r="AG67" s="130" t="str">
        <f>IF(ISBLANK(laps_times[[#This Row],[24]]),"DNF",CONCATENATE(RANK(rounds_cum_time[[#This Row],[24]],rounds_cum_time[24],1),"."))</f>
        <v>58.</v>
      </c>
      <c r="AH67" s="130" t="str">
        <f>IF(ISBLANK(laps_times[[#This Row],[25]]),"DNF",CONCATENATE(RANK(rounds_cum_time[[#This Row],[25]],rounds_cum_time[25],1),"."))</f>
        <v>58.</v>
      </c>
      <c r="AI67" s="130" t="str">
        <f>IF(ISBLANK(laps_times[[#This Row],[26]]),"DNF",CONCATENATE(RANK(rounds_cum_time[[#This Row],[26]],rounds_cum_time[26],1),"."))</f>
        <v>58.</v>
      </c>
      <c r="AJ67" s="130" t="str">
        <f>IF(ISBLANK(laps_times[[#This Row],[27]]),"DNF",CONCATENATE(RANK(rounds_cum_time[[#This Row],[27]],rounds_cum_time[27],1),"."))</f>
        <v>58.</v>
      </c>
      <c r="AK67" s="130" t="str">
        <f>IF(ISBLANK(laps_times[[#This Row],[28]]),"DNF",CONCATENATE(RANK(rounds_cum_time[[#This Row],[28]],rounds_cum_time[28],1),"."))</f>
        <v>57.</v>
      </c>
      <c r="AL67" s="130" t="str">
        <f>IF(ISBLANK(laps_times[[#This Row],[29]]),"DNF",CONCATENATE(RANK(rounds_cum_time[[#This Row],[29]],rounds_cum_time[29],1),"."))</f>
        <v>57.</v>
      </c>
      <c r="AM67" s="130" t="str">
        <f>IF(ISBLANK(laps_times[[#This Row],[30]]),"DNF",CONCATENATE(RANK(rounds_cum_time[[#This Row],[30]],rounds_cum_time[30],1),"."))</f>
        <v>57.</v>
      </c>
      <c r="AN67" s="130" t="str">
        <f>IF(ISBLANK(laps_times[[#This Row],[31]]),"DNF",CONCATENATE(RANK(rounds_cum_time[[#This Row],[31]],rounds_cum_time[31],1),"."))</f>
        <v>58.</v>
      </c>
      <c r="AO67" s="130" t="str">
        <f>IF(ISBLANK(laps_times[[#This Row],[32]]),"DNF",CONCATENATE(RANK(rounds_cum_time[[#This Row],[32]],rounds_cum_time[32],1),"."))</f>
        <v>58.</v>
      </c>
      <c r="AP67" s="130" t="str">
        <f>IF(ISBLANK(laps_times[[#This Row],[33]]),"DNF",CONCATENATE(RANK(rounds_cum_time[[#This Row],[33]],rounds_cum_time[33],1),"."))</f>
        <v>58.</v>
      </c>
      <c r="AQ67" s="130" t="str">
        <f>IF(ISBLANK(laps_times[[#This Row],[34]]),"DNF",CONCATENATE(RANK(rounds_cum_time[[#This Row],[34]],rounds_cum_time[34],1),"."))</f>
        <v>58.</v>
      </c>
      <c r="AR67" s="130" t="str">
        <f>IF(ISBLANK(laps_times[[#This Row],[35]]),"DNF",CONCATENATE(RANK(rounds_cum_time[[#This Row],[35]],rounds_cum_time[35],1),"."))</f>
        <v>58.</v>
      </c>
      <c r="AS67" s="130" t="str">
        <f>IF(ISBLANK(laps_times[[#This Row],[36]]),"DNF",CONCATENATE(RANK(rounds_cum_time[[#This Row],[36]],rounds_cum_time[36],1),"."))</f>
        <v>58.</v>
      </c>
      <c r="AT67" s="130" t="str">
        <f>IF(ISBLANK(laps_times[[#This Row],[37]]),"DNF",CONCATENATE(RANK(rounds_cum_time[[#This Row],[37]],rounds_cum_time[37],1),"."))</f>
        <v>60.</v>
      </c>
      <c r="AU67" s="130" t="str">
        <f>IF(ISBLANK(laps_times[[#This Row],[38]]),"DNF",CONCATENATE(RANK(rounds_cum_time[[#This Row],[38]],rounds_cum_time[38],1),"."))</f>
        <v>61.</v>
      </c>
      <c r="AV67" s="130" t="str">
        <f>IF(ISBLANK(laps_times[[#This Row],[39]]),"DNF",CONCATENATE(RANK(rounds_cum_time[[#This Row],[39]],rounds_cum_time[39],1),"."))</f>
        <v>61.</v>
      </c>
      <c r="AW67" s="130" t="str">
        <f>IF(ISBLANK(laps_times[[#This Row],[40]]),"DNF",CONCATENATE(RANK(rounds_cum_time[[#This Row],[40]],rounds_cum_time[40],1),"."))</f>
        <v>61.</v>
      </c>
      <c r="AX67" s="130" t="str">
        <f>IF(ISBLANK(laps_times[[#This Row],[41]]),"DNF",CONCATENATE(RANK(rounds_cum_time[[#This Row],[41]],rounds_cum_time[41],1),"."))</f>
        <v>63.</v>
      </c>
      <c r="AY67" s="130" t="str">
        <f>IF(ISBLANK(laps_times[[#This Row],[42]]),"DNF",CONCATENATE(RANK(rounds_cum_time[[#This Row],[42]],rounds_cum_time[42],1),"."))</f>
        <v>63.</v>
      </c>
      <c r="AZ67" s="130" t="str">
        <f>IF(ISBLANK(laps_times[[#This Row],[43]]),"DNF",CONCATENATE(RANK(rounds_cum_time[[#This Row],[43]],rounds_cum_time[43],1),"."))</f>
        <v>63.</v>
      </c>
      <c r="BA67" s="130" t="str">
        <f>IF(ISBLANK(laps_times[[#This Row],[44]]),"DNF",CONCATENATE(RANK(rounds_cum_time[[#This Row],[44]],rounds_cum_time[44],1),"."))</f>
        <v>63.</v>
      </c>
      <c r="BB67" s="130" t="str">
        <f>IF(ISBLANK(laps_times[[#This Row],[45]]),"DNF",CONCATENATE(RANK(rounds_cum_time[[#This Row],[45]],rounds_cum_time[45],1),"."))</f>
        <v>63.</v>
      </c>
      <c r="BC67" s="130" t="str">
        <f>IF(ISBLANK(laps_times[[#This Row],[46]]),"DNF",CONCATENATE(RANK(rounds_cum_time[[#This Row],[46]],rounds_cum_time[46],1),"."))</f>
        <v>63.</v>
      </c>
      <c r="BD67" s="130" t="str">
        <f>IF(ISBLANK(laps_times[[#This Row],[47]]),"DNF",CONCATENATE(RANK(rounds_cum_time[[#This Row],[47]],rounds_cum_time[47],1),"."))</f>
        <v>63.</v>
      </c>
      <c r="BE67" s="130" t="str">
        <f>IF(ISBLANK(laps_times[[#This Row],[48]]),"DNF",CONCATENATE(RANK(rounds_cum_time[[#This Row],[48]],rounds_cum_time[48],1),"."))</f>
        <v>62.</v>
      </c>
      <c r="BF67" s="130" t="str">
        <f>IF(ISBLANK(laps_times[[#This Row],[49]]),"DNF",CONCATENATE(RANK(rounds_cum_time[[#This Row],[49]],rounds_cum_time[49],1),"."))</f>
        <v>62.</v>
      </c>
      <c r="BG67" s="130" t="str">
        <f>IF(ISBLANK(laps_times[[#This Row],[50]]),"DNF",CONCATENATE(RANK(rounds_cum_time[[#This Row],[50]],rounds_cum_time[50],1),"."))</f>
        <v>62.</v>
      </c>
      <c r="BH67" s="130" t="str">
        <f>IF(ISBLANK(laps_times[[#This Row],[51]]),"DNF",CONCATENATE(RANK(rounds_cum_time[[#This Row],[51]],rounds_cum_time[51],1),"."))</f>
        <v>63.</v>
      </c>
      <c r="BI67" s="130" t="str">
        <f>IF(ISBLANK(laps_times[[#This Row],[52]]),"DNF",CONCATENATE(RANK(rounds_cum_time[[#This Row],[52]],rounds_cum_time[52],1),"."))</f>
        <v>63.</v>
      </c>
      <c r="BJ67" s="130" t="str">
        <f>IF(ISBLANK(laps_times[[#This Row],[53]]),"DNF",CONCATENATE(RANK(rounds_cum_time[[#This Row],[53]],rounds_cum_time[53],1),"."))</f>
        <v>63.</v>
      </c>
      <c r="BK67" s="130" t="str">
        <f>IF(ISBLANK(laps_times[[#This Row],[54]]),"DNF",CONCATENATE(RANK(rounds_cum_time[[#This Row],[54]],rounds_cum_time[54],1),"."))</f>
        <v>63.</v>
      </c>
      <c r="BL67" s="130" t="str">
        <f>IF(ISBLANK(laps_times[[#This Row],[55]]),"DNF",CONCATENATE(RANK(rounds_cum_time[[#This Row],[55]],rounds_cum_time[55],1),"."))</f>
        <v>63.</v>
      </c>
      <c r="BM67" s="130" t="str">
        <f>IF(ISBLANK(laps_times[[#This Row],[56]]),"DNF",CONCATENATE(RANK(rounds_cum_time[[#This Row],[56]],rounds_cum_time[56],1),"."))</f>
        <v>64.</v>
      </c>
      <c r="BN67" s="130" t="str">
        <f>IF(ISBLANK(laps_times[[#This Row],[57]]),"DNF",CONCATENATE(RANK(rounds_cum_time[[#This Row],[57]],rounds_cum_time[57],1),"."))</f>
        <v>64.</v>
      </c>
      <c r="BO67" s="130" t="str">
        <f>IF(ISBLANK(laps_times[[#This Row],[58]]),"DNF",CONCATENATE(RANK(rounds_cum_time[[#This Row],[58]],rounds_cum_time[58],1),"."))</f>
        <v>64.</v>
      </c>
      <c r="BP67" s="130" t="str">
        <f>IF(ISBLANK(laps_times[[#This Row],[59]]),"DNF",CONCATENATE(RANK(rounds_cum_time[[#This Row],[59]],rounds_cum_time[59],1),"."))</f>
        <v>64.</v>
      </c>
      <c r="BQ67" s="130" t="str">
        <f>IF(ISBLANK(laps_times[[#This Row],[60]]),"DNF",CONCATENATE(RANK(rounds_cum_time[[#This Row],[60]],rounds_cum_time[60],1),"."))</f>
        <v>64.</v>
      </c>
      <c r="BR67" s="130" t="str">
        <f>IF(ISBLANK(laps_times[[#This Row],[61]]),"DNF",CONCATENATE(RANK(rounds_cum_time[[#This Row],[61]],rounds_cum_time[61],1),"."))</f>
        <v>64.</v>
      </c>
      <c r="BS67" s="130" t="str">
        <f>IF(ISBLANK(laps_times[[#This Row],[62]]),"DNF",CONCATENATE(RANK(rounds_cum_time[[#This Row],[62]],rounds_cum_time[62],1),"."))</f>
        <v>64.</v>
      </c>
      <c r="BT67" s="130" t="str">
        <f>IF(ISBLANK(laps_times[[#This Row],[63]]),"DNF",CONCATENATE(RANK(rounds_cum_time[[#This Row],[63]],rounds_cum_time[63],1),"."))</f>
        <v>64.</v>
      </c>
      <c r="BU67" s="130" t="str">
        <f>IF(ISBLANK(laps_times[[#This Row],[64]]),"DNF",CONCATENATE(RANK(rounds_cum_time[[#This Row],[64]],rounds_cum_time[64],1),"."))</f>
        <v>64.</v>
      </c>
      <c r="BV67" s="130" t="str">
        <f>IF(ISBLANK(laps_times[[#This Row],[65]]),"DNF",CONCATENATE(RANK(rounds_cum_time[[#This Row],[65]],rounds_cum_time[65],1),"."))</f>
        <v>65.</v>
      </c>
      <c r="BW67" s="130" t="str">
        <f>IF(ISBLANK(laps_times[[#This Row],[66]]),"DNF",CONCATENATE(RANK(rounds_cum_time[[#This Row],[66]],rounds_cum_time[66],1),"."))</f>
        <v>66.</v>
      </c>
      <c r="BX67" s="130" t="str">
        <f>IF(ISBLANK(laps_times[[#This Row],[67]]),"DNF",CONCATENATE(RANK(rounds_cum_time[[#This Row],[67]],rounds_cum_time[67],1),"."))</f>
        <v>66.</v>
      </c>
      <c r="BY67" s="130" t="str">
        <f>IF(ISBLANK(laps_times[[#This Row],[68]]),"DNF",CONCATENATE(RANK(rounds_cum_time[[#This Row],[68]],rounds_cum_time[68],1),"."))</f>
        <v>66.</v>
      </c>
      <c r="BZ67" s="130" t="str">
        <f>IF(ISBLANK(laps_times[[#This Row],[69]]),"DNF",CONCATENATE(RANK(rounds_cum_time[[#This Row],[69]],rounds_cum_time[69],1),"."))</f>
        <v>66.</v>
      </c>
      <c r="CA67" s="130" t="str">
        <f>IF(ISBLANK(laps_times[[#This Row],[70]]),"DNF",CONCATENATE(RANK(rounds_cum_time[[#This Row],[70]],rounds_cum_time[70],1),"."))</f>
        <v>67.</v>
      </c>
      <c r="CB67" s="130" t="str">
        <f>IF(ISBLANK(laps_times[[#This Row],[71]]),"DNF",CONCATENATE(RANK(rounds_cum_time[[#This Row],[71]],rounds_cum_time[71],1),"."))</f>
        <v>67.</v>
      </c>
      <c r="CC67" s="130" t="str">
        <f>IF(ISBLANK(laps_times[[#This Row],[72]]),"DNF",CONCATENATE(RANK(rounds_cum_time[[#This Row],[72]],rounds_cum_time[72],1),"."))</f>
        <v>67.</v>
      </c>
      <c r="CD67" s="130" t="str">
        <f>IF(ISBLANK(laps_times[[#This Row],[73]]),"DNF",CONCATENATE(RANK(rounds_cum_time[[#This Row],[73]],rounds_cum_time[73],1),"."))</f>
        <v>67.</v>
      </c>
      <c r="CE67" s="130" t="str">
        <f>IF(ISBLANK(laps_times[[#This Row],[74]]),"DNF",CONCATENATE(RANK(rounds_cum_time[[#This Row],[74]],rounds_cum_time[74],1),"."))</f>
        <v>67.</v>
      </c>
      <c r="CF67" s="130" t="str">
        <f>IF(ISBLANK(laps_times[[#This Row],[75]]),"DNF",CONCATENATE(RANK(rounds_cum_time[[#This Row],[75]],rounds_cum_time[75],1),"."))</f>
        <v>67.</v>
      </c>
      <c r="CG67" s="130" t="str">
        <f>IF(ISBLANK(laps_times[[#This Row],[76]]),"DNF",CONCATENATE(RANK(rounds_cum_time[[#This Row],[76]],rounds_cum_time[76],1),"."))</f>
        <v>67.</v>
      </c>
      <c r="CH67" s="130" t="str">
        <f>IF(ISBLANK(laps_times[[#This Row],[77]]),"DNF",CONCATENATE(RANK(rounds_cum_time[[#This Row],[77]],rounds_cum_time[77],1),"."))</f>
        <v>67.</v>
      </c>
      <c r="CI67" s="130" t="str">
        <f>IF(ISBLANK(laps_times[[#This Row],[78]]),"DNF",CONCATENATE(RANK(rounds_cum_time[[#This Row],[78]],rounds_cum_time[78],1),"."))</f>
        <v>67.</v>
      </c>
      <c r="CJ67" s="130" t="str">
        <f>IF(ISBLANK(laps_times[[#This Row],[79]]),"DNF",CONCATENATE(RANK(rounds_cum_time[[#This Row],[79]],rounds_cum_time[79],1),"."))</f>
        <v>67.</v>
      </c>
      <c r="CK67" s="130" t="str">
        <f>IF(ISBLANK(laps_times[[#This Row],[80]]),"DNF",CONCATENATE(RANK(rounds_cum_time[[#This Row],[80]],rounds_cum_time[80],1),"."))</f>
        <v>67.</v>
      </c>
      <c r="CL67" s="130" t="str">
        <f>IF(ISBLANK(laps_times[[#This Row],[81]]),"DNF",CONCATENATE(RANK(rounds_cum_time[[#This Row],[81]],rounds_cum_time[81],1),"."))</f>
        <v>67.</v>
      </c>
      <c r="CM67" s="130" t="str">
        <f>IF(ISBLANK(laps_times[[#This Row],[82]]),"DNF",CONCATENATE(RANK(rounds_cum_time[[#This Row],[82]],rounds_cum_time[82],1),"."))</f>
        <v>67.</v>
      </c>
      <c r="CN67" s="130" t="str">
        <f>IF(ISBLANK(laps_times[[#This Row],[83]]),"DNF",CONCATENATE(RANK(rounds_cum_time[[#This Row],[83]],rounds_cum_time[83],1),"."))</f>
        <v>66.</v>
      </c>
      <c r="CO67" s="130" t="str">
        <f>IF(ISBLANK(laps_times[[#This Row],[84]]),"DNF",CONCATENATE(RANK(rounds_cum_time[[#This Row],[84]],rounds_cum_time[84],1),"."))</f>
        <v>66.</v>
      </c>
      <c r="CP67" s="130" t="str">
        <f>IF(ISBLANK(laps_times[[#This Row],[85]]),"DNF",CONCATENATE(RANK(rounds_cum_time[[#This Row],[85]],rounds_cum_time[85],1),"."))</f>
        <v>66.</v>
      </c>
      <c r="CQ67" s="130" t="str">
        <f>IF(ISBLANK(laps_times[[#This Row],[86]]),"DNF",CONCATENATE(RANK(rounds_cum_time[[#This Row],[86]],rounds_cum_time[86],1),"."))</f>
        <v>66.</v>
      </c>
      <c r="CR67" s="130" t="str">
        <f>IF(ISBLANK(laps_times[[#This Row],[87]]),"DNF",CONCATENATE(RANK(rounds_cum_time[[#This Row],[87]],rounds_cum_time[87],1),"."))</f>
        <v>66.</v>
      </c>
      <c r="CS67" s="130" t="str">
        <f>IF(ISBLANK(laps_times[[#This Row],[88]]),"DNF",CONCATENATE(RANK(rounds_cum_time[[#This Row],[88]],rounds_cum_time[88],1),"."))</f>
        <v>66.</v>
      </c>
      <c r="CT67" s="130" t="str">
        <f>IF(ISBLANK(laps_times[[#This Row],[89]]),"DNF",CONCATENATE(RANK(rounds_cum_time[[#This Row],[89]],rounds_cum_time[89],1),"."))</f>
        <v>66.</v>
      </c>
      <c r="CU67" s="130" t="str">
        <f>IF(ISBLANK(laps_times[[#This Row],[90]]),"DNF",CONCATENATE(RANK(rounds_cum_time[[#This Row],[90]],rounds_cum_time[90],1),"."))</f>
        <v>66.</v>
      </c>
      <c r="CV67" s="130" t="str">
        <f>IF(ISBLANK(laps_times[[#This Row],[91]]),"DNF",CONCATENATE(RANK(rounds_cum_time[[#This Row],[91]],rounds_cum_time[91],1),"."))</f>
        <v>66.</v>
      </c>
      <c r="CW67" s="130" t="str">
        <f>IF(ISBLANK(laps_times[[#This Row],[92]]),"DNF",CONCATENATE(RANK(rounds_cum_time[[#This Row],[92]],rounds_cum_time[92],1),"."))</f>
        <v>67.</v>
      </c>
      <c r="CX67" s="130" t="str">
        <f>IF(ISBLANK(laps_times[[#This Row],[93]]),"DNF",CONCATENATE(RANK(rounds_cum_time[[#This Row],[93]],rounds_cum_time[93],1),"."))</f>
        <v>67.</v>
      </c>
      <c r="CY67" s="130" t="str">
        <f>IF(ISBLANK(laps_times[[#This Row],[94]]),"DNF",CONCATENATE(RANK(rounds_cum_time[[#This Row],[94]],rounds_cum_time[94],1),"."))</f>
        <v>67.</v>
      </c>
      <c r="CZ67" s="130" t="str">
        <f>IF(ISBLANK(laps_times[[#This Row],[95]]),"DNF",CONCATENATE(RANK(rounds_cum_time[[#This Row],[95]],rounds_cum_time[95],1),"."))</f>
        <v>67.</v>
      </c>
      <c r="DA67" s="130" t="str">
        <f>IF(ISBLANK(laps_times[[#This Row],[96]]),"DNF",CONCATENATE(RANK(rounds_cum_time[[#This Row],[96]],rounds_cum_time[96],1),"."))</f>
        <v>66.</v>
      </c>
      <c r="DB67" s="130" t="str">
        <f>IF(ISBLANK(laps_times[[#This Row],[97]]),"DNF",CONCATENATE(RANK(rounds_cum_time[[#This Row],[97]],rounds_cum_time[97],1),"."))</f>
        <v>66.</v>
      </c>
      <c r="DC67" s="130" t="str">
        <f>IF(ISBLANK(laps_times[[#This Row],[98]]),"DNF",CONCATENATE(RANK(rounds_cum_time[[#This Row],[98]],rounds_cum_time[98],1),"."))</f>
        <v>66.</v>
      </c>
      <c r="DD67" s="130" t="str">
        <f>IF(ISBLANK(laps_times[[#This Row],[99]]),"DNF",CONCATENATE(RANK(rounds_cum_time[[#This Row],[99]],rounds_cum_time[99],1),"."))</f>
        <v>65.</v>
      </c>
      <c r="DE67" s="130" t="str">
        <f>IF(ISBLANK(laps_times[[#This Row],[100]]),"DNF",CONCATENATE(RANK(rounds_cum_time[[#This Row],[100]],rounds_cum_time[100],1),"."))</f>
        <v>64.</v>
      </c>
      <c r="DF67" s="130" t="str">
        <f>IF(ISBLANK(laps_times[[#This Row],[101]]),"DNF",CONCATENATE(RANK(rounds_cum_time[[#This Row],[101]],rounds_cum_time[101],1),"."))</f>
        <v>64.</v>
      </c>
      <c r="DG67" s="130" t="str">
        <f>IF(ISBLANK(laps_times[[#This Row],[102]]),"DNF",CONCATENATE(RANK(rounds_cum_time[[#This Row],[102]],rounds_cum_time[102],1),"."))</f>
        <v>64.</v>
      </c>
      <c r="DH67" s="130" t="str">
        <f>IF(ISBLANK(laps_times[[#This Row],[103]]),"DNF",CONCATENATE(RANK(rounds_cum_time[[#This Row],[103]],rounds_cum_time[103],1),"."))</f>
        <v>64.</v>
      </c>
      <c r="DI67" s="131" t="str">
        <f>IF(ISBLANK(laps_times[[#This Row],[104]]),"DNF",CONCATENATE(RANK(rounds_cum_time[[#This Row],[104]],rounds_cum_time[104],1),"."))</f>
        <v>64.</v>
      </c>
      <c r="DJ67" s="131" t="str">
        <f>IF(ISBLANK(laps_times[[#This Row],[105]]),"DNF",CONCATENATE(RANK(rounds_cum_time[[#This Row],[105]],rounds_cum_time[105],1),"."))</f>
        <v>64.</v>
      </c>
    </row>
    <row r="68" spans="2:114" x14ac:dyDescent="0.2">
      <c r="B68" s="124">
        <f>laps_times[[#This Row],[poř]]</f>
        <v>65</v>
      </c>
      <c r="C68" s="129">
        <f>laps_times[[#This Row],[s.č.]]</f>
        <v>14</v>
      </c>
      <c r="D68" s="125" t="str">
        <f>laps_times[[#This Row],[jméno]]</f>
        <v>Bodnarová Iveta</v>
      </c>
      <c r="E68" s="126">
        <f>laps_times[[#This Row],[roč]]</f>
        <v>1976</v>
      </c>
      <c r="F68" s="126" t="str">
        <f>laps_times[[#This Row],[kat]]</f>
        <v>Z2</v>
      </c>
      <c r="G68" s="126">
        <f>laps_times[[#This Row],[poř_kat]]</f>
        <v>2</v>
      </c>
      <c r="H68" s="125" t="str">
        <f>IF(ISBLANK(laps_times[[#This Row],[klub]]),"-",laps_times[[#This Row],[klub]])</f>
        <v>Maratón klub Kladno</v>
      </c>
      <c r="I68" s="138">
        <f>laps_times[[#This Row],[celk. čas]]</f>
        <v>0.16094907407407408</v>
      </c>
      <c r="J68" s="130" t="str">
        <f>IF(ISBLANK(laps_times[[#This Row],[1]]),"DNF",CONCATENATE(RANK(rounds_cum_time[[#This Row],[1]],rounds_cum_time[1],1),"."))</f>
        <v>48.</v>
      </c>
      <c r="K68" s="130" t="str">
        <f>IF(ISBLANK(laps_times[[#This Row],[2]]),"DNF",CONCATENATE(RANK(rounds_cum_time[[#This Row],[2]],rounds_cum_time[2],1),"."))</f>
        <v>55.</v>
      </c>
      <c r="L68" s="130" t="str">
        <f>IF(ISBLANK(laps_times[[#This Row],[3]]),"DNF",CONCATENATE(RANK(rounds_cum_time[[#This Row],[3]],rounds_cum_time[3],1),"."))</f>
        <v>58.</v>
      </c>
      <c r="M68" s="130" t="str">
        <f>IF(ISBLANK(laps_times[[#This Row],[4]]),"DNF",CONCATENATE(RANK(rounds_cum_time[[#This Row],[4]],rounds_cum_time[4],1),"."))</f>
        <v>60.</v>
      </c>
      <c r="N68" s="130" t="str">
        <f>IF(ISBLANK(laps_times[[#This Row],[5]]),"DNF",CONCATENATE(RANK(rounds_cum_time[[#This Row],[5]],rounds_cum_time[5],1),"."))</f>
        <v>61.</v>
      </c>
      <c r="O68" s="130" t="str">
        <f>IF(ISBLANK(laps_times[[#This Row],[6]]),"DNF",CONCATENATE(RANK(rounds_cum_time[[#This Row],[6]],rounds_cum_time[6],1),"."))</f>
        <v>60.</v>
      </c>
      <c r="P68" s="130" t="str">
        <f>IF(ISBLANK(laps_times[[#This Row],[7]]),"DNF",CONCATENATE(RANK(rounds_cum_time[[#This Row],[7]],rounds_cum_time[7],1),"."))</f>
        <v>63.</v>
      </c>
      <c r="Q68" s="130" t="str">
        <f>IF(ISBLANK(laps_times[[#This Row],[8]]),"DNF",CONCATENATE(RANK(rounds_cum_time[[#This Row],[8]],rounds_cum_time[8],1),"."))</f>
        <v>62.</v>
      </c>
      <c r="R68" s="130" t="str">
        <f>IF(ISBLANK(laps_times[[#This Row],[9]]),"DNF",CONCATENATE(RANK(rounds_cum_time[[#This Row],[9]],rounds_cum_time[9],1),"."))</f>
        <v>63.</v>
      </c>
      <c r="S68" s="130" t="str">
        <f>IF(ISBLANK(laps_times[[#This Row],[10]]),"DNF",CONCATENATE(RANK(rounds_cum_time[[#This Row],[10]],rounds_cum_time[10],1),"."))</f>
        <v>63.</v>
      </c>
      <c r="T68" s="130" t="str">
        <f>IF(ISBLANK(laps_times[[#This Row],[11]]),"DNF",CONCATENATE(RANK(rounds_cum_time[[#This Row],[11]],rounds_cum_time[11],1),"."))</f>
        <v>63.</v>
      </c>
      <c r="U68" s="130" t="str">
        <f>IF(ISBLANK(laps_times[[#This Row],[12]]),"DNF",CONCATENATE(RANK(rounds_cum_time[[#This Row],[12]],rounds_cum_time[12],1),"."))</f>
        <v>62.</v>
      </c>
      <c r="V68" s="130" t="str">
        <f>IF(ISBLANK(laps_times[[#This Row],[13]]),"DNF",CONCATENATE(RANK(rounds_cum_time[[#This Row],[13]],rounds_cum_time[13],1),"."))</f>
        <v>62.</v>
      </c>
      <c r="W68" s="130" t="str">
        <f>IF(ISBLANK(laps_times[[#This Row],[14]]),"DNF",CONCATENATE(RANK(rounds_cum_time[[#This Row],[14]],rounds_cum_time[14],1),"."))</f>
        <v>62.</v>
      </c>
      <c r="X68" s="130" t="str">
        <f>IF(ISBLANK(laps_times[[#This Row],[15]]),"DNF",CONCATENATE(RANK(rounds_cum_time[[#This Row],[15]],rounds_cum_time[15],1),"."))</f>
        <v>62.</v>
      </c>
      <c r="Y68" s="130" t="str">
        <f>IF(ISBLANK(laps_times[[#This Row],[16]]),"DNF",CONCATENATE(RANK(rounds_cum_time[[#This Row],[16]],rounds_cum_time[16],1),"."))</f>
        <v>63.</v>
      </c>
      <c r="Z68" s="130" t="str">
        <f>IF(ISBLANK(laps_times[[#This Row],[17]]),"DNF",CONCATENATE(RANK(rounds_cum_time[[#This Row],[17]],rounds_cum_time[17],1),"."))</f>
        <v>64.</v>
      </c>
      <c r="AA68" s="130" t="str">
        <f>IF(ISBLANK(laps_times[[#This Row],[18]]),"DNF",CONCATENATE(RANK(rounds_cum_time[[#This Row],[18]],rounds_cum_time[18],1),"."))</f>
        <v>64.</v>
      </c>
      <c r="AB68" s="130" t="str">
        <f>IF(ISBLANK(laps_times[[#This Row],[19]]),"DNF",CONCATENATE(RANK(rounds_cum_time[[#This Row],[19]],rounds_cum_time[19],1),"."))</f>
        <v>64.</v>
      </c>
      <c r="AC68" s="130" t="str">
        <f>IF(ISBLANK(laps_times[[#This Row],[20]]),"DNF",CONCATENATE(RANK(rounds_cum_time[[#This Row],[20]],rounds_cum_time[20],1),"."))</f>
        <v>65.</v>
      </c>
      <c r="AD68" s="130" t="str">
        <f>IF(ISBLANK(laps_times[[#This Row],[21]]),"DNF",CONCATENATE(RANK(rounds_cum_time[[#This Row],[21]],rounds_cum_time[21],1),"."))</f>
        <v>65.</v>
      </c>
      <c r="AE68" s="130" t="str">
        <f>IF(ISBLANK(laps_times[[#This Row],[22]]),"DNF",CONCATENATE(RANK(rounds_cum_time[[#This Row],[22]],rounds_cum_time[22],1),"."))</f>
        <v>67.</v>
      </c>
      <c r="AF68" s="130" t="str">
        <f>IF(ISBLANK(laps_times[[#This Row],[23]]),"DNF",CONCATENATE(RANK(rounds_cum_time[[#This Row],[23]],rounds_cum_time[23],1),"."))</f>
        <v>66.</v>
      </c>
      <c r="AG68" s="130" t="str">
        <f>IF(ISBLANK(laps_times[[#This Row],[24]]),"DNF",CONCATENATE(RANK(rounds_cum_time[[#This Row],[24]],rounds_cum_time[24],1),"."))</f>
        <v>65.</v>
      </c>
      <c r="AH68" s="130" t="str">
        <f>IF(ISBLANK(laps_times[[#This Row],[25]]),"DNF",CONCATENATE(RANK(rounds_cum_time[[#This Row],[25]],rounds_cum_time[25],1),"."))</f>
        <v>65.</v>
      </c>
      <c r="AI68" s="130" t="str">
        <f>IF(ISBLANK(laps_times[[#This Row],[26]]),"DNF",CONCATENATE(RANK(rounds_cum_time[[#This Row],[26]],rounds_cum_time[26],1),"."))</f>
        <v>66.</v>
      </c>
      <c r="AJ68" s="130" t="str">
        <f>IF(ISBLANK(laps_times[[#This Row],[27]]),"DNF",CONCATENATE(RANK(rounds_cum_time[[#This Row],[27]],rounds_cum_time[27],1),"."))</f>
        <v>67.</v>
      </c>
      <c r="AK68" s="130" t="str">
        <f>IF(ISBLANK(laps_times[[#This Row],[28]]),"DNF",CONCATENATE(RANK(rounds_cum_time[[#This Row],[28]],rounds_cum_time[28],1),"."))</f>
        <v>67.</v>
      </c>
      <c r="AL68" s="130" t="str">
        <f>IF(ISBLANK(laps_times[[#This Row],[29]]),"DNF",CONCATENATE(RANK(rounds_cum_time[[#This Row],[29]],rounds_cum_time[29],1),"."))</f>
        <v>67.</v>
      </c>
      <c r="AM68" s="130" t="str">
        <f>IF(ISBLANK(laps_times[[#This Row],[30]]),"DNF",CONCATENATE(RANK(rounds_cum_time[[#This Row],[30]],rounds_cum_time[30],1),"."))</f>
        <v>67.</v>
      </c>
      <c r="AN68" s="130" t="str">
        <f>IF(ISBLANK(laps_times[[#This Row],[31]]),"DNF",CONCATENATE(RANK(rounds_cum_time[[#This Row],[31]],rounds_cum_time[31],1),"."))</f>
        <v>67.</v>
      </c>
      <c r="AO68" s="130" t="str">
        <f>IF(ISBLANK(laps_times[[#This Row],[32]]),"DNF",CONCATENATE(RANK(rounds_cum_time[[#This Row],[32]],rounds_cum_time[32],1),"."))</f>
        <v>68.</v>
      </c>
      <c r="AP68" s="130" t="str">
        <f>IF(ISBLANK(laps_times[[#This Row],[33]]),"DNF",CONCATENATE(RANK(rounds_cum_time[[#This Row],[33]],rounds_cum_time[33],1),"."))</f>
        <v>68.</v>
      </c>
      <c r="AQ68" s="130" t="str">
        <f>IF(ISBLANK(laps_times[[#This Row],[34]]),"DNF",CONCATENATE(RANK(rounds_cum_time[[#This Row],[34]],rounds_cum_time[34],1),"."))</f>
        <v>68.</v>
      </c>
      <c r="AR68" s="130" t="str">
        <f>IF(ISBLANK(laps_times[[#This Row],[35]]),"DNF",CONCATENATE(RANK(rounds_cum_time[[#This Row],[35]],rounds_cum_time[35],1),"."))</f>
        <v>68.</v>
      </c>
      <c r="AS68" s="130" t="str">
        <f>IF(ISBLANK(laps_times[[#This Row],[36]]),"DNF",CONCATENATE(RANK(rounds_cum_time[[#This Row],[36]],rounds_cum_time[36],1),"."))</f>
        <v>68.</v>
      </c>
      <c r="AT68" s="130" t="str">
        <f>IF(ISBLANK(laps_times[[#This Row],[37]]),"DNF",CONCATENATE(RANK(rounds_cum_time[[#This Row],[37]],rounds_cum_time[37],1),"."))</f>
        <v>68.</v>
      </c>
      <c r="AU68" s="130" t="str">
        <f>IF(ISBLANK(laps_times[[#This Row],[38]]),"DNF",CONCATENATE(RANK(rounds_cum_time[[#This Row],[38]],rounds_cum_time[38],1),"."))</f>
        <v>68.</v>
      </c>
      <c r="AV68" s="130" t="str">
        <f>IF(ISBLANK(laps_times[[#This Row],[39]]),"DNF",CONCATENATE(RANK(rounds_cum_time[[#This Row],[39]],rounds_cum_time[39],1),"."))</f>
        <v>68.</v>
      </c>
      <c r="AW68" s="130" t="str">
        <f>IF(ISBLANK(laps_times[[#This Row],[40]]),"DNF",CONCATENATE(RANK(rounds_cum_time[[#This Row],[40]],rounds_cum_time[40],1),"."))</f>
        <v>68.</v>
      </c>
      <c r="AX68" s="130" t="str">
        <f>IF(ISBLANK(laps_times[[#This Row],[41]]),"DNF",CONCATENATE(RANK(rounds_cum_time[[#This Row],[41]],rounds_cum_time[41],1),"."))</f>
        <v>68.</v>
      </c>
      <c r="AY68" s="130" t="str">
        <f>IF(ISBLANK(laps_times[[#This Row],[42]]),"DNF",CONCATENATE(RANK(rounds_cum_time[[#This Row],[42]],rounds_cum_time[42],1),"."))</f>
        <v>68.</v>
      </c>
      <c r="AZ68" s="130" t="str">
        <f>IF(ISBLANK(laps_times[[#This Row],[43]]),"DNF",CONCATENATE(RANK(rounds_cum_time[[#This Row],[43]],rounds_cum_time[43],1),"."))</f>
        <v>69.</v>
      </c>
      <c r="BA68" s="130" t="str">
        <f>IF(ISBLANK(laps_times[[#This Row],[44]]),"DNF",CONCATENATE(RANK(rounds_cum_time[[#This Row],[44]],rounds_cum_time[44],1),"."))</f>
        <v>70.</v>
      </c>
      <c r="BB68" s="130" t="str">
        <f>IF(ISBLANK(laps_times[[#This Row],[45]]),"DNF",CONCATENATE(RANK(rounds_cum_time[[#This Row],[45]],rounds_cum_time[45],1),"."))</f>
        <v>70.</v>
      </c>
      <c r="BC68" s="130" t="str">
        <f>IF(ISBLANK(laps_times[[#This Row],[46]]),"DNF",CONCATENATE(RANK(rounds_cum_time[[#This Row],[46]],rounds_cum_time[46],1),"."))</f>
        <v>68.</v>
      </c>
      <c r="BD68" s="130" t="str">
        <f>IF(ISBLANK(laps_times[[#This Row],[47]]),"DNF",CONCATENATE(RANK(rounds_cum_time[[#This Row],[47]],rounds_cum_time[47],1),"."))</f>
        <v>68.</v>
      </c>
      <c r="BE68" s="130" t="str">
        <f>IF(ISBLANK(laps_times[[#This Row],[48]]),"DNF",CONCATENATE(RANK(rounds_cum_time[[#This Row],[48]],rounds_cum_time[48],1),"."))</f>
        <v>67.</v>
      </c>
      <c r="BF68" s="130" t="str">
        <f>IF(ISBLANK(laps_times[[#This Row],[49]]),"DNF",CONCATENATE(RANK(rounds_cum_time[[#This Row],[49]],rounds_cum_time[49],1),"."))</f>
        <v>67.</v>
      </c>
      <c r="BG68" s="130" t="str">
        <f>IF(ISBLANK(laps_times[[#This Row],[50]]),"DNF",CONCATENATE(RANK(rounds_cum_time[[#This Row],[50]],rounds_cum_time[50],1),"."))</f>
        <v>67.</v>
      </c>
      <c r="BH68" s="130" t="str">
        <f>IF(ISBLANK(laps_times[[#This Row],[51]]),"DNF",CONCATENATE(RANK(rounds_cum_time[[#This Row],[51]],rounds_cum_time[51],1),"."))</f>
        <v>67.</v>
      </c>
      <c r="BI68" s="130" t="str">
        <f>IF(ISBLANK(laps_times[[#This Row],[52]]),"DNF",CONCATENATE(RANK(rounds_cum_time[[#This Row],[52]],rounds_cum_time[52],1),"."))</f>
        <v>67.</v>
      </c>
      <c r="BJ68" s="130" t="str">
        <f>IF(ISBLANK(laps_times[[#This Row],[53]]),"DNF",CONCATENATE(RANK(rounds_cum_time[[#This Row],[53]],rounds_cum_time[53],1),"."))</f>
        <v>66.</v>
      </c>
      <c r="BK68" s="130" t="str">
        <f>IF(ISBLANK(laps_times[[#This Row],[54]]),"DNF",CONCATENATE(RANK(rounds_cum_time[[#This Row],[54]],rounds_cum_time[54],1),"."))</f>
        <v>67.</v>
      </c>
      <c r="BL68" s="130" t="str">
        <f>IF(ISBLANK(laps_times[[#This Row],[55]]),"DNF",CONCATENATE(RANK(rounds_cum_time[[#This Row],[55]],rounds_cum_time[55],1),"."))</f>
        <v>67.</v>
      </c>
      <c r="BM68" s="130" t="str">
        <f>IF(ISBLANK(laps_times[[#This Row],[56]]),"DNF",CONCATENATE(RANK(rounds_cum_time[[#This Row],[56]],rounds_cum_time[56],1),"."))</f>
        <v>67.</v>
      </c>
      <c r="BN68" s="130" t="str">
        <f>IF(ISBLANK(laps_times[[#This Row],[57]]),"DNF",CONCATENATE(RANK(rounds_cum_time[[#This Row],[57]],rounds_cum_time[57],1),"."))</f>
        <v>67.</v>
      </c>
      <c r="BO68" s="130" t="str">
        <f>IF(ISBLANK(laps_times[[#This Row],[58]]),"DNF",CONCATENATE(RANK(rounds_cum_time[[#This Row],[58]],rounds_cum_time[58],1),"."))</f>
        <v>67.</v>
      </c>
      <c r="BP68" s="130" t="str">
        <f>IF(ISBLANK(laps_times[[#This Row],[59]]),"DNF",CONCATENATE(RANK(rounds_cum_time[[#This Row],[59]],rounds_cum_time[59],1),"."))</f>
        <v>68.</v>
      </c>
      <c r="BQ68" s="130" t="str">
        <f>IF(ISBLANK(laps_times[[#This Row],[60]]),"DNF",CONCATENATE(RANK(rounds_cum_time[[#This Row],[60]],rounds_cum_time[60],1),"."))</f>
        <v>68.</v>
      </c>
      <c r="BR68" s="130" t="str">
        <f>IF(ISBLANK(laps_times[[#This Row],[61]]),"DNF",CONCATENATE(RANK(rounds_cum_time[[#This Row],[61]],rounds_cum_time[61],1),"."))</f>
        <v>68.</v>
      </c>
      <c r="BS68" s="130" t="str">
        <f>IF(ISBLANK(laps_times[[#This Row],[62]]),"DNF",CONCATENATE(RANK(rounds_cum_time[[#This Row],[62]],rounds_cum_time[62],1),"."))</f>
        <v>68.</v>
      </c>
      <c r="BT68" s="130" t="str">
        <f>IF(ISBLANK(laps_times[[#This Row],[63]]),"DNF",CONCATENATE(RANK(rounds_cum_time[[#This Row],[63]],rounds_cum_time[63],1),"."))</f>
        <v>68.</v>
      </c>
      <c r="BU68" s="130" t="str">
        <f>IF(ISBLANK(laps_times[[#This Row],[64]]),"DNF",CONCATENATE(RANK(rounds_cum_time[[#This Row],[64]],rounds_cum_time[64],1),"."))</f>
        <v>68.</v>
      </c>
      <c r="BV68" s="130" t="str">
        <f>IF(ISBLANK(laps_times[[#This Row],[65]]),"DNF",CONCATENATE(RANK(rounds_cum_time[[#This Row],[65]],rounds_cum_time[65],1),"."))</f>
        <v>68.</v>
      </c>
      <c r="BW68" s="130" t="str">
        <f>IF(ISBLANK(laps_times[[#This Row],[66]]),"DNF",CONCATENATE(RANK(rounds_cum_time[[#This Row],[66]],rounds_cum_time[66],1),"."))</f>
        <v>68.</v>
      </c>
      <c r="BX68" s="130" t="str">
        <f>IF(ISBLANK(laps_times[[#This Row],[67]]),"DNF",CONCATENATE(RANK(rounds_cum_time[[#This Row],[67]],rounds_cum_time[67],1),"."))</f>
        <v>68.</v>
      </c>
      <c r="BY68" s="130" t="str">
        <f>IF(ISBLANK(laps_times[[#This Row],[68]]),"DNF",CONCATENATE(RANK(rounds_cum_time[[#This Row],[68]],rounds_cum_time[68],1),"."))</f>
        <v>68.</v>
      </c>
      <c r="BZ68" s="130" t="str">
        <f>IF(ISBLANK(laps_times[[#This Row],[69]]),"DNF",CONCATENATE(RANK(rounds_cum_time[[#This Row],[69]],rounds_cum_time[69],1),"."))</f>
        <v>68.</v>
      </c>
      <c r="CA68" s="130" t="str">
        <f>IF(ISBLANK(laps_times[[#This Row],[70]]),"DNF",CONCATENATE(RANK(rounds_cum_time[[#This Row],[70]],rounds_cum_time[70],1),"."))</f>
        <v>68.</v>
      </c>
      <c r="CB68" s="130" t="str">
        <f>IF(ISBLANK(laps_times[[#This Row],[71]]),"DNF",CONCATENATE(RANK(rounds_cum_time[[#This Row],[71]],rounds_cum_time[71],1),"."))</f>
        <v>68.</v>
      </c>
      <c r="CC68" s="130" t="str">
        <f>IF(ISBLANK(laps_times[[#This Row],[72]]),"DNF",CONCATENATE(RANK(rounds_cum_time[[#This Row],[72]],rounds_cum_time[72],1),"."))</f>
        <v>68.</v>
      </c>
      <c r="CD68" s="130" t="str">
        <f>IF(ISBLANK(laps_times[[#This Row],[73]]),"DNF",CONCATENATE(RANK(rounds_cum_time[[#This Row],[73]],rounds_cum_time[73],1),"."))</f>
        <v>68.</v>
      </c>
      <c r="CE68" s="130" t="str">
        <f>IF(ISBLANK(laps_times[[#This Row],[74]]),"DNF",CONCATENATE(RANK(rounds_cum_time[[#This Row],[74]],rounds_cum_time[74],1),"."))</f>
        <v>68.</v>
      </c>
      <c r="CF68" s="130" t="str">
        <f>IF(ISBLANK(laps_times[[#This Row],[75]]),"DNF",CONCATENATE(RANK(rounds_cum_time[[#This Row],[75]],rounds_cum_time[75],1),"."))</f>
        <v>68.</v>
      </c>
      <c r="CG68" s="130" t="str">
        <f>IF(ISBLANK(laps_times[[#This Row],[76]]),"DNF",CONCATENATE(RANK(rounds_cum_time[[#This Row],[76]],rounds_cum_time[76],1),"."))</f>
        <v>68.</v>
      </c>
      <c r="CH68" s="130" t="str">
        <f>IF(ISBLANK(laps_times[[#This Row],[77]]),"DNF",CONCATENATE(RANK(rounds_cum_time[[#This Row],[77]],rounds_cum_time[77],1),"."))</f>
        <v>68.</v>
      </c>
      <c r="CI68" s="130" t="str">
        <f>IF(ISBLANK(laps_times[[#This Row],[78]]),"DNF",CONCATENATE(RANK(rounds_cum_time[[#This Row],[78]],rounds_cum_time[78],1),"."))</f>
        <v>68.</v>
      </c>
      <c r="CJ68" s="130" t="str">
        <f>IF(ISBLANK(laps_times[[#This Row],[79]]),"DNF",CONCATENATE(RANK(rounds_cum_time[[#This Row],[79]],rounds_cum_time[79],1),"."))</f>
        <v>68.</v>
      </c>
      <c r="CK68" s="130" t="str">
        <f>IF(ISBLANK(laps_times[[#This Row],[80]]),"DNF",CONCATENATE(RANK(rounds_cum_time[[#This Row],[80]],rounds_cum_time[80],1),"."))</f>
        <v>69.</v>
      </c>
      <c r="CL68" s="130" t="str">
        <f>IF(ISBLANK(laps_times[[#This Row],[81]]),"DNF",CONCATENATE(RANK(rounds_cum_time[[#This Row],[81]],rounds_cum_time[81],1),"."))</f>
        <v>69.</v>
      </c>
      <c r="CM68" s="130" t="str">
        <f>IF(ISBLANK(laps_times[[#This Row],[82]]),"DNF",CONCATENATE(RANK(rounds_cum_time[[#This Row],[82]],rounds_cum_time[82],1),"."))</f>
        <v>69.</v>
      </c>
      <c r="CN68" s="130" t="str">
        <f>IF(ISBLANK(laps_times[[#This Row],[83]]),"DNF",CONCATENATE(RANK(rounds_cum_time[[#This Row],[83]],rounds_cum_time[83],1),"."))</f>
        <v>68.</v>
      </c>
      <c r="CO68" s="130" t="str">
        <f>IF(ISBLANK(laps_times[[#This Row],[84]]),"DNF",CONCATENATE(RANK(rounds_cum_time[[#This Row],[84]],rounds_cum_time[84],1),"."))</f>
        <v>68.</v>
      </c>
      <c r="CP68" s="130" t="str">
        <f>IF(ISBLANK(laps_times[[#This Row],[85]]),"DNF",CONCATENATE(RANK(rounds_cum_time[[#This Row],[85]],rounds_cum_time[85],1),"."))</f>
        <v>68.</v>
      </c>
      <c r="CQ68" s="130" t="str">
        <f>IF(ISBLANK(laps_times[[#This Row],[86]]),"DNF",CONCATENATE(RANK(rounds_cum_time[[#This Row],[86]],rounds_cum_time[86],1),"."))</f>
        <v>68.</v>
      </c>
      <c r="CR68" s="130" t="str">
        <f>IF(ISBLANK(laps_times[[#This Row],[87]]),"DNF",CONCATENATE(RANK(rounds_cum_time[[#This Row],[87]],rounds_cum_time[87],1),"."))</f>
        <v>68.</v>
      </c>
      <c r="CS68" s="130" t="str">
        <f>IF(ISBLANK(laps_times[[#This Row],[88]]),"DNF",CONCATENATE(RANK(rounds_cum_time[[#This Row],[88]],rounds_cum_time[88],1),"."))</f>
        <v>68.</v>
      </c>
      <c r="CT68" s="130" t="str">
        <f>IF(ISBLANK(laps_times[[#This Row],[89]]),"DNF",CONCATENATE(RANK(rounds_cum_time[[#This Row],[89]],rounds_cum_time[89],1),"."))</f>
        <v>68.</v>
      </c>
      <c r="CU68" s="130" t="str">
        <f>IF(ISBLANK(laps_times[[#This Row],[90]]),"DNF",CONCATENATE(RANK(rounds_cum_time[[#This Row],[90]],rounds_cum_time[90],1),"."))</f>
        <v>68.</v>
      </c>
      <c r="CV68" s="130" t="str">
        <f>IF(ISBLANK(laps_times[[#This Row],[91]]),"DNF",CONCATENATE(RANK(rounds_cum_time[[#This Row],[91]],rounds_cum_time[91],1),"."))</f>
        <v>68.</v>
      </c>
      <c r="CW68" s="130" t="str">
        <f>IF(ISBLANK(laps_times[[#This Row],[92]]),"DNF",CONCATENATE(RANK(rounds_cum_time[[#This Row],[92]],rounds_cum_time[92],1),"."))</f>
        <v>68.</v>
      </c>
      <c r="CX68" s="130" t="str">
        <f>IF(ISBLANK(laps_times[[#This Row],[93]]),"DNF",CONCATENATE(RANK(rounds_cum_time[[#This Row],[93]],rounds_cum_time[93],1),"."))</f>
        <v>68.</v>
      </c>
      <c r="CY68" s="130" t="str">
        <f>IF(ISBLANK(laps_times[[#This Row],[94]]),"DNF",CONCATENATE(RANK(rounds_cum_time[[#This Row],[94]],rounds_cum_time[94],1),"."))</f>
        <v>68.</v>
      </c>
      <c r="CZ68" s="130" t="str">
        <f>IF(ISBLANK(laps_times[[#This Row],[95]]),"DNF",CONCATENATE(RANK(rounds_cum_time[[#This Row],[95]],rounds_cum_time[95],1),"."))</f>
        <v>68.</v>
      </c>
      <c r="DA68" s="130" t="str">
        <f>IF(ISBLANK(laps_times[[#This Row],[96]]),"DNF",CONCATENATE(RANK(rounds_cum_time[[#This Row],[96]],rounds_cum_time[96],1),"."))</f>
        <v>68.</v>
      </c>
      <c r="DB68" s="130" t="str">
        <f>IF(ISBLANK(laps_times[[#This Row],[97]]),"DNF",CONCATENATE(RANK(rounds_cum_time[[#This Row],[97]],rounds_cum_time[97],1),"."))</f>
        <v>67.</v>
      </c>
      <c r="DC68" s="130" t="str">
        <f>IF(ISBLANK(laps_times[[#This Row],[98]]),"DNF",CONCATENATE(RANK(rounds_cum_time[[#This Row],[98]],rounds_cum_time[98],1),"."))</f>
        <v>67.</v>
      </c>
      <c r="DD68" s="130" t="str">
        <f>IF(ISBLANK(laps_times[[#This Row],[99]]),"DNF",CONCATENATE(RANK(rounds_cum_time[[#This Row],[99]],rounds_cum_time[99],1),"."))</f>
        <v>67.</v>
      </c>
      <c r="DE68" s="130" t="str">
        <f>IF(ISBLANK(laps_times[[#This Row],[100]]),"DNF",CONCATENATE(RANK(rounds_cum_time[[#This Row],[100]],rounds_cum_time[100],1),"."))</f>
        <v>66.</v>
      </c>
      <c r="DF68" s="130" t="str">
        <f>IF(ISBLANK(laps_times[[#This Row],[101]]),"DNF",CONCATENATE(RANK(rounds_cum_time[[#This Row],[101]],rounds_cum_time[101],1),"."))</f>
        <v>65.</v>
      </c>
      <c r="DG68" s="130" t="str">
        <f>IF(ISBLANK(laps_times[[#This Row],[102]]),"DNF",CONCATENATE(RANK(rounds_cum_time[[#This Row],[102]],rounds_cum_time[102],1),"."))</f>
        <v>65.</v>
      </c>
      <c r="DH68" s="130" t="str">
        <f>IF(ISBLANK(laps_times[[#This Row],[103]]),"DNF",CONCATENATE(RANK(rounds_cum_time[[#This Row],[103]],rounds_cum_time[103],1),"."))</f>
        <v>65.</v>
      </c>
      <c r="DI68" s="131" t="str">
        <f>IF(ISBLANK(laps_times[[#This Row],[104]]),"DNF",CONCATENATE(RANK(rounds_cum_time[[#This Row],[104]],rounds_cum_time[104],1),"."))</f>
        <v>65.</v>
      </c>
      <c r="DJ68" s="131" t="str">
        <f>IF(ISBLANK(laps_times[[#This Row],[105]]),"DNF",CONCATENATE(RANK(rounds_cum_time[[#This Row],[105]],rounds_cum_time[105],1),"."))</f>
        <v>65.</v>
      </c>
    </row>
    <row r="69" spans="2:114" x14ac:dyDescent="0.2">
      <c r="B69" s="124">
        <f>laps_times[[#This Row],[poř]]</f>
        <v>66</v>
      </c>
      <c r="C69" s="129">
        <f>laps_times[[#This Row],[s.č.]]</f>
        <v>137</v>
      </c>
      <c r="D69" s="125" t="str">
        <f>laps_times[[#This Row],[jméno]]</f>
        <v>Hach Lukáš</v>
      </c>
      <c r="E69" s="126">
        <f>laps_times[[#This Row],[roč]]</f>
        <v>1984</v>
      </c>
      <c r="F69" s="126" t="str">
        <f>laps_times[[#This Row],[kat]]</f>
        <v>M30</v>
      </c>
      <c r="G69" s="126">
        <f>laps_times[[#This Row],[poř_kat]]</f>
        <v>19</v>
      </c>
      <c r="H69" s="125" t="str">
        <f>IF(ISBLANK(laps_times[[#This Row],[klub]]),"-",laps_times[[#This Row],[klub]])</f>
        <v>-</v>
      </c>
      <c r="I69" s="138">
        <f>laps_times[[#This Row],[celk. čas]]</f>
        <v>0.16135416666666666</v>
      </c>
      <c r="J69" s="130" t="str">
        <f>IF(ISBLANK(laps_times[[#This Row],[1]]),"DNF",CONCATENATE(RANK(rounds_cum_time[[#This Row],[1]],rounds_cum_time[1],1),"."))</f>
        <v>32.</v>
      </c>
      <c r="K69" s="130" t="str">
        <f>IF(ISBLANK(laps_times[[#This Row],[2]]),"DNF",CONCATENATE(RANK(rounds_cum_time[[#This Row],[2]],rounds_cum_time[2],1),"."))</f>
        <v>30.</v>
      </c>
      <c r="L69" s="130" t="str">
        <f>IF(ISBLANK(laps_times[[#This Row],[3]]),"DNF",CONCATENATE(RANK(rounds_cum_time[[#This Row],[3]],rounds_cum_time[3],1),"."))</f>
        <v>29.</v>
      </c>
      <c r="M69" s="130" t="str">
        <f>IF(ISBLANK(laps_times[[#This Row],[4]]),"DNF",CONCATENATE(RANK(rounds_cum_time[[#This Row],[4]],rounds_cum_time[4],1),"."))</f>
        <v>31.</v>
      </c>
      <c r="N69" s="130" t="str">
        <f>IF(ISBLANK(laps_times[[#This Row],[5]]),"DNF",CONCATENATE(RANK(rounds_cum_time[[#This Row],[5]],rounds_cum_time[5],1),"."))</f>
        <v>32.</v>
      </c>
      <c r="O69" s="130" t="str">
        <f>IF(ISBLANK(laps_times[[#This Row],[6]]),"DNF",CONCATENATE(RANK(rounds_cum_time[[#This Row],[6]],rounds_cum_time[6],1),"."))</f>
        <v>32.</v>
      </c>
      <c r="P69" s="130" t="str">
        <f>IF(ISBLANK(laps_times[[#This Row],[7]]),"DNF",CONCATENATE(RANK(rounds_cum_time[[#This Row],[7]],rounds_cum_time[7],1),"."))</f>
        <v>32.</v>
      </c>
      <c r="Q69" s="130" t="str">
        <f>IF(ISBLANK(laps_times[[#This Row],[8]]),"DNF",CONCATENATE(RANK(rounds_cum_time[[#This Row],[8]],rounds_cum_time[8],1),"."))</f>
        <v>32.</v>
      </c>
      <c r="R69" s="130" t="str">
        <f>IF(ISBLANK(laps_times[[#This Row],[9]]),"DNF",CONCATENATE(RANK(rounds_cum_time[[#This Row],[9]],rounds_cum_time[9],1),"."))</f>
        <v>33.</v>
      </c>
      <c r="S69" s="130" t="str">
        <f>IF(ISBLANK(laps_times[[#This Row],[10]]),"DNF",CONCATENATE(RANK(rounds_cum_time[[#This Row],[10]],rounds_cum_time[10],1),"."))</f>
        <v>34.</v>
      </c>
      <c r="T69" s="130" t="str">
        <f>IF(ISBLANK(laps_times[[#This Row],[11]]),"DNF",CONCATENATE(RANK(rounds_cum_time[[#This Row],[11]],rounds_cum_time[11],1),"."))</f>
        <v>34.</v>
      </c>
      <c r="U69" s="130" t="str">
        <f>IF(ISBLANK(laps_times[[#This Row],[12]]),"DNF",CONCATENATE(RANK(rounds_cum_time[[#This Row],[12]],rounds_cum_time[12],1),"."))</f>
        <v>35.</v>
      </c>
      <c r="V69" s="130" t="str">
        <f>IF(ISBLANK(laps_times[[#This Row],[13]]),"DNF",CONCATENATE(RANK(rounds_cum_time[[#This Row],[13]],rounds_cum_time[13],1),"."))</f>
        <v>35.</v>
      </c>
      <c r="W69" s="130" t="str">
        <f>IF(ISBLANK(laps_times[[#This Row],[14]]),"DNF",CONCATENATE(RANK(rounds_cum_time[[#This Row],[14]],rounds_cum_time[14],1),"."))</f>
        <v>35.</v>
      </c>
      <c r="X69" s="130" t="str">
        <f>IF(ISBLANK(laps_times[[#This Row],[15]]),"DNF",CONCATENATE(RANK(rounds_cum_time[[#This Row],[15]],rounds_cum_time[15],1),"."))</f>
        <v>35.</v>
      </c>
      <c r="Y69" s="130" t="str">
        <f>IF(ISBLANK(laps_times[[#This Row],[16]]),"DNF",CONCATENATE(RANK(rounds_cum_time[[#This Row],[16]],rounds_cum_time[16],1),"."))</f>
        <v>35.</v>
      </c>
      <c r="Z69" s="130" t="str">
        <f>IF(ISBLANK(laps_times[[#This Row],[17]]),"DNF",CONCATENATE(RANK(rounds_cum_time[[#This Row],[17]],rounds_cum_time[17],1),"."))</f>
        <v>35.</v>
      </c>
      <c r="AA69" s="130" t="str">
        <f>IF(ISBLANK(laps_times[[#This Row],[18]]),"DNF",CONCATENATE(RANK(rounds_cum_time[[#This Row],[18]],rounds_cum_time[18],1),"."))</f>
        <v>35.</v>
      </c>
      <c r="AB69" s="130" t="str">
        <f>IF(ISBLANK(laps_times[[#This Row],[19]]),"DNF",CONCATENATE(RANK(rounds_cum_time[[#This Row],[19]],rounds_cum_time[19],1),"."))</f>
        <v>35.</v>
      </c>
      <c r="AC69" s="130" t="str">
        <f>IF(ISBLANK(laps_times[[#This Row],[20]]),"DNF",CONCATENATE(RANK(rounds_cum_time[[#This Row],[20]],rounds_cum_time[20],1),"."))</f>
        <v>35.</v>
      </c>
      <c r="AD69" s="130" t="str">
        <f>IF(ISBLANK(laps_times[[#This Row],[21]]),"DNF",CONCATENATE(RANK(rounds_cum_time[[#This Row],[21]],rounds_cum_time[21],1),"."))</f>
        <v>35.</v>
      </c>
      <c r="AE69" s="130" t="str">
        <f>IF(ISBLANK(laps_times[[#This Row],[22]]),"DNF",CONCATENATE(RANK(rounds_cum_time[[#This Row],[22]],rounds_cum_time[22],1),"."))</f>
        <v>36.</v>
      </c>
      <c r="AF69" s="130" t="str">
        <f>IF(ISBLANK(laps_times[[#This Row],[23]]),"DNF",CONCATENATE(RANK(rounds_cum_time[[#This Row],[23]],rounds_cum_time[23],1),"."))</f>
        <v>36.</v>
      </c>
      <c r="AG69" s="130" t="str">
        <f>IF(ISBLANK(laps_times[[#This Row],[24]]),"DNF",CONCATENATE(RANK(rounds_cum_time[[#This Row],[24]],rounds_cum_time[24],1),"."))</f>
        <v>36.</v>
      </c>
      <c r="AH69" s="130" t="str">
        <f>IF(ISBLANK(laps_times[[#This Row],[25]]),"DNF",CONCATENATE(RANK(rounds_cum_time[[#This Row],[25]],rounds_cum_time[25],1),"."))</f>
        <v>36.</v>
      </c>
      <c r="AI69" s="130" t="str">
        <f>IF(ISBLANK(laps_times[[#This Row],[26]]),"DNF",CONCATENATE(RANK(rounds_cum_time[[#This Row],[26]],rounds_cum_time[26],1),"."))</f>
        <v>38.</v>
      </c>
      <c r="AJ69" s="130" t="str">
        <f>IF(ISBLANK(laps_times[[#This Row],[27]]),"DNF",CONCATENATE(RANK(rounds_cum_time[[#This Row],[27]],rounds_cum_time[27],1),"."))</f>
        <v>39.</v>
      </c>
      <c r="AK69" s="130" t="str">
        <f>IF(ISBLANK(laps_times[[#This Row],[28]]),"DNF",CONCATENATE(RANK(rounds_cum_time[[#This Row],[28]],rounds_cum_time[28],1),"."))</f>
        <v>39.</v>
      </c>
      <c r="AL69" s="130" t="str">
        <f>IF(ISBLANK(laps_times[[#This Row],[29]]),"DNF",CONCATENATE(RANK(rounds_cum_time[[#This Row],[29]],rounds_cum_time[29],1),"."))</f>
        <v>39.</v>
      </c>
      <c r="AM69" s="130" t="str">
        <f>IF(ISBLANK(laps_times[[#This Row],[30]]),"DNF",CONCATENATE(RANK(rounds_cum_time[[#This Row],[30]],rounds_cum_time[30],1),"."))</f>
        <v>39.</v>
      </c>
      <c r="AN69" s="130" t="str">
        <f>IF(ISBLANK(laps_times[[#This Row],[31]]),"DNF",CONCATENATE(RANK(rounds_cum_time[[#This Row],[31]],rounds_cum_time[31],1),"."))</f>
        <v>39.</v>
      </c>
      <c r="AO69" s="130" t="str">
        <f>IF(ISBLANK(laps_times[[#This Row],[32]]),"DNF",CONCATENATE(RANK(rounds_cum_time[[#This Row],[32]],rounds_cum_time[32],1),"."))</f>
        <v>39.</v>
      </c>
      <c r="AP69" s="130" t="str">
        <f>IF(ISBLANK(laps_times[[#This Row],[33]]),"DNF",CONCATENATE(RANK(rounds_cum_time[[#This Row],[33]],rounds_cum_time[33],1),"."))</f>
        <v>38.</v>
      </c>
      <c r="AQ69" s="130" t="str">
        <f>IF(ISBLANK(laps_times[[#This Row],[34]]),"DNF",CONCATENATE(RANK(rounds_cum_time[[#This Row],[34]],rounds_cum_time[34],1),"."))</f>
        <v>38.</v>
      </c>
      <c r="AR69" s="130" t="str">
        <f>IF(ISBLANK(laps_times[[#This Row],[35]]),"DNF",CONCATENATE(RANK(rounds_cum_time[[#This Row],[35]],rounds_cum_time[35],1),"."))</f>
        <v>38.</v>
      </c>
      <c r="AS69" s="130" t="str">
        <f>IF(ISBLANK(laps_times[[#This Row],[36]]),"DNF",CONCATENATE(RANK(rounds_cum_time[[#This Row],[36]],rounds_cum_time[36],1),"."))</f>
        <v>39.</v>
      </c>
      <c r="AT69" s="130" t="str">
        <f>IF(ISBLANK(laps_times[[#This Row],[37]]),"DNF",CONCATENATE(RANK(rounds_cum_time[[#This Row],[37]],rounds_cum_time[37],1),"."))</f>
        <v>39.</v>
      </c>
      <c r="AU69" s="130" t="str">
        <f>IF(ISBLANK(laps_times[[#This Row],[38]]),"DNF",CONCATENATE(RANK(rounds_cum_time[[#This Row],[38]],rounds_cum_time[38],1),"."))</f>
        <v>40.</v>
      </c>
      <c r="AV69" s="130" t="str">
        <f>IF(ISBLANK(laps_times[[#This Row],[39]]),"DNF",CONCATENATE(RANK(rounds_cum_time[[#This Row],[39]],rounds_cum_time[39],1),"."))</f>
        <v>39.</v>
      </c>
      <c r="AW69" s="130" t="str">
        <f>IF(ISBLANK(laps_times[[#This Row],[40]]),"DNF",CONCATENATE(RANK(rounds_cum_time[[#This Row],[40]],rounds_cum_time[40],1),"."))</f>
        <v>41.</v>
      </c>
      <c r="AX69" s="130" t="str">
        <f>IF(ISBLANK(laps_times[[#This Row],[41]]),"DNF",CONCATENATE(RANK(rounds_cum_time[[#This Row],[41]],rounds_cum_time[41],1),"."))</f>
        <v>41.</v>
      </c>
      <c r="AY69" s="130" t="str">
        <f>IF(ISBLANK(laps_times[[#This Row],[42]]),"DNF",CONCATENATE(RANK(rounds_cum_time[[#This Row],[42]],rounds_cum_time[42],1),"."))</f>
        <v>42.</v>
      </c>
      <c r="AZ69" s="130" t="str">
        <f>IF(ISBLANK(laps_times[[#This Row],[43]]),"DNF",CONCATENATE(RANK(rounds_cum_time[[#This Row],[43]],rounds_cum_time[43],1),"."))</f>
        <v>42.</v>
      </c>
      <c r="BA69" s="130" t="str">
        <f>IF(ISBLANK(laps_times[[#This Row],[44]]),"DNF",CONCATENATE(RANK(rounds_cum_time[[#This Row],[44]],rounds_cum_time[44],1),"."))</f>
        <v>44.</v>
      </c>
      <c r="BB69" s="130" t="str">
        <f>IF(ISBLANK(laps_times[[#This Row],[45]]),"DNF",CONCATENATE(RANK(rounds_cum_time[[#This Row],[45]],rounds_cum_time[45],1),"."))</f>
        <v>44.</v>
      </c>
      <c r="BC69" s="130" t="str">
        <f>IF(ISBLANK(laps_times[[#This Row],[46]]),"DNF",CONCATENATE(RANK(rounds_cum_time[[#This Row],[46]],rounds_cum_time[46],1),"."))</f>
        <v>44.</v>
      </c>
      <c r="BD69" s="130" t="str">
        <f>IF(ISBLANK(laps_times[[#This Row],[47]]),"DNF",CONCATENATE(RANK(rounds_cum_time[[#This Row],[47]],rounds_cum_time[47],1),"."))</f>
        <v>44.</v>
      </c>
      <c r="BE69" s="130" t="str">
        <f>IF(ISBLANK(laps_times[[#This Row],[48]]),"DNF",CONCATENATE(RANK(rounds_cum_time[[#This Row],[48]],rounds_cum_time[48],1),"."))</f>
        <v>44.</v>
      </c>
      <c r="BF69" s="130" t="str">
        <f>IF(ISBLANK(laps_times[[#This Row],[49]]),"DNF",CONCATENATE(RANK(rounds_cum_time[[#This Row],[49]],rounds_cum_time[49],1),"."))</f>
        <v>44.</v>
      </c>
      <c r="BG69" s="130" t="str">
        <f>IF(ISBLANK(laps_times[[#This Row],[50]]),"DNF",CONCATENATE(RANK(rounds_cum_time[[#This Row],[50]],rounds_cum_time[50],1),"."))</f>
        <v>44.</v>
      </c>
      <c r="BH69" s="130" t="str">
        <f>IF(ISBLANK(laps_times[[#This Row],[51]]),"DNF",CONCATENATE(RANK(rounds_cum_time[[#This Row],[51]],rounds_cum_time[51],1),"."))</f>
        <v>45.</v>
      </c>
      <c r="BI69" s="130" t="str">
        <f>IF(ISBLANK(laps_times[[#This Row],[52]]),"DNF",CONCATENATE(RANK(rounds_cum_time[[#This Row],[52]],rounds_cum_time[52],1),"."))</f>
        <v>45.</v>
      </c>
      <c r="BJ69" s="130" t="str">
        <f>IF(ISBLANK(laps_times[[#This Row],[53]]),"DNF",CONCATENATE(RANK(rounds_cum_time[[#This Row],[53]],rounds_cum_time[53],1),"."))</f>
        <v>44.</v>
      </c>
      <c r="BK69" s="130" t="str">
        <f>IF(ISBLANK(laps_times[[#This Row],[54]]),"DNF",CONCATENATE(RANK(rounds_cum_time[[#This Row],[54]],rounds_cum_time[54],1),"."))</f>
        <v>44.</v>
      </c>
      <c r="BL69" s="130" t="str">
        <f>IF(ISBLANK(laps_times[[#This Row],[55]]),"DNF",CONCATENATE(RANK(rounds_cum_time[[#This Row],[55]],rounds_cum_time[55],1),"."))</f>
        <v>44.</v>
      </c>
      <c r="BM69" s="130" t="str">
        <f>IF(ISBLANK(laps_times[[#This Row],[56]]),"DNF",CONCATENATE(RANK(rounds_cum_time[[#This Row],[56]],rounds_cum_time[56],1),"."))</f>
        <v>44.</v>
      </c>
      <c r="BN69" s="130" t="str">
        <f>IF(ISBLANK(laps_times[[#This Row],[57]]),"DNF",CONCATENATE(RANK(rounds_cum_time[[#This Row],[57]],rounds_cum_time[57],1),"."))</f>
        <v>44.</v>
      </c>
      <c r="BO69" s="130" t="str">
        <f>IF(ISBLANK(laps_times[[#This Row],[58]]),"DNF",CONCATENATE(RANK(rounds_cum_time[[#This Row],[58]],rounds_cum_time[58],1),"."))</f>
        <v>46.</v>
      </c>
      <c r="BP69" s="130" t="str">
        <f>IF(ISBLANK(laps_times[[#This Row],[59]]),"DNF",CONCATENATE(RANK(rounds_cum_time[[#This Row],[59]],rounds_cum_time[59],1),"."))</f>
        <v>47.</v>
      </c>
      <c r="BQ69" s="130" t="str">
        <f>IF(ISBLANK(laps_times[[#This Row],[60]]),"DNF",CONCATENATE(RANK(rounds_cum_time[[#This Row],[60]],rounds_cum_time[60],1),"."))</f>
        <v>47.</v>
      </c>
      <c r="BR69" s="130" t="str">
        <f>IF(ISBLANK(laps_times[[#This Row],[61]]),"DNF",CONCATENATE(RANK(rounds_cum_time[[#This Row],[61]],rounds_cum_time[61],1),"."))</f>
        <v>47.</v>
      </c>
      <c r="BS69" s="130" t="str">
        <f>IF(ISBLANK(laps_times[[#This Row],[62]]),"DNF",CONCATENATE(RANK(rounds_cum_time[[#This Row],[62]],rounds_cum_time[62],1),"."))</f>
        <v>47.</v>
      </c>
      <c r="BT69" s="130" t="str">
        <f>IF(ISBLANK(laps_times[[#This Row],[63]]),"DNF",CONCATENATE(RANK(rounds_cum_time[[#This Row],[63]],rounds_cum_time[63],1),"."))</f>
        <v>48.</v>
      </c>
      <c r="BU69" s="130" t="str">
        <f>IF(ISBLANK(laps_times[[#This Row],[64]]),"DNF",CONCATENATE(RANK(rounds_cum_time[[#This Row],[64]],rounds_cum_time[64],1),"."))</f>
        <v>49.</v>
      </c>
      <c r="BV69" s="130" t="str">
        <f>IF(ISBLANK(laps_times[[#This Row],[65]]),"DNF",CONCATENATE(RANK(rounds_cum_time[[#This Row],[65]],rounds_cum_time[65],1),"."))</f>
        <v>50.</v>
      </c>
      <c r="BW69" s="130" t="str">
        <f>IF(ISBLANK(laps_times[[#This Row],[66]]),"DNF",CONCATENATE(RANK(rounds_cum_time[[#This Row],[66]],rounds_cum_time[66],1),"."))</f>
        <v>50.</v>
      </c>
      <c r="BX69" s="130" t="str">
        <f>IF(ISBLANK(laps_times[[#This Row],[67]]),"DNF",CONCATENATE(RANK(rounds_cum_time[[#This Row],[67]],rounds_cum_time[67],1),"."))</f>
        <v>51.</v>
      </c>
      <c r="BY69" s="130" t="str">
        <f>IF(ISBLANK(laps_times[[#This Row],[68]]),"DNF",CONCATENATE(RANK(rounds_cum_time[[#This Row],[68]],rounds_cum_time[68],1),"."))</f>
        <v>51.</v>
      </c>
      <c r="BZ69" s="130" t="str">
        <f>IF(ISBLANK(laps_times[[#This Row],[69]]),"DNF",CONCATENATE(RANK(rounds_cum_time[[#This Row],[69]],rounds_cum_time[69],1),"."))</f>
        <v>51.</v>
      </c>
      <c r="CA69" s="130" t="str">
        <f>IF(ISBLANK(laps_times[[#This Row],[70]]),"DNF",CONCATENATE(RANK(rounds_cum_time[[#This Row],[70]],rounds_cum_time[70],1),"."))</f>
        <v>52.</v>
      </c>
      <c r="CB69" s="130" t="str">
        <f>IF(ISBLANK(laps_times[[#This Row],[71]]),"DNF",CONCATENATE(RANK(rounds_cum_time[[#This Row],[71]],rounds_cum_time[71],1),"."))</f>
        <v>54.</v>
      </c>
      <c r="CC69" s="130" t="str">
        <f>IF(ISBLANK(laps_times[[#This Row],[72]]),"DNF",CONCATENATE(RANK(rounds_cum_time[[#This Row],[72]],rounds_cum_time[72],1),"."))</f>
        <v>55.</v>
      </c>
      <c r="CD69" s="130" t="str">
        <f>IF(ISBLANK(laps_times[[#This Row],[73]]),"DNF",CONCATENATE(RANK(rounds_cum_time[[#This Row],[73]],rounds_cum_time[73],1),"."))</f>
        <v>55.</v>
      </c>
      <c r="CE69" s="130" t="str">
        <f>IF(ISBLANK(laps_times[[#This Row],[74]]),"DNF",CONCATENATE(RANK(rounds_cum_time[[#This Row],[74]],rounds_cum_time[74],1),"."))</f>
        <v>55.</v>
      </c>
      <c r="CF69" s="130" t="str">
        <f>IF(ISBLANK(laps_times[[#This Row],[75]]),"DNF",CONCATENATE(RANK(rounds_cum_time[[#This Row],[75]],rounds_cum_time[75],1),"."))</f>
        <v>55.</v>
      </c>
      <c r="CG69" s="130" t="str">
        <f>IF(ISBLANK(laps_times[[#This Row],[76]]),"DNF",CONCATENATE(RANK(rounds_cum_time[[#This Row],[76]],rounds_cum_time[76],1),"."))</f>
        <v>55.</v>
      </c>
      <c r="CH69" s="130" t="str">
        <f>IF(ISBLANK(laps_times[[#This Row],[77]]),"DNF",CONCATENATE(RANK(rounds_cum_time[[#This Row],[77]],rounds_cum_time[77],1),"."))</f>
        <v>57.</v>
      </c>
      <c r="CI69" s="130" t="str">
        <f>IF(ISBLANK(laps_times[[#This Row],[78]]),"DNF",CONCATENATE(RANK(rounds_cum_time[[#This Row],[78]],rounds_cum_time[78],1),"."))</f>
        <v>57.</v>
      </c>
      <c r="CJ69" s="130" t="str">
        <f>IF(ISBLANK(laps_times[[#This Row],[79]]),"DNF",CONCATENATE(RANK(rounds_cum_time[[#This Row],[79]],rounds_cum_time[79],1),"."))</f>
        <v>58.</v>
      </c>
      <c r="CK69" s="130" t="str">
        <f>IF(ISBLANK(laps_times[[#This Row],[80]]),"DNF",CONCATENATE(RANK(rounds_cum_time[[#This Row],[80]],rounds_cum_time[80],1),"."))</f>
        <v>58.</v>
      </c>
      <c r="CL69" s="130" t="str">
        <f>IF(ISBLANK(laps_times[[#This Row],[81]]),"DNF",CONCATENATE(RANK(rounds_cum_time[[#This Row],[81]],rounds_cum_time[81],1),"."))</f>
        <v>62.</v>
      </c>
      <c r="CM69" s="130" t="str">
        <f>IF(ISBLANK(laps_times[[#This Row],[82]]),"DNF",CONCATENATE(RANK(rounds_cum_time[[#This Row],[82]],rounds_cum_time[82],1),"."))</f>
        <v>62.</v>
      </c>
      <c r="CN69" s="130" t="str">
        <f>IF(ISBLANK(laps_times[[#This Row],[83]]),"DNF",CONCATENATE(RANK(rounds_cum_time[[#This Row],[83]],rounds_cum_time[83],1),"."))</f>
        <v>61.</v>
      </c>
      <c r="CO69" s="130" t="str">
        <f>IF(ISBLANK(laps_times[[#This Row],[84]]),"DNF",CONCATENATE(RANK(rounds_cum_time[[#This Row],[84]],rounds_cum_time[84],1),"."))</f>
        <v>64.</v>
      </c>
      <c r="CP69" s="130" t="str">
        <f>IF(ISBLANK(laps_times[[#This Row],[85]]),"DNF",CONCATENATE(RANK(rounds_cum_time[[#This Row],[85]],rounds_cum_time[85],1),"."))</f>
        <v>64.</v>
      </c>
      <c r="CQ69" s="130" t="str">
        <f>IF(ISBLANK(laps_times[[#This Row],[86]]),"DNF",CONCATENATE(RANK(rounds_cum_time[[#This Row],[86]],rounds_cum_time[86],1),"."))</f>
        <v>64.</v>
      </c>
      <c r="CR69" s="130" t="str">
        <f>IF(ISBLANK(laps_times[[#This Row],[87]]),"DNF",CONCATENATE(RANK(rounds_cum_time[[#This Row],[87]],rounds_cum_time[87],1),"."))</f>
        <v>64.</v>
      </c>
      <c r="CS69" s="130" t="str">
        <f>IF(ISBLANK(laps_times[[#This Row],[88]]),"DNF",CONCATENATE(RANK(rounds_cum_time[[#This Row],[88]],rounds_cum_time[88],1),"."))</f>
        <v>64.</v>
      </c>
      <c r="CT69" s="130" t="str">
        <f>IF(ISBLANK(laps_times[[#This Row],[89]]),"DNF",CONCATENATE(RANK(rounds_cum_time[[#This Row],[89]],rounds_cum_time[89],1),"."))</f>
        <v>65.</v>
      </c>
      <c r="CU69" s="130" t="str">
        <f>IF(ISBLANK(laps_times[[#This Row],[90]]),"DNF",CONCATENATE(RANK(rounds_cum_time[[#This Row],[90]],rounds_cum_time[90],1),"."))</f>
        <v>65.</v>
      </c>
      <c r="CV69" s="130" t="str">
        <f>IF(ISBLANK(laps_times[[#This Row],[91]]),"DNF",CONCATENATE(RANK(rounds_cum_time[[#This Row],[91]],rounds_cum_time[91],1),"."))</f>
        <v>65.</v>
      </c>
      <c r="CW69" s="130" t="str">
        <f>IF(ISBLANK(laps_times[[#This Row],[92]]),"DNF",CONCATENATE(RANK(rounds_cum_time[[#This Row],[92]],rounds_cum_time[92],1),"."))</f>
        <v>65.</v>
      </c>
      <c r="CX69" s="130" t="str">
        <f>IF(ISBLANK(laps_times[[#This Row],[93]]),"DNF",CONCATENATE(RANK(rounds_cum_time[[#This Row],[93]],rounds_cum_time[93],1),"."))</f>
        <v>66.</v>
      </c>
      <c r="CY69" s="130" t="str">
        <f>IF(ISBLANK(laps_times[[#This Row],[94]]),"DNF",CONCATENATE(RANK(rounds_cum_time[[#This Row],[94]],rounds_cum_time[94],1),"."))</f>
        <v>66.</v>
      </c>
      <c r="CZ69" s="130" t="str">
        <f>IF(ISBLANK(laps_times[[#This Row],[95]]),"DNF",CONCATENATE(RANK(rounds_cum_time[[#This Row],[95]],rounds_cum_time[95],1),"."))</f>
        <v>66.</v>
      </c>
      <c r="DA69" s="130" t="str">
        <f>IF(ISBLANK(laps_times[[#This Row],[96]]),"DNF",CONCATENATE(RANK(rounds_cum_time[[#This Row],[96]],rounds_cum_time[96],1),"."))</f>
        <v>65.</v>
      </c>
      <c r="DB69" s="130" t="str">
        <f>IF(ISBLANK(laps_times[[#This Row],[97]]),"DNF",CONCATENATE(RANK(rounds_cum_time[[#This Row],[97]],rounds_cum_time[97],1),"."))</f>
        <v>65.</v>
      </c>
      <c r="DC69" s="130" t="str">
        <f>IF(ISBLANK(laps_times[[#This Row],[98]]),"DNF",CONCATENATE(RANK(rounds_cum_time[[#This Row],[98]],rounds_cum_time[98],1),"."))</f>
        <v>65.</v>
      </c>
      <c r="DD69" s="130" t="str">
        <f>IF(ISBLANK(laps_times[[#This Row],[99]]),"DNF",CONCATENATE(RANK(rounds_cum_time[[#This Row],[99]],rounds_cum_time[99],1),"."))</f>
        <v>66.</v>
      </c>
      <c r="DE69" s="130" t="str">
        <f>IF(ISBLANK(laps_times[[#This Row],[100]]),"DNF",CONCATENATE(RANK(rounds_cum_time[[#This Row],[100]],rounds_cum_time[100],1),"."))</f>
        <v>67.</v>
      </c>
      <c r="DF69" s="130" t="str">
        <f>IF(ISBLANK(laps_times[[#This Row],[101]]),"DNF",CONCATENATE(RANK(rounds_cum_time[[#This Row],[101]],rounds_cum_time[101],1),"."))</f>
        <v>67.</v>
      </c>
      <c r="DG69" s="130" t="str">
        <f>IF(ISBLANK(laps_times[[#This Row],[102]]),"DNF",CONCATENATE(RANK(rounds_cum_time[[#This Row],[102]],rounds_cum_time[102],1),"."))</f>
        <v>66.</v>
      </c>
      <c r="DH69" s="130" t="str">
        <f>IF(ISBLANK(laps_times[[#This Row],[103]]),"DNF",CONCATENATE(RANK(rounds_cum_time[[#This Row],[103]],rounds_cum_time[103],1),"."))</f>
        <v>66.</v>
      </c>
      <c r="DI69" s="131" t="str">
        <f>IF(ISBLANK(laps_times[[#This Row],[104]]),"DNF",CONCATENATE(RANK(rounds_cum_time[[#This Row],[104]],rounds_cum_time[104],1),"."))</f>
        <v>66.</v>
      </c>
      <c r="DJ69" s="131" t="str">
        <f>IF(ISBLANK(laps_times[[#This Row],[105]]),"DNF",CONCATENATE(RANK(rounds_cum_time[[#This Row],[105]],rounds_cum_time[105],1),"."))</f>
        <v>66.</v>
      </c>
    </row>
    <row r="70" spans="2:114" x14ac:dyDescent="0.2">
      <c r="B70" s="124">
        <f>laps_times[[#This Row],[poř]]</f>
        <v>67</v>
      </c>
      <c r="C70" s="129">
        <f>laps_times[[#This Row],[s.č.]]</f>
        <v>32</v>
      </c>
      <c r="D70" s="125" t="str">
        <f>laps_times[[#This Row],[jméno]]</f>
        <v>Hannes Kranixfeld</v>
      </c>
      <c r="E70" s="126">
        <f>laps_times[[#This Row],[roč]]</f>
        <v>1973</v>
      </c>
      <c r="F70" s="126" t="str">
        <f>laps_times[[#This Row],[kat]]</f>
        <v>M40</v>
      </c>
      <c r="G70" s="126">
        <f>laps_times[[#This Row],[poř_kat]]</f>
        <v>29</v>
      </c>
      <c r="H70" s="125" t="str">
        <f>IF(ISBLANK(laps_times[[#This Row],[klub]]),"-",laps_times[[#This Row],[klub]])</f>
        <v>Heiltherme Bad Waltersdorf</v>
      </c>
      <c r="I70" s="138">
        <f>laps_times[[#This Row],[celk. čas]]</f>
        <v>0.16184027777777779</v>
      </c>
      <c r="J70" s="130" t="str">
        <f>IF(ISBLANK(laps_times[[#This Row],[1]]),"DNF",CONCATENATE(RANK(rounds_cum_time[[#This Row],[1]],rounds_cum_time[1],1),"."))</f>
        <v>107.</v>
      </c>
      <c r="K70" s="130" t="str">
        <f>IF(ISBLANK(laps_times[[#This Row],[2]]),"DNF",CONCATENATE(RANK(rounds_cum_time[[#This Row],[2]],rounds_cum_time[2],1),"."))</f>
        <v>108.</v>
      </c>
      <c r="L70" s="130" t="str">
        <f>IF(ISBLANK(laps_times[[#This Row],[3]]),"DNF",CONCATENATE(RANK(rounds_cum_time[[#This Row],[3]],rounds_cum_time[3],1),"."))</f>
        <v>120.</v>
      </c>
      <c r="M70" s="130" t="str">
        <f>IF(ISBLANK(laps_times[[#This Row],[4]]),"DNF",CONCATENATE(RANK(rounds_cum_time[[#This Row],[4]],rounds_cum_time[4],1),"."))</f>
        <v>118.</v>
      </c>
      <c r="N70" s="130" t="str">
        <f>IF(ISBLANK(laps_times[[#This Row],[5]]),"DNF",CONCATENATE(RANK(rounds_cum_time[[#This Row],[5]],rounds_cum_time[5],1),"."))</f>
        <v>111.</v>
      </c>
      <c r="O70" s="130" t="str">
        <f>IF(ISBLANK(laps_times[[#This Row],[6]]),"DNF",CONCATENATE(RANK(rounds_cum_time[[#This Row],[6]],rounds_cum_time[6],1),"."))</f>
        <v>106.</v>
      </c>
      <c r="P70" s="130" t="str">
        <f>IF(ISBLANK(laps_times[[#This Row],[7]]),"DNF",CONCATENATE(RANK(rounds_cum_time[[#This Row],[7]],rounds_cum_time[7],1),"."))</f>
        <v>100.</v>
      </c>
      <c r="Q70" s="130" t="str">
        <f>IF(ISBLANK(laps_times[[#This Row],[8]]),"DNF",CONCATENATE(RANK(rounds_cum_time[[#This Row],[8]],rounds_cum_time[8],1),"."))</f>
        <v>98.</v>
      </c>
      <c r="R70" s="130" t="str">
        <f>IF(ISBLANK(laps_times[[#This Row],[9]]),"DNF",CONCATENATE(RANK(rounds_cum_time[[#This Row],[9]],rounds_cum_time[9],1),"."))</f>
        <v>95.</v>
      </c>
      <c r="S70" s="130" t="str">
        <f>IF(ISBLANK(laps_times[[#This Row],[10]]),"DNF",CONCATENATE(RANK(rounds_cum_time[[#This Row],[10]],rounds_cum_time[10],1),"."))</f>
        <v>94.</v>
      </c>
      <c r="T70" s="130" t="str">
        <f>IF(ISBLANK(laps_times[[#This Row],[11]]),"DNF",CONCATENATE(RANK(rounds_cum_time[[#This Row],[11]],rounds_cum_time[11],1),"."))</f>
        <v>91.</v>
      </c>
      <c r="U70" s="130" t="str">
        <f>IF(ISBLANK(laps_times[[#This Row],[12]]),"DNF",CONCATENATE(RANK(rounds_cum_time[[#This Row],[12]],rounds_cum_time[12],1),"."))</f>
        <v>90.</v>
      </c>
      <c r="V70" s="130" t="str">
        <f>IF(ISBLANK(laps_times[[#This Row],[13]]),"DNF",CONCATENATE(RANK(rounds_cum_time[[#This Row],[13]],rounds_cum_time[13],1),"."))</f>
        <v>86.</v>
      </c>
      <c r="W70" s="130" t="str">
        <f>IF(ISBLANK(laps_times[[#This Row],[14]]),"DNF",CONCATENATE(RANK(rounds_cum_time[[#This Row],[14]],rounds_cum_time[14],1),"."))</f>
        <v>85.</v>
      </c>
      <c r="X70" s="130" t="str">
        <f>IF(ISBLANK(laps_times[[#This Row],[15]]),"DNF",CONCATENATE(RANK(rounds_cum_time[[#This Row],[15]],rounds_cum_time[15],1),"."))</f>
        <v>85.</v>
      </c>
      <c r="Y70" s="130" t="str">
        <f>IF(ISBLANK(laps_times[[#This Row],[16]]),"DNF",CONCATENATE(RANK(rounds_cum_time[[#This Row],[16]],rounds_cum_time[16],1),"."))</f>
        <v>83.</v>
      </c>
      <c r="Z70" s="130" t="str">
        <f>IF(ISBLANK(laps_times[[#This Row],[17]]),"DNF",CONCATENATE(RANK(rounds_cum_time[[#This Row],[17]],rounds_cum_time[17],1),"."))</f>
        <v>83.</v>
      </c>
      <c r="AA70" s="130" t="str">
        <f>IF(ISBLANK(laps_times[[#This Row],[18]]),"DNF",CONCATENATE(RANK(rounds_cum_time[[#This Row],[18]],rounds_cum_time[18],1),"."))</f>
        <v>82.</v>
      </c>
      <c r="AB70" s="130" t="str">
        <f>IF(ISBLANK(laps_times[[#This Row],[19]]),"DNF",CONCATENATE(RANK(rounds_cum_time[[#This Row],[19]],rounds_cum_time[19],1),"."))</f>
        <v>82.</v>
      </c>
      <c r="AC70" s="130" t="str">
        <f>IF(ISBLANK(laps_times[[#This Row],[20]]),"DNF",CONCATENATE(RANK(rounds_cum_time[[#This Row],[20]],rounds_cum_time[20],1),"."))</f>
        <v>82.</v>
      </c>
      <c r="AD70" s="130" t="str">
        <f>IF(ISBLANK(laps_times[[#This Row],[21]]),"DNF",CONCATENATE(RANK(rounds_cum_time[[#This Row],[21]],rounds_cum_time[21],1),"."))</f>
        <v>81.</v>
      </c>
      <c r="AE70" s="130" t="str">
        <f>IF(ISBLANK(laps_times[[#This Row],[22]]),"DNF",CONCATENATE(RANK(rounds_cum_time[[#This Row],[22]],rounds_cum_time[22],1),"."))</f>
        <v>81.</v>
      </c>
      <c r="AF70" s="130" t="str">
        <f>IF(ISBLANK(laps_times[[#This Row],[23]]),"DNF",CONCATENATE(RANK(rounds_cum_time[[#This Row],[23]],rounds_cum_time[23],1),"."))</f>
        <v>81.</v>
      </c>
      <c r="AG70" s="130" t="str">
        <f>IF(ISBLANK(laps_times[[#This Row],[24]]),"DNF",CONCATENATE(RANK(rounds_cum_time[[#This Row],[24]],rounds_cum_time[24],1),"."))</f>
        <v>83.</v>
      </c>
      <c r="AH70" s="130" t="str">
        <f>IF(ISBLANK(laps_times[[#This Row],[25]]),"DNF",CONCATENATE(RANK(rounds_cum_time[[#This Row],[25]],rounds_cum_time[25],1),"."))</f>
        <v>83.</v>
      </c>
      <c r="AI70" s="130" t="str">
        <f>IF(ISBLANK(laps_times[[#This Row],[26]]),"DNF",CONCATENATE(RANK(rounds_cum_time[[#This Row],[26]],rounds_cum_time[26],1),"."))</f>
        <v>83.</v>
      </c>
      <c r="AJ70" s="130" t="str">
        <f>IF(ISBLANK(laps_times[[#This Row],[27]]),"DNF",CONCATENATE(RANK(rounds_cum_time[[#This Row],[27]],rounds_cum_time[27],1),"."))</f>
        <v>83.</v>
      </c>
      <c r="AK70" s="130" t="str">
        <f>IF(ISBLANK(laps_times[[#This Row],[28]]),"DNF",CONCATENATE(RANK(rounds_cum_time[[#This Row],[28]],rounds_cum_time[28],1),"."))</f>
        <v>84.</v>
      </c>
      <c r="AL70" s="130" t="str">
        <f>IF(ISBLANK(laps_times[[#This Row],[29]]),"DNF",CONCATENATE(RANK(rounds_cum_time[[#This Row],[29]],rounds_cum_time[29],1),"."))</f>
        <v>82.</v>
      </c>
      <c r="AM70" s="130" t="str">
        <f>IF(ISBLANK(laps_times[[#This Row],[30]]),"DNF",CONCATENATE(RANK(rounds_cum_time[[#This Row],[30]],rounds_cum_time[30],1),"."))</f>
        <v>83.</v>
      </c>
      <c r="AN70" s="130" t="str">
        <f>IF(ISBLANK(laps_times[[#This Row],[31]]),"DNF",CONCATENATE(RANK(rounds_cum_time[[#This Row],[31]],rounds_cum_time[31],1),"."))</f>
        <v>83.</v>
      </c>
      <c r="AO70" s="130" t="str">
        <f>IF(ISBLANK(laps_times[[#This Row],[32]]),"DNF",CONCATENATE(RANK(rounds_cum_time[[#This Row],[32]],rounds_cum_time[32],1),"."))</f>
        <v>82.</v>
      </c>
      <c r="AP70" s="130" t="str">
        <f>IF(ISBLANK(laps_times[[#This Row],[33]]),"DNF",CONCATENATE(RANK(rounds_cum_time[[#This Row],[33]],rounds_cum_time[33],1),"."))</f>
        <v>82.</v>
      </c>
      <c r="AQ70" s="130" t="str">
        <f>IF(ISBLANK(laps_times[[#This Row],[34]]),"DNF",CONCATENATE(RANK(rounds_cum_time[[#This Row],[34]],rounds_cum_time[34],1),"."))</f>
        <v>82.</v>
      </c>
      <c r="AR70" s="130" t="str">
        <f>IF(ISBLANK(laps_times[[#This Row],[35]]),"DNF",CONCATENATE(RANK(rounds_cum_time[[#This Row],[35]],rounds_cum_time[35],1),"."))</f>
        <v>82.</v>
      </c>
      <c r="AS70" s="130" t="str">
        <f>IF(ISBLANK(laps_times[[#This Row],[36]]),"DNF",CONCATENATE(RANK(rounds_cum_time[[#This Row],[36]],rounds_cum_time[36],1),"."))</f>
        <v>82.</v>
      </c>
      <c r="AT70" s="130" t="str">
        <f>IF(ISBLANK(laps_times[[#This Row],[37]]),"DNF",CONCATENATE(RANK(rounds_cum_time[[#This Row],[37]],rounds_cum_time[37],1),"."))</f>
        <v>82.</v>
      </c>
      <c r="AU70" s="130" t="str">
        <f>IF(ISBLANK(laps_times[[#This Row],[38]]),"DNF",CONCATENATE(RANK(rounds_cum_time[[#This Row],[38]],rounds_cum_time[38],1),"."))</f>
        <v>82.</v>
      </c>
      <c r="AV70" s="130" t="str">
        <f>IF(ISBLANK(laps_times[[#This Row],[39]]),"DNF",CONCATENATE(RANK(rounds_cum_time[[#This Row],[39]],rounds_cum_time[39],1),"."))</f>
        <v>82.</v>
      </c>
      <c r="AW70" s="130" t="str">
        <f>IF(ISBLANK(laps_times[[#This Row],[40]]),"DNF",CONCATENATE(RANK(rounds_cum_time[[#This Row],[40]],rounds_cum_time[40],1),"."))</f>
        <v>82.</v>
      </c>
      <c r="AX70" s="130" t="str">
        <f>IF(ISBLANK(laps_times[[#This Row],[41]]),"DNF",CONCATENATE(RANK(rounds_cum_time[[#This Row],[41]],rounds_cum_time[41],1),"."))</f>
        <v>82.</v>
      </c>
      <c r="AY70" s="130" t="str">
        <f>IF(ISBLANK(laps_times[[#This Row],[42]]),"DNF",CONCATENATE(RANK(rounds_cum_time[[#This Row],[42]],rounds_cum_time[42],1),"."))</f>
        <v>82.</v>
      </c>
      <c r="AZ70" s="130" t="str">
        <f>IF(ISBLANK(laps_times[[#This Row],[43]]),"DNF",CONCATENATE(RANK(rounds_cum_time[[#This Row],[43]],rounds_cum_time[43],1),"."))</f>
        <v>82.</v>
      </c>
      <c r="BA70" s="130" t="str">
        <f>IF(ISBLANK(laps_times[[#This Row],[44]]),"DNF",CONCATENATE(RANK(rounds_cum_time[[#This Row],[44]],rounds_cum_time[44],1),"."))</f>
        <v>83.</v>
      </c>
      <c r="BB70" s="130" t="str">
        <f>IF(ISBLANK(laps_times[[#This Row],[45]]),"DNF",CONCATENATE(RANK(rounds_cum_time[[#This Row],[45]],rounds_cum_time[45],1),"."))</f>
        <v>83.</v>
      </c>
      <c r="BC70" s="130" t="str">
        <f>IF(ISBLANK(laps_times[[#This Row],[46]]),"DNF",CONCATENATE(RANK(rounds_cum_time[[#This Row],[46]],rounds_cum_time[46],1),"."))</f>
        <v>83.</v>
      </c>
      <c r="BD70" s="130" t="str">
        <f>IF(ISBLANK(laps_times[[#This Row],[47]]),"DNF",CONCATENATE(RANK(rounds_cum_time[[#This Row],[47]],rounds_cum_time[47],1),"."))</f>
        <v>82.</v>
      </c>
      <c r="BE70" s="130" t="str">
        <f>IF(ISBLANK(laps_times[[#This Row],[48]]),"DNF",CONCATENATE(RANK(rounds_cum_time[[#This Row],[48]],rounds_cum_time[48],1),"."))</f>
        <v>81.</v>
      </c>
      <c r="BF70" s="130" t="str">
        <f>IF(ISBLANK(laps_times[[#This Row],[49]]),"DNF",CONCATENATE(RANK(rounds_cum_time[[#This Row],[49]],rounds_cum_time[49],1),"."))</f>
        <v>81.</v>
      </c>
      <c r="BG70" s="130" t="str">
        <f>IF(ISBLANK(laps_times[[#This Row],[50]]),"DNF",CONCATENATE(RANK(rounds_cum_time[[#This Row],[50]],rounds_cum_time[50],1),"."))</f>
        <v>81.</v>
      </c>
      <c r="BH70" s="130" t="str">
        <f>IF(ISBLANK(laps_times[[#This Row],[51]]),"DNF",CONCATENATE(RANK(rounds_cum_time[[#This Row],[51]],rounds_cum_time[51],1),"."))</f>
        <v>81.</v>
      </c>
      <c r="BI70" s="130" t="str">
        <f>IF(ISBLANK(laps_times[[#This Row],[52]]),"DNF",CONCATENATE(RANK(rounds_cum_time[[#This Row],[52]],rounds_cum_time[52],1),"."))</f>
        <v>81.</v>
      </c>
      <c r="BJ70" s="130" t="str">
        <f>IF(ISBLANK(laps_times[[#This Row],[53]]),"DNF",CONCATENATE(RANK(rounds_cum_time[[#This Row],[53]],rounds_cum_time[53],1),"."))</f>
        <v>81.</v>
      </c>
      <c r="BK70" s="130" t="str">
        <f>IF(ISBLANK(laps_times[[#This Row],[54]]),"DNF",CONCATENATE(RANK(rounds_cum_time[[#This Row],[54]],rounds_cum_time[54],1),"."))</f>
        <v>81.</v>
      </c>
      <c r="BL70" s="130" t="str">
        <f>IF(ISBLANK(laps_times[[#This Row],[55]]),"DNF",CONCATENATE(RANK(rounds_cum_time[[#This Row],[55]],rounds_cum_time[55],1),"."))</f>
        <v>81.</v>
      </c>
      <c r="BM70" s="130" t="str">
        <f>IF(ISBLANK(laps_times[[#This Row],[56]]),"DNF",CONCATENATE(RANK(rounds_cum_time[[#This Row],[56]],rounds_cum_time[56],1),"."))</f>
        <v>81.</v>
      </c>
      <c r="BN70" s="130" t="str">
        <f>IF(ISBLANK(laps_times[[#This Row],[57]]),"DNF",CONCATENATE(RANK(rounds_cum_time[[#This Row],[57]],rounds_cum_time[57],1),"."))</f>
        <v>81.</v>
      </c>
      <c r="BO70" s="130" t="str">
        <f>IF(ISBLANK(laps_times[[#This Row],[58]]),"DNF",CONCATENATE(RANK(rounds_cum_time[[#This Row],[58]],rounds_cum_time[58],1),"."))</f>
        <v>81.</v>
      </c>
      <c r="BP70" s="130" t="str">
        <f>IF(ISBLANK(laps_times[[#This Row],[59]]),"DNF",CONCATENATE(RANK(rounds_cum_time[[#This Row],[59]],rounds_cum_time[59],1),"."))</f>
        <v>80.</v>
      </c>
      <c r="BQ70" s="130" t="str">
        <f>IF(ISBLANK(laps_times[[#This Row],[60]]),"DNF",CONCATENATE(RANK(rounds_cum_time[[#This Row],[60]],rounds_cum_time[60],1),"."))</f>
        <v>80.</v>
      </c>
      <c r="BR70" s="130" t="str">
        <f>IF(ISBLANK(laps_times[[#This Row],[61]]),"DNF",CONCATENATE(RANK(rounds_cum_time[[#This Row],[61]],rounds_cum_time[61],1),"."))</f>
        <v>79.</v>
      </c>
      <c r="BS70" s="130" t="str">
        <f>IF(ISBLANK(laps_times[[#This Row],[62]]),"DNF",CONCATENATE(RANK(rounds_cum_time[[#This Row],[62]],rounds_cum_time[62],1),"."))</f>
        <v>76.</v>
      </c>
      <c r="BT70" s="130" t="str">
        <f>IF(ISBLANK(laps_times[[#This Row],[63]]),"DNF",CONCATENATE(RANK(rounds_cum_time[[#This Row],[63]],rounds_cum_time[63],1),"."))</f>
        <v>76.</v>
      </c>
      <c r="BU70" s="130" t="str">
        <f>IF(ISBLANK(laps_times[[#This Row],[64]]),"DNF",CONCATENATE(RANK(rounds_cum_time[[#This Row],[64]],rounds_cum_time[64],1),"."))</f>
        <v>76.</v>
      </c>
      <c r="BV70" s="130" t="str">
        <f>IF(ISBLANK(laps_times[[#This Row],[65]]),"DNF",CONCATENATE(RANK(rounds_cum_time[[#This Row],[65]],rounds_cum_time[65],1),"."))</f>
        <v>76.</v>
      </c>
      <c r="BW70" s="130" t="str">
        <f>IF(ISBLANK(laps_times[[#This Row],[66]]),"DNF",CONCATENATE(RANK(rounds_cum_time[[#This Row],[66]],rounds_cum_time[66],1),"."))</f>
        <v>76.</v>
      </c>
      <c r="BX70" s="130" t="str">
        <f>IF(ISBLANK(laps_times[[#This Row],[67]]),"DNF",CONCATENATE(RANK(rounds_cum_time[[#This Row],[67]],rounds_cum_time[67],1),"."))</f>
        <v>75.</v>
      </c>
      <c r="BY70" s="130" t="str">
        <f>IF(ISBLANK(laps_times[[#This Row],[68]]),"DNF",CONCATENATE(RANK(rounds_cum_time[[#This Row],[68]],rounds_cum_time[68],1),"."))</f>
        <v>75.</v>
      </c>
      <c r="BZ70" s="130" t="str">
        <f>IF(ISBLANK(laps_times[[#This Row],[69]]),"DNF",CONCATENATE(RANK(rounds_cum_time[[#This Row],[69]],rounds_cum_time[69],1),"."))</f>
        <v>75.</v>
      </c>
      <c r="CA70" s="130" t="str">
        <f>IF(ISBLANK(laps_times[[#This Row],[70]]),"DNF",CONCATENATE(RANK(rounds_cum_time[[#This Row],[70]],rounds_cum_time[70],1),"."))</f>
        <v>75.</v>
      </c>
      <c r="CB70" s="130" t="str">
        <f>IF(ISBLANK(laps_times[[#This Row],[71]]),"DNF",CONCATENATE(RANK(rounds_cum_time[[#This Row],[71]],rounds_cum_time[71],1),"."))</f>
        <v>75.</v>
      </c>
      <c r="CC70" s="130" t="str">
        <f>IF(ISBLANK(laps_times[[#This Row],[72]]),"DNF",CONCATENATE(RANK(rounds_cum_time[[#This Row],[72]],rounds_cum_time[72],1),"."))</f>
        <v>74.</v>
      </c>
      <c r="CD70" s="130" t="str">
        <f>IF(ISBLANK(laps_times[[#This Row],[73]]),"DNF",CONCATENATE(RANK(rounds_cum_time[[#This Row],[73]],rounds_cum_time[73],1),"."))</f>
        <v>74.</v>
      </c>
      <c r="CE70" s="130" t="str">
        <f>IF(ISBLANK(laps_times[[#This Row],[74]]),"DNF",CONCATENATE(RANK(rounds_cum_time[[#This Row],[74]],rounds_cum_time[74],1),"."))</f>
        <v>74.</v>
      </c>
      <c r="CF70" s="130" t="str">
        <f>IF(ISBLANK(laps_times[[#This Row],[75]]),"DNF",CONCATENATE(RANK(rounds_cum_time[[#This Row],[75]],rounds_cum_time[75],1),"."))</f>
        <v>73.</v>
      </c>
      <c r="CG70" s="130" t="str">
        <f>IF(ISBLANK(laps_times[[#This Row],[76]]),"DNF",CONCATENATE(RANK(rounds_cum_time[[#This Row],[76]],rounds_cum_time[76],1),"."))</f>
        <v>73.</v>
      </c>
      <c r="CH70" s="130" t="str">
        <f>IF(ISBLANK(laps_times[[#This Row],[77]]),"DNF",CONCATENATE(RANK(rounds_cum_time[[#This Row],[77]],rounds_cum_time[77],1),"."))</f>
        <v>72.</v>
      </c>
      <c r="CI70" s="130" t="str">
        <f>IF(ISBLANK(laps_times[[#This Row],[78]]),"DNF",CONCATENATE(RANK(rounds_cum_time[[#This Row],[78]],rounds_cum_time[78],1),"."))</f>
        <v>72.</v>
      </c>
      <c r="CJ70" s="130" t="str">
        <f>IF(ISBLANK(laps_times[[#This Row],[79]]),"DNF",CONCATENATE(RANK(rounds_cum_time[[#This Row],[79]],rounds_cum_time[79],1),"."))</f>
        <v>72.</v>
      </c>
      <c r="CK70" s="130" t="str">
        <f>IF(ISBLANK(laps_times[[#This Row],[80]]),"DNF",CONCATENATE(RANK(rounds_cum_time[[#This Row],[80]],rounds_cum_time[80],1),"."))</f>
        <v>72.</v>
      </c>
      <c r="CL70" s="130" t="str">
        <f>IF(ISBLANK(laps_times[[#This Row],[81]]),"DNF",CONCATENATE(RANK(rounds_cum_time[[#This Row],[81]],rounds_cum_time[81],1),"."))</f>
        <v>72.</v>
      </c>
      <c r="CM70" s="130" t="str">
        <f>IF(ISBLANK(laps_times[[#This Row],[82]]),"DNF",CONCATENATE(RANK(rounds_cum_time[[#This Row],[82]],rounds_cum_time[82],1),"."))</f>
        <v>72.</v>
      </c>
      <c r="CN70" s="130" t="str">
        <f>IF(ISBLANK(laps_times[[#This Row],[83]]),"DNF",CONCATENATE(RANK(rounds_cum_time[[#This Row],[83]],rounds_cum_time[83],1),"."))</f>
        <v>71.</v>
      </c>
      <c r="CO70" s="130" t="str">
        <f>IF(ISBLANK(laps_times[[#This Row],[84]]),"DNF",CONCATENATE(RANK(rounds_cum_time[[#This Row],[84]],rounds_cum_time[84],1),"."))</f>
        <v>71.</v>
      </c>
      <c r="CP70" s="130" t="str">
        <f>IF(ISBLANK(laps_times[[#This Row],[85]]),"DNF",CONCATENATE(RANK(rounds_cum_time[[#This Row],[85]],rounds_cum_time[85],1),"."))</f>
        <v>70.</v>
      </c>
      <c r="CQ70" s="130" t="str">
        <f>IF(ISBLANK(laps_times[[#This Row],[86]]),"DNF",CONCATENATE(RANK(rounds_cum_time[[#This Row],[86]],rounds_cum_time[86],1),"."))</f>
        <v>69.</v>
      </c>
      <c r="CR70" s="130" t="str">
        <f>IF(ISBLANK(laps_times[[#This Row],[87]]),"DNF",CONCATENATE(RANK(rounds_cum_time[[#This Row],[87]],rounds_cum_time[87],1),"."))</f>
        <v>69.</v>
      </c>
      <c r="CS70" s="130" t="str">
        <f>IF(ISBLANK(laps_times[[#This Row],[88]]),"DNF",CONCATENATE(RANK(rounds_cum_time[[#This Row],[88]],rounds_cum_time[88],1),"."))</f>
        <v>70.</v>
      </c>
      <c r="CT70" s="130" t="str">
        <f>IF(ISBLANK(laps_times[[#This Row],[89]]),"DNF",CONCATENATE(RANK(rounds_cum_time[[#This Row],[89]],rounds_cum_time[89],1),"."))</f>
        <v>70.</v>
      </c>
      <c r="CU70" s="130" t="str">
        <f>IF(ISBLANK(laps_times[[#This Row],[90]]),"DNF",CONCATENATE(RANK(rounds_cum_time[[#This Row],[90]],rounds_cum_time[90],1),"."))</f>
        <v>70.</v>
      </c>
      <c r="CV70" s="130" t="str">
        <f>IF(ISBLANK(laps_times[[#This Row],[91]]),"DNF",CONCATENATE(RANK(rounds_cum_time[[#This Row],[91]],rounds_cum_time[91],1),"."))</f>
        <v>70.</v>
      </c>
      <c r="CW70" s="130" t="str">
        <f>IF(ISBLANK(laps_times[[#This Row],[92]]),"DNF",CONCATENATE(RANK(rounds_cum_time[[#This Row],[92]],rounds_cum_time[92],1),"."))</f>
        <v>69.</v>
      </c>
      <c r="CX70" s="130" t="str">
        <f>IF(ISBLANK(laps_times[[#This Row],[93]]),"DNF",CONCATENATE(RANK(rounds_cum_time[[#This Row],[93]],rounds_cum_time[93],1),"."))</f>
        <v>69.</v>
      </c>
      <c r="CY70" s="130" t="str">
        <f>IF(ISBLANK(laps_times[[#This Row],[94]]),"DNF",CONCATENATE(RANK(rounds_cum_time[[#This Row],[94]],rounds_cum_time[94],1),"."))</f>
        <v>69.</v>
      </c>
      <c r="CZ70" s="130" t="str">
        <f>IF(ISBLANK(laps_times[[#This Row],[95]]),"DNF",CONCATENATE(RANK(rounds_cum_time[[#This Row],[95]],rounds_cum_time[95],1),"."))</f>
        <v>69.</v>
      </c>
      <c r="DA70" s="130" t="str">
        <f>IF(ISBLANK(laps_times[[#This Row],[96]]),"DNF",CONCATENATE(RANK(rounds_cum_time[[#This Row],[96]],rounds_cum_time[96],1),"."))</f>
        <v>69.</v>
      </c>
      <c r="DB70" s="130" t="str">
        <f>IF(ISBLANK(laps_times[[#This Row],[97]]),"DNF",CONCATENATE(RANK(rounds_cum_time[[#This Row],[97]],rounds_cum_time[97],1),"."))</f>
        <v>69.</v>
      </c>
      <c r="DC70" s="130" t="str">
        <f>IF(ISBLANK(laps_times[[#This Row],[98]]),"DNF",CONCATENATE(RANK(rounds_cum_time[[#This Row],[98]],rounds_cum_time[98],1),"."))</f>
        <v>69.</v>
      </c>
      <c r="DD70" s="130" t="str">
        <f>IF(ISBLANK(laps_times[[#This Row],[99]]),"DNF",CONCATENATE(RANK(rounds_cum_time[[#This Row],[99]],rounds_cum_time[99],1),"."))</f>
        <v>68.</v>
      </c>
      <c r="DE70" s="130" t="str">
        <f>IF(ISBLANK(laps_times[[#This Row],[100]]),"DNF",CONCATENATE(RANK(rounds_cum_time[[#This Row],[100]],rounds_cum_time[100],1),"."))</f>
        <v>68.</v>
      </c>
      <c r="DF70" s="130" t="str">
        <f>IF(ISBLANK(laps_times[[#This Row],[101]]),"DNF",CONCATENATE(RANK(rounds_cum_time[[#This Row],[101]],rounds_cum_time[101],1),"."))</f>
        <v>68.</v>
      </c>
      <c r="DG70" s="130" t="str">
        <f>IF(ISBLANK(laps_times[[#This Row],[102]]),"DNF",CONCATENATE(RANK(rounds_cum_time[[#This Row],[102]],rounds_cum_time[102],1),"."))</f>
        <v>68.</v>
      </c>
      <c r="DH70" s="130" t="str">
        <f>IF(ISBLANK(laps_times[[#This Row],[103]]),"DNF",CONCATENATE(RANK(rounds_cum_time[[#This Row],[103]],rounds_cum_time[103],1),"."))</f>
        <v>68.</v>
      </c>
      <c r="DI70" s="131" t="str">
        <f>IF(ISBLANK(laps_times[[#This Row],[104]]),"DNF",CONCATENATE(RANK(rounds_cum_time[[#This Row],[104]],rounds_cum_time[104],1),"."))</f>
        <v>67.</v>
      </c>
      <c r="DJ70" s="131" t="str">
        <f>IF(ISBLANK(laps_times[[#This Row],[105]]),"DNF",CONCATENATE(RANK(rounds_cum_time[[#This Row],[105]],rounds_cum_time[105],1),"."))</f>
        <v>67.</v>
      </c>
    </row>
    <row r="71" spans="2:114" x14ac:dyDescent="0.2">
      <c r="B71" s="124">
        <f>laps_times[[#This Row],[poř]]</f>
        <v>68</v>
      </c>
      <c r="C71" s="129">
        <f>laps_times[[#This Row],[s.č.]]</f>
        <v>71</v>
      </c>
      <c r="D71" s="125" t="str">
        <f>laps_times[[#This Row],[jméno]]</f>
        <v>Oubram Jan</v>
      </c>
      <c r="E71" s="126">
        <f>laps_times[[#This Row],[roč]]</f>
        <v>1978</v>
      </c>
      <c r="F71" s="126" t="str">
        <f>laps_times[[#This Row],[kat]]</f>
        <v>M40</v>
      </c>
      <c r="G71" s="126">
        <f>laps_times[[#This Row],[poř_kat]]</f>
        <v>30</v>
      </c>
      <c r="H71" s="125" t="str">
        <f>IF(ISBLANK(laps_times[[#This Row],[klub]]),"-",laps_times[[#This Row],[klub]])</f>
        <v>-</v>
      </c>
      <c r="I71" s="138">
        <f>laps_times[[#This Row],[celk. čas]]</f>
        <v>0.16244212962962964</v>
      </c>
      <c r="J71" s="130" t="str">
        <f>IF(ISBLANK(laps_times[[#This Row],[1]]),"DNF",CONCATENATE(RANK(rounds_cum_time[[#This Row],[1]],rounds_cum_time[1],1),"."))</f>
        <v>72.</v>
      </c>
      <c r="K71" s="130" t="str">
        <f>IF(ISBLANK(laps_times[[#This Row],[2]]),"DNF",CONCATENATE(RANK(rounds_cum_time[[#This Row],[2]],rounds_cum_time[2],1),"."))</f>
        <v>70.</v>
      </c>
      <c r="L71" s="130" t="str">
        <f>IF(ISBLANK(laps_times[[#This Row],[3]]),"DNF",CONCATENATE(RANK(rounds_cum_time[[#This Row],[3]],rounds_cum_time[3],1),"."))</f>
        <v>70.</v>
      </c>
      <c r="M71" s="130" t="str">
        <f>IF(ISBLANK(laps_times[[#This Row],[4]]),"DNF",CONCATENATE(RANK(rounds_cum_time[[#This Row],[4]],rounds_cum_time[4],1),"."))</f>
        <v>68.</v>
      </c>
      <c r="N71" s="130" t="str">
        <f>IF(ISBLANK(laps_times[[#This Row],[5]]),"DNF",CONCATENATE(RANK(rounds_cum_time[[#This Row],[5]],rounds_cum_time[5],1),"."))</f>
        <v>68.</v>
      </c>
      <c r="O71" s="130" t="str">
        <f>IF(ISBLANK(laps_times[[#This Row],[6]]),"DNF",CONCATENATE(RANK(rounds_cum_time[[#This Row],[6]],rounds_cum_time[6],1),"."))</f>
        <v>71.</v>
      </c>
      <c r="P71" s="130" t="str">
        <f>IF(ISBLANK(laps_times[[#This Row],[7]]),"DNF",CONCATENATE(RANK(rounds_cum_time[[#This Row],[7]],rounds_cum_time[7],1),"."))</f>
        <v>68.</v>
      </c>
      <c r="Q71" s="130" t="str">
        <f>IF(ISBLANK(laps_times[[#This Row],[8]]),"DNF",CONCATENATE(RANK(rounds_cum_time[[#This Row],[8]],rounds_cum_time[8],1),"."))</f>
        <v>68.</v>
      </c>
      <c r="R71" s="130" t="str">
        <f>IF(ISBLANK(laps_times[[#This Row],[9]]),"DNF",CONCATENATE(RANK(rounds_cum_time[[#This Row],[9]],rounds_cum_time[9],1),"."))</f>
        <v>68.</v>
      </c>
      <c r="S71" s="130" t="str">
        <f>IF(ISBLANK(laps_times[[#This Row],[10]]),"DNF",CONCATENATE(RANK(rounds_cum_time[[#This Row],[10]],rounds_cum_time[10],1),"."))</f>
        <v>68.</v>
      </c>
      <c r="T71" s="130" t="str">
        <f>IF(ISBLANK(laps_times[[#This Row],[11]]),"DNF",CONCATENATE(RANK(rounds_cum_time[[#This Row],[11]],rounds_cum_time[11],1),"."))</f>
        <v>67.</v>
      </c>
      <c r="U71" s="130" t="str">
        <f>IF(ISBLANK(laps_times[[#This Row],[12]]),"DNF",CONCATENATE(RANK(rounds_cum_time[[#This Row],[12]],rounds_cum_time[12],1),"."))</f>
        <v>69.</v>
      </c>
      <c r="V71" s="130" t="str">
        <f>IF(ISBLANK(laps_times[[#This Row],[13]]),"DNF",CONCATENATE(RANK(rounds_cum_time[[#This Row],[13]],rounds_cum_time[13],1),"."))</f>
        <v>66.</v>
      </c>
      <c r="W71" s="130" t="str">
        <f>IF(ISBLANK(laps_times[[#This Row],[14]]),"DNF",CONCATENATE(RANK(rounds_cum_time[[#This Row],[14]],rounds_cum_time[14],1),"."))</f>
        <v>66.</v>
      </c>
      <c r="X71" s="130" t="str">
        <f>IF(ISBLANK(laps_times[[#This Row],[15]]),"DNF",CONCATENATE(RANK(rounds_cum_time[[#This Row],[15]],rounds_cum_time[15],1),"."))</f>
        <v>64.</v>
      </c>
      <c r="Y71" s="130" t="str">
        <f>IF(ISBLANK(laps_times[[#This Row],[16]]),"DNF",CONCATENATE(RANK(rounds_cum_time[[#This Row],[16]],rounds_cum_time[16],1),"."))</f>
        <v>62.</v>
      </c>
      <c r="Z71" s="130" t="str">
        <f>IF(ISBLANK(laps_times[[#This Row],[17]]),"DNF",CONCATENATE(RANK(rounds_cum_time[[#This Row],[17]],rounds_cum_time[17],1),"."))</f>
        <v>62.</v>
      </c>
      <c r="AA71" s="130" t="str">
        <f>IF(ISBLANK(laps_times[[#This Row],[18]]),"DNF",CONCATENATE(RANK(rounds_cum_time[[#This Row],[18]],rounds_cum_time[18],1),"."))</f>
        <v>62.</v>
      </c>
      <c r="AB71" s="130" t="str">
        <f>IF(ISBLANK(laps_times[[#This Row],[19]]),"DNF",CONCATENATE(RANK(rounds_cum_time[[#This Row],[19]],rounds_cum_time[19],1),"."))</f>
        <v>62.</v>
      </c>
      <c r="AC71" s="130" t="str">
        <f>IF(ISBLANK(laps_times[[#This Row],[20]]),"DNF",CONCATENATE(RANK(rounds_cum_time[[#This Row],[20]],rounds_cum_time[20],1),"."))</f>
        <v>62.</v>
      </c>
      <c r="AD71" s="130" t="str">
        <f>IF(ISBLANK(laps_times[[#This Row],[21]]),"DNF",CONCATENATE(RANK(rounds_cum_time[[#This Row],[21]],rounds_cum_time[21],1),"."))</f>
        <v>60.</v>
      </c>
      <c r="AE71" s="130" t="str">
        <f>IF(ISBLANK(laps_times[[#This Row],[22]]),"DNF",CONCATENATE(RANK(rounds_cum_time[[#This Row],[22]],rounds_cum_time[22],1),"."))</f>
        <v>60.</v>
      </c>
      <c r="AF71" s="130" t="str">
        <f>IF(ISBLANK(laps_times[[#This Row],[23]]),"DNF",CONCATENATE(RANK(rounds_cum_time[[#This Row],[23]],rounds_cum_time[23],1),"."))</f>
        <v>61.</v>
      </c>
      <c r="AG71" s="130" t="str">
        <f>IF(ISBLANK(laps_times[[#This Row],[24]]),"DNF",CONCATENATE(RANK(rounds_cum_time[[#This Row],[24]],rounds_cum_time[24],1),"."))</f>
        <v>61.</v>
      </c>
      <c r="AH71" s="130" t="str">
        <f>IF(ISBLANK(laps_times[[#This Row],[25]]),"DNF",CONCATENATE(RANK(rounds_cum_time[[#This Row],[25]],rounds_cum_time[25],1),"."))</f>
        <v>61.</v>
      </c>
      <c r="AI71" s="130" t="str">
        <f>IF(ISBLANK(laps_times[[#This Row],[26]]),"DNF",CONCATENATE(RANK(rounds_cum_time[[#This Row],[26]],rounds_cum_time[26],1),"."))</f>
        <v>61.</v>
      </c>
      <c r="AJ71" s="130" t="str">
        <f>IF(ISBLANK(laps_times[[#This Row],[27]]),"DNF",CONCATENATE(RANK(rounds_cum_time[[#This Row],[27]],rounds_cum_time[27],1),"."))</f>
        <v>61.</v>
      </c>
      <c r="AK71" s="130" t="str">
        <f>IF(ISBLANK(laps_times[[#This Row],[28]]),"DNF",CONCATENATE(RANK(rounds_cum_time[[#This Row],[28]],rounds_cum_time[28],1),"."))</f>
        <v>61.</v>
      </c>
      <c r="AL71" s="130" t="str">
        <f>IF(ISBLANK(laps_times[[#This Row],[29]]),"DNF",CONCATENATE(RANK(rounds_cum_time[[#This Row],[29]],rounds_cum_time[29],1),"."))</f>
        <v>63.</v>
      </c>
      <c r="AM71" s="130" t="str">
        <f>IF(ISBLANK(laps_times[[#This Row],[30]]),"DNF",CONCATENATE(RANK(rounds_cum_time[[#This Row],[30]],rounds_cum_time[30],1),"."))</f>
        <v>63.</v>
      </c>
      <c r="AN71" s="130" t="str">
        <f>IF(ISBLANK(laps_times[[#This Row],[31]]),"DNF",CONCATENATE(RANK(rounds_cum_time[[#This Row],[31]],rounds_cum_time[31],1),"."))</f>
        <v>63.</v>
      </c>
      <c r="AO71" s="130" t="str">
        <f>IF(ISBLANK(laps_times[[#This Row],[32]]),"DNF",CONCATENATE(RANK(rounds_cum_time[[#This Row],[32]],rounds_cum_time[32],1),"."))</f>
        <v>63.</v>
      </c>
      <c r="AP71" s="130" t="str">
        <f>IF(ISBLANK(laps_times[[#This Row],[33]]),"DNF",CONCATENATE(RANK(rounds_cum_time[[#This Row],[33]],rounds_cum_time[33],1),"."))</f>
        <v>62.</v>
      </c>
      <c r="AQ71" s="130" t="str">
        <f>IF(ISBLANK(laps_times[[#This Row],[34]]),"DNF",CONCATENATE(RANK(rounds_cum_time[[#This Row],[34]],rounds_cum_time[34],1),"."))</f>
        <v>62.</v>
      </c>
      <c r="AR71" s="130" t="str">
        <f>IF(ISBLANK(laps_times[[#This Row],[35]]),"DNF",CONCATENATE(RANK(rounds_cum_time[[#This Row],[35]],rounds_cum_time[35],1),"."))</f>
        <v>63.</v>
      </c>
      <c r="AS71" s="130" t="str">
        <f>IF(ISBLANK(laps_times[[#This Row],[36]]),"DNF",CONCATENATE(RANK(rounds_cum_time[[#This Row],[36]],rounds_cum_time[36],1),"."))</f>
        <v>63.</v>
      </c>
      <c r="AT71" s="130" t="str">
        <f>IF(ISBLANK(laps_times[[#This Row],[37]]),"DNF",CONCATENATE(RANK(rounds_cum_time[[#This Row],[37]],rounds_cum_time[37],1),"."))</f>
        <v>63.</v>
      </c>
      <c r="AU71" s="130" t="str">
        <f>IF(ISBLANK(laps_times[[#This Row],[38]]),"DNF",CONCATENATE(RANK(rounds_cum_time[[#This Row],[38]],rounds_cum_time[38],1),"."))</f>
        <v>62.</v>
      </c>
      <c r="AV71" s="130" t="str">
        <f>IF(ISBLANK(laps_times[[#This Row],[39]]),"DNF",CONCATENATE(RANK(rounds_cum_time[[#This Row],[39]],rounds_cum_time[39],1),"."))</f>
        <v>63.</v>
      </c>
      <c r="AW71" s="130" t="str">
        <f>IF(ISBLANK(laps_times[[#This Row],[40]]),"DNF",CONCATENATE(RANK(rounds_cum_time[[#This Row],[40]],rounds_cum_time[40],1),"."))</f>
        <v>63.</v>
      </c>
      <c r="AX71" s="130" t="str">
        <f>IF(ISBLANK(laps_times[[#This Row],[41]]),"DNF",CONCATENATE(RANK(rounds_cum_time[[#This Row],[41]],rounds_cum_time[41],1),"."))</f>
        <v>62.</v>
      </c>
      <c r="AY71" s="130" t="str">
        <f>IF(ISBLANK(laps_times[[#This Row],[42]]),"DNF",CONCATENATE(RANK(rounds_cum_time[[#This Row],[42]],rounds_cum_time[42],1),"."))</f>
        <v>61.</v>
      </c>
      <c r="AZ71" s="130" t="str">
        <f>IF(ISBLANK(laps_times[[#This Row],[43]]),"DNF",CONCATENATE(RANK(rounds_cum_time[[#This Row],[43]],rounds_cum_time[43],1),"."))</f>
        <v>61.</v>
      </c>
      <c r="BA71" s="130" t="str">
        <f>IF(ISBLANK(laps_times[[#This Row],[44]]),"DNF",CONCATENATE(RANK(rounds_cum_time[[#This Row],[44]],rounds_cum_time[44],1),"."))</f>
        <v>61.</v>
      </c>
      <c r="BB71" s="130" t="str">
        <f>IF(ISBLANK(laps_times[[#This Row],[45]]),"DNF",CONCATENATE(RANK(rounds_cum_time[[#This Row],[45]],rounds_cum_time[45],1),"."))</f>
        <v>61.</v>
      </c>
      <c r="BC71" s="130" t="str">
        <f>IF(ISBLANK(laps_times[[#This Row],[46]]),"DNF",CONCATENATE(RANK(rounds_cum_time[[#This Row],[46]],rounds_cum_time[46],1),"."))</f>
        <v>61.</v>
      </c>
      <c r="BD71" s="130" t="str">
        <f>IF(ISBLANK(laps_times[[#This Row],[47]]),"DNF",CONCATENATE(RANK(rounds_cum_time[[#This Row],[47]],rounds_cum_time[47],1),"."))</f>
        <v>61.</v>
      </c>
      <c r="BE71" s="130" t="str">
        <f>IF(ISBLANK(laps_times[[#This Row],[48]]),"DNF",CONCATENATE(RANK(rounds_cum_time[[#This Row],[48]],rounds_cum_time[48],1),"."))</f>
        <v>60.</v>
      </c>
      <c r="BF71" s="130" t="str">
        <f>IF(ISBLANK(laps_times[[#This Row],[49]]),"DNF",CONCATENATE(RANK(rounds_cum_time[[#This Row],[49]],rounds_cum_time[49],1),"."))</f>
        <v>60.</v>
      </c>
      <c r="BG71" s="130" t="str">
        <f>IF(ISBLANK(laps_times[[#This Row],[50]]),"DNF",CONCATENATE(RANK(rounds_cum_time[[#This Row],[50]],rounds_cum_time[50],1),"."))</f>
        <v>60.</v>
      </c>
      <c r="BH71" s="130" t="str">
        <f>IF(ISBLANK(laps_times[[#This Row],[51]]),"DNF",CONCATENATE(RANK(rounds_cum_time[[#This Row],[51]],rounds_cum_time[51],1),"."))</f>
        <v>60.</v>
      </c>
      <c r="BI71" s="130" t="str">
        <f>IF(ISBLANK(laps_times[[#This Row],[52]]),"DNF",CONCATENATE(RANK(rounds_cum_time[[#This Row],[52]],rounds_cum_time[52],1),"."))</f>
        <v>60.</v>
      </c>
      <c r="BJ71" s="130" t="str">
        <f>IF(ISBLANK(laps_times[[#This Row],[53]]),"DNF",CONCATENATE(RANK(rounds_cum_time[[#This Row],[53]],rounds_cum_time[53],1),"."))</f>
        <v>60.</v>
      </c>
      <c r="BK71" s="130" t="str">
        <f>IF(ISBLANK(laps_times[[#This Row],[54]]),"DNF",CONCATENATE(RANK(rounds_cum_time[[#This Row],[54]],rounds_cum_time[54],1),"."))</f>
        <v>60.</v>
      </c>
      <c r="BL71" s="130" t="str">
        <f>IF(ISBLANK(laps_times[[#This Row],[55]]),"DNF",CONCATENATE(RANK(rounds_cum_time[[#This Row],[55]],rounds_cum_time[55],1),"."))</f>
        <v>60.</v>
      </c>
      <c r="BM71" s="130" t="str">
        <f>IF(ISBLANK(laps_times[[#This Row],[56]]),"DNF",CONCATENATE(RANK(rounds_cum_time[[#This Row],[56]],rounds_cum_time[56],1),"."))</f>
        <v>60.</v>
      </c>
      <c r="BN71" s="130" t="str">
        <f>IF(ISBLANK(laps_times[[#This Row],[57]]),"DNF",CONCATENATE(RANK(rounds_cum_time[[#This Row],[57]],rounds_cum_time[57],1),"."))</f>
        <v>60.</v>
      </c>
      <c r="BO71" s="130" t="str">
        <f>IF(ISBLANK(laps_times[[#This Row],[58]]),"DNF",CONCATENATE(RANK(rounds_cum_time[[#This Row],[58]],rounds_cum_time[58],1),"."))</f>
        <v>60.</v>
      </c>
      <c r="BP71" s="130" t="str">
        <f>IF(ISBLANK(laps_times[[#This Row],[59]]),"DNF",CONCATENATE(RANK(rounds_cum_time[[#This Row],[59]],rounds_cum_time[59],1),"."))</f>
        <v>60.</v>
      </c>
      <c r="BQ71" s="130" t="str">
        <f>IF(ISBLANK(laps_times[[#This Row],[60]]),"DNF",CONCATENATE(RANK(rounds_cum_time[[#This Row],[60]],rounds_cum_time[60],1),"."))</f>
        <v>60.</v>
      </c>
      <c r="BR71" s="130" t="str">
        <f>IF(ISBLANK(laps_times[[#This Row],[61]]),"DNF",CONCATENATE(RANK(rounds_cum_time[[#This Row],[61]],rounds_cum_time[61],1),"."))</f>
        <v>60.</v>
      </c>
      <c r="BS71" s="130" t="str">
        <f>IF(ISBLANK(laps_times[[#This Row],[62]]),"DNF",CONCATENATE(RANK(rounds_cum_time[[#This Row],[62]],rounds_cum_time[62],1),"."))</f>
        <v>60.</v>
      </c>
      <c r="BT71" s="130" t="str">
        <f>IF(ISBLANK(laps_times[[#This Row],[63]]),"DNF",CONCATENATE(RANK(rounds_cum_time[[#This Row],[63]],rounds_cum_time[63],1),"."))</f>
        <v>61.</v>
      </c>
      <c r="BU71" s="130" t="str">
        <f>IF(ISBLANK(laps_times[[#This Row],[64]]),"DNF",CONCATENATE(RANK(rounds_cum_time[[#This Row],[64]],rounds_cum_time[64],1),"."))</f>
        <v>61.</v>
      </c>
      <c r="BV71" s="130" t="str">
        <f>IF(ISBLANK(laps_times[[#This Row],[65]]),"DNF",CONCATENATE(RANK(rounds_cum_time[[#This Row],[65]],rounds_cum_time[65],1),"."))</f>
        <v>61.</v>
      </c>
      <c r="BW71" s="130" t="str">
        <f>IF(ISBLANK(laps_times[[#This Row],[66]]),"DNF",CONCATENATE(RANK(rounds_cum_time[[#This Row],[66]],rounds_cum_time[66],1),"."))</f>
        <v>61.</v>
      </c>
      <c r="BX71" s="130" t="str">
        <f>IF(ISBLANK(laps_times[[#This Row],[67]]),"DNF",CONCATENATE(RANK(rounds_cum_time[[#This Row],[67]],rounds_cum_time[67],1),"."))</f>
        <v>61.</v>
      </c>
      <c r="BY71" s="130" t="str">
        <f>IF(ISBLANK(laps_times[[#This Row],[68]]),"DNF",CONCATENATE(RANK(rounds_cum_time[[#This Row],[68]],rounds_cum_time[68],1),"."))</f>
        <v>61.</v>
      </c>
      <c r="BZ71" s="130" t="str">
        <f>IF(ISBLANK(laps_times[[#This Row],[69]]),"DNF",CONCATENATE(RANK(rounds_cum_time[[#This Row],[69]],rounds_cum_time[69],1),"."))</f>
        <v>62.</v>
      </c>
      <c r="CA71" s="130" t="str">
        <f>IF(ISBLANK(laps_times[[#This Row],[70]]),"DNF",CONCATENATE(RANK(rounds_cum_time[[#This Row],[70]],rounds_cum_time[70],1),"."))</f>
        <v>62.</v>
      </c>
      <c r="CB71" s="130" t="str">
        <f>IF(ISBLANK(laps_times[[#This Row],[71]]),"DNF",CONCATENATE(RANK(rounds_cum_time[[#This Row],[71]],rounds_cum_time[71],1),"."))</f>
        <v>62.</v>
      </c>
      <c r="CC71" s="130" t="str">
        <f>IF(ISBLANK(laps_times[[#This Row],[72]]),"DNF",CONCATENATE(RANK(rounds_cum_time[[#This Row],[72]],rounds_cum_time[72],1),"."))</f>
        <v>63.</v>
      </c>
      <c r="CD71" s="130" t="str">
        <f>IF(ISBLANK(laps_times[[#This Row],[73]]),"DNF",CONCATENATE(RANK(rounds_cum_time[[#This Row],[73]],rounds_cum_time[73],1),"."))</f>
        <v>63.</v>
      </c>
      <c r="CE71" s="130" t="str">
        <f>IF(ISBLANK(laps_times[[#This Row],[74]]),"DNF",CONCATENATE(RANK(rounds_cum_time[[#This Row],[74]],rounds_cum_time[74],1),"."))</f>
        <v>63.</v>
      </c>
      <c r="CF71" s="130" t="str">
        <f>IF(ISBLANK(laps_times[[#This Row],[75]]),"DNF",CONCATENATE(RANK(rounds_cum_time[[#This Row],[75]],rounds_cum_time[75],1),"."))</f>
        <v>63.</v>
      </c>
      <c r="CG71" s="130" t="str">
        <f>IF(ISBLANK(laps_times[[#This Row],[76]]),"DNF",CONCATENATE(RANK(rounds_cum_time[[#This Row],[76]],rounds_cum_time[76],1),"."))</f>
        <v>63.</v>
      </c>
      <c r="CH71" s="130" t="str">
        <f>IF(ISBLANK(laps_times[[#This Row],[77]]),"DNF",CONCATENATE(RANK(rounds_cum_time[[#This Row],[77]],rounds_cum_time[77],1),"."))</f>
        <v>62.</v>
      </c>
      <c r="CI71" s="130" t="str">
        <f>IF(ISBLANK(laps_times[[#This Row],[78]]),"DNF",CONCATENATE(RANK(rounds_cum_time[[#This Row],[78]],rounds_cum_time[78],1),"."))</f>
        <v>63.</v>
      </c>
      <c r="CJ71" s="130" t="str">
        <f>IF(ISBLANK(laps_times[[#This Row],[79]]),"DNF",CONCATENATE(RANK(rounds_cum_time[[#This Row],[79]],rounds_cum_time[79],1),"."))</f>
        <v>63.</v>
      </c>
      <c r="CK71" s="130" t="str">
        <f>IF(ISBLANK(laps_times[[#This Row],[80]]),"DNF",CONCATENATE(RANK(rounds_cum_time[[#This Row],[80]],rounds_cum_time[80],1),"."))</f>
        <v>63.</v>
      </c>
      <c r="CL71" s="130" t="str">
        <f>IF(ISBLANK(laps_times[[#This Row],[81]]),"DNF",CONCATENATE(RANK(rounds_cum_time[[#This Row],[81]],rounds_cum_time[81],1),"."))</f>
        <v>64.</v>
      </c>
      <c r="CM71" s="130" t="str">
        <f>IF(ISBLANK(laps_times[[#This Row],[82]]),"DNF",CONCATENATE(RANK(rounds_cum_time[[#This Row],[82]],rounds_cum_time[82],1),"."))</f>
        <v>63.</v>
      </c>
      <c r="CN71" s="130" t="str">
        <f>IF(ISBLANK(laps_times[[#This Row],[83]]),"DNF",CONCATENATE(RANK(rounds_cum_time[[#This Row],[83]],rounds_cum_time[83],1),"."))</f>
        <v>63.</v>
      </c>
      <c r="CO71" s="130" t="str">
        <f>IF(ISBLANK(laps_times[[#This Row],[84]]),"DNF",CONCATENATE(RANK(rounds_cum_time[[#This Row],[84]],rounds_cum_time[84],1),"."))</f>
        <v>62.</v>
      </c>
      <c r="CP71" s="130" t="str">
        <f>IF(ISBLANK(laps_times[[#This Row],[85]]),"DNF",CONCATENATE(RANK(rounds_cum_time[[#This Row],[85]],rounds_cum_time[85],1),"."))</f>
        <v>63.</v>
      </c>
      <c r="CQ71" s="130" t="str">
        <f>IF(ISBLANK(laps_times[[#This Row],[86]]),"DNF",CONCATENATE(RANK(rounds_cum_time[[#This Row],[86]],rounds_cum_time[86],1),"."))</f>
        <v>63.</v>
      </c>
      <c r="CR71" s="130" t="str">
        <f>IF(ISBLANK(laps_times[[#This Row],[87]]),"DNF",CONCATENATE(RANK(rounds_cum_time[[#This Row],[87]],rounds_cum_time[87],1),"."))</f>
        <v>63.</v>
      </c>
      <c r="CS71" s="130" t="str">
        <f>IF(ISBLANK(laps_times[[#This Row],[88]]),"DNF",CONCATENATE(RANK(rounds_cum_time[[#This Row],[88]],rounds_cum_time[88],1),"."))</f>
        <v>63.</v>
      </c>
      <c r="CT71" s="130" t="str">
        <f>IF(ISBLANK(laps_times[[#This Row],[89]]),"DNF",CONCATENATE(RANK(rounds_cum_time[[#This Row],[89]],rounds_cum_time[89],1),"."))</f>
        <v>63.</v>
      </c>
      <c r="CU71" s="130" t="str">
        <f>IF(ISBLANK(laps_times[[#This Row],[90]]),"DNF",CONCATENATE(RANK(rounds_cum_time[[#This Row],[90]],rounds_cum_time[90],1),"."))</f>
        <v>63.</v>
      </c>
      <c r="CV71" s="130" t="str">
        <f>IF(ISBLANK(laps_times[[#This Row],[91]]),"DNF",CONCATENATE(RANK(rounds_cum_time[[#This Row],[91]],rounds_cum_time[91],1),"."))</f>
        <v>63.</v>
      </c>
      <c r="CW71" s="130" t="str">
        <f>IF(ISBLANK(laps_times[[#This Row],[92]]),"DNF",CONCATENATE(RANK(rounds_cum_time[[#This Row],[92]],rounds_cum_time[92],1),"."))</f>
        <v>63.</v>
      </c>
      <c r="CX71" s="130" t="str">
        <f>IF(ISBLANK(laps_times[[#This Row],[93]]),"DNF",CONCATENATE(RANK(rounds_cum_time[[#This Row],[93]],rounds_cum_time[93],1),"."))</f>
        <v>63.</v>
      </c>
      <c r="CY71" s="130" t="str">
        <f>IF(ISBLANK(laps_times[[#This Row],[94]]),"DNF",CONCATENATE(RANK(rounds_cum_time[[#This Row],[94]],rounds_cum_time[94],1),"."))</f>
        <v>63.</v>
      </c>
      <c r="CZ71" s="130" t="str">
        <f>IF(ISBLANK(laps_times[[#This Row],[95]]),"DNF",CONCATENATE(RANK(rounds_cum_time[[#This Row],[95]],rounds_cum_time[95],1),"."))</f>
        <v>63.</v>
      </c>
      <c r="DA71" s="130" t="str">
        <f>IF(ISBLANK(laps_times[[#This Row],[96]]),"DNF",CONCATENATE(RANK(rounds_cum_time[[#This Row],[96]],rounds_cum_time[96],1),"."))</f>
        <v>64.</v>
      </c>
      <c r="DB71" s="130" t="str">
        <f>IF(ISBLANK(laps_times[[#This Row],[97]]),"DNF",CONCATENATE(RANK(rounds_cum_time[[#This Row],[97]],rounds_cum_time[97],1),"."))</f>
        <v>64.</v>
      </c>
      <c r="DC71" s="130" t="str">
        <f>IF(ISBLANK(laps_times[[#This Row],[98]]),"DNF",CONCATENATE(RANK(rounds_cum_time[[#This Row],[98]],rounds_cum_time[98],1),"."))</f>
        <v>64.</v>
      </c>
      <c r="DD71" s="130" t="str">
        <f>IF(ISBLANK(laps_times[[#This Row],[99]]),"DNF",CONCATENATE(RANK(rounds_cum_time[[#This Row],[99]],rounds_cum_time[99],1),"."))</f>
        <v>64.</v>
      </c>
      <c r="DE71" s="130" t="str">
        <f>IF(ISBLANK(laps_times[[#This Row],[100]]),"DNF",CONCATENATE(RANK(rounds_cum_time[[#This Row],[100]],rounds_cum_time[100],1),"."))</f>
        <v>65.</v>
      </c>
      <c r="DF71" s="130" t="str">
        <f>IF(ISBLANK(laps_times[[#This Row],[101]]),"DNF",CONCATENATE(RANK(rounds_cum_time[[#This Row],[101]],rounds_cum_time[101],1),"."))</f>
        <v>66.</v>
      </c>
      <c r="DG71" s="130" t="str">
        <f>IF(ISBLANK(laps_times[[#This Row],[102]]),"DNF",CONCATENATE(RANK(rounds_cum_time[[#This Row],[102]],rounds_cum_time[102],1),"."))</f>
        <v>67.</v>
      </c>
      <c r="DH71" s="130" t="str">
        <f>IF(ISBLANK(laps_times[[#This Row],[103]]),"DNF",CONCATENATE(RANK(rounds_cum_time[[#This Row],[103]],rounds_cum_time[103],1),"."))</f>
        <v>67.</v>
      </c>
      <c r="DI71" s="131" t="str">
        <f>IF(ISBLANK(laps_times[[#This Row],[104]]),"DNF",CONCATENATE(RANK(rounds_cum_time[[#This Row],[104]],rounds_cum_time[104],1),"."))</f>
        <v>68.</v>
      </c>
      <c r="DJ71" s="131" t="str">
        <f>IF(ISBLANK(laps_times[[#This Row],[105]]),"DNF",CONCATENATE(RANK(rounds_cum_time[[#This Row],[105]],rounds_cum_time[105],1),"."))</f>
        <v>68.</v>
      </c>
    </row>
    <row r="72" spans="2:114" x14ac:dyDescent="0.2">
      <c r="B72" s="124">
        <f>laps_times[[#This Row],[poř]]</f>
        <v>69</v>
      </c>
      <c r="C72" s="129">
        <f>laps_times[[#This Row],[s.č.]]</f>
        <v>47</v>
      </c>
      <c r="D72" s="125" t="str">
        <f>laps_times[[#This Row],[jméno]]</f>
        <v>Kejšar Jan</v>
      </c>
      <c r="E72" s="126">
        <f>laps_times[[#This Row],[roč]]</f>
        <v>1978</v>
      </c>
      <c r="F72" s="126" t="str">
        <f>laps_times[[#This Row],[kat]]</f>
        <v>M40</v>
      </c>
      <c r="G72" s="126">
        <f>laps_times[[#This Row],[poř_kat]]</f>
        <v>31</v>
      </c>
      <c r="H72" s="125" t="str">
        <f>IF(ISBLANK(laps_times[[#This Row],[klub]]),"-",laps_times[[#This Row],[klub]])</f>
        <v>-</v>
      </c>
      <c r="I72" s="138">
        <f>laps_times[[#This Row],[celk. čas]]</f>
        <v>0.16251157407407407</v>
      </c>
      <c r="J72" s="130" t="str">
        <f>IF(ISBLANK(laps_times[[#This Row],[1]]),"DNF",CONCATENATE(RANK(rounds_cum_time[[#This Row],[1]],rounds_cum_time[1],1),"."))</f>
        <v>106.</v>
      </c>
      <c r="K72" s="130" t="str">
        <f>IF(ISBLANK(laps_times[[#This Row],[2]]),"DNF",CONCATENATE(RANK(rounds_cum_time[[#This Row],[2]],rounds_cum_time[2],1),"."))</f>
        <v>101.</v>
      </c>
      <c r="L72" s="130" t="str">
        <f>IF(ISBLANK(laps_times[[#This Row],[3]]),"DNF",CONCATENATE(RANK(rounds_cum_time[[#This Row],[3]],rounds_cum_time[3],1),"."))</f>
        <v>99.</v>
      </c>
      <c r="M72" s="130" t="str">
        <f>IF(ISBLANK(laps_times[[#This Row],[4]]),"DNF",CONCATENATE(RANK(rounds_cum_time[[#This Row],[4]],rounds_cum_time[4],1),"."))</f>
        <v>97.</v>
      </c>
      <c r="N72" s="130" t="str">
        <f>IF(ISBLANK(laps_times[[#This Row],[5]]),"DNF",CONCATENATE(RANK(rounds_cum_time[[#This Row],[5]],rounds_cum_time[5],1),"."))</f>
        <v>96.</v>
      </c>
      <c r="O72" s="130" t="str">
        <f>IF(ISBLANK(laps_times[[#This Row],[6]]),"DNF",CONCATENATE(RANK(rounds_cum_time[[#This Row],[6]],rounds_cum_time[6],1),"."))</f>
        <v>93.</v>
      </c>
      <c r="P72" s="130" t="str">
        <f>IF(ISBLANK(laps_times[[#This Row],[7]]),"DNF",CONCATENATE(RANK(rounds_cum_time[[#This Row],[7]],rounds_cum_time[7],1),"."))</f>
        <v>92.</v>
      </c>
      <c r="Q72" s="130" t="str">
        <f>IF(ISBLANK(laps_times[[#This Row],[8]]),"DNF",CONCATENATE(RANK(rounds_cum_time[[#This Row],[8]],rounds_cum_time[8],1),"."))</f>
        <v>91.</v>
      </c>
      <c r="R72" s="130" t="str">
        <f>IF(ISBLANK(laps_times[[#This Row],[9]]),"DNF",CONCATENATE(RANK(rounds_cum_time[[#This Row],[9]],rounds_cum_time[9],1),"."))</f>
        <v>89.</v>
      </c>
      <c r="S72" s="130" t="str">
        <f>IF(ISBLANK(laps_times[[#This Row],[10]]),"DNF",CONCATENATE(RANK(rounds_cum_time[[#This Row],[10]],rounds_cum_time[10],1),"."))</f>
        <v>88.</v>
      </c>
      <c r="T72" s="130" t="str">
        <f>IF(ISBLANK(laps_times[[#This Row],[11]]),"DNF",CONCATENATE(RANK(rounds_cum_time[[#This Row],[11]],rounds_cum_time[11],1),"."))</f>
        <v>88.</v>
      </c>
      <c r="U72" s="130" t="str">
        <f>IF(ISBLANK(laps_times[[#This Row],[12]]),"DNF",CONCATENATE(RANK(rounds_cum_time[[#This Row],[12]],rounds_cum_time[12],1),"."))</f>
        <v>86.</v>
      </c>
      <c r="V72" s="130" t="str">
        <f>IF(ISBLANK(laps_times[[#This Row],[13]]),"DNF",CONCATENATE(RANK(rounds_cum_time[[#This Row],[13]],rounds_cum_time[13],1),"."))</f>
        <v>87.</v>
      </c>
      <c r="W72" s="130" t="str">
        <f>IF(ISBLANK(laps_times[[#This Row],[14]]),"DNF",CONCATENATE(RANK(rounds_cum_time[[#This Row],[14]],rounds_cum_time[14],1),"."))</f>
        <v>87.</v>
      </c>
      <c r="X72" s="130" t="str">
        <f>IF(ISBLANK(laps_times[[#This Row],[15]]),"DNF",CONCATENATE(RANK(rounds_cum_time[[#This Row],[15]],rounds_cum_time[15],1),"."))</f>
        <v>86.</v>
      </c>
      <c r="Y72" s="130" t="str">
        <f>IF(ISBLANK(laps_times[[#This Row],[16]]),"DNF",CONCATENATE(RANK(rounds_cum_time[[#This Row],[16]],rounds_cum_time[16],1),"."))</f>
        <v>84.</v>
      </c>
      <c r="Z72" s="130" t="str">
        <f>IF(ISBLANK(laps_times[[#This Row],[17]]),"DNF",CONCATENATE(RANK(rounds_cum_time[[#This Row],[17]],rounds_cum_time[17],1),"."))</f>
        <v>84.</v>
      </c>
      <c r="AA72" s="130" t="str">
        <f>IF(ISBLANK(laps_times[[#This Row],[18]]),"DNF",CONCATENATE(RANK(rounds_cum_time[[#This Row],[18]],rounds_cum_time[18],1),"."))</f>
        <v>84.</v>
      </c>
      <c r="AB72" s="130" t="str">
        <f>IF(ISBLANK(laps_times[[#This Row],[19]]),"DNF",CONCATENATE(RANK(rounds_cum_time[[#This Row],[19]],rounds_cum_time[19],1),"."))</f>
        <v>83.</v>
      </c>
      <c r="AC72" s="130" t="str">
        <f>IF(ISBLANK(laps_times[[#This Row],[20]]),"DNF",CONCATENATE(RANK(rounds_cum_time[[#This Row],[20]],rounds_cum_time[20],1),"."))</f>
        <v>83.</v>
      </c>
      <c r="AD72" s="130" t="str">
        <f>IF(ISBLANK(laps_times[[#This Row],[21]]),"DNF",CONCATENATE(RANK(rounds_cum_time[[#This Row],[21]],rounds_cum_time[21],1),"."))</f>
        <v>84.</v>
      </c>
      <c r="AE72" s="130" t="str">
        <f>IF(ISBLANK(laps_times[[#This Row],[22]]),"DNF",CONCATENATE(RANK(rounds_cum_time[[#This Row],[22]],rounds_cum_time[22],1),"."))</f>
        <v>85.</v>
      </c>
      <c r="AF72" s="130" t="str">
        <f>IF(ISBLANK(laps_times[[#This Row],[23]]),"DNF",CONCATENATE(RANK(rounds_cum_time[[#This Row],[23]],rounds_cum_time[23],1),"."))</f>
        <v>84.</v>
      </c>
      <c r="AG72" s="130" t="str">
        <f>IF(ISBLANK(laps_times[[#This Row],[24]]),"DNF",CONCATENATE(RANK(rounds_cum_time[[#This Row],[24]],rounds_cum_time[24],1),"."))</f>
        <v>84.</v>
      </c>
      <c r="AH72" s="130" t="str">
        <f>IF(ISBLANK(laps_times[[#This Row],[25]]),"DNF",CONCATENATE(RANK(rounds_cum_time[[#This Row],[25]],rounds_cum_time[25],1),"."))</f>
        <v>85.</v>
      </c>
      <c r="AI72" s="130" t="str">
        <f>IF(ISBLANK(laps_times[[#This Row],[26]]),"DNF",CONCATENATE(RANK(rounds_cum_time[[#This Row],[26]],rounds_cum_time[26],1),"."))</f>
        <v>85.</v>
      </c>
      <c r="AJ72" s="130" t="str">
        <f>IF(ISBLANK(laps_times[[#This Row],[27]]),"DNF",CONCATENATE(RANK(rounds_cum_time[[#This Row],[27]],rounds_cum_time[27],1),"."))</f>
        <v>85.</v>
      </c>
      <c r="AK72" s="130" t="str">
        <f>IF(ISBLANK(laps_times[[#This Row],[28]]),"DNF",CONCATENATE(RANK(rounds_cum_time[[#This Row],[28]],rounds_cum_time[28],1),"."))</f>
        <v>83.</v>
      </c>
      <c r="AL72" s="130" t="str">
        <f>IF(ISBLANK(laps_times[[#This Row],[29]]),"DNF",CONCATENATE(RANK(rounds_cum_time[[#This Row],[29]],rounds_cum_time[29],1),"."))</f>
        <v>84.</v>
      </c>
      <c r="AM72" s="130" t="str">
        <f>IF(ISBLANK(laps_times[[#This Row],[30]]),"DNF",CONCATENATE(RANK(rounds_cum_time[[#This Row],[30]],rounds_cum_time[30],1),"."))</f>
        <v>82.</v>
      </c>
      <c r="AN72" s="130" t="str">
        <f>IF(ISBLANK(laps_times[[#This Row],[31]]),"DNF",CONCATENATE(RANK(rounds_cum_time[[#This Row],[31]],rounds_cum_time[31],1),"."))</f>
        <v>81.</v>
      </c>
      <c r="AO72" s="130" t="str">
        <f>IF(ISBLANK(laps_times[[#This Row],[32]]),"DNF",CONCATENATE(RANK(rounds_cum_time[[#This Row],[32]],rounds_cum_time[32],1),"."))</f>
        <v>81.</v>
      </c>
      <c r="AP72" s="130" t="str">
        <f>IF(ISBLANK(laps_times[[#This Row],[33]]),"DNF",CONCATENATE(RANK(rounds_cum_time[[#This Row],[33]],rounds_cum_time[33],1),"."))</f>
        <v>81.</v>
      </c>
      <c r="AQ72" s="130" t="str">
        <f>IF(ISBLANK(laps_times[[#This Row],[34]]),"DNF",CONCATENATE(RANK(rounds_cum_time[[#This Row],[34]],rounds_cum_time[34],1),"."))</f>
        <v>81.</v>
      </c>
      <c r="AR72" s="130" t="str">
        <f>IF(ISBLANK(laps_times[[#This Row],[35]]),"DNF",CONCATENATE(RANK(rounds_cum_time[[#This Row],[35]],rounds_cum_time[35],1),"."))</f>
        <v>81.</v>
      </c>
      <c r="AS72" s="130" t="str">
        <f>IF(ISBLANK(laps_times[[#This Row],[36]]),"DNF",CONCATENATE(RANK(rounds_cum_time[[#This Row],[36]],rounds_cum_time[36],1),"."))</f>
        <v>81.</v>
      </c>
      <c r="AT72" s="130" t="str">
        <f>IF(ISBLANK(laps_times[[#This Row],[37]]),"DNF",CONCATENATE(RANK(rounds_cum_time[[#This Row],[37]],rounds_cum_time[37],1),"."))</f>
        <v>81.</v>
      </c>
      <c r="AU72" s="130" t="str">
        <f>IF(ISBLANK(laps_times[[#This Row],[38]]),"DNF",CONCATENATE(RANK(rounds_cum_time[[#This Row],[38]],rounds_cum_time[38],1),"."))</f>
        <v>81.</v>
      </c>
      <c r="AV72" s="130" t="str">
        <f>IF(ISBLANK(laps_times[[#This Row],[39]]),"DNF",CONCATENATE(RANK(rounds_cum_time[[#This Row],[39]],rounds_cum_time[39],1),"."))</f>
        <v>80.</v>
      </c>
      <c r="AW72" s="130" t="str">
        <f>IF(ISBLANK(laps_times[[#This Row],[40]]),"DNF",CONCATENATE(RANK(rounds_cum_time[[#This Row],[40]],rounds_cum_time[40],1),"."))</f>
        <v>81.</v>
      </c>
      <c r="AX72" s="130" t="str">
        <f>IF(ISBLANK(laps_times[[#This Row],[41]]),"DNF",CONCATENATE(RANK(rounds_cum_time[[#This Row],[41]],rounds_cum_time[41],1),"."))</f>
        <v>81.</v>
      </c>
      <c r="AY72" s="130" t="str">
        <f>IF(ISBLANK(laps_times[[#This Row],[42]]),"DNF",CONCATENATE(RANK(rounds_cum_time[[#This Row],[42]],rounds_cum_time[42],1),"."))</f>
        <v>81.</v>
      </c>
      <c r="AZ72" s="130" t="str">
        <f>IF(ISBLANK(laps_times[[#This Row],[43]]),"DNF",CONCATENATE(RANK(rounds_cum_time[[#This Row],[43]],rounds_cum_time[43],1),"."))</f>
        <v>80.</v>
      </c>
      <c r="BA72" s="130" t="str">
        <f>IF(ISBLANK(laps_times[[#This Row],[44]]),"DNF",CONCATENATE(RANK(rounds_cum_time[[#This Row],[44]],rounds_cum_time[44],1),"."))</f>
        <v>79.</v>
      </c>
      <c r="BB72" s="130" t="str">
        <f>IF(ISBLANK(laps_times[[#This Row],[45]]),"DNF",CONCATENATE(RANK(rounds_cum_time[[#This Row],[45]],rounds_cum_time[45],1),"."))</f>
        <v>79.</v>
      </c>
      <c r="BC72" s="130" t="str">
        <f>IF(ISBLANK(laps_times[[#This Row],[46]]),"DNF",CONCATENATE(RANK(rounds_cum_time[[#This Row],[46]],rounds_cum_time[46],1),"."))</f>
        <v>82.</v>
      </c>
      <c r="BD72" s="130" t="str">
        <f>IF(ISBLANK(laps_times[[#This Row],[47]]),"DNF",CONCATENATE(RANK(rounds_cum_time[[#This Row],[47]],rounds_cum_time[47],1),"."))</f>
        <v>80.</v>
      </c>
      <c r="BE72" s="130" t="str">
        <f>IF(ISBLANK(laps_times[[#This Row],[48]]),"DNF",CONCATENATE(RANK(rounds_cum_time[[#This Row],[48]],rounds_cum_time[48],1),"."))</f>
        <v>80.</v>
      </c>
      <c r="BF72" s="130" t="str">
        <f>IF(ISBLANK(laps_times[[#This Row],[49]]),"DNF",CONCATENATE(RANK(rounds_cum_time[[#This Row],[49]],rounds_cum_time[49],1),"."))</f>
        <v>80.</v>
      </c>
      <c r="BG72" s="130" t="str">
        <f>IF(ISBLANK(laps_times[[#This Row],[50]]),"DNF",CONCATENATE(RANK(rounds_cum_time[[#This Row],[50]],rounds_cum_time[50],1),"."))</f>
        <v>80.</v>
      </c>
      <c r="BH72" s="130" t="str">
        <f>IF(ISBLANK(laps_times[[#This Row],[51]]),"DNF",CONCATENATE(RANK(rounds_cum_time[[#This Row],[51]],rounds_cum_time[51],1),"."))</f>
        <v>79.</v>
      </c>
      <c r="BI72" s="130" t="str">
        <f>IF(ISBLANK(laps_times[[#This Row],[52]]),"DNF",CONCATENATE(RANK(rounds_cum_time[[#This Row],[52]],rounds_cum_time[52],1),"."))</f>
        <v>79.</v>
      </c>
      <c r="BJ72" s="130" t="str">
        <f>IF(ISBLANK(laps_times[[#This Row],[53]]),"DNF",CONCATENATE(RANK(rounds_cum_time[[#This Row],[53]],rounds_cum_time[53],1),"."))</f>
        <v>79.</v>
      </c>
      <c r="BK72" s="130" t="str">
        <f>IF(ISBLANK(laps_times[[#This Row],[54]]),"DNF",CONCATENATE(RANK(rounds_cum_time[[#This Row],[54]],rounds_cum_time[54],1),"."))</f>
        <v>79.</v>
      </c>
      <c r="BL72" s="130" t="str">
        <f>IF(ISBLANK(laps_times[[#This Row],[55]]),"DNF",CONCATENATE(RANK(rounds_cum_time[[#This Row],[55]],rounds_cum_time[55],1),"."))</f>
        <v>78.</v>
      </c>
      <c r="BM72" s="130" t="str">
        <f>IF(ISBLANK(laps_times[[#This Row],[56]]),"DNF",CONCATENATE(RANK(rounds_cum_time[[#This Row],[56]],rounds_cum_time[56],1),"."))</f>
        <v>78.</v>
      </c>
      <c r="BN72" s="130" t="str">
        <f>IF(ISBLANK(laps_times[[#This Row],[57]]),"DNF",CONCATENATE(RANK(rounds_cum_time[[#This Row],[57]],rounds_cum_time[57],1),"."))</f>
        <v>75.</v>
      </c>
      <c r="BO72" s="130" t="str">
        <f>IF(ISBLANK(laps_times[[#This Row],[58]]),"DNF",CONCATENATE(RANK(rounds_cum_time[[#This Row],[58]],rounds_cum_time[58],1),"."))</f>
        <v>75.</v>
      </c>
      <c r="BP72" s="130" t="str">
        <f>IF(ISBLANK(laps_times[[#This Row],[59]]),"DNF",CONCATENATE(RANK(rounds_cum_time[[#This Row],[59]],rounds_cum_time[59],1),"."))</f>
        <v>75.</v>
      </c>
      <c r="BQ72" s="130" t="str">
        <f>IF(ISBLANK(laps_times[[#This Row],[60]]),"DNF",CONCATENATE(RANK(rounds_cum_time[[#This Row],[60]],rounds_cum_time[60],1),"."))</f>
        <v>75.</v>
      </c>
      <c r="BR72" s="130" t="str">
        <f>IF(ISBLANK(laps_times[[#This Row],[61]]),"DNF",CONCATENATE(RANK(rounds_cum_time[[#This Row],[61]],rounds_cum_time[61],1),"."))</f>
        <v>75.</v>
      </c>
      <c r="BS72" s="130" t="str">
        <f>IF(ISBLANK(laps_times[[#This Row],[62]]),"DNF",CONCATENATE(RANK(rounds_cum_time[[#This Row],[62]],rounds_cum_time[62],1),"."))</f>
        <v>75.</v>
      </c>
      <c r="BT72" s="130" t="str">
        <f>IF(ISBLANK(laps_times[[#This Row],[63]]),"DNF",CONCATENATE(RANK(rounds_cum_time[[#This Row],[63]],rounds_cum_time[63],1),"."))</f>
        <v>75.</v>
      </c>
      <c r="BU72" s="130" t="str">
        <f>IF(ISBLANK(laps_times[[#This Row],[64]]),"DNF",CONCATENATE(RANK(rounds_cum_time[[#This Row],[64]],rounds_cum_time[64],1),"."))</f>
        <v>75.</v>
      </c>
      <c r="BV72" s="130" t="str">
        <f>IF(ISBLANK(laps_times[[#This Row],[65]]),"DNF",CONCATENATE(RANK(rounds_cum_time[[#This Row],[65]],rounds_cum_time[65],1),"."))</f>
        <v>75.</v>
      </c>
      <c r="BW72" s="130" t="str">
        <f>IF(ISBLANK(laps_times[[#This Row],[66]]),"DNF",CONCATENATE(RANK(rounds_cum_time[[#This Row],[66]],rounds_cum_time[66],1),"."))</f>
        <v>74.</v>
      </c>
      <c r="BX72" s="130" t="str">
        <f>IF(ISBLANK(laps_times[[#This Row],[67]]),"DNF",CONCATENATE(RANK(rounds_cum_time[[#This Row],[67]],rounds_cum_time[67],1),"."))</f>
        <v>74.</v>
      </c>
      <c r="BY72" s="130" t="str">
        <f>IF(ISBLANK(laps_times[[#This Row],[68]]),"DNF",CONCATENATE(RANK(rounds_cum_time[[#This Row],[68]],rounds_cum_time[68],1),"."))</f>
        <v>74.</v>
      </c>
      <c r="BZ72" s="130" t="str">
        <f>IF(ISBLANK(laps_times[[#This Row],[69]]),"DNF",CONCATENATE(RANK(rounds_cum_time[[#This Row],[69]],rounds_cum_time[69],1),"."))</f>
        <v>74.</v>
      </c>
      <c r="CA72" s="130" t="str">
        <f>IF(ISBLANK(laps_times[[#This Row],[70]]),"DNF",CONCATENATE(RANK(rounds_cum_time[[#This Row],[70]],rounds_cum_time[70],1),"."))</f>
        <v>74.</v>
      </c>
      <c r="CB72" s="130" t="str">
        <f>IF(ISBLANK(laps_times[[#This Row],[71]]),"DNF",CONCATENATE(RANK(rounds_cum_time[[#This Row],[71]],rounds_cum_time[71],1),"."))</f>
        <v>73.</v>
      </c>
      <c r="CC72" s="130" t="str">
        <f>IF(ISBLANK(laps_times[[#This Row],[72]]),"DNF",CONCATENATE(RANK(rounds_cum_time[[#This Row],[72]],rounds_cum_time[72],1),"."))</f>
        <v>73.</v>
      </c>
      <c r="CD72" s="130" t="str">
        <f>IF(ISBLANK(laps_times[[#This Row],[73]]),"DNF",CONCATENATE(RANK(rounds_cum_time[[#This Row],[73]],rounds_cum_time[73],1),"."))</f>
        <v>73.</v>
      </c>
      <c r="CE72" s="130" t="str">
        <f>IF(ISBLANK(laps_times[[#This Row],[74]]),"DNF",CONCATENATE(RANK(rounds_cum_time[[#This Row],[74]],rounds_cum_time[74],1),"."))</f>
        <v>73.</v>
      </c>
      <c r="CF72" s="130" t="str">
        <f>IF(ISBLANK(laps_times[[#This Row],[75]]),"DNF",CONCATENATE(RANK(rounds_cum_time[[#This Row],[75]],rounds_cum_time[75],1),"."))</f>
        <v>74.</v>
      </c>
      <c r="CG72" s="130" t="str">
        <f>IF(ISBLANK(laps_times[[#This Row],[76]]),"DNF",CONCATENATE(RANK(rounds_cum_time[[#This Row],[76]],rounds_cum_time[76],1),"."))</f>
        <v>74.</v>
      </c>
      <c r="CH72" s="130" t="str">
        <f>IF(ISBLANK(laps_times[[#This Row],[77]]),"DNF",CONCATENATE(RANK(rounds_cum_time[[#This Row],[77]],rounds_cum_time[77],1),"."))</f>
        <v>74.</v>
      </c>
      <c r="CI72" s="130" t="str">
        <f>IF(ISBLANK(laps_times[[#This Row],[78]]),"DNF",CONCATENATE(RANK(rounds_cum_time[[#This Row],[78]],rounds_cum_time[78],1),"."))</f>
        <v>73.</v>
      </c>
      <c r="CJ72" s="130" t="str">
        <f>IF(ISBLANK(laps_times[[#This Row],[79]]),"DNF",CONCATENATE(RANK(rounds_cum_time[[#This Row],[79]],rounds_cum_time[79],1),"."))</f>
        <v>73.</v>
      </c>
      <c r="CK72" s="130" t="str">
        <f>IF(ISBLANK(laps_times[[#This Row],[80]]),"DNF",CONCATENATE(RANK(rounds_cum_time[[#This Row],[80]],rounds_cum_time[80],1),"."))</f>
        <v>73.</v>
      </c>
      <c r="CL72" s="130" t="str">
        <f>IF(ISBLANK(laps_times[[#This Row],[81]]),"DNF",CONCATENATE(RANK(rounds_cum_time[[#This Row],[81]],rounds_cum_time[81],1),"."))</f>
        <v>71.</v>
      </c>
      <c r="CM72" s="130" t="str">
        <f>IF(ISBLANK(laps_times[[#This Row],[82]]),"DNF",CONCATENATE(RANK(rounds_cum_time[[#This Row],[82]],rounds_cum_time[82],1),"."))</f>
        <v>71.</v>
      </c>
      <c r="CN72" s="130" t="str">
        <f>IF(ISBLANK(laps_times[[#This Row],[83]]),"DNF",CONCATENATE(RANK(rounds_cum_time[[#This Row],[83]],rounds_cum_time[83],1),"."))</f>
        <v>70.</v>
      </c>
      <c r="CO72" s="130" t="str">
        <f>IF(ISBLANK(laps_times[[#This Row],[84]]),"DNF",CONCATENATE(RANK(rounds_cum_time[[#This Row],[84]],rounds_cum_time[84],1),"."))</f>
        <v>70.</v>
      </c>
      <c r="CP72" s="130" t="str">
        <f>IF(ISBLANK(laps_times[[#This Row],[85]]),"DNF",CONCATENATE(RANK(rounds_cum_time[[#This Row],[85]],rounds_cum_time[85],1),"."))</f>
        <v>71.</v>
      </c>
      <c r="CQ72" s="130" t="str">
        <f>IF(ISBLANK(laps_times[[#This Row],[86]]),"DNF",CONCATENATE(RANK(rounds_cum_time[[#This Row],[86]],rounds_cum_time[86],1),"."))</f>
        <v>71.</v>
      </c>
      <c r="CR72" s="130" t="str">
        <f>IF(ISBLANK(laps_times[[#This Row],[87]]),"DNF",CONCATENATE(RANK(rounds_cum_time[[#This Row],[87]],rounds_cum_time[87],1),"."))</f>
        <v>70.</v>
      </c>
      <c r="CS72" s="130" t="str">
        <f>IF(ISBLANK(laps_times[[#This Row],[88]]),"DNF",CONCATENATE(RANK(rounds_cum_time[[#This Row],[88]],rounds_cum_time[88],1),"."))</f>
        <v>69.</v>
      </c>
      <c r="CT72" s="130" t="str">
        <f>IF(ISBLANK(laps_times[[#This Row],[89]]),"DNF",CONCATENATE(RANK(rounds_cum_time[[#This Row],[89]],rounds_cum_time[89],1),"."))</f>
        <v>69.</v>
      </c>
      <c r="CU72" s="130" t="str">
        <f>IF(ISBLANK(laps_times[[#This Row],[90]]),"DNF",CONCATENATE(RANK(rounds_cum_time[[#This Row],[90]],rounds_cum_time[90],1),"."))</f>
        <v>69.</v>
      </c>
      <c r="CV72" s="130" t="str">
        <f>IF(ISBLANK(laps_times[[#This Row],[91]]),"DNF",CONCATENATE(RANK(rounds_cum_time[[#This Row],[91]],rounds_cum_time[91],1),"."))</f>
        <v>69.</v>
      </c>
      <c r="CW72" s="130" t="str">
        <f>IF(ISBLANK(laps_times[[#This Row],[92]]),"DNF",CONCATENATE(RANK(rounds_cum_time[[#This Row],[92]],rounds_cum_time[92],1),"."))</f>
        <v>70.</v>
      </c>
      <c r="CX72" s="130" t="str">
        <f>IF(ISBLANK(laps_times[[#This Row],[93]]),"DNF",CONCATENATE(RANK(rounds_cum_time[[#This Row],[93]],rounds_cum_time[93],1),"."))</f>
        <v>70.</v>
      </c>
      <c r="CY72" s="130" t="str">
        <f>IF(ISBLANK(laps_times[[#This Row],[94]]),"DNF",CONCATENATE(RANK(rounds_cum_time[[#This Row],[94]],rounds_cum_time[94],1),"."))</f>
        <v>70.</v>
      </c>
      <c r="CZ72" s="130" t="str">
        <f>IF(ISBLANK(laps_times[[#This Row],[95]]),"DNF",CONCATENATE(RANK(rounds_cum_time[[#This Row],[95]],rounds_cum_time[95],1),"."))</f>
        <v>70.</v>
      </c>
      <c r="DA72" s="130" t="str">
        <f>IF(ISBLANK(laps_times[[#This Row],[96]]),"DNF",CONCATENATE(RANK(rounds_cum_time[[#This Row],[96]],rounds_cum_time[96],1),"."))</f>
        <v>70.</v>
      </c>
      <c r="DB72" s="130" t="str">
        <f>IF(ISBLANK(laps_times[[#This Row],[97]]),"DNF",CONCATENATE(RANK(rounds_cum_time[[#This Row],[97]],rounds_cum_time[97],1),"."))</f>
        <v>70.</v>
      </c>
      <c r="DC72" s="130" t="str">
        <f>IF(ISBLANK(laps_times[[#This Row],[98]]),"DNF",CONCATENATE(RANK(rounds_cum_time[[#This Row],[98]],rounds_cum_time[98],1),"."))</f>
        <v>70.</v>
      </c>
      <c r="DD72" s="130" t="str">
        <f>IF(ISBLANK(laps_times[[#This Row],[99]]),"DNF",CONCATENATE(RANK(rounds_cum_time[[#This Row],[99]],rounds_cum_time[99],1),"."))</f>
        <v>70.</v>
      </c>
      <c r="DE72" s="130" t="str">
        <f>IF(ISBLANK(laps_times[[#This Row],[100]]),"DNF",CONCATENATE(RANK(rounds_cum_time[[#This Row],[100]],rounds_cum_time[100],1),"."))</f>
        <v>70.</v>
      </c>
      <c r="DF72" s="130" t="str">
        <f>IF(ISBLANK(laps_times[[#This Row],[101]]),"DNF",CONCATENATE(RANK(rounds_cum_time[[#This Row],[101]],rounds_cum_time[101],1),"."))</f>
        <v>69.</v>
      </c>
      <c r="DG72" s="130" t="str">
        <f>IF(ISBLANK(laps_times[[#This Row],[102]]),"DNF",CONCATENATE(RANK(rounds_cum_time[[#This Row],[102]],rounds_cum_time[102],1),"."))</f>
        <v>69.</v>
      </c>
      <c r="DH72" s="130" t="str">
        <f>IF(ISBLANK(laps_times[[#This Row],[103]]),"DNF",CONCATENATE(RANK(rounds_cum_time[[#This Row],[103]],rounds_cum_time[103],1),"."))</f>
        <v>69.</v>
      </c>
      <c r="DI72" s="131" t="str">
        <f>IF(ISBLANK(laps_times[[#This Row],[104]]),"DNF",CONCATENATE(RANK(rounds_cum_time[[#This Row],[104]],rounds_cum_time[104],1),"."))</f>
        <v>69.</v>
      </c>
      <c r="DJ72" s="131" t="str">
        <f>IF(ISBLANK(laps_times[[#This Row],[105]]),"DNF",CONCATENATE(RANK(rounds_cum_time[[#This Row],[105]],rounds_cum_time[105],1),"."))</f>
        <v>69.</v>
      </c>
    </row>
    <row r="73" spans="2:114" x14ac:dyDescent="0.2">
      <c r="B73" s="124">
        <f>laps_times[[#This Row],[poř]]</f>
        <v>70</v>
      </c>
      <c r="C73" s="129">
        <f>laps_times[[#This Row],[s.č.]]</f>
        <v>27</v>
      </c>
      <c r="D73" s="125" t="str">
        <f>laps_times[[#This Row],[jméno]]</f>
        <v>Dudák Zdeněk</v>
      </c>
      <c r="E73" s="126">
        <f>laps_times[[#This Row],[roč]]</f>
        <v>1981</v>
      </c>
      <c r="F73" s="126" t="str">
        <f>laps_times[[#This Row],[kat]]</f>
        <v>M30</v>
      </c>
      <c r="G73" s="126">
        <f>laps_times[[#This Row],[poř_kat]]</f>
        <v>20</v>
      </c>
      <c r="H73" s="125" t="str">
        <f>IF(ISBLANK(laps_times[[#This Row],[klub]]),"-",laps_times[[#This Row],[klub]])</f>
        <v>-</v>
      </c>
      <c r="I73" s="138">
        <f>laps_times[[#This Row],[celk. čas]]</f>
        <v>0.16311342592592593</v>
      </c>
      <c r="J73" s="130" t="str">
        <f>IF(ISBLANK(laps_times[[#This Row],[1]]),"DNF",CONCATENATE(RANK(rounds_cum_time[[#This Row],[1]],rounds_cum_time[1],1),"."))</f>
        <v>51.</v>
      </c>
      <c r="K73" s="130" t="str">
        <f>IF(ISBLANK(laps_times[[#This Row],[2]]),"DNF",CONCATENATE(RANK(rounds_cum_time[[#This Row],[2]],rounds_cum_time[2],1),"."))</f>
        <v>53.</v>
      </c>
      <c r="L73" s="130" t="str">
        <f>IF(ISBLANK(laps_times[[#This Row],[3]]),"DNF",CONCATENATE(RANK(rounds_cum_time[[#This Row],[3]],rounds_cum_time[3],1),"."))</f>
        <v>53.</v>
      </c>
      <c r="M73" s="130" t="str">
        <f>IF(ISBLANK(laps_times[[#This Row],[4]]),"DNF",CONCATENATE(RANK(rounds_cum_time[[#This Row],[4]],rounds_cum_time[4],1),"."))</f>
        <v>54.</v>
      </c>
      <c r="N73" s="130" t="str">
        <f>IF(ISBLANK(laps_times[[#This Row],[5]]),"DNF",CONCATENATE(RANK(rounds_cum_time[[#This Row],[5]],rounds_cum_time[5],1),"."))</f>
        <v>53.</v>
      </c>
      <c r="O73" s="130" t="str">
        <f>IF(ISBLANK(laps_times[[#This Row],[6]]),"DNF",CONCATENATE(RANK(rounds_cum_time[[#This Row],[6]],rounds_cum_time[6],1),"."))</f>
        <v>53.</v>
      </c>
      <c r="P73" s="130" t="str">
        <f>IF(ISBLANK(laps_times[[#This Row],[7]]),"DNF",CONCATENATE(RANK(rounds_cum_time[[#This Row],[7]],rounds_cum_time[7],1),"."))</f>
        <v>53.</v>
      </c>
      <c r="Q73" s="130" t="str">
        <f>IF(ISBLANK(laps_times[[#This Row],[8]]),"DNF",CONCATENATE(RANK(rounds_cum_time[[#This Row],[8]],rounds_cum_time[8],1),"."))</f>
        <v>54.</v>
      </c>
      <c r="R73" s="130" t="str">
        <f>IF(ISBLANK(laps_times[[#This Row],[9]]),"DNF",CONCATENATE(RANK(rounds_cum_time[[#This Row],[9]],rounds_cum_time[9],1),"."))</f>
        <v>55.</v>
      </c>
      <c r="S73" s="130" t="str">
        <f>IF(ISBLANK(laps_times[[#This Row],[10]]),"DNF",CONCATENATE(RANK(rounds_cum_time[[#This Row],[10]],rounds_cum_time[10],1),"."))</f>
        <v>55.</v>
      </c>
      <c r="T73" s="130" t="str">
        <f>IF(ISBLANK(laps_times[[#This Row],[11]]),"DNF",CONCATENATE(RANK(rounds_cum_time[[#This Row],[11]],rounds_cum_time[11],1),"."))</f>
        <v>56.</v>
      </c>
      <c r="U73" s="130" t="str">
        <f>IF(ISBLANK(laps_times[[#This Row],[12]]),"DNF",CONCATENATE(RANK(rounds_cum_time[[#This Row],[12]],rounds_cum_time[12],1),"."))</f>
        <v>56.</v>
      </c>
      <c r="V73" s="130" t="str">
        <f>IF(ISBLANK(laps_times[[#This Row],[13]]),"DNF",CONCATENATE(RANK(rounds_cum_time[[#This Row],[13]],rounds_cum_time[13],1),"."))</f>
        <v>56.</v>
      </c>
      <c r="W73" s="130" t="str">
        <f>IF(ISBLANK(laps_times[[#This Row],[14]]),"DNF",CONCATENATE(RANK(rounds_cum_time[[#This Row],[14]],rounds_cum_time[14],1),"."))</f>
        <v>56.</v>
      </c>
      <c r="X73" s="130" t="str">
        <f>IF(ISBLANK(laps_times[[#This Row],[15]]),"DNF",CONCATENATE(RANK(rounds_cum_time[[#This Row],[15]],rounds_cum_time[15],1),"."))</f>
        <v>56.</v>
      </c>
      <c r="Y73" s="130" t="str">
        <f>IF(ISBLANK(laps_times[[#This Row],[16]]),"DNF",CONCATENATE(RANK(rounds_cum_time[[#This Row],[16]],rounds_cum_time[16],1),"."))</f>
        <v>56.</v>
      </c>
      <c r="Z73" s="130" t="str">
        <f>IF(ISBLANK(laps_times[[#This Row],[17]]),"DNF",CONCATENATE(RANK(rounds_cum_time[[#This Row],[17]],rounds_cum_time[17],1),"."))</f>
        <v>57.</v>
      </c>
      <c r="AA73" s="130" t="str">
        <f>IF(ISBLANK(laps_times[[#This Row],[18]]),"DNF",CONCATENATE(RANK(rounds_cum_time[[#This Row],[18]],rounds_cum_time[18],1),"."))</f>
        <v>57.</v>
      </c>
      <c r="AB73" s="130" t="str">
        <f>IF(ISBLANK(laps_times[[#This Row],[19]]),"DNF",CONCATENATE(RANK(rounds_cum_time[[#This Row],[19]],rounds_cum_time[19],1),"."))</f>
        <v>57.</v>
      </c>
      <c r="AC73" s="130" t="str">
        <f>IF(ISBLANK(laps_times[[#This Row],[20]]),"DNF",CONCATENATE(RANK(rounds_cum_time[[#This Row],[20]],rounds_cum_time[20],1),"."))</f>
        <v>57.</v>
      </c>
      <c r="AD73" s="130" t="str">
        <f>IF(ISBLANK(laps_times[[#This Row],[21]]),"DNF",CONCATENATE(RANK(rounds_cum_time[[#This Row],[21]],rounds_cum_time[21],1),"."))</f>
        <v>56.</v>
      </c>
      <c r="AE73" s="130" t="str">
        <f>IF(ISBLANK(laps_times[[#This Row],[22]]),"DNF",CONCATENATE(RANK(rounds_cum_time[[#This Row],[22]],rounds_cum_time[22],1),"."))</f>
        <v>56.</v>
      </c>
      <c r="AF73" s="130" t="str">
        <f>IF(ISBLANK(laps_times[[#This Row],[23]]),"DNF",CONCATENATE(RANK(rounds_cum_time[[#This Row],[23]],rounds_cum_time[23],1),"."))</f>
        <v>56.</v>
      </c>
      <c r="AG73" s="130" t="str">
        <f>IF(ISBLANK(laps_times[[#This Row],[24]]),"DNF",CONCATENATE(RANK(rounds_cum_time[[#This Row],[24]],rounds_cum_time[24],1),"."))</f>
        <v>56.</v>
      </c>
      <c r="AH73" s="130" t="str">
        <f>IF(ISBLANK(laps_times[[#This Row],[25]]),"DNF",CONCATENATE(RANK(rounds_cum_time[[#This Row],[25]],rounds_cum_time[25],1),"."))</f>
        <v>56.</v>
      </c>
      <c r="AI73" s="130" t="str">
        <f>IF(ISBLANK(laps_times[[#This Row],[26]]),"DNF",CONCATENATE(RANK(rounds_cum_time[[#This Row],[26]],rounds_cum_time[26],1),"."))</f>
        <v>56.</v>
      </c>
      <c r="AJ73" s="130" t="str">
        <f>IF(ISBLANK(laps_times[[#This Row],[27]]),"DNF",CONCATENATE(RANK(rounds_cum_time[[#This Row],[27]],rounds_cum_time[27],1),"."))</f>
        <v>56.</v>
      </c>
      <c r="AK73" s="130" t="str">
        <f>IF(ISBLANK(laps_times[[#This Row],[28]]),"DNF",CONCATENATE(RANK(rounds_cum_time[[#This Row],[28]],rounds_cum_time[28],1),"."))</f>
        <v>55.</v>
      </c>
      <c r="AL73" s="130" t="str">
        <f>IF(ISBLANK(laps_times[[#This Row],[29]]),"DNF",CONCATENATE(RANK(rounds_cum_time[[#This Row],[29]],rounds_cum_time[29],1),"."))</f>
        <v>55.</v>
      </c>
      <c r="AM73" s="130" t="str">
        <f>IF(ISBLANK(laps_times[[#This Row],[30]]),"DNF",CONCATENATE(RANK(rounds_cum_time[[#This Row],[30]],rounds_cum_time[30],1),"."))</f>
        <v>55.</v>
      </c>
      <c r="AN73" s="130" t="str">
        <f>IF(ISBLANK(laps_times[[#This Row],[31]]),"DNF",CONCATENATE(RANK(rounds_cum_time[[#This Row],[31]],rounds_cum_time[31],1),"."))</f>
        <v>55.</v>
      </c>
      <c r="AO73" s="130" t="str">
        <f>IF(ISBLANK(laps_times[[#This Row],[32]]),"DNF",CONCATENATE(RANK(rounds_cum_time[[#This Row],[32]],rounds_cum_time[32],1),"."))</f>
        <v>55.</v>
      </c>
      <c r="AP73" s="130" t="str">
        <f>IF(ISBLANK(laps_times[[#This Row],[33]]),"DNF",CONCATENATE(RANK(rounds_cum_time[[#This Row],[33]],rounds_cum_time[33],1),"."))</f>
        <v>55.</v>
      </c>
      <c r="AQ73" s="130" t="str">
        <f>IF(ISBLANK(laps_times[[#This Row],[34]]),"DNF",CONCATENATE(RANK(rounds_cum_time[[#This Row],[34]],rounds_cum_time[34],1),"."))</f>
        <v>55.</v>
      </c>
      <c r="AR73" s="130" t="str">
        <f>IF(ISBLANK(laps_times[[#This Row],[35]]),"DNF",CONCATENATE(RANK(rounds_cum_time[[#This Row],[35]],rounds_cum_time[35],1),"."))</f>
        <v>55.</v>
      </c>
      <c r="AS73" s="130" t="str">
        <f>IF(ISBLANK(laps_times[[#This Row],[36]]),"DNF",CONCATENATE(RANK(rounds_cum_time[[#This Row],[36]],rounds_cum_time[36],1),"."))</f>
        <v>54.</v>
      </c>
      <c r="AT73" s="130" t="str">
        <f>IF(ISBLANK(laps_times[[#This Row],[37]]),"DNF",CONCATENATE(RANK(rounds_cum_time[[#This Row],[37]],rounds_cum_time[37],1),"."))</f>
        <v>54.</v>
      </c>
      <c r="AU73" s="130" t="str">
        <f>IF(ISBLANK(laps_times[[#This Row],[38]]),"DNF",CONCATENATE(RANK(rounds_cum_time[[#This Row],[38]],rounds_cum_time[38],1),"."))</f>
        <v>53.</v>
      </c>
      <c r="AV73" s="130" t="str">
        <f>IF(ISBLANK(laps_times[[#This Row],[39]]),"DNF",CONCATENATE(RANK(rounds_cum_time[[#This Row],[39]],rounds_cum_time[39],1),"."))</f>
        <v>53.</v>
      </c>
      <c r="AW73" s="130" t="str">
        <f>IF(ISBLANK(laps_times[[#This Row],[40]]),"DNF",CONCATENATE(RANK(rounds_cum_time[[#This Row],[40]],rounds_cum_time[40],1),"."))</f>
        <v>53.</v>
      </c>
      <c r="AX73" s="130" t="str">
        <f>IF(ISBLANK(laps_times[[#This Row],[41]]),"DNF",CONCATENATE(RANK(rounds_cum_time[[#This Row],[41]],rounds_cum_time[41],1),"."))</f>
        <v>53.</v>
      </c>
      <c r="AY73" s="130" t="str">
        <f>IF(ISBLANK(laps_times[[#This Row],[42]]),"DNF",CONCATENATE(RANK(rounds_cum_time[[#This Row],[42]],rounds_cum_time[42],1),"."))</f>
        <v>53.</v>
      </c>
      <c r="AZ73" s="130" t="str">
        <f>IF(ISBLANK(laps_times[[#This Row],[43]]),"DNF",CONCATENATE(RANK(rounds_cum_time[[#This Row],[43]],rounds_cum_time[43],1),"."))</f>
        <v>53.</v>
      </c>
      <c r="BA73" s="130" t="str">
        <f>IF(ISBLANK(laps_times[[#This Row],[44]]),"DNF",CONCATENATE(RANK(rounds_cum_time[[#This Row],[44]],rounds_cum_time[44],1),"."))</f>
        <v>53.</v>
      </c>
      <c r="BB73" s="130" t="str">
        <f>IF(ISBLANK(laps_times[[#This Row],[45]]),"DNF",CONCATENATE(RANK(rounds_cum_time[[#This Row],[45]],rounds_cum_time[45],1),"."))</f>
        <v>53.</v>
      </c>
      <c r="BC73" s="130" t="str">
        <f>IF(ISBLANK(laps_times[[#This Row],[46]]),"DNF",CONCATENATE(RANK(rounds_cum_time[[#This Row],[46]],rounds_cum_time[46],1),"."))</f>
        <v>53.</v>
      </c>
      <c r="BD73" s="130" t="str">
        <f>IF(ISBLANK(laps_times[[#This Row],[47]]),"DNF",CONCATENATE(RANK(rounds_cum_time[[#This Row],[47]],rounds_cum_time[47],1),"."))</f>
        <v>53.</v>
      </c>
      <c r="BE73" s="130" t="str">
        <f>IF(ISBLANK(laps_times[[#This Row],[48]]),"DNF",CONCATENATE(RANK(rounds_cum_time[[#This Row],[48]],rounds_cum_time[48],1),"."))</f>
        <v>52.</v>
      </c>
      <c r="BF73" s="130" t="str">
        <f>IF(ISBLANK(laps_times[[#This Row],[49]]),"DNF",CONCATENATE(RANK(rounds_cum_time[[#This Row],[49]],rounds_cum_time[49],1),"."))</f>
        <v>52.</v>
      </c>
      <c r="BG73" s="130" t="str">
        <f>IF(ISBLANK(laps_times[[#This Row],[50]]),"DNF",CONCATENATE(RANK(rounds_cum_time[[#This Row],[50]],rounds_cum_time[50],1),"."))</f>
        <v>52.</v>
      </c>
      <c r="BH73" s="130" t="str">
        <f>IF(ISBLANK(laps_times[[#This Row],[51]]),"DNF",CONCATENATE(RANK(rounds_cum_time[[#This Row],[51]],rounds_cum_time[51],1),"."))</f>
        <v>52.</v>
      </c>
      <c r="BI73" s="130" t="str">
        <f>IF(ISBLANK(laps_times[[#This Row],[52]]),"DNF",CONCATENATE(RANK(rounds_cum_time[[#This Row],[52]],rounds_cum_time[52],1),"."))</f>
        <v>52.</v>
      </c>
      <c r="BJ73" s="130" t="str">
        <f>IF(ISBLANK(laps_times[[#This Row],[53]]),"DNF",CONCATENATE(RANK(rounds_cum_time[[#This Row],[53]],rounds_cum_time[53],1),"."))</f>
        <v>52.</v>
      </c>
      <c r="BK73" s="130" t="str">
        <f>IF(ISBLANK(laps_times[[#This Row],[54]]),"DNF",CONCATENATE(RANK(rounds_cum_time[[#This Row],[54]],rounds_cum_time[54],1),"."))</f>
        <v>53.</v>
      </c>
      <c r="BL73" s="130" t="str">
        <f>IF(ISBLANK(laps_times[[#This Row],[55]]),"DNF",CONCATENATE(RANK(rounds_cum_time[[#This Row],[55]],rounds_cum_time[55],1),"."))</f>
        <v>53.</v>
      </c>
      <c r="BM73" s="130" t="str">
        <f>IF(ISBLANK(laps_times[[#This Row],[56]]),"DNF",CONCATENATE(RANK(rounds_cum_time[[#This Row],[56]],rounds_cum_time[56],1),"."))</f>
        <v>54.</v>
      </c>
      <c r="BN73" s="130" t="str">
        <f>IF(ISBLANK(laps_times[[#This Row],[57]]),"DNF",CONCATENATE(RANK(rounds_cum_time[[#This Row],[57]],rounds_cum_time[57],1),"."))</f>
        <v>54.</v>
      </c>
      <c r="BO73" s="130" t="str">
        <f>IF(ISBLANK(laps_times[[#This Row],[58]]),"DNF",CONCATENATE(RANK(rounds_cum_time[[#This Row],[58]],rounds_cum_time[58],1),"."))</f>
        <v>54.</v>
      </c>
      <c r="BP73" s="130" t="str">
        <f>IF(ISBLANK(laps_times[[#This Row],[59]]),"DNF",CONCATENATE(RANK(rounds_cum_time[[#This Row],[59]],rounds_cum_time[59],1),"."))</f>
        <v>54.</v>
      </c>
      <c r="BQ73" s="130" t="str">
        <f>IF(ISBLANK(laps_times[[#This Row],[60]]),"DNF",CONCATENATE(RANK(rounds_cum_time[[#This Row],[60]],rounds_cum_time[60],1),"."))</f>
        <v>55.</v>
      </c>
      <c r="BR73" s="130" t="str">
        <f>IF(ISBLANK(laps_times[[#This Row],[61]]),"DNF",CONCATENATE(RANK(rounds_cum_time[[#This Row],[61]],rounds_cum_time[61],1),"."))</f>
        <v>55.</v>
      </c>
      <c r="BS73" s="130" t="str">
        <f>IF(ISBLANK(laps_times[[#This Row],[62]]),"DNF",CONCATENATE(RANK(rounds_cum_time[[#This Row],[62]],rounds_cum_time[62],1),"."))</f>
        <v>54.</v>
      </c>
      <c r="BT73" s="130" t="str">
        <f>IF(ISBLANK(laps_times[[#This Row],[63]]),"DNF",CONCATENATE(RANK(rounds_cum_time[[#This Row],[63]],rounds_cum_time[63],1),"."))</f>
        <v>55.</v>
      </c>
      <c r="BU73" s="130" t="str">
        <f>IF(ISBLANK(laps_times[[#This Row],[64]]),"DNF",CONCATENATE(RANK(rounds_cum_time[[#This Row],[64]],rounds_cum_time[64],1),"."))</f>
        <v>55.</v>
      </c>
      <c r="BV73" s="130" t="str">
        <f>IF(ISBLANK(laps_times[[#This Row],[65]]),"DNF",CONCATENATE(RANK(rounds_cum_time[[#This Row],[65]],rounds_cum_time[65],1),"."))</f>
        <v>55.</v>
      </c>
      <c r="BW73" s="130" t="str">
        <f>IF(ISBLANK(laps_times[[#This Row],[66]]),"DNF",CONCATENATE(RANK(rounds_cum_time[[#This Row],[66]],rounds_cum_time[66],1),"."))</f>
        <v>55.</v>
      </c>
      <c r="BX73" s="130" t="str">
        <f>IF(ISBLANK(laps_times[[#This Row],[67]]),"DNF",CONCATENATE(RANK(rounds_cum_time[[#This Row],[67]],rounds_cum_time[67],1),"."))</f>
        <v>55.</v>
      </c>
      <c r="BY73" s="130" t="str">
        <f>IF(ISBLANK(laps_times[[#This Row],[68]]),"DNF",CONCATENATE(RANK(rounds_cum_time[[#This Row],[68]],rounds_cum_time[68],1),"."))</f>
        <v>55.</v>
      </c>
      <c r="BZ73" s="130" t="str">
        <f>IF(ISBLANK(laps_times[[#This Row],[69]]),"DNF",CONCATENATE(RANK(rounds_cum_time[[#This Row],[69]],rounds_cum_time[69],1),"."))</f>
        <v>55.</v>
      </c>
      <c r="CA73" s="130" t="str">
        <f>IF(ISBLANK(laps_times[[#This Row],[70]]),"DNF",CONCATENATE(RANK(rounds_cum_time[[#This Row],[70]],rounds_cum_time[70],1),"."))</f>
        <v>55.</v>
      </c>
      <c r="CB73" s="130" t="str">
        <f>IF(ISBLANK(laps_times[[#This Row],[71]]),"DNF",CONCATENATE(RANK(rounds_cum_time[[#This Row],[71]],rounds_cum_time[71],1),"."))</f>
        <v>56.</v>
      </c>
      <c r="CC73" s="130" t="str">
        <f>IF(ISBLANK(laps_times[[#This Row],[72]]),"DNF",CONCATENATE(RANK(rounds_cum_time[[#This Row],[72]],rounds_cum_time[72],1),"."))</f>
        <v>56.</v>
      </c>
      <c r="CD73" s="130" t="str">
        <f>IF(ISBLANK(laps_times[[#This Row],[73]]),"DNF",CONCATENATE(RANK(rounds_cum_time[[#This Row],[73]],rounds_cum_time[73],1),"."))</f>
        <v>56.</v>
      </c>
      <c r="CE73" s="130" t="str">
        <f>IF(ISBLANK(laps_times[[#This Row],[74]]),"DNF",CONCATENATE(RANK(rounds_cum_time[[#This Row],[74]],rounds_cum_time[74],1),"."))</f>
        <v>56.</v>
      </c>
      <c r="CF73" s="130" t="str">
        <f>IF(ISBLANK(laps_times[[#This Row],[75]]),"DNF",CONCATENATE(RANK(rounds_cum_time[[#This Row],[75]],rounds_cum_time[75],1),"."))</f>
        <v>57.</v>
      </c>
      <c r="CG73" s="130" t="str">
        <f>IF(ISBLANK(laps_times[[#This Row],[76]]),"DNF",CONCATENATE(RANK(rounds_cum_time[[#This Row],[76]],rounds_cum_time[76],1),"."))</f>
        <v>56.</v>
      </c>
      <c r="CH73" s="130" t="str">
        <f>IF(ISBLANK(laps_times[[#This Row],[77]]),"DNF",CONCATENATE(RANK(rounds_cum_time[[#This Row],[77]],rounds_cum_time[77],1),"."))</f>
        <v>56.</v>
      </c>
      <c r="CI73" s="130" t="str">
        <f>IF(ISBLANK(laps_times[[#This Row],[78]]),"DNF",CONCATENATE(RANK(rounds_cum_time[[#This Row],[78]],rounds_cum_time[78],1),"."))</f>
        <v>56.</v>
      </c>
      <c r="CJ73" s="130" t="str">
        <f>IF(ISBLANK(laps_times[[#This Row],[79]]),"DNF",CONCATENATE(RANK(rounds_cum_time[[#This Row],[79]],rounds_cum_time[79],1),"."))</f>
        <v>57.</v>
      </c>
      <c r="CK73" s="130" t="str">
        <f>IF(ISBLANK(laps_times[[#This Row],[80]]),"DNF",CONCATENATE(RANK(rounds_cum_time[[#This Row],[80]],rounds_cum_time[80],1),"."))</f>
        <v>57.</v>
      </c>
      <c r="CL73" s="130" t="str">
        <f>IF(ISBLANK(laps_times[[#This Row],[81]]),"DNF",CONCATENATE(RANK(rounds_cum_time[[#This Row],[81]],rounds_cum_time[81],1),"."))</f>
        <v>57.</v>
      </c>
      <c r="CM73" s="130" t="str">
        <f>IF(ISBLANK(laps_times[[#This Row],[82]]),"DNF",CONCATENATE(RANK(rounds_cum_time[[#This Row],[82]],rounds_cum_time[82],1),"."))</f>
        <v>58.</v>
      </c>
      <c r="CN73" s="130" t="str">
        <f>IF(ISBLANK(laps_times[[#This Row],[83]]),"DNF",CONCATENATE(RANK(rounds_cum_time[[#This Row],[83]],rounds_cum_time[83],1),"."))</f>
        <v>59.</v>
      </c>
      <c r="CO73" s="130" t="str">
        <f>IF(ISBLANK(laps_times[[#This Row],[84]]),"DNF",CONCATENATE(RANK(rounds_cum_time[[#This Row],[84]],rounds_cum_time[84],1),"."))</f>
        <v>59.</v>
      </c>
      <c r="CP73" s="130" t="str">
        <f>IF(ISBLANK(laps_times[[#This Row],[85]]),"DNF",CONCATENATE(RANK(rounds_cum_time[[#This Row],[85]],rounds_cum_time[85],1),"."))</f>
        <v>59.</v>
      </c>
      <c r="CQ73" s="130" t="str">
        <f>IF(ISBLANK(laps_times[[#This Row],[86]]),"DNF",CONCATENATE(RANK(rounds_cum_time[[#This Row],[86]],rounds_cum_time[86],1),"."))</f>
        <v>60.</v>
      </c>
      <c r="CR73" s="130" t="str">
        <f>IF(ISBLANK(laps_times[[#This Row],[87]]),"DNF",CONCATENATE(RANK(rounds_cum_time[[#This Row],[87]],rounds_cum_time[87],1),"."))</f>
        <v>60.</v>
      </c>
      <c r="CS73" s="130" t="str">
        <f>IF(ISBLANK(laps_times[[#This Row],[88]]),"DNF",CONCATENATE(RANK(rounds_cum_time[[#This Row],[88]],rounds_cum_time[88],1),"."))</f>
        <v>60.</v>
      </c>
      <c r="CT73" s="130" t="str">
        <f>IF(ISBLANK(laps_times[[#This Row],[89]]),"DNF",CONCATENATE(RANK(rounds_cum_time[[#This Row],[89]],rounds_cum_time[89],1),"."))</f>
        <v>60.</v>
      </c>
      <c r="CU73" s="130" t="str">
        <f>IF(ISBLANK(laps_times[[#This Row],[90]]),"DNF",CONCATENATE(RANK(rounds_cum_time[[#This Row],[90]],rounds_cum_time[90],1),"."))</f>
        <v>61.</v>
      </c>
      <c r="CV73" s="130" t="str">
        <f>IF(ISBLANK(laps_times[[#This Row],[91]]),"DNF",CONCATENATE(RANK(rounds_cum_time[[#This Row],[91]],rounds_cum_time[91],1),"."))</f>
        <v>62.</v>
      </c>
      <c r="CW73" s="130" t="str">
        <f>IF(ISBLANK(laps_times[[#This Row],[92]]),"DNF",CONCATENATE(RANK(rounds_cum_time[[#This Row],[92]],rounds_cum_time[92],1),"."))</f>
        <v>62.</v>
      </c>
      <c r="CX73" s="130" t="str">
        <f>IF(ISBLANK(laps_times[[#This Row],[93]]),"DNF",CONCATENATE(RANK(rounds_cum_time[[#This Row],[93]],rounds_cum_time[93],1),"."))</f>
        <v>64.</v>
      </c>
      <c r="CY73" s="130" t="str">
        <f>IF(ISBLANK(laps_times[[#This Row],[94]]),"DNF",CONCATENATE(RANK(rounds_cum_time[[#This Row],[94]],rounds_cum_time[94],1),"."))</f>
        <v>64.</v>
      </c>
      <c r="CZ73" s="130" t="str">
        <f>IF(ISBLANK(laps_times[[#This Row],[95]]),"DNF",CONCATENATE(RANK(rounds_cum_time[[#This Row],[95]],rounds_cum_time[95],1),"."))</f>
        <v>65.</v>
      </c>
      <c r="DA73" s="130" t="str">
        <f>IF(ISBLANK(laps_times[[#This Row],[96]]),"DNF",CONCATENATE(RANK(rounds_cum_time[[#This Row],[96]],rounds_cum_time[96],1),"."))</f>
        <v>67.</v>
      </c>
      <c r="DB73" s="130" t="str">
        <f>IF(ISBLANK(laps_times[[#This Row],[97]]),"DNF",CONCATENATE(RANK(rounds_cum_time[[#This Row],[97]],rounds_cum_time[97],1),"."))</f>
        <v>68.</v>
      </c>
      <c r="DC73" s="130" t="str">
        <f>IF(ISBLANK(laps_times[[#This Row],[98]]),"DNF",CONCATENATE(RANK(rounds_cum_time[[#This Row],[98]],rounds_cum_time[98],1),"."))</f>
        <v>68.</v>
      </c>
      <c r="DD73" s="130" t="str">
        <f>IF(ISBLANK(laps_times[[#This Row],[99]]),"DNF",CONCATENATE(RANK(rounds_cum_time[[#This Row],[99]],rounds_cum_time[99],1),"."))</f>
        <v>69.</v>
      </c>
      <c r="DE73" s="130" t="str">
        <f>IF(ISBLANK(laps_times[[#This Row],[100]]),"DNF",CONCATENATE(RANK(rounds_cum_time[[#This Row],[100]],rounds_cum_time[100],1),"."))</f>
        <v>69.</v>
      </c>
      <c r="DF73" s="130" t="str">
        <f>IF(ISBLANK(laps_times[[#This Row],[101]]),"DNF",CONCATENATE(RANK(rounds_cum_time[[#This Row],[101]],rounds_cum_time[101],1),"."))</f>
        <v>70.</v>
      </c>
      <c r="DG73" s="130" t="str">
        <f>IF(ISBLANK(laps_times[[#This Row],[102]]),"DNF",CONCATENATE(RANK(rounds_cum_time[[#This Row],[102]],rounds_cum_time[102],1),"."))</f>
        <v>70.</v>
      </c>
      <c r="DH73" s="130" t="str">
        <f>IF(ISBLANK(laps_times[[#This Row],[103]]),"DNF",CONCATENATE(RANK(rounds_cum_time[[#This Row],[103]],rounds_cum_time[103],1),"."))</f>
        <v>70.</v>
      </c>
      <c r="DI73" s="131" t="str">
        <f>IF(ISBLANK(laps_times[[#This Row],[104]]),"DNF",CONCATENATE(RANK(rounds_cum_time[[#This Row],[104]],rounds_cum_time[104],1),"."))</f>
        <v>70.</v>
      </c>
      <c r="DJ73" s="131" t="str">
        <f>IF(ISBLANK(laps_times[[#This Row],[105]]),"DNF",CONCATENATE(RANK(rounds_cum_time[[#This Row],[105]],rounds_cum_time[105],1),"."))</f>
        <v>70.</v>
      </c>
    </row>
    <row r="74" spans="2:114" x14ac:dyDescent="0.2">
      <c r="B74" s="124">
        <f>laps_times[[#This Row],[poř]]</f>
        <v>71</v>
      </c>
      <c r="C74" s="129">
        <f>laps_times[[#This Row],[s.č.]]</f>
        <v>127</v>
      </c>
      <c r="D74" s="125" t="str">
        <f>laps_times[[#This Row],[jméno]]</f>
        <v>Hinterhoelzl Robert</v>
      </c>
      <c r="E74" s="126">
        <f>laps_times[[#This Row],[roč]]</f>
        <v>1967</v>
      </c>
      <c r="F74" s="126" t="str">
        <f>laps_times[[#This Row],[kat]]</f>
        <v>M50</v>
      </c>
      <c r="G74" s="126">
        <f>laps_times[[#This Row],[poř_kat]]</f>
        <v>10</v>
      </c>
      <c r="H74" s="125" t="str">
        <f>IF(ISBLANK(laps_times[[#This Row],[klub]]),"-",laps_times[[#This Row],[klub]])</f>
        <v>SONNENKISSEN</v>
      </c>
      <c r="I74" s="138">
        <f>laps_times[[#This Row],[celk. čas]]</f>
        <v>0.16335648148148149</v>
      </c>
      <c r="J74" s="130" t="str">
        <f>IF(ISBLANK(laps_times[[#This Row],[1]]),"DNF",CONCATENATE(RANK(rounds_cum_time[[#This Row],[1]],rounds_cum_time[1],1),"."))</f>
        <v>92.</v>
      </c>
      <c r="K74" s="130" t="str">
        <f>IF(ISBLANK(laps_times[[#This Row],[2]]),"DNF",CONCATENATE(RANK(rounds_cum_time[[#This Row],[2]],rounds_cum_time[2],1),"."))</f>
        <v>94.</v>
      </c>
      <c r="L74" s="130" t="str">
        <f>IF(ISBLANK(laps_times[[#This Row],[3]]),"DNF",CONCATENATE(RANK(rounds_cum_time[[#This Row],[3]],rounds_cum_time[3],1),"."))</f>
        <v>93.</v>
      </c>
      <c r="M74" s="130" t="str">
        <f>IF(ISBLANK(laps_times[[#This Row],[4]]),"DNF",CONCATENATE(RANK(rounds_cum_time[[#This Row],[4]],rounds_cum_time[4],1),"."))</f>
        <v>93.</v>
      </c>
      <c r="N74" s="130" t="str">
        <f>IF(ISBLANK(laps_times[[#This Row],[5]]),"DNF",CONCATENATE(RANK(rounds_cum_time[[#This Row],[5]],rounds_cum_time[5],1),"."))</f>
        <v>93.</v>
      </c>
      <c r="O74" s="130" t="str">
        <f>IF(ISBLANK(laps_times[[#This Row],[6]]),"DNF",CONCATENATE(RANK(rounds_cum_time[[#This Row],[6]],rounds_cum_time[6],1),"."))</f>
        <v>98.</v>
      </c>
      <c r="P74" s="130" t="str">
        <f>IF(ISBLANK(laps_times[[#This Row],[7]]),"DNF",CONCATENATE(RANK(rounds_cum_time[[#This Row],[7]],rounds_cum_time[7],1),"."))</f>
        <v>98.</v>
      </c>
      <c r="Q74" s="130" t="str">
        <f>IF(ISBLANK(laps_times[[#This Row],[8]]),"DNF",CONCATENATE(RANK(rounds_cum_time[[#This Row],[8]],rounds_cum_time[8],1),"."))</f>
        <v>99.</v>
      </c>
      <c r="R74" s="130" t="str">
        <f>IF(ISBLANK(laps_times[[#This Row],[9]]),"DNF",CONCATENATE(RANK(rounds_cum_time[[#This Row],[9]],rounds_cum_time[9],1),"."))</f>
        <v>99.</v>
      </c>
      <c r="S74" s="130" t="str">
        <f>IF(ISBLANK(laps_times[[#This Row],[10]]),"DNF",CONCATENATE(RANK(rounds_cum_time[[#This Row],[10]],rounds_cum_time[10],1),"."))</f>
        <v>99.</v>
      </c>
      <c r="T74" s="130" t="str">
        <f>IF(ISBLANK(laps_times[[#This Row],[11]]),"DNF",CONCATENATE(RANK(rounds_cum_time[[#This Row],[11]],rounds_cum_time[11],1),"."))</f>
        <v>99.</v>
      </c>
      <c r="U74" s="130" t="str">
        <f>IF(ISBLANK(laps_times[[#This Row],[12]]),"DNF",CONCATENATE(RANK(rounds_cum_time[[#This Row],[12]],rounds_cum_time[12],1),"."))</f>
        <v>99.</v>
      </c>
      <c r="V74" s="130" t="str">
        <f>IF(ISBLANK(laps_times[[#This Row],[13]]),"DNF",CONCATENATE(RANK(rounds_cum_time[[#This Row],[13]],rounds_cum_time[13],1),"."))</f>
        <v>98.</v>
      </c>
      <c r="W74" s="130" t="str">
        <f>IF(ISBLANK(laps_times[[#This Row],[14]]),"DNF",CONCATENATE(RANK(rounds_cum_time[[#This Row],[14]],rounds_cum_time[14],1),"."))</f>
        <v>99.</v>
      </c>
      <c r="X74" s="130" t="str">
        <f>IF(ISBLANK(laps_times[[#This Row],[15]]),"DNF",CONCATENATE(RANK(rounds_cum_time[[#This Row],[15]],rounds_cum_time[15],1),"."))</f>
        <v>98.</v>
      </c>
      <c r="Y74" s="130" t="str">
        <f>IF(ISBLANK(laps_times[[#This Row],[16]]),"DNF",CONCATENATE(RANK(rounds_cum_time[[#This Row],[16]],rounds_cum_time[16],1),"."))</f>
        <v>98.</v>
      </c>
      <c r="Z74" s="130" t="str">
        <f>IF(ISBLANK(laps_times[[#This Row],[17]]),"DNF",CONCATENATE(RANK(rounds_cum_time[[#This Row],[17]],rounds_cum_time[17],1),"."))</f>
        <v>98.</v>
      </c>
      <c r="AA74" s="130" t="str">
        <f>IF(ISBLANK(laps_times[[#This Row],[18]]),"DNF",CONCATENATE(RANK(rounds_cum_time[[#This Row],[18]],rounds_cum_time[18],1),"."))</f>
        <v>96.</v>
      </c>
      <c r="AB74" s="130" t="str">
        <f>IF(ISBLANK(laps_times[[#This Row],[19]]),"DNF",CONCATENATE(RANK(rounds_cum_time[[#This Row],[19]],rounds_cum_time[19],1),"."))</f>
        <v>96.</v>
      </c>
      <c r="AC74" s="130" t="str">
        <f>IF(ISBLANK(laps_times[[#This Row],[20]]),"DNF",CONCATENATE(RANK(rounds_cum_time[[#This Row],[20]],rounds_cum_time[20],1),"."))</f>
        <v>96.</v>
      </c>
      <c r="AD74" s="130" t="str">
        <f>IF(ISBLANK(laps_times[[#This Row],[21]]),"DNF",CONCATENATE(RANK(rounds_cum_time[[#This Row],[21]],rounds_cum_time[21],1),"."))</f>
        <v>95.</v>
      </c>
      <c r="AE74" s="130" t="str">
        <f>IF(ISBLANK(laps_times[[#This Row],[22]]),"DNF",CONCATENATE(RANK(rounds_cum_time[[#This Row],[22]],rounds_cum_time[22],1),"."))</f>
        <v>95.</v>
      </c>
      <c r="AF74" s="130" t="str">
        <f>IF(ISBLANK(laps_times[[#This Row],[23]]),"DNF",CONCATENATE(RANK(rounds_cum_time[[#This Row],[23]],rounds_cum_time[23],1),"."))</f>
        <v>95.</v>
      </c>
      <c r="AG74" s="130" t="str">
        <f>IF(ISBLANK(laps_times[[#This Row],[24]]),"DNF",CONCATENATE(RANK(rounds_cum_time[[#This Row],[24]],rounds_cum_time[24],1),"."))</f>
        <v>94.</v>
      </c>
      <c r="AH74" s="130" t="str">
        <f>IF(ISBLANK(laps_times[[#This Row],[25]]),"DNF",CONCATENATE(RANK(rounds_cum_time[[#This Row],[25]],rounds_cum_time[25],1),"."))</f>
        <v>94.</v>
      </c>
      <c r="AI74" s="130" t="str">
        <f>IF(ISBLANK(laps_times[[#This Row],[26]]),"DNF",CONCATENATE(RANK(rounds_cum_time[[#This Row],[26]],rounds_cum_time[26],1),"."))</f>
        <v>94.</v>
      </c>
      <c r="AJ74" s="130" t="str">
        <f>IF(ISBLANK(laps_times[[#This Row],[27]]),"DNF",CONCATENATE(RANK(rounds_cum_time[[#This Row],[27]],rounds_cum_time[27],1),"."))</f>
        <v>94.</v>
      </c>
      <c r="AK74" s="130" t="str">
        <f>IF(ISBLANK(laps_times[[#This Row],[28]]),"DNF",CONCATENATE(RANK(rounds_cum_time[[#This Row],[28]],rounds_cum_time[28],1),"."))</f>
        <v>94.</v>
      </c>
      <c r="AL74" s="130" t="str">
        <f>IF(ISBLANK(laps_times[[#This Row],[29]]),"DNF",CONCATENATE(RANK(rounds_cum_time[[#This Row],[29]],rounds_cum_time[29],1),"."))</f>
        <v>93.</v>
      </c>
      <c r="AM74" s="130" t="str">
        <f>IF(ISBLANK(laps_times[[#This Row],[30]]),"DNF",CONCATENATE(RANK(rounds_cum_time[[#This Row],[30]],rounds_cum_time[30],1),"."))</f>
        <v>93.</v>
      </c>
      <c r="AN74" s="130" t="str">
        <f>IF(ISBLANK(laps_times[[#This Row],[31]]),"DNF",CONCATENATE(RANK(rounds_cum_time[[#This Row],[31]],rounds_cum_time[31],1),"."))</f>
        <v>93.</v>
      </c>
      <c r="AO74" s="130" t="str">
        <f>IF(ISBLANK(laps_times[[#This Row],[32]]),"DNF",CONCATENATE(RANK(rounds_cum_time[[#This Row],[32]],rounds_cum_time[32],1),"."))</f>
        <v>91.</v>
      </c>
      <c r="AP74" s="130" t="str">
        <f>IF(ISBLANK(laps_times[[#This Row],[33]]),"DNF",CONCATENATE(RANK(rounds_cum_time[[#This Row],[33]],rounds_cum_time[33],1),"."))</f>
        <v>91.</v>
      </c>
      <c r="AQ74" s="130" t="str">
        <f>IF(ISBLANK(laps_times[[#This Row],[34]]),"DNF",CONCATENATE(RANK(rounds_cum_time[[#This Row],[34]],rounds_cum_time[34],1),"."))</f>
        <v>90.</v>
      </c>
      <c r="AR74" s="130" t="str">
        <f>IF(ISBLANK(laps_times[[#This Row],[35]]),"DNF",CONCATENATE(RANK(rounds_cum_time[[#This Row],[35]],rounds_cum_time[35],1),"."))</f>
        <v>90.</v>
      </c>
      <c r="AS74" s="130" t="str">
        <f>IF(ISBLANK(laps_times[[#This Row],[36]]),"DNF",CONCATENATE(RANK(rounds_cum_time[[#This Row],[36]],rounds_cum_time[36],1),"."))</f>
        <v>90.</v>
      </c>
      <c r="AT74" s="130" t="str">
        <f>IF(ISBLANK(laps_times[[#This Row],[37]]),"DNF",CONCATENATE(RANK(rounds_cum_time[[#This Row],[37]],rounds_cum_time[37],1),"."))</f>
        <v>90.</v>
      </c>
      <c r="AU74" s="130" t="str">
        <f>IF(ISBLANK(laps_times[[#This Row],[38]]),"DNF",CONCATENATE(RANK(rounds_cum_time[[#This Row],[38]],rounds_cum_time[38],1),"."))</f>
        <v>90.</v>
      </c>
      <c r="AV74" s="130" t="str">
        <f>IF(ISBLANK(laps_times[[#This Row],[39]]),"DNF",CONCATENATE(RANK(rounds_cum_time[[#This Row],[39]],rounds_cum_time[39],1),"."))</f>
        <v>93.</v>
      </c>
      <c r="AW74" s="130" t="str">
        <f>IF(ISBLANK(laps_times[[#This Row],[40]]),"DNF",CONCATENATE(RANK(rounds_cum_time[[#This Row],[40]],rounds_cum_time[40],1),"."))</f>
        <v>90.</v>
      </c>
      <c r="AX74" s="130" t="str">
        <f>IF(ISBLANK(laps_times[[#This Row],[41]]),"DNF",CONCATENATE(RANK(rounds_cum_time[[#This Row],[41]],rounds_cum_time[41],1),"."))</f>
        <v>90.</v>
      </c>
      <c r="AY74" s="130" t="str">
        <f>IF(ISBLANK(laps_times[[#This Row],[42]]),"DNF",CONCATENATE(RANK(rounds_cum_time[[#This Row],[42]],rounds_cum_time[42],1),"."))</f>
        <v>90.</v>
      </c>
      <c r="AZ74" s="130" t="str">
        <f>IF(ISBLANK(laps_times[[#This Row],[43]]),"DNF",CONCATENATE(RANK(rounds_cum_time[[#This Row],[43]],rounds_cum_time[43],1),"."))</f>
        <v>89.</v>
      </c>
      <c r="BA74" s="130" t="str">
        <f>IF(ISBLANK(laps_times[[#This Row],[44]]),"DNF",CONCATENATE(RANK(rounds_cum_time[[#This Row],[44]],rounds_cum_time[44],1),"."))</f>
        <v>89.</v>
      </c>
      <c r="BB74" s="130" t="str">
        <f>IF(ISBLANK(laps_times[[#This Row],[45]]),"DNF",CONCATENATE(RANK(rounds_cum_time[[#This Row],[45]],rounds_cum_time[45],1),"."))</f>
        <v>89.</v>
      </c>
      <c r="BC74" s="130" t="str">
        <f>IF(ISBLANK(laps_times[[#This Row],[46]]),"DNF",CONCATENATE(RANK(rounds_cum_time[[#This Row],[46]],rounds_cum_time[46],1),"."))</f>
        <v>89.</v>
      </c>
      <c r="BD74" s="130" t="str">
        <f>IF(ISBLANK(laps_times[[#This Row],[47]]),"DNF",CONCATENATE(RANK(rounds_cum_time[[#This Row],[47]],rounds_cum_time[47],1),"."))</f>
        <v>87.</v>
      </c>
      <c r="BE74" s="130" t="str">
        <f>IF(ISBLANK(laps_times[[#This Row],[48]]),"DNF",CONCATENATE(RANK(rounds_cum_time[[#This Row],[48]],rounds_cum_time[48],1),"."))</f>
        <v>86.</v>
      </c>
      <c r="BF74" s="130" t="str">
        <f>IF(ISBLANK(laps_times[[#This Row],[49]]),"DNF",CONCATENATE(RANK(rounds_cum_time[[#This Row],[49]],rounds_cum_time[49],1),"."))</f>
        <v>86.</v>
      </c>
      <c r="BG74" s="130" t="str">
        <f>IF(ISBLANK(laps_times[[#This Row],[50]]),"DNF",CONCATENATE(RANK(rounds_cum_time[[#This Row],[50]],rounds_cum_time[50],1),"."))</f>
        <v>85.</v>
      </c>
      <c r="BH74" s="130" t="str">
        <f>IF(ISBLANK(laps_times[[#This Row],[51]]),"DNF",CONCATENATE(RANK(rounds_cum_time[[#This Row],[51]],rounds_cum_time[51],1),"."))</f>
        <v>85.</v>
      </c>
      <c r="BI74" s="130" t="str">
        <f>IF(ISBLANK(laps_times[[#This Row],[52]]),"DNF",CONCATENATE(RANK(rounds_cum_time[[#This Row],[52]],rounds_cum_time[52],1),"."))</f>
        <v>85.</v>
      </c>
      <c r="BJ74" s="130" t="str">
        <f>IF(ISBLANK(laps_times[[#This Row],[53]]),"DNF",CONCATENATE(RANK(rounds_cum_time[[#This Row],[53]],rounds_cum_time[53],1),"."))</f>
        <v>85.</v>
      </c>
      <c r="BK74" s="130" t="str">
        <f>IF(ISBLANK(laps_times[[#This Row],[54]]),"DNF",CONCATENATE(RANK(rounds_cum_time[[#This Row],[54]],rounds_cum_time[54],1),"."))</f>
        <v>85.</v>
      </c>
      <c r="BL74" s="130" t="str">
        <f>IF(ISBLANK(laps_times[[#This Row],[55]]),"DNF",CONCATENATE(RANK(rounds_cum_time[[#This Row],[55]],rounds_cum_time[55],1),"."))</f>
        <v>85.</v>
      </c>
      <c r="BM74" s="130" t="str">
        <f>IF(ISBLANK(laps_times[[#This Row],[56]]),"DNF",CONCATENATE(RANK(rounds_cum_time[[#This Row],[56]],rounds_cum_time[56],1),"."))</f>
        <v>85.</v>
      </c>
      <c r="BN74" s="130" t="str">
        <f>IF(ISBLANK(laps_times[[#This Row],[57]]),"DNF",CONCATENATE(RANK(rounds_cum_time[[#This Row],[57]],rounds_cum_time[57],1),"."))</f>
        <v>85.</v>
      </c>
      <c r="BO74" s="130" t="str">
        <f>IF(ISBLANK(laps_times[[#This Row],[58]]),"DNF",CONCATENATE(RANK(rounds_cum_time[[#This Row],[58]],rounds_cum_time[58],1),"."))</f>
        <v>85.</v>
      </c>
      <c r="BP74" s="130" t="str">
        <f>IF(ISBLANK(laps_times[[#This Row],[59]]),"DNF",CONCATENATE(RANK(rounds_cum_time[[#This Row],[59]],rounds_cum_time[59],1),"."))</f>
        <v>85.</v>
      </c>
      <c r="BQ74" s="130" t="str">
        <f>IF(ISBLANK(laps_times[[#This Row],[60]]),"DNF",CONCATENATE(RANK(rounds_cum_time[[#This Row],[60]],rounds_cum_time[60],1),"."))</f>
        <v>85.</v>
      </c>
      <c r="BR74" s="130" t="str">
        <f>IF(ISBLANK(laps_times[[#This Row],[61]]),"DNF",CONCATENATE(RANK(rounds_cum_time[[#This Row],[61]],rounds_cum_time[61],1),"."))</f>
        <v>84.</v>
      </c>
      <c r="BS74" s="130" t="str">
        <f>IF(ISBLANK(laps_times[[#This Row],[62]]),"DNF",CONCATENATE(RANK(rounds_cum_time[[#This Row],[62]],rounds_cum_time[62],1),"."))</f>
        <v>83.</v>
      </c>
      <c r="BT74" s="130" t="str">
        <f>IF(ISBLANK(laps_times[[#This Row],[63]]),"DNF",CONCATENATE(RANK(rounds_cum_time[[#This Row],[63]],rounds_cum_time[63],1),"."))</f>
        <v>83.</v>
      </c>
      <c r="BU74" s="130" t="str">
        <f>IF(ISBLANK(laps_times[[#This Row],[64]]),"DNF",CONCATENATE(RANK(rounds_cum_time[[#This Row],[64]],rounds_cum_time[64],1),"."))</f>
        <v>83.</v>
      </c>
      <c r="BV74" s="130" t="str">
        <f>IF(ISBLANK(laps_times[[#This Row],[65]]),"DNF",CONCATENATE(RANK(rounds_cum_time[[#This Row],[65]],rounds_cum_time[65],1),"."))</f>
        <v>83.</v>
      </c>
      <c r="BW74" s="130" t="str">
        <f>IF(ISBLANK(laps_times[[#This Row],[66]]),"DNF",CONCATENATE(RANK(rounds_cum_time[[#This Row],[66]],rounds_cum_time[66],1),"."))</f>
        <v>83.</v>
      </c>
      <c r="BX74" s="130" t="str">
        <f>IF(ISBLANK(laps_times[[#This Row],[67]]),"DNF",CONCATENATE(RANK(rounds_cum_time[[#This Row],[67]],rounds_cum_time[67],1),"."))</f>
        <v>82.</v>
      </c>
      <c r="BY74" s="130" t="str">
        <f>IF(ISBLANK(laps_times[[#This Row],[68]]),"DNF",CONCATENATE(RANK(rounds_cum_time[[#This Row],[68]],rounds_cum_time[68],1),"."))</f>
        <v>81.</v>
      </c>
      <c r="BZ74" s="130" t="str">
        <f>IF(ISBLANK(laps_times[[#This Row],[69]]),"DNF",CONCATENATE(RANK(rounds_cum_time[[#This Row],[69]],rounds_cum_time[69],1),"."))</f>
        <v>80.</v>
      </c>
      <c r="CA74" s="130" t="str">
        <f>IF(ISBLANK(laps_times[[#This Row],[70]]),"DNF",CONCATENATE(RANK(rounds_cum_time[[#This Row],[70]],rounds_cum_time[70],1),"."))</f>
        <v>80.</v>
      </c>
      <c r="CB74" s="130" t="str">
        <f>IF(ISBLANK(laps_times[[#This Row],[71]]),"DNF",CONCATENATE(RANK(rounds_cum_time[[#This Row],[71]],rounds_cum_time[71],1),"."))</f>
        <v>80.</v>
      </c>
      <c r="CC74" s="130" t="str">
        <f>IF(ISBLANK(laps_times[[#This Row],[72]]),"DNF",CONCATENATE(RANK(rounds_cum_time[[#This Row],[72]],rounds_cum_time[72],1),"."))</f>
        <v>78.</v>
      </c>
      <c r="CD74" s="130" t="str">
        <f>IF(ISBLANK(laps_times[[#This Row],[73]]),"DNF",CONCATENATE(RANK(rounds_cum_time[[#This Row],[73]],rounds_cum_time[73],1),"."))</f>
        <v>77.</v>
      </c>
      <c r="CE74" s="130" t="str">
        <f>IF(ISBLANK(laps_times[[#This Row],[74]]),"DNF",CONCATENATE(RANK(rounds_cum_time[[#This Row],[74]],rounds_cum_time[74],1),"."))</f>
        <v>77.</v>
      </c>
      <c r="CF74" s="130" t="str">
        <f>IF(ISBLANK(laps_times[[#This Row],[75]]),"DNF",CONCATENATE(RANK(rounds_cum_time[[#This Row],[75]],rounds_cum_time[75],1),"."))</f>
        <v>77.</v>
      </c>
      <c r="CG74" s="130" t="str">
        <f>IF(ISBLANK(laps_times[[#This Row],[76]]),"DNF",CONCATENATE(RANK(rounds_cum_time[[#This Row],[76]],rounds_cum_time[76],1),"."))</f>
        <v>77.</v>
      </c>
      <c r="CH74" s="130" t="str">
        <f>IF(ISBLANK(laps_times[[#This Row],[77]]),"DNF",CONCATENATE(RANK(rounds_cum_time[[#This Row],[77]],rounds_cum_time[77],1),"."))</f>
        <v>77.</v>
      </c>
      <c r="CI74" s="130" t="str">
        <f>IF(ISBLANK(laps_times[[#This Row],[78]]),"DNF",CONCATENATE(RANK(rounds_cum_time[[#This Row],[78]],rounds_cum_time[78],1),"."))</f>
        <v>77.</v>
      </c>
      <c r="CJ74" s="130" t="str">
        <f>IF(ISBLANK(laps_times[[#This Row],[79]]),"DNF",CONCATENATE(RANK(rounds_cum_time[[#This Row],[79]],rounds_cum_time[79],1),"."))</f>
        <v>77.</v>
      </c>
      <c r="CK74" s="130" t="str">
        <f>IF(ISBLANK(laps_times[[#This Row],[80]]),"DNF",CONCATENATE(RANK(rounds_cum_time[[#This Row],[80]],rounds_cum_time[80],1),"."))</f>
        <v>77.</v>
      </c>
      <c r="CL74" s="130" t="str">
        <f>IF(ISBLANK(laps_times[[#This Row],[81]]),"DNF",CONCATENATE(RANK(rounds_cum_time[[#This Row],[81]],rounds_cum_time[81],1),"."))</f>
        <v>77.</v>
      </c>
      <c r="CM74" s="130" t="str">
        <f>IF(ISBLANK(laps_times[[#This Row],[82]]),"DNF",CONCATENATE(RANK(rounds_cum_time[[#This Row],[82]],rounds_cum_time[82],1),"."))</f>
        <v>76.</v>
      </c>
      <c r="CN74" s="130" t="str">
        <f>IF(ISBLANK(laps_times[[#This Row],[83]]),"DNF",CONCATENATE(RANK(rounds_cum_time[[#This Row],[83]],rounds_cum_time[83],1),"."))</f>
        <v>75.</v>
      </c>
      <c r="CO74" s="130" t="str">
        <f>IF(ISBLANK(laps_times[[#This Row],[84]]),"DNF",CONCATENATE(RANK(rounds_cum_time[[#This Row],[84]],rounds_cum_time[84],1),"."))</f>
        <v>74.</v>
      </c>
      <c r="CP74" s="130" t="str">
        <f>IF(ISBLANK(laps_times[[#This Row],[85]]),"DNF",CONCATENATE(RANK(rounds_cum_time[[#This Row],[85]],rounds_cum_time[85],1),"."))</f>
        <v>74.</v>
      </c>
      <c r="CQ74" s="130" t="str">
        <f>IF(ISBLANK(laps_times[[#This Row],[86]]),"DNF",CONCATENATE(RANK(rounds_cum_time[[#This Row],[86]],rounds_cum_time[86],1),"."))</f>
        <v>74.</v>
      </c>
      <c r="CR74" s="130" t="str">
        <f>IF(ISBLANK(laps_times[[#This Row],[87]]),"DNF",CONCATENATE(RANK(rounds_cum_time[[#This Row],[87]],rounds_cum_time[87],1),"."))</f>
        <v>74.</v>
      </c>
      <c r="CS74" s="130" t="str">
        <f>IF(ISBLANK(laps_times[[#This Row],[88]]),"DNF",CONCATENATE(RANK(rounds_cum_time[[#This Row],[88]],rounds_cum_time[88],1),"."))</f>
        <v>74.</v>
      </c>
      <c r="CT74" s="130" t="str">
        <f>IF(ISBLANK(laps_times[[#This Row],[89]]),"DNF",CONCATENATE(RANK(rounds_cum_time[[#This Row],[89]],rounds_cum_time[89],1),"."))</f>
        <v>74.</v>
      </c>
      <c r="CU74" s="130" t="str">
        <f>IF(ISBLANK(laps_times[[#This Row],[90]]),"DNF",CONCATENATE(RANK(rounds_cum_time[[#This Row],[90]],rounds_cum_time[90],1),"."))</f>
        <v>74.</v>
      </c>
      <c r="CV74" s="130" t="str">
        <f>IF(ISBLANK(laps_times[[#This Row],[91]]),"DNF",CONCATENATE(RANK(rounds_cum_time[[#This Row],[91]],rounds_cum_time[91],1),"."))</f>
        <v>73.</v>
      </c>
      <c r="CW74" s="130" t="str">
        <f>IF(ISBLANK(laps_times[[#This Row],[92]]),"DNF",CONCATENATE(RANK(rounds_cum_time[[#This Row],[92]],rounds_cum_time[92],1),"."))</f>
        <v>72.</v>
      </c>
      <c r="CX74" s="130" t="str">
        <f>IF(ISBLANK(laps_times[[#This Row],[93]]),"DNF",CONCATENATE(RANK(rounds_cum_time[[#This Row],[93]],rounds_cum_time[93],1),"."))</f>
        <v>72.</v>
      </c>
      <c r="CY74" s="130" t="str">
        <f>IF(ISBLANK(laps_times[[#This Row],[94]]),"DNF",CONCATENATE(RANK(rounds_cum_time[[#This Row],[94]],rounds_cum_time[94],1),"."))</f>
        <v>72.</v>
      </c>
      <c r="CZ74" s="130" t="str">
        <f>IF(ISBLANK(laps_times[[#This Row],[95]]),"DNF",CONCATENATE(RANK(rounds_cum_time[[#This Row],[95]],rounds_cum_time[95],1),"."))</f>
        <v>72.</v>
      </c>
      <c r="DA74" s="130" t="str">
        <f>IF(ISBLANK(laps_times[[#This Row],[96]]),"DNF",CONCATENATE(RANK(rounds_cum_time[[#This Row],[96]],rounds_cum_time[96],1),"."))</f>
        <v>72.</v>
      </c>
      <c r="DB74" s="130" t="str">
        <f>IF(ISBLANK(laps_times[[#This Row],[97]]),"DNF",CONCATENATE(RANK(rounds_cum_time[[#This Row],[97]],rounds_cum_time[97],1),"."))</f>
        <v>71.</v>
      </c>
      <c r="DC74" s="130" t="str">
        <f>IF(ISBLANK(laps_times[[#This Row],[98]]),"DNF",CONCATENATE(RANK(rounds_cum_time[[#This Row],[98]],rounds_cum_time[98],1),"."))</f>
        <v>71.</v>
      </c>
      <c r="DD74" s="130" t="str">
        <f>IF(ISBLANK(laps_times[[#This Row],[99]]),"DNF",CONCATENATE(RANK(rounds_cum_time[[#This Row],[99]],rounds_cum_time[99],1),"."))</f>
        <v>71.</v>
      </c>
      <c r="DE74" s="130" t="str">
        <f>IF(ISBLANK(laps_times[[#This Row],[100]]),"DNF",CONCATENATE(RANK(rounds_cum_time[[#This Row],[100]],rounds_cum_time[100],1),"."))</f>
        <v>71.</v>
      </c>
      <c r="DF74" s="130" t="str">
        <f>IF(ISBLANK(laps_times[[#This Row],[101]]),"DNF",CONCATENATE(RANK(rounds_cum_time[[#This Row],[101]],rounds_cum_time[101],1),"."))</f>
        <v>71.</v>
      </c>
      <c r="DG74" s="130" t="str">
        <f>IF(ISBLANK(laps_times[[#This Row],[102]]),"DNF",CONCATENATE(RANK(rounds_cum_time[[#This Row],[102]],rounds_cum_time[102],1),"."))</f>
        <v>71.</v>
      </c>
      <c r="DH74" s="130" t="str">
        <f>IF(ISBLANK(laps_times[[#This Row],[103]]),"DNF",CONCATENATE(RANK(rounds_cum_time[[#This Row],[103]],rounds_cum_time[103],1),"."))</f>
        <v>71.</v>
      </c>
      <c r="DI74" s="131" t="str">
        <f>IF(ISBLANK(laps_times[[#This Row],[104]]),"DNF",CONCATENATE(RANK(rounds_cum_time[[#This Row],[104]],rounds_cum_time[104],1),"."))</f>
        <v>71.</v>
      </c>
      <c r="DJ74" s="131" t="str">
        <f>IF(ISBLANK(laps_times[[#This Row],[105]]),"DNF",CONCATENATE(RANK(rounds_cum_time[[#This Row],[105]],rounds_cum_time[105],1),"."))</f>
        <v>71.</v>
      </c>
    </row>
    <row r="75" spans="2:114" x14ac:dyDescent="0.2">
      <c r="B75" s="124">
        <f>laps_times[[#This Row],[poř]]</f>
        <v>72</v>
      </c>
      <c r="C75" s="129">
        <f>laps_times[[#This Row],[s.č.]]</f>
        <v>26</v>
      </c>
      <c r="D75" s="125" t="str">
        <f>laps_times[[#This Row],[jméno]]</f>
        <v>Drázda Petr</v>
      </c>
      <c r="E75" s="126">
        <f>laps_times[[#This Row],[roč]]</f>
        <v>1964</v>
      </c>
      <c r="F75" s="126" t="str">
        <f>laps_times[[#This Row],[kat]]</f>
        <v>M50</v>
      </c>
      <c r="G75" s="126">
        <f>laps_times[[#This Row],[poř_kat]]</f>
        <v>11</v>
      </c>
      <c r="H75" s="125" t="str">
        <f>IF(ISBLANK(laps_times[[#This Row],[klub]]),"-",laps_times[[#This Row],[klub]])</f>
        <v>-</v>
      </c>
      <c r="I75" s="138">
        <f>laps_times[[#This Row],[celk. čas]]</f>
        <v>0.16427083333333334</v>
      </c>
      <c r="J75" s="130" t="str">
        <f>IF(ISBLANK(laps_times[[#This Row],[1]]),"DNF",CONCATENATE(RANK(rounds_cum_time[[#This Row],[1]],rounds_cum_time[1],1),"."))</f>
        <v>49.</v>
      </c>
      <c r="K75" s="130" t="str">
        <f>IF(ISBLANK(laps_times[[#This Row],[2]]),"DNF",CONCATENATE(RANK(rounds_cum_time[[#This Row],[2]],rounds_cum_time[2],1),"."))</f>
        <v>52.</v>
      </c>
      <c r="L75" s="130" t="str">
        <f>IF(ISBLANK(laps_times[[#This Row],[3]]),"DNF",CONCATENATE(RANK(rounds_cum_time[[#This Row],[3]],rounds_cum_time[3],1),"."))</f>
        <v>57.</v>
      </c>
      <c r="M75" s="130" t="str">
        <f>IF(ISBLANK(laps_times[[#This Row],[4]]),"DNF",CONCATENATE(RANK(rounds_cum_time[[#This Row],[4]],rounds_cum_time[4],1),"."))</f>
        <v>61.</v>
      </c>
      <c r="N75" s="130" t="str">
        <f>IF(ISBLANK(laps_times[[#This Row],[5]]),"DNF",CONCATENATE(RANK(rounds_cum_time[[#This Row],[5]],rounds_cum_time[5],1),"."))</f>
        <v>62.</v>
      </c>
      <c r="O75" s="130" t="str">
        <f>IF(ISBLANK(laps_times[[#This Row],[6]]),"DNF",CONCATENATE(RANK(rounds_cum_time[[#This Row],[6]],rounds_cum_time[6],1),"."))</f>
        <v>64.</v>
      </c>
      <c r="P75" s="130" t="str">
        <f>IF(ISBLANK(laps_times[[#This Row],[7]]),"DNF",CONCATENATE(RANK(rounds_cum_time[[#This Row],[7]],rounds_cum_time[7],1),"."))</f>
        <v>64.</v>
      </c>
      <c r="Q75" s="130" t="str">
        <f>IF(ISBLANK(laps_times[[#This Row],[8]]),"DNF",CONCATENATE(RANK(rounds_cum_time[[#This Row],[8]],rounds_cum_time[8],1),"."))</f>
        <v>66.</v>
      </c>
      <c r="R75" s="130" t="str">
        <f>IF(ISBLANK(laps_times[[#This Row],[9]]),"DNF",CONCATENATE(RANK(rounds_cum_time[[#This Row],[9]],rounds_cum_time[9],1),"."))</f>
        <v>80.</v>
      </c>
      <c r="S75" s="130" t="str">
        <f>IF(ISBLANK(laps_times[[#This Row],[10]]),"DNF",CONCATENATE(RANK(rounds_cum_time[[#This Row],[10]],rounds_cum_time[10],1),"."))</f>
        <v>80.</v>
      </c>
      <c r="T75" s="130" t="str">
        <f>IF(ISBLANK(laps_times[[#This Row],[11]]),"DNF",CONCATENATE(RANK(rounds_cum_time[[#This Row],[11]],rounds_cum_time[11],1),"."))</f>
        <v>79.</v>
      </c>
      <c r="U75" s="130" t="str">
        <f>IF(ISBLANK(laps_times[[#This Row],[12]]),"DNF",CONCATENATE(RANK(rounds_cum_time[[#This Row],[12]],rounds_cum_time[12],1),"."))</f>
        <v>79.</v>
      </c>
      <c r="V75" s="130" t="str">
        <f>IF(ISBLANK(laps_times[[#This Row],[13]]),"DNF",CONCATENATE(RANK(rounds_cum_time[[#This Row],[13]],rounds_cum_time[13],1),"."))</f>
        <v>76.</v>
      </c>
      <c r="W75" s="130" t="str">
        <f>IF(ISBLANK(laps_times[[#This Row],[14]]),"DNF",CONCATENATE(RANK(rounds_cum_time[[#This Row],[14]],rounds_cum_time[14],1),"."))</f>
        <v>73.</v>
      </c>
      <c r="X75" s="130" t="str">
        <f>IF(ISBLANK(laps_times[[#This Row],[15]]),"DNF",CONCATENATE(RANK(rounds_cum_time[[#This Row],[15]],rounds_cum_time[15],1),"."))</f>
        <v>73.</v>
      </c>
      <c r="Y75" s="130" t="str">
        <f>IF(ISBLANK(laps_times[[#This Row],[16]]),"DNF",CONCATENATE(RANK(rounds_cum_time[[#This Row],[16]],rounds_cum_time[16],1),"."))</f>
        <v>71.</v>
      </c>
      <c r="Z75" s="130" t="str">
        <f>IF(ISBLANK(laps_times[[#This Row],[17]]),"DNF",CONCATENATE(RANK(rounds_cum_time[[#This Row],[17]],rounds_cum_time[17],1),"."))</f>
        <v>71.</v>
      </c>
      <c r="AA75" s="130" t="str">
        <f>IF(ISBLANK(laps_times[[#This Row],[18]]),"DNF",CONCATENATE(RANK(rounds_cum_time[[#This Row],[18]],rounds_cum_time[18],1),"."))</f>
        <v>71.</v>
      </c>
      <c r="AB75" s="130" t="str">
        <f>IF(ISBLANK(laps_times[[#This Row],[19]]),"DNF",CONCATENATE(RANK(rounds_cum_time[[#This Row],[19]],rounds_cum_time[19],1),"."))</f>
        <v>71.</v>
      </c>
      <c r="AC75" s="130" t="str">
        <f>IF(ISBLANK(laps_times[[#This Row],[20]]),"DNF",CONCATENATE(RANK(rounds_cum_time[[#This Row],[20]],rounds_cum_time[20],1),"."))</f>
        <v>71.</v>
      </c>
      <c r="AD75" s="130" t="str">
        <f>IF(ISBLANK(laps_times[[#This Row],[21]]),"DNF",CONCATENATE(RANK(rounds_cum_time[[#This Row],[21]],rounds_cum_time[21],1),"."))</f>
        <v>71.</v>
      </c>
      <c r="AE75" s="130" t="str">
        <f>IF(ISBLANK(laps_times[[#This Row],[22]]),"DNF",CONCATENATE(RANK(rounds_cum_time[[#This Row],[22]],rounds_cum_time[22],1),"."))</f>
        <v>71.</v>
      </c>
      <c r="AF75" s="130" t="str">
        <f>IF(ISBLANK(laps_times[[#This Row],[23]]),"DNF",CONCATENATE(RANK(rounds_cum_time[[#This Row],[23]],rounds_cum_time[23],1),"."))</f>
        <v>71.</v>
      </c>
      <c r="AG75" s="130" t="str">
        <f>IF(ISBLANK(laps_times[[#This Row],[24]]),"DNF",CONCATENATE(RANK(rounds_cum_time[[#This Row],[24]],rounds_cum_time[24],1),"."))</f>
        <v>71.</v>
      </c>
      <c r="AH75" s="130" t="str">
        <f>IF(ISBLANK(laps_times[[#This Row],[25]]),"DNF",CONCATENATE(RANK(rounds_cum_time[[#This Row],[25]],rounds_cum_time[25],1),"."))</f>
        <v>71.</v>
      </c>
      <c r="AI75" s="130" t="str">
        <f>IF(ISBLANK(laps_times[[#This Row],[26]]),"DNF",CONCATENATE(RANK(rounds_cum_time[[#This Row],[26]],rounds_cum_time[26],1),"."))</f>
        <v>71.</v>
      </c>
      <c r="AJ75" s="130" t="str">
        <f>IF(ISBLANK(laps_times[[#This Row],[27]]),"DNF",CONCATENATE(RANK(rounds_cum_time[[#This Row],[27]],rounds_cum_time[27],1),"."))</f>
        <v>71.</v>
      </c>
      <c r="AK75" s="130" t="str">
        <f>IF(ISBLANK(laps_times[[#This Row],[28]]),"DNF",CONCATENATE(RANK(rounds_cum_time[[#This Row],[28]],rounds_cum_time[28],1),"."))</f>
        <v>71.</v>
      </c>
      <c r="AL75" s="130" t="str">
        <f>IF(ISBLANK(laps_times[[#This Row],[29]]),"DNF",CONCATENATE(RANK(rounds_cum_time[[#This Row],[29]],rounds_cum_time[29],1),"."))</f>
        <v>71.</v>
      </c>
      <c r="AM75" s="130" t="str">
        <f>IF(ISBLANK(laps_times[[#This Row],[30]]),"DNF",CONCATENATE(RANK(rounds_cum_time[[#This Row],[30]],rounds_cum_time[30],1),"."))</f>
        <v>70.</v>
      </c>
      <c r="AN75" s="130" t="str">
        <f>IF(ISBLANK(laps_times[[#This Row],[31]]),"DNF",CONCATENATE(RANK(rounds_cum_time[[#This Row],[31]],rounds_cum_time[31],1),"."))</f>
        <v>70.</v>
      </c>
      <c r="AO75" s="130" t="str">
        <f>IF(ISBLANK(laps_times[[#This Row],[32]]),"DNF",CONCATENATE(RANK(rounds_cum_time[[#This Row],[32]],rounds_cum_time[32],1),"."))</f>
        <v>70.</v>
      </c>
      <c r="AP75" s="130" t="str">
        <f>IF(ISBLANK(laps_times[[#This Row],[33]]),"DNF",CONCATENATE(RANK(rounds_cum_time[[#This Row],[33]],rounds_cum_time[33],1),"."))</f>
        <v>70.</v>
      </c>
      <c r="AQ75" s="130" t="str">
        <f>IF(ISBLANK(laps_times[[#This Row],[34]]),"DNF",CONCATENATE(RANK(rounds_cum_time[[#This Row],[34]],rounds_cum_time[34],1),"."))</f>
        <v>70.</v>
      </c>
      <c r="AR75" s="130" t="str">
        <f>IF(ISBLANK(laps_times[[#This Row],[35]]),"DNF",CONCATENATE(RANK(rounds_cum_time[[#This Row],[35]],rounds_cum_time[35],1),"."))</f>
        <v>70.</v>
      </c>
      <c r="AS75" s="130" t="str">
        <f>IF(ISBLANK(laps_times[[#This Row],[36]]),"DNF",CONCATENATE(RANK(rounds_cum_time[[#This Row],[36]],rounds_cum_time[36],1),"."))</f>
        <v>70.</v>
      </c>
      <c r="AT75" s="130" t="str">
        <f>IF(ISBLANK(laps_times[[#This Row],[37]]),"DNF",CONCATENATE(RANK(rounds_cum_time[[#This Row],[37]],rounds_cum_time[37],1),"."))</f>
        <v>70.</v>
      </c>
      <c r="AU75" s="130" t="str">
        <f>IF(ISBLANK(laps_times[[#This Row],[38]]),"DNF",CONCATENATE(RANK(rounds_cum_time[[#This Row],[38]],rounds_cum_time[38],1),"."))</f>
        <v>71.</v>
      </c>
      <c r="AV75" s="130" t="str">
        <f>IF(ISBLANK(laps_times[[#This Row],[39]]),"DNF",CONCATENATE(RANK(rounds_cum_time[[#This Row],[39]],rounds_cum_time[39],1),"."))</f>
        <v>71.</v>
      </c>
      <c r="AW75" s="130" t="str">
        <f>IF(ISBLANK(laps_times[[#This Row],[40]]),"DNF",CONCATENATE(RANK(rounds_cum_time[[#This Row],[40]],rounds_cum_time[40],1),"."))</f>
        <v>71.</v>
      </c>
      <c r="AX75" s="130" t="str">
        <f>IF(ISBLANK(laps_times[[#This Row],[41]]),"DNF",CONCATENATE(RANK(rounds_cum_time[[#This Row],[41]],rounds_cum_time[41],1),"."))</f>
        <v>71.</v>
      </c>
      <c r="AY75" s="130" t="str">
        <f>IF(ISBLANK(laps_times[[#This Row],[42]]),"DNF",CONCATENATE(RANK(rounds_cum_time[[#This Row],[42]],rounds_cum_time[42],1),"."))</f>
        <v>71.</v>
      </c>
      <c r="AZ75" s="130" t="str">
        <f>IF(ISBLANK(laps_times[[#This Row],[43]]),"DNF",CONCATENATE(RANK(rounds_cum_time[[#This Row],[43]],rounds_cum_time[43],1),"."))</f>
        <v>71.</v>
      </c>
      <c r="BA75" s="130" t="str">
        <f>IF(ISBLANK(laps_times[[#This Row],[44]]),"DNF",CONCATENATE(RANK(rounds_cum_time[[#This Row],[44]],rounds_cum_time[44],1),"."))</f>
        <v>71.</v>
      </c>
      <c r="BB75" s="130" t="str">
        <f>IF(ISBLANK(laps_times[[#This Row],[45]]),"DNF",CONCATENATE(RANK(rounds_cum_time[[#This Row],[45]],rounds_cum_time[45],1),"."))</f>
        <v>71.</v>
      </c>
      <c r="BC75" s="130" t="str">
        <f>IF(ISBLANK(laps_times[[#This Row],[46]]),"DNF",CONCATENATE(RANK(rounds_cum_time[[#This Row],[46]],rounds_cum_time[46],1),"."))</f>
        <v>71.</v>
      </c>
      <c r="BD75" s="130" t="str">
        <f>IF(ISBLANK(laps_times[[#This Row],[47]]),"DNF",CONCATENATE(RANK(rounds_cum_time[[#This Row],[47]],rounds_cum_time[47],1),"."))</f>
        <v>71.</v>
      </c>
      <c r="BE75" s="130" t="str">
        <f>IF(ISBLANK(laps_times[[#This Row],[48]]),"DNF",CONCATENATE(RANK(rounds_cum_time[[#This Row],[48]],rounds_cum_time[48],1),"."))</f>
        <v>70.</v>
      </c>
      <c r="BF75" s="130" t="str">
        <f>IF(ISBLANK(laps_times[[#This Row],[49]]),"DNF",CONCATENATE(RANK(rounds_cum_time[[#This Row],[49]],rounds_cum_time[49],1),"."))</f>
        <v>70.</v>
      </c>
      <c r="BG75" s="130" t="str">
        <f>IF(ISBLANK(laps_times[[#This Row],[50]]),"DNF",CONCATENATE(RANK(rounds_cum_time[[#This Row],[50]],rounds_cum_time[50],1),"."))</f>
        <v>70.</v>
      </c>
      <c r="BH75" s="130" t="str">
        <f>IF(ISBLANK(laps_times[[#This Row],[51]]),"DNF",CONCATENATE(RANK(rounds_cum_time[[#This Row],[51]],rounds_cum_time[51],1),"."))</f>
        <v>69.</v>
      </c>
      <c r="BI75" s="130" t="str">
        <f>IF(ISBLANK(laps_times[[#This Row],[52]]),"DNF",CONCATENATE(RANK(rounds_cum_time[[#This Row],[52]],rounds_cum_time[52],1),"."))</f>
        <v>69.</v>
      </c>
      <c r="BJ75" s="130" t="str">
        <f>IF(ISBLANK(laps_times[[#This Row],[53]]),"DNF",CONCATENATE(RANK(rounds_cum_time[[#This Row],[53]],rounds_cum_time[53],1),"."))</f>
        <v>68.</v>
      </c>
      <c r="BK75" s="130" t="str">
        <f>IF(ISBLANK(laps_times[[#This Row],[54]]),"DNF",CONCATENATE(RANK(rounds_cum_time[[#This Row],[54]],rounds_cum_time[54],1),"."))</f>
        <v>68.</v>
      </c>
      <c r="BL75" s="130" t="str">
        <f>IF(ISBLANK(laps_times[[#This Row],[55]]),"DNF",CONCATENATE(RANK(rounds_cum_time[[#This Row],[55]],rounds_cum_time[55],1),"."))</f>
        <v>68.</v>
      </c>
      <c r="BM75" s="130" t="str">
        <f>IF(ISBLANK(laps_times[[#This Row],[56]]),"DNF",CONCATENATE(RANK(rounds_cum_time[[#This Row],[56]],rounds_cum_time[56],1),"."))</f>
        <v>69.</v>
      </c>
      <c r="BN75" s="130" t="str">
        <f>IF(ISBLANK(laps_times[[#This Row],[57]]),"DNF",CONCATENATE(RANK(rounds_cum_time[[#This Row],[57]],rounds_cum_time[57],1),"."))</f>
        <v>69.</v>
      </c>
      <c r="BO75" s="130" t="str">
        <f>IF(ISBLANK(laps_times[[#This Row],[58]]),"DNF",CONCATENATE(RANK(rounds_cum_time[[#This Row],[58]],rounds_cum_time[58],1),"."))</f>
        <v>69.</v>
      </c>
      <c r="BP75" s="130" t="str">
        <f>IF(ISBLANK(laps_times[[#This Row],[59]]),"DNF",CONCATENATE(RANK(rounds_cum_time[[#This Row],[59]],rounds_cum_time[59],1),"."))</f>
        <v>69.</v>
      </c>
      <c r="BQ75" s="130" t="str">
        <f>IF(ISBLANK(laps_times[[#This Row],[60]]),"DNF",CONCATENATE(RANK(rounds_cum_time[[#This Row],[60]],rounds_cum_time[60],1),"."))</f>
        <v>69.</v>
      </c>
      <c r="BR75" s="130" t="str">
        <f>IF(ISBLANK(laps_times[[#This Row],[61]]),"DNF",CONCATENATE(RANK(rounds_cum_time[[#This Row],[61]],rounds_cum_time[61],1),"."))</f>
        <v>69.</v>
      </c>
      <c r="BS75" s="130" t="str">
        <f>IF(ISBLANK(laps_times[[#This Row],[62]]),"DNF",CONCATENATE(RANK(rounds_cum_time[[#This Row],[62]],rounds_cum_time[62],1),"."))</f>
        <v>69.</v>
      </c>
      <c r="BT75" s="130" t="str">
        <f>IF(ISBLANK(laps_times[[#This Row],[63]]),"DNF",CONCATENATE(RANK(rounds_cum_time[[#This Row],[63]],rounds_cum_time[63],1),"."))</f>
        <v>69.</v>
      </c>
      <c r="BU75" s="130" t="str">
        <f>IF(ISBLANK(laps_times[[#This Row],[64]]),"DNF",CONCATENATE(RANK(rounds_cum_time[[#This Row],[64]],rounds_cum_time[64],1),"."))</f>
        <v>69.</v>
      </c>
      <c r="BV75" s="130" t="str">
        <f>IF(ISBLANK(laps_times[[#This Row],[65]]),"DNF",CONCATENATE(RANK(rounds_cum_time[[#This Row],[65]],rounds_cum_time[65],1),"."))</f>
        <v>69.</v>
      </c>
      <c r="BW75" s="130" t="str">
        <f>IF(ISBLANK(laps_times[[#This Row],[66]]),"DNF",CONCATENATE(RANK(rounds_cum_time[[#This Row],[66]],rounds_cum_time[66],1),"."))</f>
        <v>69.</v>
      </c>
      <c r="BX75" s="130" t="str">
        <f>IF(ISBLANK(laps_times[[#This Row],[67]]),"DNF",CONCATENATE(RANK(rounds_cum_time[[#This Row],[67]],rounds_cum_time[67],1),"."))</f>
        <v>69.</v>
      </c>
      <c r="BY75" s="130" t="str">
        <f>IF(ISBLANK(laps_times[[#This Row],[68]]),"DNF",CONCATENATE(RANK(rounds_cum_time[[#This Row],[68]],rounds_cum_time[68],1),"."))</f>
        <v>69.</v>
      </c>
      <c r="BZ75" s="130" t="str">
        <f>IF(ISBLANK(laps_times[[#This Row],[69]]),"DNF",CONCATENATE(RANK(rounds_cum_time[[#This Row],[69]],rounds_cum_time[69],1),"."))</f>
        <v>69.</v>
      </c>
      <c r="CA75" s="130" t="str">
        <f>IF(ISBLANK(laps_times[[#This Row],[70]]),"DNF",CONCATENATE(RANK(rounds_cum_time[[#This Row],[70]],rounds_cum_time[70],1),"."))</f>
        <v>69.</v>
      </c>
      <c r="CB75" s="130" t="str">
        <f>IF(ISBLANK(laps_times[[#This Row],[71]]),"DNF",CONCATENATE(RANK(rounds_cum_time[[#This Row],[71]],rounds_cum_time[71],1),"."))</f>
        <v>69.</v>
      </c>
      <c r="CC75" s="130" t="str">
        <f>IF(ISBLANK(laps_times[[#This Row],[72]]),"DNF",CONCATENATE(RANK(rounds_cum_time[[#This Row],[72]],rounds_cum_time[72],1),"."))</f>
        <v>69.</v>
      </c>
      <c r="CD75" s="130" t="str">
        <f>IF(ISBLANK(laps_times[[#This Row],[73]]),"DNF",CONCATENATE(RANK(rounds_cum_time[[#This Row],[73]],rounds_cum_time[73],1),"."))</f>
        <v>69.</v>
      </c>
      <c r="CE75" s="130" t="str">
        <f>IF(ISBLANK(laps_times[[#This Row],[74]]),"DNF",CONCATENATE(RANK(rounds_cum_time[[#This Row],[74]],rounds_cum_time[74],1),"."))</f>
        <v>69.</v>
      </c>
      <c r="CF75" s="130" t="str">
        <f>IF(ISBLANK(laps_times[[#This Row],[75]]),"DNF",CONCATENATE(RANK(rounds_cum_time[[#This Row],[75]],rounds_cum_time[75],1),"."))</f>
        <v>70.</v>
      </c>
      <c r="CG75" s="130" t="str">
        <f>IF(ISBLANK(laps_times[[#This Row],[76]]),"DNF",CONCATENATE(RANK(rounds_cum_time[[#This Row],[76]],rounds_cum_time[76],1),"."))</f>
        <v>70.</v>
      </c>
      <c r="CH75" s="130" t="str">
        <f>IF(ISBLANK(laps_times[[#This Row],[77]]),"DNF",CONCATENATE(RANK(rounds_cum_time[[#This Row],[77]],rounds_cum_time[77],1),"."))</f>
        <v>70.</v>
      </c>
      <c r="CI75" s="130" t="str">
        <f>IF(ISBLANK(laps_times[[#This Row],[78]]),"DNF",CONCATENATE(RANK(rounds_cum_time[[#This Row],[78]],rounds_cum_time[78],1),"."))</f>
        <v>70.</v>
      </c>
      <c r="CJ75" s="130" t="str">
        <f>IF(ISBLANK(laps_times[[#This Row],[79]]),"DNF",CONCATENATE(RANK(rounds_cum_time[[#This Row],[79]],rounds_cum_time[79],1),"."))</f>
        <v>70.</v>
      </c>
      <c r="CK75" s="130" t="str">
        <f>IF(ISBLANK(laps_times[[#This Row],[80]]),"DNF",CONCATENATE(RANK(rounds_cum_time[[#This Row],[80]],rounds_cum_time[80],1),"."))</f>
        <v>70.</v>
      </c>
      <c r="CL75" s="130" t="str">
        <f>IF(ISBLANK(laps_times[[#This Row],[81]]),"DNF",CONCATENATE(RANK(rounds_cum_time[[#This Row],[81]],rounds_cum_time[81],1),"."))</f>
        <v>70.</v>
      </c>
      <c r="CM75" s="130" t="str">
        <f>IF(ISBLANK(laps_times[[#This Row],[82]]),"DNF",CONCATENATE(RANK(rounds_cum_time[[#This Row],[82]],rounds_cum_time[82],1),"."))</f>
        <v>70.</v>
      </c>
      <c r="CN75" s="130" t="str">
        <f>IF(ISBLANK(laps_times[[#This Row],[83]]),"DNF",CONCATENATE(RANK(rounds_cum_time[[#This Row],[83]],rounds_cum_time[83],1),"."))</f>
        <v>69.</v>
      </c>
      <c r="CO75" s="130" t="str">
        <f>IF(ISBLANK(laps_times[[#This Row],[84]]),"DNF",CONCATENATE(RANK(rounds_cum_time[[#This Row],[84]],rounds_cum_time[84],1),"."))</f>
        <v>69.</v>
      </c>
      <c r="CP75" s="130" t="str">
        <f>IF(ISBLANK(laps_times[[#This Row],[85]]),"DNF",CONCATENATE(RANK(rounds_cum_time[[#This Row],[85]],rounds_cum_time[85],1),"."))</f>
        <v>69.</v>
      </c>
      <c r="CQ75" s="130" t="str">
        <f>IF(ISBLANK(laps_times[[#This Row],[86]]),"DNF",CONCATENATE(RANK(rounds_cum_time[[#This Row],[86]],rounds_cum_time[86],1),"."))</f>
        <v>70.</v>
      </c>
      <c r="CR75" s="130" t="str">
        <f>IF(ISBLANK(laps_times[[#This Row],[87]]),"DNF",CONCATENATE(RANK(rounds_cum_time[[#This Row],[87]],rounds_cum_time[87],1),"."))</f>
        <v>71.</v>
      </c>
      <c r="CS75" s="130" t="str">
        <f>IF(ISBLANK(laps_times[[#This Row],[88]]),"DNF",CONCATENATE(RANK(rounds_cum_time[[#This Row],[88]],rounds_cum_time[88],1),"."))</f>
        <v>71.</v>
      </c>
      <c r="CT75" s="130" t="str">
        <f>IF(ISBLANK(laps_times[[#This Row],[89]]),"DNF",CONCATENATE(RANK(rounds_cum_time[[#This Row],[89]],rounds_cum_time[89],1),"."))</f>
        <v>71.</v>
      </c>
      <c r="CU75" s="130" t="str">
        <f>IF(ISBLANK(laps_times[[#This Row],[90]]),"DNF",CONCATENATE(RANK(rounds_cum_time[[#This Row],[90]],rounds_cum_time[90],1),"."))</f>
        <v>71.</v>
      </c>
      <c r="CV75" s="130" t="str">
        <f>IF(ISBLANK(laps_times[[#This Row],[91]]),"DNF",CONCATENATE(RANK(rounds_cum_time[[#This Row],[91]],rounds_cum_time[91],1),"."))</f>
        <v>71.</v>
      </c>
      <c r="CW75" s="130" t="str">
        <f>IF(ISBLANK(laps_times[[#This Row],[92]]),"DNF",CONCATENATE(RANK(rounds_cum_time[[#This Row],[92]],rounds_cum_time[92],1),"."))</f>
        <v>71.</v>
      </c>
      <c r="CX75" s="130" t="str">
        <f>IF(ISBLANK(laps_times[[#This Row],[93]]),"DNF",CONCATENATE(RANK(rounds_cum_time[[#This Row],[93]],rounds_cum_time[93],1),"."))</f>
        <v>71.</v>
      </c>
      <c r="CY75" s="130" t="str">
        <f>IF(ISBLANK(laps_times[[#This Row],[94]]),"DNF",CONCATENATE(RANK(rounds_cum_time[[#This Row],[94]],rounds_cum_time[94],1),"."))</f>
        <v>71.</v>
      </c>
      <c r="CZ75" s="130" t="str">
        <f>IF(ISBLANK(laps_times[[#This Row],[95]]),"DNF",CONCATENATE(RANK(rounds_cum_time[[#This Row],[95]],rounds_cum_time[95],1),"."))</f>
        <v>71.</v>
      </c>
      <c r="DA75" s="130" t="str">
        <f>IF(ISBLANK(laps_times[[#This Row],[96]]),"DNF",CONCATENATE(RANK(rounds_cum_time[[#This Row],[96]],rounds_cum_time[96],1),"."))</f>
        <v>71.</v>
      </c>
      <c r="DB75" s="130" t="str">
        <f>IF(ISBLANK(laps_times[[#This Row],[97]]),"DNF",CONCATENATE(RANK(rounds_cum_time[[#This Row],[97]],rounds_cum_time[97],1),"."))</f>
        <v>72.</v>
      </c>
      <c r="DC75" s="130" t="str">
        <f>IF(ISBLANK(laps_times[[#This Row],[98]]),"DNF",CONCATENATE(RANK(rounds_cum_time[[#This Row],[98]],rounds_cum_time[98],1),"."))</f>
        <v>72.</v>
      </c>
      <c r="DD75" s="130" t="str">
        <f>IF(ISBLANK(laps_times[[#This Row],[99]]),"DNF",CONCATENATE(RANK(rounds_cum_time[[#This Row],[99]],rounds_cum_time[99],1),"."))</f>
        <v>72.</v>
      </c>
      <c r="DE75" s="130" t="str">
        <f>IF(ISBLANK(laps_times[[#This Row],[100]]),"DNF",CONCATENATE(RANK(rounds_cum_time[[#This Row],[100]],rounds_cum_time[100],1),"."))</f>
        <v>72.</v>
      </c>
      <c r="DF75" s="130" t="str">
        <f>IF(ISBLANK(laps_times[[#This Row],[101]]),"DNF",CONCATENATE(RANK(rounds_cum_time[[#This Row],[101]],rounds_cum_time[101],1),"."))</f>
        <v>72.</v>
      </c>
      <c r="DG75" s="130" t="str">
        <f>IF(ISBLANK(laps_times[[#This Row],[102]]),"DNF",CONCATENATE(RANK(rounds_cum_time[[#This Row],[102]],rounds_cum_time[102],1),"."))</f>
        <v>72.</v>
      </c>
      <c r="DH75" s="130" t="str">
        <f>IF(ISBLANK(laps_times[[#This Row],[103]]),"DNF",CONCATENATE(RANK(rounds_cum_time[[#This Row],[103]],rounds_cum_time[103],1),"."))</f>
        <v>72.</v>
      </c>
      <c r="DI75" s="131" t="str">
        <f>IF(ISBLANK(laps_times[[#This Row],[104]]),"DNF",CONCATENATE(RANK(rounds_cum_time[[#This Row],[104]],rounds_cum_time[104],1),"."))</f>
        <v>72.</v>
      </c>
      <c r="DJ75" s="131" t="str">
        <f>IF(ISBLANK(laps_times[[#This Row],[105]]),"DNF",CONCATENATE(RANK(rounds_cum_time[[#This Row],[105]],rounds_cum_time[105],1),"."))</f>
        <v>72.</v>
      </c>
    </row>
    <row r="76" spans="2:114" x14ac:dyDescent="0.2">
      <c r="B76" s="124">
        <f>laps_times[[#This Row],[poř]]</f>
        <v>73</v>
      </c>
      <c r="C76" s="129">
        <f>laps_times[[#This Row],[s.č.]]</f>
        <v>72</v>
      </c>
      <c r="D76" s="125" t="str">
        <f>laps_times[[#This Row],[jméno]]</f>
        <v>Pechova Jaroslava</v>
      </c>
      <c r="E76" s="126">
        <f>laps_times[[#This Row],[roč]]</f>
        <v>1982</v>
      </c>
      <c r="F76" s="126" t="str">
        <f>laps_times[[#This Row],[kat]]</f>
        <v>Z1</v>
      </c>
      <c r="G76" s="126">
        <f>laps_times[[#This Row],[poř_kat]]</f>
        <v>5</v>
      </c>
      <c r="H76" s="125" t="str">
        <f>IF(ISBLANK(laps_times[[#This Row],[klub]]),"-",laps_times[[#This Row],[klub]])</f>
        <v>Mexico Team</v>
      </c>
      <c r="I76" s="138">
        <f>laps_times[[#This Row],[celk. čas]]</f>
        <v>0.16503472222222224</v>
      </c>
      <c r="J76" s="130" t="str">
        <f>IF(ISBLANK(laps_times[[#This Row],[1]]),"DNF",CONCATENATE(RANK(rounds_cum_time[[#This Row],[1]],rounds_cum_time[1],1),"."))</f>
        <v>57.</v>
      </c>
      <c r="K76" s="130" t="str">
        <f>IF(ISBLANK(laps_times[[#This Row],[2]]),"DNF",CONCATENATE(RANK(rounds_cum_time[[#This Row],[2]],rounds_cum_time[2],1),"."))</f>
        <v>67.</v>
      </c>
      <c r="L76" s="130" t="str">
        <f>IF(ISBLANK(laps_times[[#This Row],[3]]),"DNF",CONCATENATE(RANK(rounds_cum_time[[#This Row],[3]],rounds_cum_time[3],1),"."))</f>
        <v>69.</v>
      </c>
      <c r="M76" s="130" t="str">
        <f>IF(ISBLANK(laps_times[[#This Row],[4]]),"DNF",CONCATENATE(RANK(rounds_cum_time[[#This Row],[4]],rounds_cum_time[4],1),"."))</f>
        <v>71.</v>
      </c>
      <c r="N76" s="130" t="str">
        <f>IF(ISBLANK(laps_times[[#This Row],[5]]),"DNF",CONCATENATE(RANK(rounds_cum_time[[#This Row],[5]],rounds_cum_time[5],1),"."))</f>
        <v>72.</v>
      </c>
      <c r="O76" s="130" t="str">
        <f>IF(ISBLANK(laps_times[[#This Row],[6]]),"DNF",CONCATENATE(RANK(rounds_cum_time[[#This Row],[6]],rounds_cum_time[6],1),"."))</f>
        <v>74.</v>
      </c>
      <c r="P76" s="130" t="str">
        <f>IF(ISBLANK(laps_times[[#This Row],[7]]),"DNF",CONCATENATE(RANK(rounds_cum_time[[#This Row],[7]],rounds_cum_time[7],1),"."))</f>
        <v>74.</v>
      </c>
      <c r="Q76" s="130" t="str">
        <f>IF(ISBLANK(laps_times[[#This Row],[8]]),"DNF",CONCATENATE(RANK(rounds_cum_time[[#This Row],[8]],rounds_cum_time[8],1),"."))</f>
        <v>75.</v>
      </c>
      <c r="R76" s="130" t="str">
        <f>IF(ISBLANK(laps_times[[#This Row],[9]]),"DNF",CONCATENATE(RANK(rounds_cum_time[[#This Row],[9]],rounds_cum_time[9],1),"."))</f>
        <v>74.</v>
      </c>
      <c r="S76" s="130" t="str">
        <f>IF(ISBLANK(laps_times[[#This Row],[10]]),"DNF",CONCATENATE(RANK(rounds_cum_time[[#This Row],[10]],rounds_cum_time[10],1),"."))</f>
        <v>75.</v>
      </c>
      <c r="T76" s="130" t="str">
        <f>IF(ISBLANK(laps_times[[#This Row],[11]]),"DNF",CONCATENATE(RANK(rounds_cum_time[[#This Row],[11]],rounds_cum_time[11],1),"."))</f>
        <v>75.</v>
      </c>
      <c r="U76" s="130" t="str">
        <f>IF(ISBLANK(laps_times[[#This Row],[12]]),"DNF",CONCATENATE(RANK(rounds_cum_time[[#This Row],[12]],rounds_cum_time[12],1),"."))</f>
        <v>74.</v>
      </c>
      <c r="V76" s="130" t="str">
        <f>IF(ISBLANK(laps_times[[#This Row],[13]]),"DNF",CONCATENATE(RANK(rounds_cum_time[[#This Row],[13]],rounds_cum_time[13],1),"."))</f>
        <v>75.</v>
      </c>
      <c r="W76" s="130" t="str">
        <f>IF(ISBLANK(laps_times[[#This Row],[14]]),"DNF",CONCATENATE(RANK(rounds_cum_time[[#This Row],[14]],rounds_cum_time[14],1),"."))</f>
        <v>75.</v>
      </c>
      <c r="X76" s="130" t="str">
        <f>IF(ISBLANK(laps_times[[#This Row],[15]]),"DNF",CONCATENATE(RANK(rounds_cum_time[[#This Row],[15]],rounds_cum_time[15],1),"."))</f>
        <v>75.</v>
      </c>
      <c r="Y76" s="130" t="str">
        <f>IF(ISBLANK(laps_times[[#This Row],[16]]),"DNF",CONCATENATE(RANK(rounds_cum_time[[#This Row],[16]],rounds_cum_time[16],1),"."))</f>
        <v>74.</v>
      </c>
      <c r="Z76" s="130" t="str">
        <f>IF(ISBLANK(laps_times[[#This Row],[17]]),"DNF",CONCATENATE(RANK(rounds_cum_time[[#This Row],[17]],rounds_cum_time[17],1),"."))</f>
        <v>74.</v>
      </c>
      <c r="AA76" s="130" t="str">
        <f>IF(ISBLANK(laps_times[[#This Row],[18]]),"DNF",CONCATENATE(RANK(rounds_cum_time[[#This Row],[18]],rounds_cum_time[18],1),"."))</f>
        <v>75.</v>
      </c>
      <c r="AB76" s="130" t="str">
        <f>IF(ISBLANK(laps_times[[#This Row],[19]]),"DNF",CONCATENATE(RANK(rounds_cum_time[[#This Row],[19]],rounds_cum_time[19],1),"."))</f>
        <v>75.</v>
      </c>
      <c r="AC76" s="130" t="str">
        <f>IF(ISBLANK(laps_times[[#This Row],[20]]),"DNF",CONCATENATE(RANK(rounds_cum_time[[#This Row],[20]],rounds_cum_time[20],1),"."))</f>
        <v>75.</v>
      </c>
      <c r="AD76" s="130" t="str">
        <f>IF(ISBLANK(laps_times[[#This Row],[21]]),"DNF",CONCATENATE(RANK(rounds_cum_time[[#This Row],[21]],rounds_cum_time[21],1),"."))</f>
        <v>75.</v>
      </c>
      <c r="AE76" s="130" t="str">
        <f>IF(ISBLANK(laps_times[[#This Row],[22]]),"DNF",CONCATENATE(RANK(rounds_cum_time[[#This Row],[22]],rounds_cum_time[22],1),"."))</f>
        <v>77.</v>
      </c>
      <c r="AF76" s="130" t="str">
        <f>IF(ISBLANK(laps_times[[#This Row],[23]]),"DNF",CONCATENATE(RANK(rounds_cum_time[[#This Row],[23]],rounds_cum_time[23],1),"."))</f>
        <v>78.</v>
      </c>
      <c r="AG76" s="130" t="str">
        <f>IF(ISBLANK(laps_times[[#This Row],[24]]),"DNF",CONCATENATE(RANK(rounds_cum_time[[#This Row],[24]],rounds_cum_time[24],1),"."))</f>
        <v>78.</v>
      </c>
      <c r="AH76" s="130" t="str">
        <f>IF(ISBLANK(laps_times[[#This Row],[25]]),"DNF",CONCATENATE(RANK(rounds_cum_time[[#This Row],[25]],rounds_cum_time[25],1),"."))</f>
        <v>78.</v>
      </c>
      <c r="AI76" s="130" t="str">
        <f>IF(ISBLANK(laps_times[[#This Row],[26]]),"DNF",CONCATENATE(RANK(rounds_cum_time[[#This Row],[26]],rounds_cum_time[26],1),"."))</f>
        <v>78.</v>
      </c>
      <c r="AJ76" s="130" t="str">
        <f>IF(ISBLANK(laps_times[[#This Row],[27]]),"DNF",CONCATENATE(RANK(rounds_cum_time[[#This Row],[27]],rounds_cum_time[27],1),"."))</f>
        <v>78.</v>
      </c>
      <c r="AK76" s="130" t="str">
        <f>IF(ISBLANK(laps_times[[#This Row],[28]]),"DNF",CONCATENATE(RANK(rounds_cum_time[[#This Row],[28]],rounds_cum_time[28],1),"."))</f>
        <v>79.</v>
      </c>
      <c r="AL76" s="130" t="str">
        <f>IF(ISBLANK(laps_times[[#This Row],[29]]),"DNF",CONCATENATE(RANK(rounds_cum_time[[#This Row],[29]],rounds_cum_time[29],1),"."))</f>
        <v>79.</v>
      </c>
      <c r="AM76" s="130" t="str">
        <f>IF(ISBLANK(laps_times[[#This Row],[30]]),"DNF",CONCATENATE(RANK(rounds_cum_time[[#This Row],[30]],rounds_cum_time[30],1),"."))</f>
        <v>79.</v>
      </c>
      <c r="AN76" s="130" t="str">
        <f>IF(ISBLANK(laps_times[[#This Row],[31]]),"DNF",CONCATENATE(RANK(rounds_cum_time[[#This Row],[31]],rounds_cum_time[31],1),"."))</f>
        <v>78.</v>
      </c>
      <c r="AO76" s="130" t="str">
        <f>IF(ISBLANK(laps_times[[#This Row],[32]]),"DNF",CONCATENATE(RANK(rounds_cum_time[[#This Row],[32]],rounds_cum_time[32],1),"."))</f>
        <v>78.</v>
      </c>
      <c r="AP76" s="130" t="str">
        <f>IF(ISBLANK(laps_times[[#This Row],[33]]),"DNF",CONCATENATE(RANK(rounds_cum_time[[#This Row],[33]],rounds_cum_time[33],1),"."))</f>
        <v>78.</v>
      </c>
      <c r="AQ76" s="130" t="str">
        <f>IF(ISBLANK(laps_times[[#This Row],[34]]),"DNF",CONCATENATE(RANK(rounds_cum_time[[#This Row],[34]],rounds_cum_time[34],1),"."))</f>
        <v>78.</v>
      </c>
      <c r="AR76" s="130" t="str">
        <f>IF(ISBLANK(laps_times[[#This Row],[35]]),"DNF",CONCATENATE(RANK(rounds_cum_time[[#This Row],[35]],rounds_cum_time[35],1),"."))</f>
        <v>78.</v>
      </c>
      <c r="AS76" s="130" t="str">
        <f>IF(ISBLANK(laps_times[[#This Row],[36]]),"DNF",CONCATENATE(RANK(rounds_cum_time[[#This Row],[36]],rounds_cum_time[36],1),"."))</f>
        <v>78.</v>
      </c>
      <c r="AT76" s="130" t="str">
        <f>IF(ISBLANK(laps_times[[#This Row],[37]]),"DNF",CONCATENATE(RANK(rounds_cum_time[[#This Row],[37]],rounds_cum_time[37],1),"."))</f>
        <v>78.</v>
      </c>
      <c r="AU76" s="130" t="str">
        <f>IF(ISBLANK(laps_times[[#This Row],[38]]),"DNF",CONCATENATE(RANK(rounds_cum_time[[#This Row],[38]],rounds_cum_time[38],1),"."))</f>
        <v>79.</v>
      </c>
      <c r="AV76" s="130" t="str">
        <f>IF(ISBLANK(laps_times[[#This Row],[39]]),"DNF",CONCATENATE(RANK(rounds_cum_time[[#This Row],[39]],rounds_cum_time[39],1),"."))</f>
        <v>79.</v>
      </c>
      <c r="AW76" s="130" t="str">
        <f>IF(ISBLANK(laps_times[[#This Row],[40]]),"DNF",CONCATENATE(RANK(rounds_cum_time[[#This Row],[40]],rounds_cum_time[40],1),"."))</f>
        <v>79.</v>
      </c>
      <c r="AX76" s="130" t="str">
        <f>IF(ISBLANK(laps_times[[#This Row],[41]]),"DNF",CONCATENATE(RANK(rounds_cum_time[[#This Row],[41]],rounds_cum_time[41],1),"."))</f>
        <v>79.</v>
      </c>
      <c r="AY76" s="130" t="str">
        <f>IF(ISBLANK(laps_times[[#This Row],[42]]),"DNF",CONCATENATE(RANK(rounds_cum_time[[#This Row],[42]],rounds_cum_time[42],1),"."))</f>
        <v>79.</v>
      </c>
      <c r="AZ76" s="130" t="str">
        <f>IF(ISBLANK(laps_times[[#This Row],[43]]),"DNF",CONCATENATE(RANK(rounds_cum_time[[#This Row],[43]],rounds_cum_time[43],1),"."))</f>
        <v>79.</v>
      </c>
      <c r="BA76" s="130" t="str">
        <f>IF(ISBLANK(laps_times[[#This Row],[44]]),"DNF",CONCATENATE(RANK(rounds_cum_time[[#This Row],[44]],rounds_cum_time[44],1),"."))</f>
        <v>80.</v>
      </c>
      <c r="BB76" s="130" t="str">
        <f>IF(ISBLANK(laps_times[[#This Row],[45]]),"DNF",CONCATENATE(RANK(rounds_cum_time[[#This Row],[45]],rounds_cum_time[45],1),"."))</f>
        <v>81.</v>
      </c>
      <c r="BC76" s="130" t="str">
        <f>IF(ISBLANK(laps_times[[#This Row],[46]]),"DNF",CONCATENATE(RANK(rounds_cum_time[[#This Row],[46]],rounds_cum_time[46],1),"."))</f>
        <v>80.</v>
      </c>
      <c r="BD76" s="130" t="str">
        <f>IF(ISBLANK(laps_times[[#This Row],[47]]),"DNF",CONCATENATE(RANK(rounds_cum_time[[#This Row],[47]],rounds_cum_time[47],1),"."))</f>
        <v>83.</v>
      </c>
      <c r="BE76" s="130" t="str">
        <f>IF(ISBLANK(laps_times[[#This Row],[48]]),"DNF",CONCATENATE(RANK(rounds_cum_time[[#This Row],[48]],rounds_cum_time[48],1),"."))</f>
        <v>82.</v>
      </c>
      <c r="BF76" s="130" t="str">
        <f>IF(ISBLANK(laps_times[[#This Row],[49]]),"DNF",CONCATENATE(RANK(rounds_cum_time[[#This Row],[49]],rounds_cum_time[49],1),"."))</f>
        <v>82.</v>
      </c>
      <c r="BG76" s="130" t="str">
        <f>IF(ISBLANK(laps_times[[#This Row],[50]]),"DNF",CONCATENATE(RANK(rounds_cum_time[[#This Row],[50]],rounds_cum_time[50],1),"."))</f>
        <v>82.</v>
      </c>
      <c r="BH76" s="130" t="str">
        <f>IF(ISBLANK(laps_times[[#This Row],[51]]),"DNF",CONCATENATE(RANK(rounds_cum_time[[#This Row],[51]],rounds_cum_time[51],1),"."))</f>
        <v>82.</v>
      </c>
      <c r="BI76" s="130" t="str">
        <f>IF(ISBLANK(laps_times[[#This Row],[52]]),"DNF",CONCATENATE(RANK(rounds_cum_time[[#This Row],[52]],rounds_cum_time[52],1),"."))</f>
        <v>82.</v>
      </c>
      <c r="BJ76" s="130" t="str">
        <f>IF(ISBLANK(laps_times[[#This Row],[53]]),"DNF",CONCATENATE(RANK(rounds_cum_time[[#This Row],[53]],rounds_cum_time[53],1),"."))</f>
        <v>82.</v>
      </c>
      <c r="BK76" s="130" t="str">
        <f>IF(ISBLANK(laps_times[[#This Row],[54]]),"DNF",CONCATENATE(RANK(rounds_cum_time[[#This Row],[54]],rounds_cum_time[54],1),"."))</f>
        <v>82.</v>
      </c>
      <c r="BL76" s="130" t="str">
        <f>IF(ISBLANK(laps_times[[#This Row],[55]]),"DNF",CONCATENATE(RANK(rounds_cum_time[[#This Row],[55]],rounds_cum_time[55],1),"."))</f>
        <v>82.</v>
      </c>
      <c r="BM76" s="130" t="str">
        <f>IF(ISBLANK(laps_times[[#This Row],[56]]),"DNF",CONCATENATE(RANK(rounds_cum_time[[#This Row],[56]],rounds_cum_time[56],1),"."))</f>
        <v>82.</v>
      </c>
      <c r="BN76" s="130" t="str">
        <f>IF(ISBLANK(laps_times[[#This Row],[57]]),"DNF",CONCATENATE(RANK(rounds_cum_time[[#This Row],[57]],rounds_cum_time[57],1),"."))</f>
        <v>82.</v>
      </c>
      <c r="BO76" s="130" t="str">
        <f>IF(ISBLANK(laps_times[[#This Row],[58]]),"DNF",CONCATENATE(RANK(rounds_cum_time[[#This Row],[58]],rounds_cum_time[58],1),"."))</f>
        <v>82.</v>
      </c>
      <c r="BP76" s="130" t="str">
        <f>IF(ISBLANK(laps_times[[#This Row],[59]]),"DNF",CONCATENATE(RANK(rounds_cum_time[[#This Row],[59]],rounds_cum_time[59],1),"."))</f>
        <v>82.</v>
      </c>
      <c r="BQ76" s="130" t="str">
        <f>IF(ISBLANK(laps_times[[#This Row],[60]]),"DNF",CONCATENATE(RANK(rounds_cum_time[[#This Row],[60]],rounds_cum_time[60],1),"."))</f>
        <v>82.</v>
      </c>
      <c r="BR76" s="130" t="str">
        <f>IF(ISBLANK(laps_times[[#This Row],[61]]),"DNF",CONCATENATE(RANK(rounds_cum_time[[#This Row],[61]],rounds_cum_time[61],1),"."))</f>
        <v>82.</v>
      </c>
      <c r="BS76" s="130" t="str">
        <f>IF(ISBLANK(laps_times[[#This Row],[62]]),"DNF",CONCATENATE(RANK(rounds_cum_time[[#This Row],[62]],rounds_cum_time[62],1),"."))</f>
        <v>82.</v>
      </c>
      <c r="BT76" s="130" t="str">
        <f>IF(ISBLANK(laps_times[[#This Row],[63]]),"DNF",CONCATENATE(RANK(rounds_cum_time[[#This Row],[63]],rounds_cum_time[63],1),"."))</f>
        <v>82.</v>
      </c>
      <c r="BU76" s="130" t="str">
        <f>IF(ISBLANK(laps_times[[#This Row],[64]]),"DNF",CONCATENATE(RANK(rounds_cum_time[[#This Row],[64]],rounds_cum_time[64],1),"."))</f>
        <v>82.</v>
      </c>
      <c r="BV76" s="130" t="str">
        <f>IF(ISBLANK(laps_times[[#This Row],[65]]),"DNF",CONCATENATE(RANK(rounds_cum_time[[#This Row],[65]],rounds_cum_time[65],1),"."))</f>
        <v>82.</v>
      </c>
      <c r="BW76" s="130" t="str">
        <f>IF(ISBLANK(laps_times[[#This Row],[66]]),"DNF",CONCATENATE(RANK(rounds_cum_time[[#This Row],[66]],rounds_cum_time[66],1),"."))</f>
        <v>80.</v>
      </c>
      <c r="BX76" s="130" t="str">
        <f>IF(ISBLANK(laps_times[[#This Row],[67]]),"DNF",CONCATENATE(RANK(rounds_cum_time[[#This Row],[67]],rounds_cum_time[67],1),"."))</f>
        <v>80.</v>
      </c>
      <c r="BY76" s="130" t="str">
        <f>IF(ISBLANK(laps_times[[#This Row],[68]]),"DNF",CONCATENATE(RANK(rounds_cum_time[[#This Row],[68]],rounds_cum_time[68],1),"."))</f>
        <v>80.</v>
      </c>
      <c r="BZ76" s="130" t="str">
        <f>IF(ISBLANK(laps_times[[#This Row],[69]]),"DNF",CONCATENATE(RANK(rounds_cum_time[[#This Row],[69]],rounds_cum_time[69],1),"."))</f>
        <v>79.</v>
      </c>
      <c r="CA76" s="130" t="str">
        <f>IF(ISBLANK(laps_times[[#This Row],[70]]),"DNF",CONCATENATE(RANK(rounds_cum_time[[#This Row],[70]],rounds_cum_time[70],1),"."))</f>
        <v>79.</v>
      </c>
      <c r="CB76" s="130" t="str">
        <f>IF(ISBLANK(laps_times[[#This Row],[71]]),"DNF",CONCATENATE(RANK(rounds_cum_time[[#This Row],[71]],rounds_cum_time[71],1),"."))</f>
        <v>78.</v>
      </c>
      <c r="CC76" s="130" t="str">
        <f>IF(ISBLANK(laps_times[[#This Row],[72]]),"DNF",CONCATENATE(RANK(rounds_cum_time[[#This Row],[72]],rounds_cum_time[72],1),"."))</f>
        <v>79.</v>
      </c>
      <c r="CD76" s="130" t="str">
        <f>IF(ISBLANK(laps_times[[#This Row],[73]]),"DNF",CONCATENATE(RANK(rounds_cum_time[[#This Row],[73]],rounds_cum_time[73],1),"."))</f>
        <v>78.</v>
      </c>
      <c r="CE76" s="130" t="str">
        <f>IF(ISBLANK(laps_times[[#This Row],[74]]),"DNF",CONCATENATE(RANK(rounds_cum_time[[#This Row],[74]],rounds_cum_time[74],1),"."))</f>
        <v>78.</v>
      </c>
      <c r="CF76" s="130" t="str">
        <f>IF(ISBLANK(laps_times[[#This Row],[75]]),"DNF",CONCATENATE(RANK(rounds_cum_time[[#This Row],[75]],rounds_cum_time[75],1),"."))</f>
        <v>78.</v>
      </c>
      <c r="CG76" s="130" t="str">
        <f>IF(ISBLANK(laps_times[[#This Row],[76]]),"DNF",CONCATENATE(RANK(rounds_cum_time[[#This Row],[76]],rounds_cum_time[76],1),"."))</f>
        <v>78.</v>
      </c>
      <c r="CH76" s="130" t="str">
        <f>IF(ISBLANK(laps_times[[#This Row],[77]]),"DNF",CONCATENATE(RANK(rounds_cum_time[[#This Row],[77]],rounds_cum_time[77],1),"."))</f>
        <v>78.</v>
      </c>
      <c r="CI76" s="130" t="str">
        <f>IF(ISBLANK(laps_times[[#This Row],[78]]),"DNF",CONCATENATE(RANK(rounds_cum_time[[#This Row],[78]],rounds_cum_time[78],1),"."))</f>
        <v>78.</v>
      </c>
      <c r="CJ76" s="130" t="str">
        <f>IF(ISBLANK(laps_times[[#This Row],[79]]),"DNF",CONCATENATE(RANK(rounds_cum_time[[#This Row],[79]],rounds_cum_time[79],1),"."))</f>
        <v>78.</v>
      </c>
      <c r="CK76" s="130" t="str">
        <f>IF(ISBLANK(laps_times[[#This Row],[80]]),"DNF",CONCATENATE(RANK(rounds_cum_time[[#This Row],[80]],rounds_cum_time[80],1),"."))</f>
        <v>78.</v>
      </c>
      <c r="CL76" s="130" t="str">
        <f>IF(ISBLANK(laps_times[[#This Row],[81]]),"DNF",CONCATENATE(RANK(rounds_cum_time[[#This Row],[81]],rounds_cum_time[81],1),"."))</f>
        <v>78.</v>
      </c>
      <c r="CM76" s="130" t="str">
        <f>IF(ISBLANK(laps_times[[#This Row],[82]]),"DNF",CONCATENATE(RANK(rounds_cum_time[[#This Row],[82]],rounds_cum_time[82],1),"."))</f>
        <v>78.</v>
      </c>
      <c r="CN76" s="130" t="str">
        <f>IF(ISBLANK(laps_times[[#This Row],[83]]),"DNF",CONCATENATE(RANK(rounds_cum_time[[#This Row],[83]],rounds_cum_time[83],1),"."))</f>
        <v>77.</v>
      </c>
      <c r="CO76" s="130" t="str">
        <f>IF(ISBLANK(laps_times[[#This Row],[84]]),"DNF",CONCATENATE(RANK(rounds_cum_time[[#This Row],[84]],rounds_cum_time[84],1),"."))</f>
        <v>76.</v>
      </c>
      <c r="CP76" s="130" t="str">
        <f>IF(ISBLANK(laps_times[[#This Row],[85]]),"DNF",CONCATENATE(RANK(rounds_cum_time[[#This Row],[85]],rounds_cum_time[85],1),"."))</f>
        <v>76.</v>
      </c>
      <c r="CQ76" s="130" t="str">
        <f>IF(ISBLANK(laps_times[[#This Row],[86]]),"DNF",CONCATENATE(RANK(rounds_cum_time[[#This Row],[86]],rounds_cum_time[86],1),"."))</f>
        <v>76.</v>
      </c>
      <c r="CR76" s="130" t="str">
        <f>IF(ISBLANK(laps_times[[#This Row],[87]]),"DNF",CONCATENATE(RANK(rounds_cum_time[[#This Row],[87]],rounds_cum_time[87],1),"."))</f>
        <v>76.</v>
      </c>
      <c r="CS76" s="130" t="str">
        <f>IF(ISBLANK(laps_times[[#This Row],[88]]),"DNF",CONCATENATE(RANK(rounds_cum_time[[#This Row],[88]],rounds_cum_time[88],1),"."))</f>
        <v>75.</v>
      </c>
      <c r="CT76" s="130" t="str">
        <f>IF(ISBLANK(laps_times[[#This Row],[89]]),"DNF",CONCATENATE(RANK(rounds_cum_time[[#This Row],[89]],rounds_cum_time[89],1),"."))</f>
        <v>75.</v>
      </c>
      <c r="CU76" s="130" t="str">
        <f>IF(ISBLANK(laps_times[[#This Row],[90]]),"DNF",CONCATENATE(RANK(rounds_cum_time[[#This Row],[90]],rounds_cum_time[90],1),"."))</f>
        <v>75.</v>
      </c>
      <c r="CV76" s="130" t="str">
        <f>IF(ISBLANK(laps_times[[#This Row],[91]]),"DNF",CONCATENATE(RANK(rounds_cum_time[[#This Row],[91]],rounds_cum_time[91],1),"."))</f>
        <v>75.</v>
      </c>
      <c r="CW76" s="130" t="str">
        <f>IF(ISBLANK(laps_times[[#This Row],[92]]),"DNF",CONCATENATE(RANK(rounds_cum_time[[#This Row],[92]],rounds_cum_time[92],1),"."))</f>
        <v>75.</v>
      </c>
      <c r="CX76" s="130" t="str">
        <f>IF(ISBLANK(laps_times[[#This Row],[93]]),"DNF",CONCATENATE(RANK(rounds_cum_time[[#This Row],[93]],rounds_cum_time[93],1),"."))</f>
        <v>75.</v>
      </c>
      <c r="CY76" s="130" t="str">
        <f>IF(ISBLANK(laps_times[[#This Row],[94]]),"DNF",CONCATENATE(RANK(rounds_cum_time[[#This Row],[94]],rounds_cum_time[94],1),"."))</f>
        <v>75.</v>
      </c>
      <c r="CZ76" s="130" t="str">
        <f>IF(ISBLANK(laps_times[[#This Row],[95]]),"DNF",CONCATENATE(RANK(rounds_cum_time[[#This Row],[95]],rounds_cum_time[95],1),"."))</f>
        <v>75.</v>
      </c>
      <c r="DA76" s="130" t="str">
        <f>IF(ISBLANK(laps_times[[#This Row],[96]]),"DNF",CONCATENATE(RANK(rounds_cum_time[[#This Row],[96]],rounds_cum_time[96],1),"."))</f>
        <v>75.</v>
      </c>
      <c r="DB76" s="130" t="str">
        <f>IF(ISBLANK(laps_times[[#This Row],[97]]),"DNF",CONCATENATE(RANK(rounds_cum_time[[#This Row],[97]],rounds_cum_time[97],1),"."))</f>
        <v>73.</v>
      </c>
      <c r="DC76" s="130" t="str">
        <f>IF(ISBLANK(laps_times[[#This Row],[98]]),"DNF",CONCATENATE(RANK(rounds_cum_time[[#This Row],[98]],rounds_cum_time[98],1),"."))</f>
        <v>73.</v>
      </c>
      <c r="DD76" s="130" t="str">
        <f>IF(ISBLANK(laps_times[[#This Row],[99]]),"DNF",CONCATENATE(RANK(rounds_cum_time[[#This Row],[99]],rounds_cum_time[99],1),"."))</f>
        <v>73.</v>
      </c>
      <c r="DE76" s="130" t="str">
        <f>IF(ISBLANK(laps_times[[#This Row],[100]]),"DNF",CONCATENATE(RANK(rounds_cum_time[[#This Row],[100]],rounds_cum_time[100],1),"."))</f>
        <v>73.</v>
      </c>
      <c r="DF76" s="130" t="str">
        <f>IF(ISBLANK(laps_times[[#This Row],[101]]),"DNF",CONCATENATE(RANK(rounds_cum_time[[#This Row],[101]],rounds_cum_time[101],1),"."))</f>
        <v>73.</v>
      </c>
      <c r="DG76" s="130" t="str">
        <f>IF(ISBLANK(laps_times[[#This Row],[102]]),"DNF",CONCATENATE(RANK(rounds_cum_time[[#This Row],[102]],rounds_cum_time[102],1),"."))</f>
        <v>73.</v>
      </c>
      <c r="DH76" s="130" t="str">
        <f>IF(ISBLANK(laps_times[[#This Row],[103]]),"DNF",CONCATENATE(RANK(rounds_cum_time[[#This Row],[103]],rounds_cum_time[103],1),"."))</f>
        <v>73.</v>
      </c>
      <c r="DI76" s="131" t="str">
        <f>IF(ISBLANK(laps_times[[#This Row],[104]]),"DNF",CONCATENATE(RANK(rounds_cum_time[[#This Row],[104]],rounds_cum_time[104],1),"."))</f>
        <v>73.</v>
      </c>
      <c r="DJ76" s="131" t="str">
        <f>IF(ISBLANK(laps_times[[#This Row],[105]]),"DNF",CONCATENATE(RANK(rounds_cum_time[[#This Row],[105]],rounds_cum_time[105],1),"."))</f>
        <v>73.</v>
      </c>
    </row>
    <row r="77" spans="2:114" x14ac:dyDescent="0.2">
      <c r="B77" s="124">
        <f>laps_times[[#This Row],[poř]]</f>
        <v>74</v>
      </c>
      <c r="C77" s="129">
        <f>laps_times[[#This Row],[s.č.]]</f>
        <v>64</v>
      </c>
      <c r="D77" s="125" t="str">
        <f>laps_times[[#This Row],[jméno]]</f>
        <v>Maršík Miloš</v>
      </c>
      <c r="E77" s="126">
        <f>laps_times[[#This Row],[roč]]</f>
        <v>1966</v>
      </c>
      <c r="F77" s="126" t="str">
        <f>laps_times[[#This Row],[kat]]</f>
        <v>M50</v>
      </c>
      <c r="G77" s="126">
        <f>laps_times[[#This Row],[poř_kat]]</f>
        <v>12</v>
      </c>
      <c r="H77" s="125" t="str">
        <f>IF(ISBLANK(laps_times[[#This Row],[klub]]),"-",laps_times[[#This Row],[klub]])</f>
        <v>TC Dvořák České Budějo...</v>
      </c>
      <c r="I77" s="138">
        <f>laps_times[[#This Row],[celk. čas]]</f>
        <v>0.16533564814814813</v>
      </c>
      <c r="J77" s="130" t="str">
        <f>IF(ISBLANK(laps_times[[#This Row],[1]]),"DNF",CONCATENATE(RANK(rounds_cum_time[[#This Row],[1]],rounds_cum_time[1],1),"."))</f>
        <v>59.</v>
      </c>
      <c r="K77" s="130" t="str">
        <f>IF(ISBLANK(laps_times[[#This Row],[2]]),"DNF",CONCATENATE(RANK(rounds_cum_time[[#This Row],[2]],rounds_cum_time[2],1),"."))</f>
        <v>60.</v>
      </c>
      <c r="L77" s="130" t="str">
        <f>IF(ISBLANK(laps_times[[#This Row],[3]]),"DNF",CONCATENATE(RANK(rounds_cum_time[[#This Row],[3]],rounds_cum_time[3],1),"."))</f>
        <v>65.</v>
      </c>
      <c r="M77" s="130" t="str">
        <f>IF(ISBLANK(laps_times[[#This Row],[4]]),"DNF",CONCATENATE(RANK(rounds_cum_time[[#This Row],[4]],rounds_cum_time[4],1),"."))</f>
        <v>67.</v>
      </c>
      <c r="N77" s="130" t="str">
        <f>IF(ISBLANK(laps_times[[#This Row],[5]]),"DNF",CONCATENATE(RANK(rounds_cum_time[[#This Row],[5]],rounds_cum_time[5],1),"."))</f>
        <v>67.</v>
      </c>
      <c r="O77" s="130" t="str">
        <f>IF(ISBLANK(laps_times[[#This Row],[6]]),"DNF",CONCATENATE(RANK(rounds_cum_time[[#This Row],[6]],rounds_cum_time[6],1),"."))</f>
        <v>69.</v>
      </c>
      <c r="P77" s="130" t="str">
        <f>IF(ISBLANK(laps_times[[#This Row],[7]]),"DNF",CONCATENATE(RANK(rounds_cum_time[[#This Row],[7]],rounds_cum_time[7],1),"."))</f>
        <v>71.</v>
      </c>
      <c r="Q77" s="130" t="str">
        <f>IF(ISBLANK(laps_times[[#This Row],[8]]),"DNF",CONCATENATE(RANK(rounds_cum_time[[#This Row],[8]],rounds_cum_time[8],1),"."))</f>
        <v>72.</v>
      </c>
      <c r="R77" s="130" t="str">
        <f>IF(ISBLANK(laps_times[[#This Row],[9]]),"DNF",CONCATENATE(RANK(rounds_cum_time[[#This Row],[9]],rounds_cum_time[9],1),"."))</f>
        <v>73.</v>
      </c>
      <c r="S77" s="130" t="str">
        <f>IF(ISBLANK(laps_times[[#This Row],[10]]),"DNF",CONCATENATE(RANK(rounds_cum_time[[#This Row],[10]],rounds_cum_time[10],1),"."))</f>
        <v>72.</v>
      </c>
      <c r="T77" s="130" t="str">
        <f>IF(ISBLANK(laps_times[[#This Row],[11]]),"DNF",CONCATENATE(RANK(rounds_cum_time[[#This Row],[11]],rounds_cum_time[11],1),"."))</f>
        <v>74.</v>
      </c>
      <c r="U77" s="130" t="str">
        <f>IF(ISBLANK(laps_times[[#This Row],[12]]),"DNF",CONCATENATE(RANK(rounds_cum_time[[#This Row],[12]],rounds_cum_time[12],1),"."))</f>
        <v>72.</v>
      </c>
      <c r="V77" s="130" t="str">
        <f>IF(ISBLANK(laps_times[[#This Row],[13]]),"DNF",CONCATENATE(RANK(rounds_cum_time[[#This Row],[13]],rounds_cum_time[13],1),"."))</f>
        <v>72.</v>
      </c>
      <c r="W77" s="130" t="str">
        <f>IF(ISBLANK(laps_times[[#This Row],[14]]),"DNF",CONCATENATE(RANK(rounds_cum_time[[#This Row],[14]],rounds_cum_time[14],1),"."))</f>
        <v>72.</v>
      </c>
      <c r="X77" s="130" t="str">
        <f>IF(ISBLANK(laps_times[[#This Row],[15]]),"DNF",CONCATENATE(RANK(rounds_cum_time[[#This Row],[15]],rounds_cum_time[15],1),"."))</f>
        <v>72.</v>
      </c>
      <c r="Y77" s="130" t="str">
        <f>IF(ISBLANK(laps_times[[#This Row],[16]]),"DNF",CONCATENATE(RANK(rounds_cum_time[[#This Row],[16]],rounds_cum_time[16],1),"."))</f>
        <v>72.</v>
      </c>
      <c r="Z77" s="130" t="str">
        <f>IF(ISBLANK(laps_times[[#This Row],[17]]),"DNF",CONCATENATE(RANK(rounds_cum_time[[#This Row],[17]],rounds_cum_time[17],1),"."))</f>
        <v>72.</v>
      </c>
      <c r="AA77" s="130" t="str">
        <f>IF(ISBLANK(laps_times[[#This Row],[18]]),"DNF",CONCATENATE(RANK(rounds_cum_time[[#This Row],[18]],rounds_cum_time[18],1),"."))</f>
        <v>73.</v>
      </c>
      <c r="AB77" s="130" t="str">
        <f>IF(ISBLANK(laps_times[[#This Row],[19]]),"DNF",CONCATENATE(RANK(rounds_cum_time[[#This Row],[19]],rounds_cum_time[19],1),"."))</f>
        <v>72.</v>
      </c>
      <c r="AC77" s="130" t="str">
        <f>IF(ISBLANK(laps_times[[#This Row],[20]]),"DNF",CONCATENATE(RANK(rounds_cum_time[[#This Row],[20]],rounds_cum_time[20],1),"."))</f>
        <v>73.</v>
      </c>
      <c r="AD77" s="130" t="str">
        <f>IF(ISBLANK(laps_times[[#This Row],[21]]),"DNF",CONCATENATE(RANK(rounds_cum_time[[#This Row],[21]],rounds_cum_time[21],1),"."))</f>
        <v>74.</v>
      </c>
      <c r="AE77" s="130" t="str">
        <f>IF(ISBLANK(laps_times[[#This Row],[22]]),"DNF",CONCATENATE(RANK(rounds_cum_time[[#This Row],[22]],rounds_cum_time[22],1),"."))</f>
        <v>74.</v>
      </c>
      <c r="AF77" s="130" t="str">
        <f>IF(ISBLANK(laps_times[[#This Row],[23]]),"DNF",CONCATENATE(RANK(rounds_cum_time[[#This Row],[23]],rounds_cum_time[23],1),"."))</f>
        <v>73.</v>
      </c>
      <c r="AG77" s="130" t="str">
        <f>IF(ISBLANK(laps_times[[#This Row],[24]]),"DNF",CONCATENATE(RANK(rounds_cum_time[[#This Row],[24]],rounds_cum_time[24],1),"."))</f>
        <v>74.</v>
      </c>
      <c r="AH77" s="130" t="str">
        <f>IF(ISBLANK(laps_times[[#This Row],[25]]),"DNF",CONCATENATE(RANK(rounds_cum_time[[#This Row],[25]],rounds_cum_time[25],1),"."))</f>
        <v>74.</v>
      </c>
      <c r="AI77" s="130" t="str">
        <f>IF(ISBLANK(laps_times[[#This Row],[26]]),"DNF",CONCATENATE(RANK(rounds_cum_time[[#This Row],[26]],rounds_cum_time[26],1),"."))</f>
        <v>74.</v>
      </c>
      <c r="AJ77" s="130" t="str">
        <f>IF(ISBLANK(laps_times[[#This Row],[27]]),"DNF",CONCATENATE(RANK(rounds_cum_time[[#This Row],[27]],rounds_cum_time[27],1),"."))</f>
        <v>74.</v>
      </c>
      <c r="AK77" s="130" t="str">
        <f>IF(ISBLANK(laps_times[[#This Row],[28]]),"DNF",CONCATENATE(RANK(rounds_cum_time[[#This Row],[28]],rounds_cum_time[28],1),"."))</f>
        <v>75.</v>
      </c>
      <c r="AL77" s="130" t="str">
        <f>IF(ISBLANK(laps_times[[#This Row],[29]]),"DNF",CONCATENATE(RANK(rounds_cum_time[[#This Row],[29]],rounds_cum_time[29],1),"."))</f>
        <v>75.</v>
      </c>
      <c r="AM77" s="130" t="str">
        <f>IF(ISBLANK(laps_times[[#This Row],[30]]),"DNF",CONCATENATE(RANK(rounds_cum_time[[#This Row],[30]],rounds_cum_time[30],1),"."))</f>
        <v>74.</v>
      </c>
      <c r="AN77" s="130" t="str">
        <f>IF(ISBLANK(laps_times[[#This Row],[31]]),"DNF",CONCATENATE(RANK(rounds_cum_time[[#This Row],[31]],rounds_cum_time[31],1),"."))</f>
        <v>75.</v>
      </c>
      <c r="AO77" s="130" t="str">
        <f>IF(ISBLANK(laps_times[[#This Row],[32]]),"DNF",CONCATENATE(RANK(rounds_cum_time[[#This Row],[32]],rounds_cum_time[32],1),"."))</f>
        <v>75.</v>
      </c>
      <c r="AP77" s="130" t="str">
        <f>IF(ISBLANK(laps_times[[#This Row],[33]]),"DNF",CONCATENATE(RANK(rounds_cum_time[[#This Row],[33]],rounds_cum_time[33],1),"."))</f>
        <v>75.</v>
      </c>
      <c r="AQ77" s="130" t="str">
        <f>IF(ISBLANK(laps_times[[#This Row],[34]]),"DNF",CONCATENATE(RANK(rounds_cum_time[[#This Row],[34]],rounds_cum_time[34],1),"."))</f>
        <v>75.</v>
      </c>
      <c r="AR77" s="130" t="str">
        <f>IF(ISBLANK(laps_times[[#This Row],[35]]),"DNF",CONCATENATE(RANK(rounds_cum_time[[#This Row],[35]],rounds_cum_time[35],1),"."))</f>
        <v>75.</v>
      </c>
      <c r="AS77" s="130" t="str">
        <f>IF(ISBLANK(laps_times[[#This Row],[36]]),"DNF",CONCATENATE(RANK(rounds_cum_time[[#This Row],[36]],rounds_cum_time[36],1),"."))</f>
        <v>75.</v>
      </c>
      <c r="AT77" s="130" t="str">
        <f>IF(ISBLANK(laps_times[[#This Row],[37]]),"DNF",CONCATENATE(RANK(rounds_cum_time[[#This Row],[37]],rounds_cum_time[37],1),"."))</f>
        <v>75.</v>
      </c>
      <c r="AU77" s="130" t="str">
        <f>IF(ISBLANK(laps_times[[#This Row],[38]]),"DNF",CONCATENATE(RANK(rounds_cum_time[[#This Row],[38]],rounds_cum_time[38],1),"."))</f>
        <v>75.</v>
      </c>
      <c r="AV77" s="130" t="str">
        <f>IF(ISBLANK(laps_times[[#This Row],[39]]),"DNF",CONCATENATE(RANK(rounds_cum_time[[#This Row],[39]],rounds_cum_time[39],1),"."))</f>
        <v>74.</v>
      </c>
      <c r="AW77" s="130" t="str">
        <f>IF(ISBLANK(laps_times[[#This Row],[40]]),"DNF",CONCATENATE(RANK(rounds_cum_time[[#This Row],[40]],rounds_cum_time[40],1),"."))</f>
        <v>75.</v>
      </c>
      <c r="AX77" s="130" t="str">
        <f>IF(ISBLANK(laps_times[[#This Row],[41]]),"DNF",CONCATENATE(RANK(rounds_cum_time[[#This Row],[41]],rounds_cum_time[41],1),"."))</f>
        <v>75.</v>
      </c>
      <c r="AY77" s="130" t="str">
        <f>IF(ISBLANK(laps_times[[#This Row],[42]]),"DNF",CONCATENATE(RANK(rounds_cum_time[[#This Row],[42]],rounds_cum_time[42],1),"."))</f>
        <v>75.</v>
      </c>
      <c r="AZ77" s="130" t="str">
        <f>IF(ISBLANK(laps_times[[#This Row],[43]]),"DNF",CONCATENATE(RANK(rounds_cum_time[[#This Row],[43]],rounds_cum_time[43],1),"."))</f>
        <v>75.</v>
      </c>
      <c r="BA77" s="130" t="str">
        <f>IF(ISBLANK(laps_times[[#This Row],[44]]),"DNF",CONCATENATE(RANK(rounds_cum_time[[#This Row],[44]],rounds_cum_time[44],1),"."))</f>
        <v>75.</v>
      </c>
      <c r="BB77" s="130" t="str">
        <f>IF(ISBLANK(laps_times[[#This Row],[45]]),"DNF",CONCATENATE(RANK(rounds_cum_time[[#This Row],[45]],rounds_cum_time[45],1),"."))</f>
        <v>75.</v>
      </c>
      <c r="BC77" s="130" t="str">
        <f>IF(ISBLANK(laps_times[[#This Row],[46]]),"DNF",CONCATENATE(RANK(rounds_cum_time[[#This Row],[46]],rounds_cum_time[46],1),"."))</f>
        <v>74.</v>
      </c>
      <c r="BD77" s="130" t="str">
        <f>IF(ISBLANK(laps_times[[#This Row],[47]]),"DNF",CONCATENATE(RANK(rounds_cum_time[[#This Row],[47]],rounds_cum_time[47],1),"."))</f>
        <v>74.</v>
      </c>
      <c r="BE77" s="130" t="str">
        <f>IF(ISBLANK(laps_times[[#This Row],[48]]),"DNF",CONCATENATE(RANK(rounds_cum_time[[#This Row],[48]],rounds_cum_time[48],1),"."))</f>
        <v>73.</v>
      </c>
      <c r="BF77" s="130" t="str">
        <f>IF(ISBLANK(laps_times[[#This Row],[49]]),"DNF",CONCATENATE(RANK(rounds_cum_time[[#This Row],[49]],rounds_cum_time[49],1),"."))</f>
        <v>73.</v>
      </c>
      <c r="BG77" s="130" t="str">
        <f>IF(ISBLANK(laps_times[[#This Row],[50]]),"DNF",CONCATENATE(RANK(rounds_cum_time[[#This Row],[50]],rounds_cum_time[50],1),"."))</f>
        <v>74.</v>
      </c>
      <c r="BH77" s="130" t="str">
        <f>IF(ISBLANK(laps_times[[#This Row],[51]]),"DNF",CONCATENATE(RANK(rounds_cum_time[[#This Row],[51]],rounds_cum_time[51],1),"."))</f>
        <v>73.</v>
      </c>
      <c r="BI77" s="130" t="str">
        <f>IF(ISBLANK(laps_times[[#This Row],[52]]),"DNF",CONCATENATE(RANK(rounds_cum_time[[#This Row],[52]],rounds_cum_time[52],1),"."))</f>
        <v>73.</v>
      </c>
      <c r="BJ77" s="130" t="str">
        <f>IF(ISBLANK(laps_times[[#This Row],[53]]),"DNF",CONCATENATE(RANK(rounds_cum_time[[#This Row],[53]],rounds_cum_time[53],1),"."))</f>
        <v>73.</v>
      </c>
      <c r="BK77" s="130" t="str">
        <f>IF(ISBLANK(laps_times[[#This Row],[54]]),"DNF",CONCATENATE(RANK(rounds_cum_time[[#This Row],[54]],rounds_cum_time[54],1),"."))</f>
        <v>73.</v>
      </c>
      <c r="BL77" s="130" t="str">
        <f>IF(ISBLANK(laps_times[[#This Row],[55]]),"DNF",CONCATENATE(RANK(rounds_cum_time[[#This Row],[55]],rounds_cum_time[55],1),"."))</f>
        <v>73.</v>
      </c>
      <c r="BM77" s="130" t="str">
        <f>IF(ISBLANK(laps_times[[#This Row],[56]]),"DNF",CONCATENATE(RANK(rounds_cum_time[[#This Row],[56]],rounds_cum_time[56],1),"."))</f>
        <v>73.</v>
      </c>
      <c r="BN77" s="130" t="str">
        <f>IF(ISBLANK(laps_times[[#This Row],[57]]),"DNF",CONCATENATE(RANK(rounds_cum_time[[#This Row],[57]],rounds_cum_time[57],1),"."))</f>
        <v>73.</v>
      </c>
      <c r="BO77" s="130" t="str">
        <f>IF(ISBLANK(laps_times[[#This Row],[58]]),"DNF",CONCATENATE(RANK(rounds_cum_time[[#This Row],[58]],rounds_cum_time[58],1),"."))</f>
        <v>73.</v>
      </c>
      <c r="BP77" s="130" t="str">
        <f>IF(ISBLANK(laps_times[[#This Row],[59]]),"DNF",CONCATENATE(RANK(rounds_cum_time[[#This Row],[59]],rounds_cum_time[59],1),"."))</f>
        <v>73.</v>
      </c>
      <c r="BQ77" s="130" t="str">
        <f>IF(ISBLANK(laps_times[[#This Row],[60]]),"DNF",CONCATENATE(RANK(rounds_cum_time[[#This Row],[60]],rounds_cum_time[60],1),"."))</f>
        <v>73.</v>
      </c>
      <c r="BR77" s="130" t="str">
        <f>IF(ISBLANK(laps_times[[#This Row],[61]]),"DNF",CONCATENATE(RANK(rounds_cum_time[[#This Row],[61]],rounds_cum_time[61],1),"."))</f>
        <v>74.</v>
      </c>
      <c r="BS77" s="130" t="str">
        <f>IF(ISBLANK(laps_times[[#This Row],[62]]),"DNF",CONCATENATE(RANK(rounds_cum_time[[#This Row],[62]],rounds_cum_time[62],1),"."))</f>
        <v>74.</v>
      </c>
      <c r="BT77" s="130" t="str">
        <f>IF(ISBLANK(laps_times[[#This Row],[63]]),"DNF",CONCATENATE(RANK(rounds_cum_time[[#This Row],[63]],rounds_cum_time[63],1),"."))</f>
        <v>73.</v>
      </c>
      <c r="BU77" s="130" t="str">
        <f>IF(ISBLANK(laps_times[[#This Row],[64]]),"DNF",CONCATENATE(RANK(rounds_cum_time[[#This Row],[64]],rounds_cum_time[64],1),"."))</f>
        <v>73.</v>
      </c>
      <c r="BV77" s="130" t="str">
        <f>IF(ISBLANK(laps_times[[#This Row],[65]]),"DNF",CONCATENATE(RANK(rounds_cum_time[[#This Row],[65]],rounds_cum_time[65],1),"."))</f>
        <v>73.</v>
      </c>
      <c r="BW77" s="130" t="str">
        <f>IF(ISBLANK(laps_times[[#This Row],[66]]),"DNF",CONCATENATE(RANK(rounds_cum_time[[#This Row],[66]],rounds_cum_time[66],1),"."))</f>
        <v>73.</v>
      </c>
      <c r="BX77" s="130" t="str">
        <f>IF(ISBLANK(laps_times[[#This Row],[67]]),"DNF",CONCATENATE(RANK(rounds_cum_time[[#This Row],[67]],rounds_cum_time[67],1),"."))</f>
        <v>73.</v>
      </c>
      <c r="BY77" s="130" t="str">
        <f>IF(ISBLANK(laps_times[[#This Row],[68]]),"DNF",CONCATENATE(RANK(rounds_cum_time[[#This Row],[68]],rounds_cum_time[68],1),"."))</f>
        <v>73.</v>
      </c>
      <c r="BZ77" s="130" t="str">
        <f>IF(ISBLANK(laps_times[[#This Row],[69]]),"DNF",CONCATENATE(RANK(rounds_cum_time[[#This Row],[69]],rounds_cum_time[69],1),"."))</f>
        <v>73.</v>
      </c>
      <c r="CA77" s="130" t="str">
        <f>IF(ISBLANK(laps_times[[#This Row],[70]]),"DNF",CONCATENATE(RANK(rounds_cum_time[[#This Row],[70]],rounds_cum_time[70],1),"."))</f>
        <v>73.</v>
      </c>
      <c r="CB77" s="130" t="str">
        <f>IF(ISBLANK(laps_times[[#This Row],[71]]),"DNF",CONCATENATE(RANK(rounds_cum_time[[#This Row],[71]],rounds_cum_time[71],1),"."))</f>
        <v>74.</v>
      </c>
      <c r="CC77" s="130" t="str">
        <f>IF(ISBLANK(laps_times[[#This Row],[72]]),"DNF",CONCATENATE(RANK(rounds_cum_time[[#This Row],[72]],rounds_cum_time[72],1),"."))</f>
        <v>75.</v>
      </c>
      <c r="CD77" s="130" t="str">
        <f>IF(ISBLANK(laps_times[[#This Row],[73]]),"DNF",CONCATENATE(RANK(rounds_cum_time[[#This Row],[73]],rounds_cum_time[73],1),"."))</f>
        <v>75.</v>
      </c>
      <c r="CE77" s="130" t="str">
        <f>IF(ISBLANK(laps_times[[#This Row],[74]]),"DNF",CONCATENATE(RANK(rounds_cum_time[[#This Row],[74]],rounds_cum_time[74],1),"."))</f>
        <v>75.</v>
      </c>
      <c r="CF77" s="130" t="str">
        <f>IF(ISBLANK(laps_times[[#This Row],[75]]),"DNF",CONCATENATE(RANK(rounds_cum_time[[#This Row],[75]],rounds_cum_time[75],1),"."))</f>
        <v>75.</v>
      </c>
      <c r="CG77" s="130" t="str">
        <f>IF(ISBLANK(laps_times[[#This Row],[76]]),"DNF",CONCATENATE(RANK(rounds_cum_time[[#This Row],[76]],rounds_cum_time[76],1),"."))</f>
        <v>75.</v>
      </c>
      <c r="CH77" s="130" t="str">
        <f>IF(ISBLANK(laps_times[[#This Row],[77]]),"DNF",CONCATENATE(RANK(rounds_cum_time[[#This Row],[77]],rounds_cum_time[77],1),"."))</f>
        <v>75.</v>
      </c>
      <c r="CI77" s="130" t="str">
        <f>IF(ISBLANK(laps_times[[#This Row],[78]]),"DNF",CONCATENATE(RANK(rounds_cum_time[[#This Row],[78]],rounds_cum_time[78],1),"."))</f>
        <v>75.</v>
      </c>
      <c r="CJ77" s="130" t="str">
        <f>IF(ISBLANK(laps_times[[#This Row],[79]]),"DNF",CONCATENATE(RANK(rounds_cum_time[[#This Row],[79]],rounds_cum_time[79],1),"."))</f>
        <v>75.</v>
      </c>
      <c r="CK77" s="130" t="str">
        <f>IF(ISBLANK(laps_times[[#This Row],[80]]),"DNF",CONCATENATE(RANK(rounds_cum_time[[#This Row],[80]],rounds_cum_time[80],1),"."))</f>
        <v>75.</v>
      </c>
      <c r="CL77" s="130" t="str">
        <f>IF(ISBLANK(laps_times[[#This Row],[81]]),"DNF",CONCATENATE(RANK(rounds_cum_time[[#This Row],[81]],rounds_cum_time[81],1),"."))</f>
        <v>75.</v>
      </c>
      <c r="CM77" s="130" t="str">
        <f>IF(ISBLANK(laps_times[[#This Row],[82]]),"DNF",CONCATENATE(RANK(rounds_cum_time[[#This Row],[82]],rounds_cum_time[82],1),"."))</f>
        <v>75.</v>
      </c>
      <c r="CN77" s="130" t="str">
        <f>IF(ISBLANK(laps_times[[#This Row],[83]]),"DNF",CONCATENATE(RANK(rounds_cum_time[[#This Row],[83]],rounds_cum_time[83],1),"."))</f>
        <v>74.</v>
      </c>
      <c r="CO77" s="130" t="str">
        <f>IF(ISBLANK(laps_times[[#This Row],[84]]),"DNF",CONCATENATE(RANK(rounds_cum_time[[#This Row],[84]],rounds_cum_time[84],1),"."))</f>
        <v>73.</v>
      </c>
      <c r="CP77" s="130" t="str">
        <f>IF(ISBLANK(laps_times[[#This Row],[85]]),"DNF",CONCATENATE(RANK(rounds_cum_time[[#This Row],[85]],rounds_cum_time[85],1),"."))</f>
        <v>73.</v>
      </c>
      <c r="CQ77" s="130" t="str">
        <f>IF(ISBLANK(laps_times[[#This Row],[86]]),"DNF",CONCATENATE(RANK(rounds_cum_time[[#This Row],[86]],rounds_cum_time[86],1),"."))</f>
        <v>73.</v>
      </c>
      <c r="CR77" s="130" t="str">
        <f>IF(ISBLANK(laps_times[[#This Row],[87]]),"DNF",CONCATENATE(RANK(rounds_cum_time[[#This Row],[87]],rounds_cum_time[87],1),"."))</f>
        <v>73.</v>
      </c>
      <c r="CS77" s="130" t="str">
        <f>IF(ISBLANK(laps_times[[#This Row],[88]]),"DNF",CONCATENATE(RANK(rounds_cum_time[[#This Row],[88]],rounds_cum_time[88],1),"."))</f>
        <v>73.</v>
      </c>
      <c r="CT77" s="130" t="str">
        <f>IF(ISBLANK(laps_times[[#This Row],[89]]),"DNF",CONCATENATE(RANK(rounds_cum_time[[#This Row],[89]],rounds_cum_time[89],1),"."))</f>
        <v>73.</v>
      </c>
      <c r="CU77" s="130" t="str">
        <f>IF(ISBLANK(laps_times[[#This Row],[90]]),"DNF",CONCATENATE(RANK(rounds_cum_time[[#This Row],[90]],rounds_cum_time[90],1),"."))</f>
        <v>73.</v>
      </c>
      <c r="CV77" s="130" t="str">
        <f>IF(ISBLANK(laps_times[[#This Row],[91]]),"DNF",CONCATENATE(RANK(rounds_cum_time[[#This Row],[91]],rounds_cum_time[91],1),"."))</f>
        <v>74.</v>
      </c>
      <c r="CW77" s="130" t="str">
        <f>IF(ISBLANK(laps_times[[#This Row],[92]]),"DNF",CONCATENATE(RANK(rounds_cum_time[[#This Row],[92]],rounds_cum_time[92],1),"."))</f>
        <v>74.</v>
      </c>
      <c r="CX77" s="130" t="str">
        <f>IF(ISBLANK(laps_times[[#This Row],[93]]),"DNF",CONCATENATE(RANK(rounds_cum_time[[#This Row],[93]],rounds_cum_time[93],1),"."))</f>
        <v>74.</v>
      </c>
      <c r="CY77" s="130" t="str">
        <f>IF(ISBLANK(laps_times[[#This Row],[94]]),"DNF",CONCATENATE(RANK(rounds_cum_time[[#This Row],[94]],rounds_cum_time[94],1),"."))</f>
        <v>74.</v>
      </c>
      <c r="CZ77" s="130" t="str">
        <f>IF(ISBLANK(laps_times[[#This Row],[95]]),"DNF",CONCATENATE(RANK(rounds_cum_time[[#This Row],[95]],rounds_cum_time[95],1),"."))</f>
        <v>74.</v>
      </c>
      <c r="DA77" s="130" t="str">
        <f>IF(ISBLANK(laps_times[[#This Row],[96]]),"DNF",CONCATENATE(RANK(rounds_cum_time[[#This Row],[96]],rounds_cum_time[96],1),"."))</f>
        <v>73.</v>
      </c>
      <c r="DB77" s="130" t="str">
        <f>IF(ISBLANK(laps_times[[#This Row],[97]]),"DNF",CONCATENATE(RANK(rounds_cum_time[[#This Row],[97]],rounds_cum_time[97],1),"."))</f>
        <v>74.</v>
      </c>
      <c r="DC77" s="130" t="str">
        <f>IF(ISBLANK(laps_times[[#This Row],[98]]),"DNF",CONCATENATE(RANK(rounds_cum_time[[#This Row],[98]],rounds_cum_time[98],1),"."))</f>
        <v>74.</v>
      </c>
      <c r="DD77" s="130" t="str">
        <f>IF(ISBLANK(laps_times[[#This Row],[99]]),"DNF",CONCATENATE(RANK(rounds_cum_time[[#This Row],[99]],rounds_cum_time[99],1),"."))</f>
        <v>74.</v>
      </c>
      <c r="DE77" s="130" t="str">
        <f>IF(ISBLANK(laps_times[[#This Row],[100]]),"DNF",CONCATENATE(RANK(rounds_cum_time[[#This Row],[100]],rounds_cum_time[100],1),"."))</f>
        <v>74.</v>
      </c>
      <c r="DF77" s="130" t="str">
        <f>IF(ISBLANK(laps_times[[#This Row],[101]]),"DNF",CONCATENATE(RANK(rounds_cum_time[[#This Row],[101]],rounds_cum_time[101],1),"."))</f>
        <v>74.</v>
      </c>
      <c r="DG77" s="130" t="str">
        <f>IF(ISBLANK(laps_times[[#This Row],[102]]),"DNF",CONCATENATE(RANK(rounds_cum_time[[#This Row],[102]],rounds_cum_time[102],1),"."))</f>
        <v>74.</v>
      </c>
      <c r="DH77" s="130" t="str">
        <f>IF(ISBLANK(laps_times[[#This Row],[103]]),"DNF",CONCATENATE(RANK(rounds_cum_time[[#This Row],[103]],rounds_cum_time[103],1),"."))</f>
        <v>74.</v>
      </c>
      <c r="DI77" s="131" t="str">
        <f>IF(ISBLANK(laps_times[[#This Row],[104]]),"DNF",CONCATENATE(RANK(rounds_cum_time[[#This Row],[104]],rounds_cum_time[104],1),"."))</f>
        <v>75.</v>
      </c>
      <c r="DJ77" s="131" t="str">
        <f>IF(ISBLANK(laps_times[[#This Row],[105]]),"DNF",CONCATENATE(RANK(rounds_cum_time[[#This Row],[105]],rounds_cum_time[105],1),"."))</f>
        <v>74.</v>
      </c>
    </row>
    <row r="78" spans="2:114" x14ac:dyDescent="0.2">
      <c r="B78" s="124">
        <f>laps_times[[#This Row],[poř]]</f>
        <v>75</v>
      </c>
      <c r="C78" s="129">
        <f>laps_times[[#This Row],[s.č.]]</f>
        <v>91</v>
      </c>
      <c r="D78" s="125" t="str">
        <f>laps_times[[#This Row],[jméno]]</f>
        <v>Seidlová Eva</v>
      </c>
      <c r="E78" s="126">
        <f>laps_times[[#This Row],[roč]]</f>
        <v>1948</v>
      </c>
      <c r="F78" s="126" t="str">
        <f>laps_times[[#This Row],[kat]]</f>
        <v>Z2</v>
      </c>
      <c r="G78" s="126">
        <f>laps_times[[#This Row],[poř_kat]]</f>
        <v>3</v>
      </c>
      <c r="H78" s="125" t="str">
        <f>IF(ISBLANK(laps_times[[#This Row],[klub]]),"-",laps_times[[#This Row],[klub]])</f>
        <v>-</v>
      </c>
      <c r="I78" s="138">
        <f>laps_times[[#This Row],[celk. čas]]</f>
        <v>0.16534722222222223</v>
      </c>
      <c r="J78" s="130" t="str">
        <f>IF(ISBLANK(laps_times[[#This Row],[1]]),"DNF",CONCATENATE(RANK(rounds_cum_time[[#This Row],[1]],rounds_cum_time[1],1),"."))</f>
        <v>96.</v>
      </c>
      <c r="K78" s="130" t="str">
        <f>IF(ISBLANK(laps_times[[#This Row],[2]]),"DNF",CONCATENATE(RANK(rounds_cum_time[[#This Row],[2]],rounds_cum_time[2],1),"."))</f>
        <v>96.</v>
      </c>
      <c r="L78" s="130" t="str">
        <f>IF(ISBLANK(laps_times[[#This Row],[3]]),"DNF",CONCATENATE(RANK(rounds_cum_time[[#This Row],[3]],rounds_cum_time[3],1),"."))</f>
        <v>95.</v>
      </c>
      <c r="M78" s="130" t="str">
        <f>IF(ISBLANK(laps_times[[#This Row],[4]]),"DNF",CONCATENATE(RANK(rounds_cum_time[[#This Row],[4]],rounds_cum_time[4],1),"."))</f>
        <v>95.</v>
      </c>
      <c r="N78" s="130" t="str">
        <f>IF(ISBLANK(laps_times[[#This Row],[5]]),"DNF",CONCATENATE(RANK(rounds_cum_time[[#This Row],[5]],rounds_cum_time[5],1),"."))</f>
        <v>99.</v>
      </c>
      <c r="O78" s="130" t="str">
        <f>IF(ISBLANK(laps_times[[#This Row],[6]]),"DNF",CONCATENATE(RANK(rounds_cum_time[[#This Row],[6]],rounds_cum_time[6],1),"."))</f>
        <v>99.</v>
      </c>
      <c r="P78" s="130" t="str">
        <f>IF(ISBLANK(laps_times[[#This Row],[7]]),"DNF",CONCATENATE(RANK(rounds_cum_time[[#This Row],[7]],rounds_cum_time[7],1),"."))</f>
        <v>99.</v>
      </c>
      <c r="Q78" s="130" t="str">
        <f>IF(ISBLANK(laps_times[[#This Row],[8]]),"DNF",CONCATENATE(RANK(rounds_cum_time[[#This Row],[8]],rounds_cum_time[8],1),"."))</f>
        <v>100.</v>
      </c>
      <c r="R78" s="130" t="str">
        <f>IF(ISBLANK(laps_times[[#This Row],[9]]),"DNF",CONCATENATE(RANK(rounds_cum_time[[#This Row],[9]],rounds_cum_time[9],1),"."))</f>
        <v>100.</v>
      </c>
      <c r="S78" s="130" t="str">
        <f>IF(ISBLANK(laps_times[[#This Row],[10]]),"DNF",CONCATENATE(RANK(rounds_cum_time[[#This Row],[10]],rounds_cum_time[10],1),"."))</f>
        <v>100.</v>
      </c>
      <c r="T78" s="130" t="str">
        <f>IF(ISBLANK(laps_times[[#This Row],[11]]),"DNF",CONCATENATE(RANK(rounds_cum_time[[#This Row],[11]],rounds_cum_time[11],1),"."))</f>
        <v>100.</v>
      </c>
      <c r="U78" s="130" t="str">
        <f>IF(ISBLANK(laps_times[[#This Row],[12]]),"DNF",CONCATENATE(RANK(rounds_cum_time[[#This Row],[12]],rounds_cum_time[12],1),"."))</f>
        <v>100.</v>
      </c>
      <c r="V78" s="130" t="str">
        <f>IF(ISBLANK(laps_times[[#This Row],[13]]),"DNF",CONCATENATE(RANK(rounds_cum_time[[#This Row],[13]],rounds_cum_time[13],1),"."))</f>
        <v>99.</v>
      </c>
      <c r="W78" s="130" t="str">
        <f>IF(ISBLANK(laps_times[[#This Row],[14]]),"DNF",CONCATENATE(RANK(rounds_cum_time[[#This Row],[14]],rounds_cum_time[14],1),"."))</f>
        <v>98.</v>
      </c>
      <c r="X78" s="130" t="str">
        <f>IF(ISBLANK(laps_times[[#This Row],[15]]),"DNF",CONCATENATE(RANK(rounds_cum_time[[#This Row],[15]],rounds_cum_time[15],1),"."))</f>
        <v>95.</v>
      </c>
      <c r="Y78" s="130" t="str">
        <f>IF(ISBLANK(laps_times[[#This Row],[16]]),"DNF",CONCATENATE(RANK(rounds_cum_time[[#This Row],[16]],rounds_cum_time[16],1),"."))</f>
        <v>94.</v>
      </c>
      <c r="Z78" s="130" t="str">
        <f>IF(ISBLANK(laps_times[[#This Row],[17]]),"DNF",CONCATENATE(RANK(rounds_cum_time[[#This Row],[17]],rounds_cum_time[17],1),"."))</f>
        <v>94.</v>
      </c>
      <c r="AA78" s="130" t="str">
        <f>IF(ISBLANK(laps_times[[#This Row],[18]]),"DNF",CONCATENATE(RANK(rounds_cum_time[[#This Row],[18]],rounds_cum_time[18],1),"."))</f>
        <v>95.</v>
      </c>
      <c r="AB78" s="130" t="str">
        <f>IF(ISBLANK(laps_times[[#This Row],[19]]),"DNF",CONCATENATE(RANK(rounds_cum_time[[#This Row],[19]],rounds_cum_time[19],1),"."))</f>
        <v>95.</v>
      </c>
      <c r="AC78" s="130" t="str">
        <f>IF(ISBLANK(laps_times[[#This Row],[20]]),"DNF",CONCATENATE(RANK(rounds_cum_time[[#This Row],[20]],rounds_cum_time[20],1),"."))</f>
        <v>95.</v>
      </c>
      <c r="AD78" s="130" t="str">
        <f>IF(ISBLANK(laps_times[[#This Row],[21]]),"DNF",CONCATENATE(RANK(rounds_cum_time[[#This Row],[21]],rounds_cum_time[21],1),"."))</f>
        <v>96.</v>
      </c>
      <c r="AE78" s="130" t="str">
        <f>IF(ISBLANK(laps_times[[#This Row],[22]]),"DNF",CONCATENATE(RANK(rounds_cum_time[[#This Row],[22]],rounds_cum_time[22],1),"."))</f>
        <v>96.</v>
      </c>
      <c r="AF78" s="130" t="str">
        <f>IF(ISBLANK(laps_times[[#This Row],[23]]),"DNF",CONCATENATE(RANK(rounds_cum_time[[#This Row],[23]],rounds_cum_time[23],1),"."))</f>
        <v>96.</v>
      </c>
      <c r="AG78" s="130" t="str">
        <f>IF(ISBLANK(laps_times[[#This Row],[24]]),"DNF",CONCATENATE(RANK(rounds_cum_time[[#This Row],[24]],rounds_cum_time[24],1),"."))</f>
        <v>96.</v>
      </c>
      <c r="AH78" s="130" t="str">
        <f>IF(ISBLANK(laps_times[[#This Row],[25]]),"DNF",CONCATENATE(RANK(rounds_cum_time[[#This Row],[25]],rounds_cum_time[25],1),"."))</f>
        <v>96.</v>
      </c>
      <c r="AI78" s="130" t="str">
        <f>IF(ISBLANK(laps_times[[#This Row],[26]]),"DNF",CONCATENATE(RANK(rounds_cum_time[[#This Row],[26]],rounds_cum_time[26],1),"."))</f>
        <v>95.</v>
      </c>
      <c r="AJ78" s="130" t="str">
        <f>IF(ISBLANK(laps_times[[#This Row],[27]]),"DNF",CONCATENATE(RANK(rounds_cum_time[[#This Row],[27]],rounds_cum_time[27],1),"."))</f>
        <v>95.</v>
      </c>
      <c r="AK78" s="130" t="str">
        <f>IF(ISBLANK(laps_times[[#This Row],[28]]),"DNF",CONCATENATE(RANK(rounds_cum_time[[#This Row],[28]],rounds_cum_time[28],1),"."))</f>
        <v>95.</v>
      </c>
      <c r="AL78" s="130" t="str">
        <f>IF(ISBLANK(laps_times[[#This Row],[29]]),"DNF",CONCATENATE(RANK(rounds_cum_time[[#This Row],[29]],rounds_cum_time[29],1),"."))</f>
        <v>95.</v>
      </c>
      <c r="AM78" s="130" t="str">
        <f>IF(ISBLANK(laps_times[[#This Row],[30]]),"DNF",CONCATENATE(RANK(rounds_cum_time[[#This Row],[30]],rounds_cum_time[30],1),"."))</f>
        <v>95.</v>
      </c>
      <c r="AN78" s="130" t="str">
        <f>IF(ISBLANK(laps_times[[#This Row],[31]]),"DNF",CONCATENATE(RANK(rounds_cum_time[[#This Row],[31]],rounds_cum_time[31],1),"."))</f>
        <v>95.</v>
      </c>
      <c r="AO78" s="130" t="str">
        <f>IF(ISBLANK(laps_times[[#This Row],[32]]),"DNF",CONCATENATE(RANK(rounds_cum_time[[#This Row],[32]],rounds_cum_time[32],1),"."))</f>
        <v>94.</v>
      </c>
      <c r="AP78" s="130" t="str">
        <f>IF(ISBLANK(laps_times[[#This Row],[33]]),"DNF",CONCATENATE(RANK(rounds_cum_time[[#This Row],[33]],rounds_cum_time[33],1),"."))</f>
        <v>94.</v>
      </c>
      <c r="AQ78" s="130" t="str">
        <f>IF(ISBLANK(laps_times[[#This Row],[34]]),"DNF",CONCATENATE(RANK(rounds_cum_time[[#This Row],[34]],rounds_cum_time[34],1),"."))</f>
        <v>94.</v>
      </c>
      <c r="AR78" s="130" t="str">
        <f>IF(ISBLANK(laps_times[[#This Row],[35]]),"DNF",CONCATENATE(RANK(rounds_cum_time[[#This Row],[35]],rounds_cum_time[35],1),"."))</f>
        <v>94.</v>
      </c>
      <c r="AS78" s="130" t="str">
        <f>IF(ISBLANK(laps_times[[#This Row],[36]]),"DNF",CONCATENATE(RANK(rounds_cum_time[[#This Row],[36]],rounds_cum_time[36],1),"."))</f>
        <v>93.</v>
      </c>
      <c r="AT78" s="130" t="str">
        <f>IF(ISBLANK(laps_times[[#This Row],[37]]),"DNF",CONCATENATE(RANK(rounds_cum_time[[#This Row],[37]],rounds_cum_time[37],1),"."))</f>
        <v>93.</v>
      </c>
      <c r="AU78" s="130" t="str">
        <f>IF(ISBLANK(laps_times[[#This Row],[38]]),"DNF",CONCATENATE(RANK(rounds_cum_time[[#This Row],[38]],rounds_cum_time[38],1),"."))</f>
        <v>91.</v>
      </c>
      <c r="AV78" s="130" t="str">
        <f>IF(ISBLANK(laps_times[[#This Row],[39]]),"DNF",CONCATENATE(RANK(rounds_cum_time[[#This Row],[39]],rounds_cum_time[39],1),"."))</f>
        <v>90.</v>
      </c>
      <c r="AW78" s="130" t="str">
        <f>IF(ISBLANK(laps_times[[#This Row],[40]]),"DNF",CONCATENATE(RANK(rounds_cum_time[[#This Row],[40]],rounds_cum_time[40],1),"."))</f>
        <v>93.</v>
      </c>
      <c r="AX78" s="130" t="str">
        <f>IF(ISBLANK(laps_times[[#This Row],[41]]),"DNF",CONCATENATE(RANK(rounds_cum_time[[#This Row],[41]],rounds_cum_time[41],1),"."))</f>
        <v>91.</v>
      </c>
      <c r="AY78" s="130" t="str">
        <f>IF(ISBLANK(laps_times[[#This Row],[42]]),"DNF",CONCATENATE(RANK(rounds_cum_time[[#This Row],[42]],rounds_cum_time[42],1),"."))</f>
        <v>91.</v>
      </c>
      <c r="AZ78" s="130" t="str">
        <f>IF(ISBLANK(laps_times[[#This Row],[43]]),"DNF",CONCATENATE(RANK(rounds_cum_time[[#This Row],[43]],rounds_cum_time[43],1),"."))</f>
        <v>91.</v>
      </c>
      <c r="BA78" s="130" t="str">
        <f>IF(ISBLANK(laps_times[[#This Row],[44]]),"DNF",CONCATENATE(RANK(rounds_cum_time[[#This Row],[44]],rounds_cum_time[44],1),"."))</f>
        <v>91.</v>
      </c>
      <c r="BB78" s="130" t="str">
        <f>IF(ISBLANK(laps_times[[#This Row],[45]]),"DNF",CONCATENATE(RANK(rounds_cum_time[[#This Row],[45]],rounds_cum_time[45],1),"."))</f>
        <v>91.</v>
      </c>
      <c r="BC78" s="130" t="str">
        <f>IF(ISBLANK(laps_times[[#This Row],[46]]),"DNF",CONCATENATE(RANK(rounds_cum_time[[#This Row],[46]],rounds_cum_time[46],1),"."))</f>
        <v>91.</v>
      </c>
      <c r="BD78" s="130" t="str">
        <f>IF(ISBLANK(laps_times[[#This Row],[47]]),"DNF",CONCATENATE(RANK(rounds_cum_time[[#This Row],[47]],rounds_cum_time[47],1),"."))</f>
        <v>91.</v>
      </c>
      <c r="BE78" s="130" t="str">
        <f>IF(ISBLANK(laps_times[[#This Row],[48]]),"DNF",CONCATENATE(RANK(rounds_cum_time[[#This Row],[48]],rounds_cum_time[48],1),"."))</f>
        <v>90.</v>
      </c>
      <c r="BF78" s="130" t="str">
        <f>IF(ISBLANK(laps_times[[#This Row],[49]]),"DNF",CONCATENATE(RANK(rounds_cum_time[[#This Row],[49]],rounds_cum_time[49],1),"."))</f>
        <v>90.</v>
      </c>
      <c r="BG78" s="130" t="str">
        <f>IF(ISBLANK(laps_times[[#This Row],[50]]),"DNF",CONCATENATE(RANK(rounds_cum_time[[#This Row],[50]],rounds_cum_time[50],1),"."))</f>
        <v>88.</v>
      </c>
      <c r="BH78" s="130" t="str">
        <f>IF(ISBLANK(laps_times[[#This Row],[51]]),"DNF",CONCATENATE(RANK(rounds_cum_time[[#This Row],[51]],rounds_cum_time[51],1),"."))</f>
        <v>87.</v>
      </c>
      <c r="BI78" s="130" t="str">
        <f>IF(ISBLANK(laps_times[[#This Row],[52]]),"DNF",CONCATENATE(RANK(rounds_cum_time[[#This Row],[52]],rounds_cum_time[52],1),"."))</f>
        <v>87.</v>
      </c>
      <c r="BJ78" s="130" t="str">
        <f>IF(ISBLANK(laps_times[[#This Row],[53]]),"DNF",CONCATENATE(RANK(rounds_cum_time[[#This Row],[53]],rounds_cum_time[53],1),"."))</f>
        <v>87.</v>
      </c>
      <c r="BK78" s="130" t="str">
        <f>IF(ISBLANK(laps_times[[#This Row],[54]]),"DNF",CONCATENATE(RANK(rounds_cum_time[[#This Row],[54]],rounds_cum_time[54],1),"."))</f>
        <v>87.</v>
      </c>
      <c r="BL78" s="130" t="str">
        <f>IF(ISBLANK(laps_times[[#This Row],[55]]),"DNF",CONCATENATE(RANK(rounds_cum_time[[#This Row],[55]],rounds_cum_time[55],1),"."))</f>
        <v>87.</v>
      </c>
      <c r="BM78" s="130" t="str">
        <f>IF(ISBLANK(laps_times[[#This Row],[56]]),"DNF",CONCATENATE(RANK(rounds_cum_time[[#This Row],[56]],rounds_cum_time[56],1),"."))</f>
        <v>86.</v>
      </c>
      <c r="BN78" s="130" t="str">
        <f>IF(ISBLANK(laps_times[[#This Row],[57]]),"DNF",CONCATENATE(RANK(rounds_cum_time[[#This Row],[57]],rounds_cum_time[57],1),"."))</f>
        <v>86.</v>
      </c>
      <c r="BO78" s="130" t="str">
        <f>IF(ISBLANK(laps_times[[#This Row],[58]]),"DNF",CONCATENATE(RANK(rounds_cum_time[[#This Row],[58]],rounds_cum_time[58],1),"."))</f>
        <v>86.</v>
      </c>
      <c r="BP78" s="130" t="str">
        <f>IF(ISBLANK(laps_times[[#This Row],[59]]),"DNF",CONCATENATE(RANK(rounds_cum_time[[#This Row],[59]],rounds_cum_time[59],1),"."))</f>
        <v>86.</v>
      </c>
      <c r="BQ78" s="130" t="str">
        <f>IF(ISBLANK(laps_times[[#This Row],[60]]),"DNF",CONCATENATE(RANK(rounds_cum_time[[#This Row],[60]],rounds_cum_time[60],1),"."))</f>
        <v>86.</v>
      </c>
      <c r="BR78" s="130" t="str">
        <f>IF(ISBLANK(laps_times[[#This Row],[61]]),"DNF",CONCATENATE(RANK(rounds_cum_time[[#This Row],[61]],rounds_cum_time[61],1),"."))</f>
        <v>86.</v>
      </c>
      <c r="BS78" s="130" t="str">
        <f>IF(ISBLANK(laps_times[[#This Row],[62]]),"DNF",CONCATENATE(RANK(rounds_cum_time[[#This Row],[62]],rounds_cum_time[62],1),"."))</f>
        <v>86.</v>
      </c>
      <c r="BT78" s="130" t="str">
        <f>IF(ISBLANK(laps_times[[#This Row],[63]]),"DNF",CONCATENATE(RANK(rounds_cum_time[[#This Row],[63]],rounds_cum_time[63],1),"."))</f>
        <v>86.</v>
      </c>
      <c r="BU78" s="130" t="str">
        <f>IF(ISBLANK(laps_times[[#This Row],[64]]),"DNF",CONCATENATE(RANK(rounds_cum_time[[#This Row],[64]],rounds_cum_time[64],1),"."))</f>
        <v>86.</v>
      </c>
      <c r="BV78" s="130" t="str">
        <f>IF(ISBLANK(laps_times[[#This Row],[65]]),"DNF",CONCATENATE(RANK(rounds_cum_time[[#This Row],[65]],rounds_cum_time[65],1),"."))</f>
        <v>86.</v>
      </c>
      <c r="BW78" s="130" t="str">
        <f>IF(ISBLANK(laps_times[[#This Row],[66]]),"DNF",CONCATENATE(RANK(rounds_cum_time[[#This Row],[66]],rounds_cum_time[66],1),"."))</f>
        <v>86.</v>
      </c>
      <c r="BX78" s="130" t="str">
        <f>IF(ISBLANK(laps_times[[#This Row],[67]]),"DNF",CONCATENATE(RANK(rounds_cum_time[[#This Row],[67]],rounds_cum_time[67],1),"."))</f>
        <v>86.</v>
      </c>
      <c r="BY78" s="130" t="str">
        <f>IF(ISBLANK(laps_times[[#This Row],[68]]),"DNF",CONCATENATE(RANK(rounds_cum_time[[#This Row],[68]],rounds_cum_time[68],1),"."))</f>
        <v>86.</v>
      </c>
      <c r="BZ78" s="130" t="str">
        <f>IF(ISBLANK(laps_times[[#This Row],[69]]),"DNF",CONCATENATE(RANK(rounds_cum_time[[#This Row],[69]],rounds_cum_time[69],1),"."))</f>
        <v>86.</v>
      </c>
      <c r="CA78" s="130" t="str">
        <f>IF(ISBLANK(laps_times[[#This Row],[70]]),"DNF",CONCATENATE(RANK(rounds_cum_time[[#This Row],[70]],rounds_cum_time[70],1),"."))</f>
        <v>85.</v>
      </c>
      <c r="CB78" s="130" t="str">
        <f>IF(ISBLANK(laps_times[[#This Row],[71]]),"DNF",CONCATENATE(RANK(rounds_cum_time[[#This Row],[71]],rounds_cum_time[71],1),"."))</f>
        <v>85.</v>
      </c>
      <c r="CC78" s="130" t="str">
        <f>IF(ISBLANK(laps_times[[#This Row],[72]]),"DNF",CONCATENATE(RANK(rounds_cum_time[[#This Row],[72]],rounds_cum_time[72],1),"."))</f>
        <v>84.</v>
      </c>
      <c r="CD78" s="130" t="str">
        <f>IF(ISBLANK(laps_times[[#This Row],[73]]),"DNF",CONCATENATE(RANK(rounds_cum_time[[#This Row],[73]],rounds_cum_time[73],1),"."))</f>
        <v>84.</v>
      </c>
      <c r="CE78" s="130" t="str">
        <f>IF(ISBLANK(laps_times[[#This Row],[74]]),"DNF",CONCATENATE(RANK(rounds_cum_time[[#This Row],[74]],rounds_cum_time[74],1),"."))</f>
        <v>83.</v>
      </c>
      <c r="CF78" s="130" t="str">
        <f>IF(ISBLANK(laps_times[[#This Row],[75]]),"DNF",CONCATENATE(RANK(rounds_cum_time[[#This Row],[75]],rounds_cum_time[75],1),"."))</f>
        <v>83.</v>
      </c>
      <c r="CG78" s="130" t="str">
        <f>IF(ISBLANK(laps_times[[#This Row],[76]]),"DNF",CONCATENATE(RANK(rounds_cum_time[[#This Row],[76]],rounds_cum_time[76],1),"."))</f>
        <v>82.</v>
      </c>
      <c r="CH78" s="130" t="str">
        <f>IF(ISBLANK(laps_times[[#This Row],[77]]),"DNF",CONCATENATE(RANK(rounds_cum_time[[#This Row],[77]],rounds_cum_time[77],1),"."))</f>
        <v>81.</v>
      </c>
      <c r="CI78" s="130" t="str">
        <f>IF(ISBLANK(laps_times[[#This Row],[78]]),"DNF",CONCATENATE(RANK(rounds_cum_time[[#This Row],[78]],rounds_cum_time[78],1),"."))</f>
        <v>80.</v>
      </c>
      <c r="CJ78" s="130" t="str">
        <f>IF(ISBLANK(laps_times[[#This Row],[79]]),"DNF",CONCATENATE(RANK(rounds_cum_time[[#This Row],[79]],rounds_cum_time[79],1),"."))</f>
        <v>80.</v>
      </c>
      <c r="CK78" s="130" t="str">
        <f>IF(ISBLANK(laps_times[[#This Row],[80]]),"DNF",CONCATENATE(RANK(rounds_cum_time[[#This Row],[80]],rounds_cum_time[80],1),"."))</f>
        <v>79.</v>
      </c>
      <c r="CL78" s="130" t="str">
        <f>IF(ISBLANK(laps_times[[#This Row],[81]]),"DNF",CONCATENATE(RANK(rounds_cum_time[[#This Row],[81]],rounds_cum_time[81],1),"."))</f>
        <v>79.</v>
      </c>
      <c r="CM78" s="130" t="str">
        <f>IF(ISBLANK(laps_times[[#This Row],[82]]),"DNF",CONCATENATE(RANK(rounds_cum_time[[#This Row],[82]],rounds_cum_time[82],1),"."))</f>
        <v>79.</v>
      </c>
      <c r="CN78" s="130" t="str">
        <f>IF(ISBLANK(laps_times[[#This Row],[83]]),"DNF",CONCATENATE(RANK(rounds_cum_time[[#This Row],[83]],rounds_cum_time[83],1),"."))</f>
        <v>78.</v>
      </c>
      <c r="CO78" s="130" t="str">
        <f>IF(ISBLANK(laps_times[[#This Row],[84]]),"DNF",CONCATENATE(RANK(rounds_cum_time[[#This Row],[84]],rounds_cum_time[84],1),"."))</f>
        <v>78.</v>
      </c>
      <c r="CP78" s="130" t="str">
        <f>IF(ISBLANK(laps_times[[#This Row],[85]]),"DNF",CONCATENATE(RANK(rounds_cum_time[[#This Row],[85]],rounds_cum_time[85],1),"."))</f>
        <v>78.</v>
      </c>
      <c r="CQ78" s="130" t="str">
        <f>IF(ISBLANK(laps_times[[#This Row],[86]]),"DNF",CONCATENATE(RANK(rounds_cum_time[[#This Row],[86]],rounds_cum_time[86],1),"."))</f>
        <v>77.</v>
      </c>
      <c r="CR78" s="130" t="str">
        <f>IF(ISBLANK(laps_times[[#This Row],[87]]),"DNF",CONCATENATE(RANK(rounds_cum_time[[#This Row],[87]],rounds_cum_time[87],1),"."))</f>
        <v>77.</v>
      </c>
      <c r="CS78" s="130" t="str">
        <f>IF(ISBLANK(laps_times[[#This Row],[88]]),"DNF",CONCATENATE(RANK(rounds_cum_time[[#This Row],[88]],rounds_cum_time[88],1),"."))</f>
        <v>77.</v>
      </c>
      <c r="CT78" s="130" t="str">
        <f>IF(ISBLANK(laps_times[[#This Row],[89]]),"DNF",CONCATENATE(RANK(rounds_cum_time[[#This Row],[89]],rounds_cum_time[89],1),"."))</f>
        <v>77.</v>
      </c>
      <c r="CU78" s="130" t="str">
        <f>IF(ISBLANK(laps_times[[#This Row],[90]]),"DNF",CONCATENATE(RANK(rounds_cum_time[[#This Row],[90]],rounds_cum_time[90],1),"."))</f>
        <v>77.</v>
      </c>
      <c r="CV78" s="130" t="str">
        <f>IF(ISBLANK(laps_times[[#This Row],[91]]),"DNF",CONCATENATE(RANK(rounds_cum_time[[#This Row],[91]],rounds_cum_time[91],1),"."))</f>
        <v>77.</v>
      </c>
      <c r="CW78" s="130" t="str">
        <f>IF(ISBLANK(laps_times[[#This Row],[92]]),"DNF",CONCATENATE(RANK(rounds_cum_time[[#This Row],[92]],rounds_cum_time[92],1),"."))</f>
        <v>77.</v>
      </c>
      <c r="CX78" s="130" t="str">
        <f>IF(ISBLANK(laps_times[[#This Row],[93]]),"DNF",CONCATENATE(RANK(rounds_cum_time[[#This Row],[93]],rounds_cum_time[93],1),"."))</f>
        <v>76.</v>
      </c>
      <c r="CY78" s="130" t="str">
        <f>IF(ISBLANK(laps_times[[#This Row],[94]]),"DNF",CONCATENATE(RANK(rounds_cum_time[[#This Row],[94]],rounds_cum_time[94],1),"."))</f>
        <v>76.</v>
      </c>
      <c r="CZ78" s="130" t="str">
        <f>IF(ISBLANK(laps_times[[#This Row],[95]]),"DNF",CONCATENATE(RANK(rounds_cum_time[[#This Row],[95]],rounds_cum_time[95],1),"."))</f>
        <v>76.</v>
      </c>
      <c r="DA78" s="130" t="str">
        <f>IF(ISBLANK(laps_times[[#This Row],[96]]),"DNF",CONCATENATE(RANK(rounds_cum_time[[#This Row],[96]],rounds_cum_time[96],1),"."))</f>
        <v>76.</v>
      </c>
      <c r="DB78" s="130" t="str">
        <f>IF(ISBLANK(laps_times[[#This Row],[97]]),"DNF",CONCATENATE(RANK(rounds_cum_time[[#This Row],[97]],rounds_cum_time[97],1),"."))</f>
        <v>76.</v>
      </c>
      <c r="DC78" s="130" t="str">
        <f>IF(ISBLANK(laps_times[[#This Row],[98]]),"DNF",CONCATENATE(RANK(rounds_cum_time[[#This Row],[98]],rounds_cum_time[98],1),"."))</f>
        <v>76.</v>
      </c>
      <c r="DD78" s="130" t="str">
        <f>IF(ISBLANK(laps_times[[#This Row],[99]]),"DNF",CONCATENATE(RANK(rounds_cum_time[[#This Row],[99]],rounds_cum_time[99],1),"."))</f>
        <v>76.</v>
      </c>
      <c r="DE78" s="130" t="str">
        <f>IF(ISBLANK(laps_times[[#This Row],[100]]),"DNF",CONCATENATE(RANK(rounds_cum_time[[#This Row],[100]],rounds_cum_time[100],1),"."))</f>
        <v>75.</v>
      </c>
      <c r="DF78" s="130" t="str">
        <f>IF(ISBLANK(laps_times[[#This Row],[101]]),"DNF",CONCATENATE(RANK(rounds_cum_time[[#This Row],[101]],rounds_cum_time[101],1),"."))</f>
        <v>75.</v>
      </c>
      <c r="DG78" s="130" t="str">
        <f>IF(ISBLANK(laps_times[[#This Row],[102]]),"DNF",CONCATENATE(RANK(rounds_cum_time[[#This Row],[102]],rounds_cum_time[102],1),"."))</f>
        <v>75.</v>
      </c>
      <c r="DH78" s="130" t="str">
        <f>IF(ISBLANK(laps_times[[#This Row],[103]]),"DNF",CONCATENATE(RANK(rounds_cum_time[[#This Row],[103]],rounds_cum_time[103],1),"."))</f>
        <v>75.</v>
      </c>
      <c r="DI78" s="131" t="str">
        <f>IF(ISBLANK(laps_times[[#This Row],[104]]),"DNF",CONCATENATE(RANK(rounds_cum_time[[#This Row],[104]],rounds_cum_time[104],1),"."))</f>
        <v>74.</v>
      </c>
      <c r="DJ78" s="131" t="str">
        <f>IF(ISBLANK(laps_times[[#This Row],[105]]),"DNF",CONCATENATE(RANK(rounds_cum_time[[#This Row],[105]],rounds_cum_time[105],1),"."))</f>
        <v>75.</v>
      </c>
    </row>
    <row r="79" spans="2:114" x14ac:dyDescent="0.2">
      <c r="B79" s="124">
        <f>laps_times[[#This Row],[poř]]</f>
        <v>76</v>
      </c>
      <c r="C79" s="129">
        <f>laps_times[[#This Row],[s.č.]]</f>
        <v>57</v>
      </c>
      <c r="D79" s="125" t="str">
        <f>laps_times[[#This Row],[jméno]]</f>
        <v>Kyselý Petr</v>
      </c>
      <c r="E79" s="126">
        <f>laps_times[[#This Row],[roč]]</f>
        <v>1964</v>
      </c>
      <c r="F79" s="126" t="str">
        <f>laps_times[[#This Row],[kat]]</f>
        <v>M50</v>
      </c>
      <c r="G79" s="126">
        <f>laps_times[[#This Row],[poř_kat]]</f>
        <v>13</v>
      </c>
      <c r="H79" s="125" t="str">
        <f>IF(ISBLANK(laps_times[[#This Row],[klub]]),"-",laps_times[[#This Row],[klub]])</f>
        <v>-</v>
      </c>
      <c r="I79" s="138">
        <f>laps_times[[#This Row],[celk. čas]]</f>
        <v>0.16619212962962962</v>
      </c>
      <c r="J79" s="130" t="str">
        <f>IF(ISBLANK(laps_times[[#This Row],[1]]),"DNF",CONCATENATE(RANK(rounds_cum_time[[#This Row],[1]],rounds_cum_time[1],1),"."))</f>
        <v>70.</v>
      </c>
      <c r="K79" s="130" t="str">
        <f>IF(ISBLANK(laps_times[[#This Row],[2]]),"DNF",CONCATENATE(RANK(rounds_cum_time[[#This Row],[2]],rounds_cum_time[2],1),"."))</f>
        <v>74.</v>
      </c>
      <c r="L79" s="130" t="str">
        <f>IF(ISBLANK(laps_times[[#This Row],[3]]),"DNF",CONCATENATE(RANK(rounds_cum_time[[#This Row],[3]],rounds_cum_time[3],1),"."))</f>
        <v>77.</v>
      </c>
      <c r="M79" s="130" t="str">
        <f>IF(ISBLANK(laps_times[[#This Row],[4]]),"DNF",CONCATENATE(RANK(rounds_cum_time[[#This Row],[4]],rounds_cum_time[4],1),"."))</f>
        <v>79.</v>
      </c>
      <c r="N79" s="130" t="str">
        <f>IF(ISBLANK(laps_times[[#This Row],[5]]),"DNF",CONCATENATE(RANK(rounds_cum_time[[#This Row],[5]],rounds_cum_time[5],1),"."))</f>
        <v>80.</v>
      </c>
      <c r="O79" s="130" t="str">
        <f>IF(ISBLANK(laps_times[[#This Row],[6]]),"DNF",CONCATENATE(RANK(rounds_cum_time[[#This Row],[6]],rounds_cum_time[6],1),"."))</f>
        <v>80.</v>
      </c>
      <c r="P79" s="130" t="str">
        <f>IF(ISBLANK(laps_times[[#This Row],[7]]),"DNF",CONCATENATE(RANK(rounds_cum_time[[#This Row],[7]],rounds_cum_time[7],1),"."))</f>
        <v>82.</v>
      </c>
      <c r="Q79" s="130" t="str">
        <f>IF(ISBLANK(laps_times[[#This Row],[8]]),"DNF",CONCATENATE(RANK(rounds_cum_time[[#This Row],[8]],rounds_cum_time[8],1),"."))</f>
        <v>82.</v>
      </c>
      <c r="R79" s="130" t="str">
        <f>IF(ISBLANK(laps_times[[#This Row],[9]]),"DNF",CONCATENATE(RANK(rounds_cum_time[[#This Row],[9]],rounds_cum_time[9],1),"."))</f>
        <v>82.</v>
      </c>
      <c r="S79" s="130" t="str">
        <f>IF(ISBLANK(laps_times[[#This Row],[10]]),"DNF",CONCATENATE(RANK(rounds_cum_time[[#This Row],[10]],rounds_cum_time[10],1),"."))</f>
        <v>82.</v>
      </c>
      <c r="T79" s="130" t="str">
        <f>IF(ISBLANK(laps_times[[#This Row],[11]]),"DNF",CONCATENATE(RANK(rounds_cum_time[[#This Row],[11]],rounds_cum_time[11],1),"."))</f>
        <v>82.</v>
      </c>
      <c r="U79" s="130" t="str">
        <f>IF(ISBLANK(laps_times[[#This Row],[12]]),"DNF",CONCATENATE(RANK(rounds_cum_time[[#This Row],[12]],rounds_cum_time[12],1),"."))</f>
        <v>82.</v>
      </c>
      <c r="V79" s="130" t="str">
        <f>IF(ISBLANK(laps_times[[#This Row],[13]]),"DNF",CONCATENATE(RANK(rounds_cum_time[[#This Row],[13]],rounds_cum_time[13],1),"."))</f>
        <v>82.</v>
      </c>
      <c r="W79" s="130" t="str">
        <f>IF(ISBLANK(laps_times[[#This Row],[14]]),"DNF",CONCATENATE(RANK(rounds_cum_time[[#This Row],[14]],rounds_cum_time[14],1),"."))</f>
        <v>81.</v>
      </c>
      <c r="X79" s="130" t="str">
        <f>IF(ISBLANK(laps_times[[#This Row],[15]]),"DNF",CONCATENATE(RANK(rounds_cum_time[[#This Row],[15]],rounds_cum_time[15],1),"."))</f>
        <v>81.</v>
      </c>
      <c r="Y79" s="130" t="str">
        <f>IF(ISBLANK(laps_times[[#This Row],[16]]),"DNF",CONCATENATE(RANK(rounds_cum_time[[#This Row],[16]],rounds_cum_time[16],1),"."))</f>
        <v>80.</v>
      </c>
      <c r="Z79" s="130" t="str">
        <f>IF(ISBLANK(laps_times[[#This Row],[17]]),"DNF",CONCATENATE(RANK(rounds_cum_time[[#This Row],[17]],rounds_cum_time[17],1),"."))</f>
        <v>80.</v>
      </c>
      <c r="AA79" s="130" t="str">
        <f>IF(ISBLANK(laps_times[[#This Row],[18]]),"DNF",CONCATENATE(RANK(rounds_cum_time[[#This Row],[18]],rounds_cum_time[18],1),"."))</f>
        <v>80.</v>
      </c>
      <c r="AB79" s="130" t="str">
        <f>IF(ISBLANK(laps_times[[#This Row],[19]]),"DNF",CONCATENATE(RANK(rounds_cum_time[[#This Row],[19]],rounds_cum_time[19],1),"."))</f>
        <v>80.</v>
      </c>
      <c r="AC79" s="130" t="str">
        <f>IF(ISBLANK(laps_times[[#This Row],[20]]),"DNF",CONCATENATE(RANK(rounds_cum_time[[#This Row],[20]],rounds_cum_time[20],1),"."))</f>
        <v>80.</v>
      </c>
      <c r="AD79" s="130" t="str">
        <f>IF(ISBLANK(laps_times[[#This Row],[21]]),"DNF",CONCATENATE(RANK(rounds_cum_time[[#This Row],[21]],rounds_cum_time[21],1),"."))</f>
        <v>80.</v>
      </c>
      <c r="AE79" s="130" t="str">
        <f>IF(ISBLANK(laps_times[[#This Row],[22]]),"DNF",CONCATENATE(RANK(rounds_cum_time[[#This Row],[22]],rounds_cum_time[22],1),"."))</f>
        <v>80.</v>
      </c>
      <c r="AF79" s="130" t="str">
        <f>IF(ISBLANK(laps_times[[#This Row],[23]]),"DNF",CONCATENATE(RANK(rounds_cum_time[[#This Row],[23]],rounds_cum_time[23],1),"."))</f>
        <v>79.</v>
      </c>
      <c r="AG79" s="130" t="str">
        <f>IF(ISBLANK(laps_times[[#This Row],[24]]),"DNF",CONCATENATE(RANK(rounds_cum_time[[#This Row],[24]],rounds_cum_time[24],1),"."))</f>
        <v>79.</v>
      </c>
      <c r="AH79" s="130" t="str">
        <f>IF(ISBLANK(laps_times[[#This Row],[25]]),"DNF",CONCATENATE(RANK(rounds_cum_time[[#This Row],[25]],rounds_cum_time[25],1),"."))</f>
        <v>80.</v>
      </c>
      <c r="AI79" s="130" t="str">
        <f>IF(ISBLANK(laps_times[[#This Row],[26]]),"DNF",CONCATENATE(RANK(rounds_cum_time[[#This Row],[26]],rounds_cum_time[26],1),"."))</f>
        <v>81.</v>
      </c>
      <c r="AJ79" s="130" t="str">
        <f>IF(ISBLANK(laps_times[[#This Row],[27]]),"DNF",CONCATENATE(RANK(rounds_cum_time[[#This Row],[27]],rounds_cum_time[27],1),"."))</f>
        <v>81.</v>
      </c>
      <c r="AK79" s="130" t="str">
        <f>IF(ISBLANK(laps_times[[#This Row],[28]]),"DNF",CONCATENATE(RANK(rounds_cum_time[[#This Row],[28]],rounds_cum_time[28],1),"."))</f>
        <v>82.</v>
      </c>
      <c r="AL79" s="130" t="str">
        <f>IF(ISBLANK(laps_times[[#This Row],[29]]),"DNF",CONCATENATE(RANK(rounds_cum_time[[#This Row],[29]],rounds_cum_time[29],1),"."))</f>
        <v>83.</v>
      </c>
      <c r="AM79" s="130" t="str">
        <f>IF(ISBLANK(laps_times[[#This Row],[30]]),"DNF",CONCATENATE(RANK(rounds_cum_time[[#This Row],[30]],rounds_cum_time[30],1),"."))</f>
        <v>84.</v>
      </c>
      <c r="AN79" s="130" t="str">
        <f>IF(ISBLANK(laps_times[[#This Row],[31]]),"DNF",CONCATENATE(RANK(rounds_cum_time[[#This Row],[31]],rounds_cum_time[31],1),"."))</f>
        <v>84.</v>
      </c>
      <c r="AO79" s="130" t="str">
        <f>IF(ISBLANK(laps_times[[#This Row],[32]]),"DNF",CONCATENATE(RANK(rounds_cum_time[[#This Row],[32]],rounds_cum_time[32],1),"."))</f>
        <v>83.</v>
      </c>
      <c r="AP79" s="130" t="str">
        <f>IF(ISBLANK(laps_times[[#This Row],[33]]),"DNF",CONCATENATE(RANK(rounds_cum_time[[#This Row],[33]],rounds_cum_time[33],1),"."))</f>
        <v>83.</v>
      </c>
      <c r="AQ79" s="130" t="str">
        <f>IF(ISBLANK(laps_times[[#This Row],[34]]),"DNF",CONCATENATE(RANK(rounds_cum_time[[#This Row],[34]],rounds_cum_time[34],1),"."))</f>
        <v>83.</v>
      </c>
      <c r="AR79" s="130" t="str">
        <f>IF(ISBLANK(laps_times[[#This Row],[35]]),"DNF",CONCATENATE(RANK(rounds_cum_time[[#This Row],[35]],rounds_cum_time[35],1),"."))</f>
        <v>83.</v>
      </c>
      <c r="AS79" s="130" t="str">
        <f>IF(ISBLANK(laps_times[[#This Row],[36]]),"DNF",CONCATENATE(RANK(rounds_cum_time[[#This Row],[36]],rounds_cum_time[36],1),"."))</f>
        <v>83.</v>
      </c>
      <c r="AT79" s="130" t="str">
        <f>IF(ISBLANK(laps_times[[#This Row],[37]]),"DNF",CONCATENATE(RANK(rounds_cum_time[[#This Row],[37]],rounds_cum_time[37],1),"."))</f>
        <v>83.</v>
      </c>
      <c r="AU79" s="130" t="str">
        <f>IF(ISBLANK(laps_times[[#This Row],[38]]),"DNF",CONCATENATE(RANK(rounds_cum_time[[#This Row],[38]],rounds_cum_time[38],1),"."))</f>
        <v>84.</v>
      </c>
      <c r="AV79" s="130" t="str">
        <f>IF(ISBLANK(laps_times[[#This Row],[39]]),"DNF",CONCATENATE(RANK(rounds_cum_time[[#This Row],[39]],rounds_cum_time[39],1),"."))</f>
        <v>84.</v>
      </c>
      <c r="AW79" s="130" t="str">
        <f>IF(ISBLANK(laps_times[[#This Row],[40]]),"DNF",CONCATENATE(RANK(rounds_cum_time[[#This Row],[40]],rounds_cum_time[40],1),"."))</f>
        <v>84.</v>
      </c>
      <c r="AX79" s="130" t="str">
        <f>IF(ISBLANK(laps_times[[#This Row],[41]]),"DNF",CONCATENATE(RANK(rounds_cum_time[[#This Row],[41]],rounds_cum_time[41],1),"."))</f>
        <v>84.</v>
      </c>
      <c r="AY79" s="130" t="str">
        <f>IF(ISBLANK(laps_times[[#This Row],[42]]),"DNF",CONCATENATE(RANK(rounds_cum_time[[#This Row],[42]],rounds_cum_time[42],1),"."))</f>
        <v>84.</v>
      </c>
      <c r="AZ79" s="130" t="str">
        <f>IF(ISBLANK(laps_times[[#This Row],[43]]),"DNF",CONCATENATE(RANK(rounds_cum_time[[#This Row],[43]],rounds_cum_time[43],1),"."))</f>
        <v>84.</v>
      </c>
      <c r="BA79" s="130" t="str">
        <f>IF(ISBLANK(laps_times[[#This Row],[44]]),"DNF",CONCATENATE(RANK(rounds_cum_time[[#This Row],[44]],rounds_cum_time[44],1),"."))</f>
        <v>84.</v>
      </c>
      <c r="BB79" s="130" t="str">
        <f>IF(ISBLANK(laps_times[[#This Row],[45]]),"DNF",CONCATENATE(RANK(rounds_cum_time[[#This Row],[45]],rounds_cum_time[45],1),"."))</f>
        <v>84.</v>
      </c>
      <c r="BC79" s="130" t="str">
        <f>IF(ISBLANK(laps_times[[#This Row],[46]]),"DNF",CONCATENATE(RANK(rounds_cum_time[[#This Row],[46]],rounds_cum_time[46],1),"."))</f>
        <v>84.</v>
      </c>
      <c r="BD79" s="130" t="str">
        <f>IF(ISBLANK(laps_times[[#This Row],[47]]),"DNF",CONCATENATE(RANK(rounds_cum_time[[#This Row],[47]],rounds_cum_time[47],1),"."))</f>
        <v>84.</v>
      </c>
      <c r="BE79" s="130" t="str">
        <f>IF(ISBLANK(laps_times[[#This Row],[48]]),"DNF",CONCATENATE(RANK(rounds_cum_time[[#This Row],[48]],rounds_cum_time[48],1),"."))</f>
        <v>83.</v>
      </c>
      <c r="BF79" s="130" t="str">
        <f>IF(ISBLANK(laps_times[[#This Row],[49]]),"DNF",CONCATENATE(RANK(rounds_cum_time[[#This Row],[49]],rounds_cum_time[49],1),"."))</f>
        <v>83.</v>
      </c>
      <c r="BG79" s="130" t="str">
        <f>IF(ISBLANK(laps_times[[#This Row],[50]]),"DNF",CONCATENATE(RANK(rounds_cum_time[[#This Row],[50]],rounds_cum_time[50],1),"."))</f>
        <v>83.</v>
      </c>
      <c r="BH79" s="130" t="str">
        <f>IF(ISBLANK(laps_times[[#This Row],[51]]),"DNF",CONCATENATE(RANK(rounds_cum_time[[#This Row],[51]],rounds_cum_time[51],1),"."))</f>
        <v>83.</v>
      </c>
      <c r="BI79" s="130" t="str">
        <f>IF(ISBLANK(laps_times[[#This Row],[52]]),"DNF",CONCATENATE(RANK(rounds_cum_time[[#This Row],[52]],rounds_cum_time[52],1),"."))</f>
        <v>83.</v>
      </c>
      <c r="BJ79" s="130" t="str">
        <f>IF(ISBLANK(laps_times[[#This Row],[53]]),"DNF",CONCATENATE(RANK(rounds_cum_time[[#This Row],[53]],rounds_cum_time[53],1),"."))</f>
        <v>83.</v>
      </c>
      <c r="BK79" s="130" t="str">
        <f>IF(ISBLANK(laps_times[[#This Row],[54]]),"DNF",CONCATENATE(RANK(rounds_cum_time[[#This Row],[54]],rounds_cum_time[54],1),"."))</f>
        <v>83.</v>
      </c>
      <c r="BL79" s="130" t="str">
        <f>IF(ISBLANK(laps_times[[#This Row],[55]]),"DNF",CONCATENATE(RANK(rounds_cum_time[[#This Row],[55]],rounds_cum_time[55],1),"."))</f>
        <v>83.</v>
      </c>
      <c r="BM79" s="130" t="str">
        <f>IF(ISBLANK(laps_times[[#This Row],[56]]),"DNF",CONCATENATE(RANK(rounds_cum_time[[#This Row],[56]],rounds_cum_time[56],1),"."))</f>
        <v>83.</v>
      </c>
      <c r="BN79" s="130" t="str">
        <f>IF(ISBLANK(laps_times[[#This Row],[57]]),"DNF",CONCATENATE(RANK(rounds_cum_time[[#This Row],[57]],rounds_cum_time[57],1),"."))</f>
        <v>83.</v>
      </c>
      <c r="BO79" s="130" t="str">
        <f>IF(ISBLANK(laps_times[[#This Row],[58]]),"DNF",CONCATENATE(RANK(rounds_cum_time[[#This Row],[58]],rounds_cum_time[58],1),"."))</f>
        <v>83.</v>
      </c>
      <c r="BP79" s="130" t="str">
        <f>IF(ISBLANK(laps_times[[#This Row],[59]]),"DNF",CONCATENATE(RANK(rounds_cum_time[[#This Row],[59]],rounds_cum_time[59],1),"."))</f>
        <v>83.</v>
      </c>
      <c r="BQ79" s="130" t="str">
        <f>IF(ISBLANK(laps_times[[#This Row],[60]]),"DNF",CONCATENATE(RANK(rounds_cum_time[[#This Row],[60]],rounds_cum_time[60],1),"."))</f>
        <v>83.</v>
      </c>
      <c r="BR79" s="130" t="str">
        <f>IF(ISBLANK(laps_times[[#This Row],[61]]),"DNF",CONCATENATE(RANK(rounds_cum_time[[#This Row],[61]],rounds_cum_time[61],1),"."))</f>
        <v>83.</v>
      </c>
      <c r="BS79" s="130" t="str">
        <f>IF(ISBLANK(laps_times[[#This Row],[62]]),"DNF",CONCATENATE(RANK(rounds_cum_time[[#This Row],[62]],rounds_cum_time[62],1),"."))</f>
        <v>84.</v>
      </c>
      <c r="BT79" s="130" t="str">
        <f>IF(ISBLANK(laps_times[[#This Row],[63]]),"DNF",CONCATENATE(RANK(rounds_cum_time[[#This Row],[63]],rounds_cum_time[63],1),"."))</f>
        <v>84.</v>
      </c>
      <c r="BU79" s="130" t="str">
        <f>IF(ISBLANK(laps_times[[#This Row],[64]]),"DNF",CONCATENATE(RANK(rounds_cum_time[[#This Row],[64]],rounds_cum_time[64],1),"."))</f>
        <v>85.</v>
      </c>
      <c r="BV79" s="130" t="str">
        <f>IF(ISBLANK(laps_times[[#This Row],[65]]),"DNF",CONCATENATE(RANK(rounds_cum_time[[#This Row],[65]],rounds_cum_time[65],1),"."))</f>
        <v>85.</v>
      </c>
      <c r="BW79" s="130" t="str">
        <f>IF(ISBLANK(laps_times[[#This Row],[66]]),"DNF",CONCATENATE(RANK(rounds_cum_time[[#This Row],[66]],rounds_cum_time[66],1),"."))</f>
        <v>85.</v>
      </c>
      <c r="BX79" s="130" t="str">
        <f>IF(ISBLANK(laps_times[[#This Row],[67]]),"DNF",CONCATENATE(RANK(rounds_cum_time[[#This Row],[67]],rounds_cum_time[67],1),"."))</f>
        <v>85.</v>
      </c>
      <c r="BY79" s="130" t="str">
        <f>IF(ISBLANK(laps_times[[#This Row],[68]]),"DNF",CONCATENATE(RANK(rounds_cum_time[[#This Row],[68]],rounds_cum_time[68],1),"."))</f>
        <v>84.</v>
      </c>
      <c r="BZ79" s="130" t="str">
        <f>IF(ISBLANK(laps_times[[#This Row],[69]]),"DNF",CONCATENATE(RANK(rounds_cum_time[[#This Row],[69]],rounds_cum_time[69],1),"."))</f>
        <v>84.</v>
      </c>
      <c r="CA79" s="130" t="str">
        <f>IF(ISBLANK(laps_times[[#This Row],[70]]),"DNF",CONCATENATE(RANK(rounds_cum_time[[#This Row],[70]],rounds_cum_time[70],1),"."))</f>
        <v>84.</v>
      </c>
      <c r="CB79" s="130" t="str">
        <f>IF(ISBLANK(laps_times[[#This Row],[71]]),"DNF",CONCATENATE(RANK(rounds_cum_time[[#This Row],[71]],rounds_cum_time[71],1),"."))</f>
        <v>84.</v>
      </c>
      <c r="CC79" s="130" t="str">
        <f>IF(ISBLANK(laps_times[[#This Row],[72]]),"DNF",CONCATENATE(RANK(rounds_cum_time[[#This Row],[72]],rounds_cum_time[72],1),"."))</f>
        <v>83.</v>
      </c>
      <c r="CD79" s="130" t="str">
        <f>IF(ISBLANK(laps_times[[#This Row],[73]]),"DNF",CONCATENATE(RANK(rounds_cum_time[[#This Row],[73]],rounds_cum_time[73],1),"."))</f>
        <v>83.</v>
      </c>
      <c r="CE79" s="130" t="str">
        <f>IF(ISBLANK(laps_times[[#This Row],[74]]),"DNF",CONCATENATE(RANK(rounds_cum_time[[#This Row],[74]],rounds_cum_time[74],1),"."))</f>
        <v>84.</v>
      </c>
      <c r="CF79" s="130" t="str">
        <f>IF(ISBLANK(laps_times[[#This Row],[75]]),"DNF",CONCATENATE(RANK(rounds_cum_time[[#This Row],[75]],rounds_cum_time[75],1),"."))</f>
        <v>82.</v>
      </c>
      <c r="CG79" s="130" t="str">
        <f>IF(ISBLANK(laps_times[[#This Row],[76]]),"DNF",CONCATENATE(RANK(rounds_cum_time[[#This Row],[76]],rounds_cum_time[76],1),"."))</f>
        <v>83.</v>
      </c>
      <c r="CH79" s="130" t="str">
        <f>IF(ISBLANK(laps_times[[#This Row],[77]]),"DNF",CONCATENATE(RANK(rounds_cum_time[[#This Row],[77]],rounds_cum_time[77],1),"."))</f>
        <v>82.</v>
      </c>
      <c r="CI79" s="130" t="str">
        <f>IF(ISBLANK(laps_times[[#This Row],[78]]),"DNF",CONCATENATE(RANK(rounds_cum_time[[#This Row],[78]],rounds_cum_time[78],1),"."))</f>
        <v>82.</v>
      </c>
      <c r="CJ79" s="130" t="str">
        <f>IF(ISBLANK(laps_times[[#This Row],[79]]),"DNF",CONCATENATE(RANK(rounds_cum_time[[#This Row],[79]],rounds_cum_time[79],1),"."))</f>
        <v>81.</v>
      </c>
      <c r="CK79" s="130" t="str">
        <f>IF(ISBLANK(laps_times[[#This Row],[80]]),"DNF",CONCATENATE(RANK(rounds_cum_time[[#This Row],[80]],rounds_cum_time[80],1),"."))</f>
        <v>81.</v>
      </c>
      <c r="CL79" s="130" t="str">
        <f>IF(ISBLANK(laps_times[[#This Row],[81]]),"DNF",CONCATENATE(RANK(rounds_cum_time[[#This Row],[81]],rounds_cum_time[81],1),"."))</f>
        <v>81.</v>
      </c>
      <c r="CM79" s="130" t="str">
        <f>IF(ISBLANK(laps_times[[#This Row],[82]]),"DNF",CONCATENATE(RANK(rounds_cum_time[[#This Row],[82]],rounds_cum_time[82],1),"."))</f>
        <v>80.</v>
      </c>
      <c r="CN79" s="130" t="str">
        <f>IF(ISBLANK(laps_times[[#This Row],[83]]),"DNF",CONCATENATE(RANK(rounds_cum_time[[#This Row],[83]],rounds_cum_time[83],1),"."))</f>
        <v>79.</v>
      </c>
      <c r="CO79" s="130" t="str">
        <f>IF(ISBLANK(laps_times[[#This Row],[84]]),"DNF",CONCATENATE(RANK(rounds_cum_time[[#This Row],[84]],rounds_cum_time[84],1),"."))</f>
        <v>79.</v>
      </c>
      <c r="CP79" s="130" t="str">
        <f>IF(ISBLANK(laps_times[[#This Row],[85]]),"DNF",CONCATENATE(RANK(rounds_cum_time[[#This Row],[85]],rounds_cum_time[85],1),"."))</f>
        <v>79.</v>
      </c>
      <c r="CQ79" s="130" t="str">
        <f>IF(ISBLANK(laps_times[[#This Row],[86]]),"DNF",CONCATENATE(RANK(rounds_cum_time[[#This Row],[86]],rounds_cum_time[86],1),"."))</f>
        <v>79.</v>
      </c>
      <c r="CR79" s="130" t="str">
        <f>IF(ISBLANK(laps_times[[#This Row],[87]]),"DNF",CONCATENATE(RANK(rounds_cum_time[[#This Row],[87]],rounds_cum_time[87],1),"."))</f>
        <v>79.</v>
      </c>
      <c r="CS79" s="130" t="str">
        <f>IF(ISBLANK(laps_times[[#This Row],[88]]),"DNF",CONCATENATE(RANK(rounds_cum_time[[#This Row],[88]],rounds_cum_time[88],1),"."))</f>
        <v>79.</v>
      </c>
      <c r="CT79" s="130" t="str">
        <f>IF(ISBLANK(laps_times[[#This Row],[89]]),"DNF",CONCATENATE(RANK(rounds_cum_time[[#This Row],[89]],rounds_cum_time[89],1),"."))</f>
        <v>79.</v>
      </c>
      <c r="CU79" s="130" t="str">
        <f>IF(ISBLANK(laps_times[[#This Row],[90]]),"DNF",CONCATENATE(RANK(rounds_cum_time[[#This Row],[90]],rounds_cum_time[90],1),"."))</f>
        <v>79.</v>
      </c>
      <c r="CV79" s="130" t="str">
        <f>IF(ISBLANK(laps_times[[#This Row],[91]]),"DNF",CONCATENATE(RANK(rounds_cum_time[[#This Row],[91]],rounds_cum_time[91],1),"."))</f>
        <v>78.</v>
      </c>
      <c r="CW79" s="130" t="str">
        <f>IF(ISBLANK(laps_times[[#This Row],[92]]),"DNF",CONCATENATE(RANK(rounds_cum_time[[#This Row],[92]],rounds_cum_time[92],1),"."))</f>
        <v>78.</v>
      </c>
      <c r="CX79" s="130" t="str">
        <f>IF(ISBLANK(laps_times[[#This Row],[93]]),"DNF",CONCATENATE(RANK(rounds_cum_time[[#This Row],[93]],rounds_cum_time[93],1),"."))</f>
        <v>78.</v>
      </c>
      <c r="CY79" s="130" t="str">
        <f>IF(ISBLANK(laps_times[[#This Row],[94]]),"DNF",CONCATENATE(RANK(rounds_cum_time[[#This Row],[94]],rounds_cum_time[94],1),"."))</f>
        <v>78.</v>
      </c>
      <c r="CZ79" s="130" t="str">
        <f>IF(ISBLANK(laps_times[[#This Row],[95]]),"DNF",CONCATENATE(RANK(rounds_cum_time[[#This Row],[95]],rounds_cum_time[95],1),"."))</f>
        <v>77.</v>
      </c>
      <c r="DA79" s="130" t="str">
        <f>IF(ISBLANK(laps_times[[#This Row],[96]]),"DNF",CONCATENATE(RANK(rounds_cum_time[[#This Row],[96]],rounds_cum_time[96],1),"."))</f>
        <v>77.</v>
      </c>
      <c r="DB79" s="130" t="str">
        <f>IF(ISBLANK(laps_times[[#This Row],[97]]),"DNF",CONCATENATE(RANK(rounds_cum_time[[#This Row],[97]],rounds_cum_time[97],1),"."))</f>
        <v>77.</v>
      </c>
      <c r="DC79" s="130" t="str">
        <f>IF(ISBLANK(laps_times[[#This Row],[98]]),"DNF",CONCATENATE(RANK(rounds_cum_time[[#This Row],[98]],rounds_cum_time[98],1),"."))</f>
        <v>77.</v>
      </c>
      <c r="DD79" s="130" t="str">
        <f>IF(ISBLANK(laps_times[[#This Row],[99]]),"DNF",CONCATENATE(RANK(rounds_cum_time[[#This Row],[99]],rounds_cum_time[99],1),"."))</f>
        <v>77.</v>
      </c>
      <c r="DE79" s="130" t="str">
        <f>IF(ISBLANK(laps_times[[#This Row],[100]]),"DNF",CONCATENATE(RANK(rounds_cum_time[[#This Row],[100]],rounds_cum_time[100],1),"."))</f>
        <v>77.</v>
      </c>
      <c r="DF79" s="130" t="str">
        <f>IF(ISBLANK(laps_times[[#This Row],[101]]),"DNF",CONCATENATE(RANK(rounds_cum_time[[#This Row],[101]],rounds_cum_time[101],1),"."))</f>
        <v>77.</v>
      </c>
      <c r="DG79" s="130" t="str">
        <f>IF(ISBLANK(laps_times[[#This Row],[102]]),"DNF",CONCATENATE(RANK(rounds_cum_time[[#This Row],[102]],rounds_cum_time[102],1),"."))</f>
        <v>77.</v>
      </c>
      <c r="DH79" s="130" t="str">
        <f>IF(ISBLANK(laps_times[[#This Row],[103]]),"DNF",CONCATENATE(RANK(rounds_cum_time[[#This Row],[103]],rounds_cum_time[103],1),"."))</f>
        <v>77.</v>
      </c>
      <c r="DI79" s="131" t="str">
        <f>IF(ISBLANK(laps_times[[#This Row],[104]]),"DNF",CONCATENATE(RANK(rounds_cum_time[[#This Row],[104]],rounds_cum_time[104],1),"."))</f>
        <v>76.</v>
      </c>
      <c r="DJ79" s="131" t="str">
        <f>IF(ISBLANK(laps_times[[#This Row],[105]]),"DNF",CONCATENATE(RANK(rounds_cum_time[[#This Row],[105]],rounds_cum_time[105],1),"."))</f>
        <v>76.</v>
      </c>
    </row>
    <row r="80" spans="2:114" x14ac:dyDescent="0.2">
      <c r="B80" s="124">
        <f>laps_times[[#This Row],[poř]]</f>
        <v>77</v>
      </c>
      <c r="C80" s="129">
        <f>laps_times[[#This Row],[s.č.]]</f>
        <v>52</v>
      </c>
      <c r="D80" s="125" t="str">
        <f>laps_times[[#This Row],[jméno]]</f>
        <v>Kozub Kamil</v>
      </c>
      <c r="E80" s="126">
        <f>laps_times[[#This Row],[roč]]</f>
        <v>1976</v>
      </c>
      <c r="F80" s="126" t="str">
        <f>laps_times[[#This Row],[kat]]</f>
        <v>M40</v>
      </c>
      <c r="G80" s="126">
        <f>laps_times[[#This Row],[poř_kat]]</f>
        <v>32</v>
      </c>
      <c r="H80" s="125" t="str">
        <f>IF(ISBLANK(laps_times[[#This Row],[klub]]),"-",laps_times[[#This Row],[klub]])</f>
        <v>-</v>
      </c>
      <c r="I80" s="138">
        <f>laps_times[[#This Row],[celk. čas]]</f>
        <v>0.16635416666666666</v>
      </c>
      <c r="J80" s="130" t="str">
        <f>IF(ISBLANK(laps_times[[#This Row],[1]]),"DNF",CONCATENATE(RANK(rounds_cum_time[[#This Row],[1]],rounds_cum_time[1],1),"."))</f>
        <v>108.</v>
      </c>
      <c r="K80" s="130" t="str">
        <f>IF(ISBLANK(laps_times[[#This Row],[2]]),"DNF",CONCATENATE(RANK(rounds_cum_time[[#This Row],[2]],rounds_cum_time[2],1),"."))</f>
        <v>105.</v>
      </c>
      <c r="L80" s="130" t="str">
        <f>IF(ISBLANK(laps_times[[#This Row],[3]]),"DNF",CONCATENATE(RANK(rounds_cum_time[[#This Row],[3]],rounds_cum_time[3],1),"."))</f>
        <v>100.</v>
      </c>
      <c r="M80" s="130" t="str">
        <f>IF(ISBLANK(laps_times[[#This Row],[4]]),"DNF",CONCATENATE(RANK(rounds_cum_time[[#This Row],[4]],rounds_cum_time[4],1),"."))</f>
        <v>98.</v>
      </c>
      <c r="N80" s="130" t="str">
        <f>IF(ISBLANK(laps_times[[#This Row],[5]]),"DNF",CONCATENATE(RANK(rounds_cum_time[[#This Row],[5]],rounds_cum_time[5],1),"."))</f>
        <v>95.</v>
      </c>
      <c r="O80" s="130" t="str">
        <f>IF(ISBLANK(laps_times[[#This Row],[6]]),"DNF",CONCATENATE(RANK(rounds_cum_time[[#This Row],[6]],rounds_cum_time[6],1),"."))</f>
        <v>94.</v>
      </c>
      <c r="P80" s="130" t="str">
        <f>IF(ISBLANK(laps_times[[#This Row],[7]]),"DNF",CONCATENATE(RANK(rounds_cum_time[[#This Row],[7]],rounds_cum_time[7],1),"."))</f>
        <v>91.</v>
      </c>
      <c r="Q80" s="130" t="str">
        <f>IF(ISBLANK(laps_times[[#This Row],[8]]),"DNF",CONCATENATE(RANK(rounds_cum_time[[#This Row],[8]],rounds_cum_time[8],1),"."))</f>
        <v>89.</v>
      </c>
      <c r="R80" s="130" t="str">
        <f>IF(ISBLANK(laps_times[[#This Row],[9]]),"DNF",CONCATENATE(RANK(rounds_cum_time[[#This Row],[9]],rounds_cum_time[9],1),"."))</f>
        <v>91.</v>
      </c>
      <c r="S80" s="130" t="str">
        <f>IF(ISBLANK(laps_times[[#This Row],[10]]),"DNF",CONCATENATE(RANK(rounds_cum_time[[#This Row],[10]],rounds_cum_time[10],1),"."))</f>
        <v>90.</v>
      </c>
      <c r="T80" s="130" t="str">
        <f>IF(ISBLANK(laps_times[[#This Row],[11]]),"DNF",CONCATENATE(RANK(rounds_cum_time[[#This Row],[11]],rounds_cum_time[11],1),"."))</f>
        <v>90.</v>
      </c>
      <c r="U80" s="130" t="str">
        <f>IF(ISBLANK(laps_times[[#This Row],[12]]),"DNF",CONCATENATE(RANK(rounds_cum_time[[#This Row],[12]],rounds_cum_time[12],1),"."))</f>
        <v>89.</v>
      </c>
      <c r="V80" s="130" t="str">
        <f>IF(ISBLANK(laps_times[[#This Row],[13]]),"DNF",CONCATENATE(RANK(rounds_cum_time[[#This Row],[13]],rounds_cum_time[13],1),"."))</f>
        <v>90.</v>
      </c>
      <c r="W80" s="130" t="str">
        <f>IF(ISBLANK(laps_times[[#This Row],[14]]),"DNF",CONCATENATE(RANK(rounds_cum_time[[#This Row],[14]],rounds_cum_time[14],1),"."))</f>
        <v>88.</v>
      </c>
      <c r="X80" s="130" t="str">
        <f>IF(ISBLANK(laps_times[[#This Row],[15]]),"DNF",CONCATENATE(RANK(rounds_cum_time[[#This Row],[15]],rounds_cum_time[15],1),"."))</f>
        <v>88.</v>
      </c>
      <c r="Y80" s="130" t="str">
        <f>IF(ISBLANK(laps_times[[#This Row],[16]]),"DNF",CONCATENATE(RANK(rounds_cum_time[[#This Row],[16]],rounds_cum_time[16],1),"."))</f>
        <v>87.</v>
      </c>
      <c r="Z80" s="130" t="str">
        <f>IF(ISBLANK(laps_times[[#This Row],[17]]),"DNF",CONCATENATE(RANK(rounds_cum_time[[#This Row],[17]],rounds_cum_time[17],1),"."))</f>
        <v>85.</v>
      </c>
      <c r="AA80" s="130" t="str">
        <f>IF(ISBLANK(laps_times[[#This Row],[18]]),"DNF",CONCATENATE(RANK(rounds_cum_time[[#This Row],[18]],rounds_cum_time[18],1),"."))</f>
        <v>85.</v>
      </c>
      <c r="AB80" s="130" t="str">
        <f>IF(ISBLANK(laps_times[[#This Row],[19]]),"DNF",CONCATENATE(RANK(rounds_cum_time[[#This Row],[19]],rounds_cum_time[19],1),"."))</f>
        <v>85.</v>
      </c>
      <c r="AC80" s="130" t="str">
        <f>IF(ISBLANK(laps_times[[#This Row],[20]]),"DNF",CONCATENATE(RANK(rounds_cum_time[[#This Row],[20]],rounds_cum_time[20],1),"."))</f>
        <v>85.</v>
      </c>
      <c r="AD80" s="130" t="str">
        <f>IF(ISBLANK(laps_times[[#This Row],[21]]),"DNF",CONCATENATE(RANK(rounds_cum_time[[#This Row],[21]],rounds_cum_time[21],1),"."))</f>
        <v>85.</v>
      </c>
      <c r="AE80" s="130" t="str">
        <f>IF(ISBLANK(laps_times[[#This Row],[22]]),"DNF",CONCATENATE(RANK(rounds_cum_time[[#This Row],[22]],rounds_cum_time[22],1),"."))</f>
        <v>84.</v>
      </c>
      <c r="AF80" s="130" t="str">
        <f>IF(ISBLANK(laps_times[[#This Row],[23]]),"DNF",CONCATENATE(RANK(rounds_cum_time[[#This Row],[23]],rounds_cum_time[23],1),"."))</f>
        <v>85.</v>
      </c>
      <c r="AG80" s="130" t="str">
        <f>IF(ISBLANK(laps_times[[#This Row],[24]]),"DNF",CONCATENATE(RANK(rounds_cum_time[[#This Row],[24]],rounds_cum_time[24],1),"."))</f>
        <v>85.</v>
      </c>
      <c r="AH80" s="130" t="str">
        <f>IF(ISBLANK(laps_times[[#This Row],[25]]),"DNF",CONCATENATE(RANK(rounds_cum_time[[#This Row],[25]],rounds_cum_time[25],1),"."))</f>
        <v>84.</v>
      </c>
      <c r="AI80" s="130" t="str">
        <f>IF(ISBLANK(laps_times[[#This Row],[26]]),"DNF",CONCATENATE(RANK(rounds_cum_time[[#This Row],[26]],rounds_cum_time[26],1),"."))</f>
        <v>84.</v>
      </c>
      <c r="AJ80" s="130" t="str">
        <f>IF(ISBLANK(laps_times[[#This Row],[27]]),"DNF",CONCATENATE(RANK(rounds_cum_time[[#This Row],[27]],rounds_cum_time[27],1),"."))</f>
        <v>82.</v>
      </c>
      <c r="AK80" s="130" t="str">
        <f>IF(ISBLANK(laps_times[[#This Row],[28]]),"DNF",CONCATENATE(RANK(rounds_cum_time[[#This Row],[28]],rounds_cum_time[28],1),"."))</f>
        <v>81.</v>
      </c>
      <c r="AL80" s="130" t="str">
        <f>IF(ISBLANK(laps_times[[#This Row],[29]]),"DNF",CONCATENATE(RANK(rounds_cum_time[[#This Row],[29]],rounds_cum_time[29],1),"."))</f>
        <v>81.</v>
      </c>
      <c r="AM80" s="130" t="str">
        <f>IF(ISBLANK(laps_times[[#This Row],[30]]),"DNF",CONCATENATE(RANK(rounds_cum_time[[#This Row],[30]],rounds_cum_time[30],1),"."))</f>
        <v>81.</v>
      </c>
      <c r="AN80" s="130" t="str">
        <f>IF(ISBLANK(laps_times[[#This Row],[31]]),"DNF",CONCATENATE(RANK(rounds_cum_time[[#This Row],[31]],rounds_cum_time[31],1),"."))</f>
        <v>80.</v>
      </c>
      <c r="AO80" s="130" t="str">
        <f>IF(ISBLANK(laps_times[[#This Row],[32]]),"DNF",CONCATENATE(RANK(rounds_cum_time[[#This Row],[32]],rounds_cum_time[32],1),"."))</f>
        <v>80.</v>
      </c>
      <c r="AP80" s="130" t="str">
        <f>IF(ISBLANK(laps_times[[#This Row],[33]]),"DNF",CONCATENATE(RANK(rounds_cum_time[[#This Row],[33]],rounds_cum_time[33],1),"."))</f>
        <v>80.</v>
      </c>
      <c r="AQ80" s="130" t="str">
        <f>IF(ISBLANK(laps_times[[#This Row],[34]]),"DNF",CONCATENATE(RANK(rounds_cum_time[[#This Row],[34]],rounds_cum_time[34],1),"."))</f>
        <v>80.</v>
      </c>
      <c r="AR80" s="130" t="str">
        <f>IF(ISBLANK(laps_times[[#This Row],[35]]),"DNF",CONCATENATE(RANK(rounds_cum_time[[#This Row],[35]],rounds_cum_time[35],1),"."))</f>
        <v>80.</v>
      </c>
      <c r="AS80" s="130" t="str">
        <f>IF(ISBLANK(laps_times[[#This Row],[36]]),"DNF",CONCATENATE(RANK(rounds_cum_time[[#This Row],[36]],rounds_cum_time[36],1),"."))</f>
        <v>80.</v>
      </c>
      <c r="AT80" s="130" t="str">
        <f>IF(ISBLANK(laps_times[[#This Row],[37]]),"DNF",CONCATENATE(RANK(rounds_cum_time[[#This Row],[37]],rounds_cum_time[37],1),"."))</f>
        <v>79.</v>
      </c>
      <c r="AU80" s="130" t="str">
        <f>IF(ISBLANK(laps_times[[#This Row],[38]]),"DNF",CONCATENATE(RANK(rounds_cum_time[[#This Row],[38]],rounds_cum_time[38],1),"."))</f>
        <v>78.</v>
      </c>
      <c r="AV80" s="130" t="str">
        <f>IF(ISBLANK(laps_times[[#This Row],[39]]),"DNF",CONCATENATE(RANK(rounds_cum_time[[#This Row],[39]],rounds_cum_time[39],1),"."))</f>
        <v>78.</v>
      </c>
      <c r="AW80" s="130" t="str">
        <f>IF(ISBLANK(laps_times[[#This Row],[40]]),"DNF",CONCATENATE(RANK(rounds_cum_time[[#This Row],[40]],rounds_cum_time[40],1),"."))</f>
        <v>78.</v>
      </c>
      <c r="AX80" s="130" t="str">
        <f>IF(ISBLANK(laps_times[[#This Row],[41]]),"DNF",CONCATENATE(RANK(rounds_cum_time[[#This Row],[41]],rounds_cum_time[41],1),"."))</f>
        <v>78.</v>
      </c>
      <c r="AY80" s="130" t="str">
        <f>IF(ISBLANK(laps_times[[#This Row],[42]]),"DNF",CONCATENATE(RANK(rounds_cum_time[[#This Row],[42]],rounds_cum_time[42],1),"."))</f>
        <v>78.</v>
      </c>
      <c r="AZ80" s="130" t="str">
        <f>IF(ISBLANK(laps_times[[#This Row],[43]]),"DNF",CONCATENATE(RANK(rounds_cum_time[[#This Row],[43]],rounds_cum_time[43],1),"."))</f>
        <v>78.</v>
      </c>
      <c r="BA80" s="130" t="str">
        <f>IF(ISBLANK(laps_times[[#This Row],[44]]),"DNF",CONCATENATE(RANK(rounds_cum_time[[#This Row],[44]],rounds_cum_time[44],1),"."))</f>
        <v>78.</v>
      </c>
      <c r="BB80" s="130" t="str">
        <f>IF(ISBLANK(laps_times[[#This Row],[45]]),"DNF",CONCATENATE(RANK(rounds_cum_time[[#This Row],[45]],rounds_cum_time[45],1),"."))</f>
        <v>78.</v>
      </c>
      <c r="BC80" s="130" t="str">
        <f>IF(ISBLANK(laps_times[[#This Row],[46]]),"DNF",CONCATENATE(RANK(rounds_cum_time[[#This Row],[46]],rounds_cum_time[46],1),"."))</f>
        <v>76.</v>
      </c>
      <c r="BD80" s="130" t="str">
        <f>IF(ISBLANK(laps_times[[#This Row],[47]]),"DNF",CONCATENATE(RANK(rounds_cum_time[[#This Row],[47]],rounds_cum_time[47],1),"."))</f>
        <v>76.</v>
      </c>
      <c r="BE80" s="130" t="str">
        <f>IF(ISBLANK(laps_times[[#This Row],[48]]),"DNF",CONCATENATE(RANK(rounds_cum_time[[#This Row],[48]],rounds_cum_time[48],1),"."))</f>
        <v>75.</v>
      </c>
      <c r="BF80" s="130" t="str">
        <f>IF(ISBLANK(laps_times[[#This Row],[49]]),"DNF",CONCATENATE(RANK(rounds_cum_time[[#This Row],[49]],rounds_cum_time[49],1),"."))</f>
        <v>74.</v>
      </c>
      <c r="BG80" s="130" t="str">
        <f>IF(ISBLANK(laps_times[[#This Row],[50]]),"DNF",CONCATENATE(RANK(rounds_cum_time[[#This Row],[50]],rounds_cum_time[50],1),"."))</f>
        <v>73.</v>
      </c>
      <c r="BH80" s="130" t="str">
        <f>IF(ISBLANK(laps_times[[#This Row],[51]]),"DNF",CONCATENATE(RANK(rounds_cum_time[[#This Row],[51]],rounds_cum_time[51],1),"."))</f>
        <v>72.</v>
      </c>
      <c r="BI80" s="130" t="str">
        <f>IF(ISBLANK(laps_times[[#This Row],[52]]),"DNF",CONCATENATE(RANK(rounds_cum_time[[#This Row],[52]],rounds_cum_time[52],1),"."))</f>
        <v>72.</v>
      </c>
      <c r="BJ80" s="130" t="str">
        <f>IF(ISBLANK(laps_times[[#This Row],[53]]),"DNF",CONCATENATE(RANK(rounds_cum_time[[#This Row],[53]],rounds_cum_time[53],1),"."))</f>
        <v>72.</v>
      </c>
      <c r="BK80" s="130" t="str">
        <f>IF(ISBLANK(laps_times[[#This Row],[54]]),"DNF",CONCATENATE(RANK(rounds_cum_time[[#This Row],[54]],rounds_cum_time[54],1),"."))</f>
        <v>72.</v>
      </c>
      <c r="BL80" s="130" t="str">
        <f>IF(ISBLANK(laps_times[[#This Row],[55]]),"DNF",CONCATENATE(RANK(rounds_cum_time[[#This Row],[55]],rounds_cum_time[55],1),"."))</f>
        <v>72.</v>
      </c>
      <c r="BM80" s="130" t="str">
        <f>IF(ISBLANK(laps_times[[#This Row],[56]]),"DNF",CONCATENATE(RANK(rounds_cum_time[[#This Row],[56]],rounds_cum_time[56],1),"."))</f>
        <v>72.</v>
      </c>
      <c r="BN80" s="130" t="str">
        <f>IF(ISBLANK(laps_times[[#This Row],[57]]),"DNF",CONCATENATE(RANK(rounds_cum_time[[#This Row],[57]],rounds_cum_time[57],1),"."))</f>
        <v>72.</v>
      </c>
      <c r="BO80" s="130" t="str">
        <f>IF(ISBLANK(laps_times[[#This Row],[58]]),"DNF",CONCATENATE(RANK(rounds_cum_time[[#This Row],[58]],rounds_cum_time[58],1),"."))</f>
        <v>72.</v>
      </c>
      <c r="BP80" s="130" t="str">
        <f>IF(ISBLANK(laps_times[[#This Row],[59]]),"DNF",CONCATENATE(RANK(rounds_cum_time[[#This Row],[59]],rounds_cum_time[59],1),"."))</f>
        <v>71.</v>
      </c>
      <c r="BQ80" s="130" t="str">
        <f>IF(ISBLANK(laps_times[[#This Row],[60]]),"DNF",CONCATENATE(RANK(rounds_cum_time[[#This Row],[60]],rounds_cum_time[60],1),"."))</f>
        <v>70.</v>
      </c>
      <c r="BR80" s="130" t="str">
        <f>IF(ISBLANK(laps_times[[#This Row],[61]]),"DNF",CONCATENATE(RANK(rounds_cum_time[[#This Row],[61]],rounds_cum_time[61],1),"."))</f>
        <v>71.</v>
      </c>
      <c r="BS80" s="130" t="str">
        <f>IF(ISBLANK(laps_times[[#This Row],[62]]),"DNF",CONCATENATE(RANK(rounds_cum_time[[#This Row],[62]],rounds_cum_time[62],1),"."))</f>
        <v>70.</v>
      </c>
      <c r="BT80" s="130" t="str">
        <f>IF(ISBLANK(laps_times[[#This Row],[63]]),"DNF",CONCATENATE(RANK(rounds_cum_time[[#This Row],[63]],rounds_cum_time[63],1),"."))</f>
        <v>70.</v>
      </c>
      <c r="BU80" s="130" t="str">
        <f>IF(ISBLANK(laps_times[[#This Row],[64]]),"DNF",CONCATENATE(RANK(rounds_cum_time[[#This Row],[64]],rounds_cum_time[64],1),"."))</f>
        <v>71.</v>
      </c>
      <c r="BV80" s="130" t="str">
        <f>IF(ISBLANK(laps_times[[#This Row],[65]]),"DNF",CONCATENATE(RANK(rounds_cum_time[[#This Row],[65]],rounds_cum_time[65],1),"."))</f>
        <v>70.</v>
      </c>
      <c r="BW80" s="130" t="str">
        <f>IF(ISBLANK(laps_times[[#This Row],[66]]),"DNF",CONCATENATE(RANK(rounds_cum_time[[#This Row],[66]],rounds_cum_time[66],1),"."))</f>
        <v>72.</v>
      </c>
      <c r="BX80" s="130" t="str">
        <f>IF(ISBLANK(laps_times[[#This Row],[67]]),"DNF",CONCATENATE(RANK(rounds_cum_time[[#This Row],[67]],rounds_cum_time[67],1),"."))</f>
        <v>72.</v>
      </c>
      <c r="BY80" s="130" t="str">
        <f>IF(ISBLANK(laps_times[[#This Row],[68]]),"DNF",CONCATENATE(RANK(rounds_cum_time[[#This Row],[68]],rounds_cum_time[68],1),"."))</f>
        <v>72.</v>
      </c>
      <c r="BZ80" s="130" t="str">
        <f>IF(ISBLANK(laps_times[[#This Row],[69]]),"DNF",CONCATENATE(RANK(rounds_cum_time[[#This Row],[69]],rounds_cum_time[69],1),"."))</f>
        <v>71.</v>
      </c>
      <c r="CA80" s="130" t="str">
        <f>IF(ISBLANK(laps_times[[#This Row],[70]]),"DNF",CONCATENATE(RANK(rounds_cum_time[[#This Row],[70]],rounds_cum_time[70],1),"."))</f>
        <v>71.</v>
      </c>
      <c r="CB80" s="130" t="str">
        <f>IF(ISBLANK(laps_times[[#This Row],[71]]),"DNF",CONCATENATE(RANK(rounds_cum_time[[#This Row],[71]],rounds_cum_time[71],1),"."))</f>
        <v>71.</v>
      </c>
      <c r="CC80" s="130" t="str">
        <f>IF(ISBLANK(laps_times[[#This Row],[72]]),"DNF",CONCATENATE(RANK(rounds_cum_time[[#This Row],[72]],rounds_cum_time[72],1),"."))</f>
        <v>71.</v>
      </c>
      <c r="CD80" s="130" t="str">
        <f>IF(ISBLANK(laps_times[[#This Row],[73]]),"DNF",CONCATENATE(RANK(rounds_cum_time[[#This Row],[73]],rounds_cum_time[73],1),"."))</f>
        <v>71.</v>
      </c>
      <c r="CE80" s="130" t="str">
        <f>IF(ISBLANK(laps_times[[#This Row],[74]]),"DNF",CONCATENATE(RANK(rounds_cum_time[[#This Row],[74]],rounds_cum_time[74],1),"."))</f>
        <v>71.</v>
      </c>
      <c r="CF80" s="130" t="str">
        <f>IF(ISBLANK(laps_times[[#This Row],[75]]),"DNF",CONCATENATE(RANK(rounds_cum_time[[#This Row],[75]],rounds_cum_time[75],1),"."))</f>
        <v>71.</v>
      </c>
      <c r="CG80" s="130" t="str">
        <f>IF(ISBLANK(laps_times[[#This Row],[76]]),"DNF",CONCATENATE(RANK(rounds_cum_time[[#This Row],[76]],rounds_cum_time[76],1),"."))</f>
        <v>71.</v>
      </c>
      <c r="CH80" s="130" t="str">
        <f>IF(ISBLANK(laps_times[[#This Row],[77]]),"DNF",CONCATENATE(RANK(rounds_cum_time[[#This Row],[77]],rounds_cum_time[77],1),"."))</f>
        <v>71.</v>
      </c>
      <c r="CI80" s="130" t="str">
        <f>IF(ISBLANK(laps_times[[#This Row],[78]]),"DNF",CONCATENATE(RANK(rounds_cum_time[[#This Row],[78]],rounds_cum_time[78],1),"."))</f>
        <v>71.</v>
      </c>
      <c r="CJ80" s="130" t="str">
        <f>IF(ISBLANK(laps_times[[#This Row],[79]]),"DNF",CONCATENATE(RANK(rounds_cum_time[[#This Row],[79]],rounds_cum_time[79],1),"."))</f>
        <v>71.</v>
      </c>
      <c r="CK80" s="130" t="str">
        <f>IF(ISBLANK(laps_times[[#This Row],[80]]),"DNF",CONCATENATE(RANK(rounds_cum_time[[#This Row],[80]],rounds_cum_time[80],1),"."))</f>
        <v>71.</v>
      </c>
      <c r="CL80" s="130" t="str">
        <f>IF(ISBLANK(laps_times[[#This Row],[81]]),"DNF",CONCATENATE(RANK(rounds_cum_time[[#This Row],[81]],rounds_cum_time[81],1),"."))</f>
        <v>73.</v>
      </c>
      <c r="CM80" s="130" t="str">
        <f>IF(ISBLANK(laps_times[[#This Row],[82]]),"DNF",CONCATENATE(RANK(rounds_cum_time[[#This Row],[82]],rounds_cum_time[82],1),"."))</f>
        <v>73.</v>
      </c>
      <c r="CN80" s="130" t="str">
        <f>IF(ISBLANK(laps_times[[#This Row],[83]]),"DNF",CONCATENATE(RANK(rounds_cum_time[[#This Row],[83]],rounds_cum_time[83],1),"."))</f>
        <v>72.</v>
      </c>
      <c r="CO80" s="130" t="str">
        <f>IF(ISBLANK(laps_times[[#This Row],[84]]),"DNF",CONCATENATE(RANK(rounds_cum_time[[#This Row],[84]],rounds_cum_time[84],1),"."))</f>
        <v>72.</v>
      </c>
      <c r="CP80" s="130" t="str">
        <f>IF(ISBLANK(laps_times[[#This Row],[85]]),"DNF",CONCATENATE(RANK(rounds_cum_time[[#This Row],[85]],rounds_cum_time[85],1),"."))</f>
        <v>72.</v>
      </c>
      <c r="CQ80" s="130" t="str">
        <f>IF(ISBLANK(laps_times[[#This Row],[86]]),"DNF",CONCATENATE(RANK(rounds_cum_time[[#This Row],[86]],rounds_cum_time[86],1),"."))</f>
        <v>72.</v>
      </c>
      <c r="CR80" s="130" t="str">
        <f>IF(ISBLANK(laps_times[[#This Row],[87]]),"DNF",CONCATENATE(RANK(rounds_cum_time[[#This Row],[87]],rounds_cum_time[87],1),"."))</f>
        <v>72.</v>
      </c>
      <c r="CS80" s="130" t="str">
        <f>IF(ISBLANK(laps_times[[#This Row],[88]]),"DNF",CONCATENATE(RANK(rounds_cum_time[[#This Row],[88]],rounds_cum_time[88],1),"."))</f>
        <v>72.</v>
      </c>
      <c r="CT80" s="130" t="str">
        <f>IF(ISBLANK(laps_times[[#This Row],[89]]),"DNF",CONCATENATE(RANK(rounds_cum_time[[#This Row],[89]],rounds_cum_time[89],1),"."))</f>
        <v>72.</v>
      </c>
      <c r="CU80" s="130" t="str">
        <f>IF(ISBLANK(laps_times[[#This Row],[90]]),"DNF",CONCATENATE(RANK(rounds_cum_time[[#This Row],[90]],rounds_cum_time[90],1),"."))</f>
        <v>72.</v>
      </c>
      <c r="CV80" s="130" t="str">
        <f>IF(ISBLANK(laps_times[[#This Row],[91]]),"DNF",CONCATENATE(RANK(rounds_cum_time[[#This Row],[91]],rounds_cum_time[91],1),"."))</f>
        <v>72.</v>
      </c>
      <c r="CW80" s="130" t="str">
        <f>IF(ISBLANK(laps_times[[#This Row],[92]]),"DNF",CONCATENATE(RANK(rounds_cum_time[[#This Row],[92]],rounds_cum_time[92],1),"."))</f>
        <v>73.</v>
      </c>
      <c r="CX80" s="130" t="str">
        <f>IF(ISBLANK(laps_times[[#This Row],[93]]),"DNF",CONCATENATE(RANK(rounds_cum_time[[#This Row],[93]],rounds_cum_time[93],1),"."))</f>
        <v>73.</v>
      </c>
      <c r="CY80" s="130" t="str">
        <f>IF(ISBLANK(laps_times[[#This Row],[94]]),"DNF",CONCATENATE(RANK(rounds_cum_time[[#This Row],[94]],rounds_cum_time[94],1),"."))</f>
        <v>73.</v>
      </c>
      <c r="CZ80" s="130" t="str">
        <f>IF(ISBLANK(laps_times[[#This Row],[95]]),"DNF",CONCATENATE(RANK(rounds_cum_time[[#This Row],[95]],rounds_cum_time[95],1),"."))</f>
        <v>73.</v>
      </c>
      <c r="DA80" s="130" t="str">
        <f>IF(ISBLANK(laps_times[[#This Row],[96]]),"DNF",CONCATENATE(RANK(rounds_cum_time[[#This Row],[96]],rounds_cum_time[96],1),"."))</f>
        <v>74.</v>
      </c>
      <c r="DB80" s="130" t="str">
        <f>IF(ISBLANK(laps_times[[#This Row],[97]]),"DNF",CONCATENATE(RANK(rounds_cum_time[[#This Row],[97]],rounds_cum_time[97],1),"."))</f>
        <v>75.</v>
      </c>
      <c r="DC80" s="130" t="str">
        <f>IF(ISBLANK(laps_times[[#This Row],[98]]),"DNF",CONCATENATE(RANK(rounds_cum_time[[#This Row],[98]],rounds_cum_time[98],1),"."))</f>
        <v>75.</v>
      </c>
      <c r="DD80" s="130" t="str">
        <f>IF(ISBLANK(laps_times[[#This Row],[99]]),"DNF",CONCATENATE(RANK(rounds_cum_time[[#This Row],[99]],rounds_cum_time[99],1),"."))</f>
        <v>75.</v>
      </c>
      <c r="DE80" s="130" t="str">
        <f>IF(ISBLANK(laps_times[[#This Row],[100]]),"DNF",CONCATENATE(RANK(rounds_cum_time[[#This Row],[100]],rounds_cum_time[100],1),"."))</f>
        <v>76.</v>
      </c>
      <c r="DF80" s="130" t="str">
        <f>IF(ISBLANK(laps_times[[#This Row],[101]]),"DNF",CONCATENATE(RANK(rounds_cum_time[[#This Row],[101]],rounds_cum_time[101],1),"."))</f>
        <v>76.</v>
      </c>
      <c r="DG80" s="130" t="str">
        <f>IF(ISBLANK(laps_times[[#This Row],[102]]),"DNF",CONCATENATE(RANK(rounds_cum_time[[#This Row],[102]],rounds_cum_time[102],1),"."))</f>
        <v>76.</v>
      </c>
      <c r="DH80" s="130" t="str">
        <f>IF(ISBLANK(laps_times[[#This Row],[103]]),"DNF",CONCATENATE(RANK(rounds_cum_time[[#This Row],[103]],rounds_cum_time[103],1),"."))</f>
        <v>76.</v>
      </c>
      <c r="DI80" s="131" t="str">
        <f>IF(ISBLANK(laps_times[[#This Row],[104]]),"DNF",CONCATENATE(RANK(rounds_cum_time[[#This Row],[104]],rounds_cum_time[104],1),"."))</f>
        <v>77.</v>
      </c>
      <c r="DJ80" s="131" t="str">
        <f>IF(ISBLANK(laps_times[[#This Row],[105]]),"DNF",CONCATENATE(RANK(rounds_cum_time[[#This Row],[105]],rounds_cum_time[105],1),"."))</f>
        <v>77.</v>
      </c>
    </row>
    <row r="81" spans="2:114" x14ac:dyDescent="0.2">
      <c r="B81" s="124">
        <f>laps_times[[#This Row],[poř]]</f>
        <v>78</v>
      </c>
      <c r="C81" s="129">
        <f>laps_times[[#This Row],[s.č.]]</f>
        <v>129</v>
      </c>
      <c r="D81" s="125" t="str">
        <f>laps_times[[#This Row],[jméno]]</f>
        <v>Folbrecht Jan</v>
      </c>
      <c r="E81" s="126">
        <f>laps_times[[#This Row],[roč]]</f>
        <v>1976</v>
      </c>
      <c r="F81" s="126" t="str">
        <f>laps_times[[#This Row],[kat]]</f>
        <v>M40</v>
      </c>
      <c r="G81" s="126">
        <f>laps_times[[#This Row],[poř_kat]]</f>
        <v>33</v>
      </c>
      <c r="H81" s="125" t="str">
        <f>IF(ISBLANK(laps_times[[#This Row],[klub]]),"-",laps_times[[#This Row],[klub]])</f>
        <v>HOPE ČB</v>
      </c>
      <c r="I81" s="138">
        <f>laps_times[[#This Row],[celk. čas]]</f>
        <v>0.16790509259259259</v>
      </c>
      <c r="J81" s="130" t="str">
        <f>IF(ISBLANK(laps_times[[#This Row],[1]]),"DNF",CONCATENATE(RANK(rounds_cum_time[[#This Row],[1]],rounds_cum_time[1],1),"."))</f>
        <v>85.</v>
      </c>
      <c r="K81" s="130" t="str">
        <f>IF(ISBLANK(laps_times[[#This Row],[2]]),"DNF",CONCATENATE(RANK(rounds_cum_time[[#This Row],[2]],rounds_cum_time[2],1),"."))</f>
        <v>79.</v>
      </c>
      <c r="L81" s="130" t="str">
        <f>IF(ISBLANK(laps_times[[#This Row],[3]]),"DNF",CONCATENATE(RANK(rounds_cum_time[[#This Row],[3]],rounds_cum_time[3],1),"."))</f>
        <v>80.</v>
      </c>
      <c r="M81" s="130" t="str">
        <f>IF(ISBLANK(laps_times[[#This Row],[4]]),"DNF",CONCATENATE(RANK(rounds_cum_time[[#This Row],[4]],rounds_cum_time[4],1),"."))</f>
        <v>82.</v>
      </c>
      <c r="N81" s="130" t="str">
        <f>IF(ISBLANK(laps_times[[#This Row],[5]]),"DNF",CONCATENATE(RANK(rounds_cum_time[[#This Row],[5]],rounds_cum_time[5],1),"."))</f>
        <v>82.</v>
      </c>
      <c r="O81" s="130" t="str">
        <f>IF(ISBLANK(laps_times[[#This Row],[6]]),"DNF",CONCATENATE(RANK(rounds_cum_time[[#This Row],[6]],rounds_cum_time[6],1),"."))</f>
        <v>83.</v>
      </c>
      <c r="P81" s="130" t="str">
        <f>IF(ISBLANK(laps_times[[#This Row],[7]]),"DNF",CONCATENATE(RANK(rounds_cum_time[[#This Row],[7]],rounds_cum_time[7],1),"."))</f>
        <v>81.</v>
      </c>
      <c r="Q81" s="130" t="str">
        <f>IF(ISBLANK(laps_times[[#This Row],[8]]),"DNF",CONCATENATE(RANK(rounds_cum_time[[#This Row],[8]],rounds_cum_time[8],1),"."))</f>
        <v>81.</v>
      </c>
      <c r="R81" s="130" t="str">
        <f>IF(ISBLANK(laps_times[[#This Row],[9]]),"DNF",CONCATENATE(RANK(rounds_cum_time[[#This Row],[9]],rounds_cum_time[9],1),"."))</f>
        <v>81.</v>
      </c>
      <c r="S81" s="130" t="str">
        <f>IF(ISBLANK(laps_times[[#This Row],[10]]),"DNF",CONCATENATE(RANK(rounds_cum_time[[#This Row],[10]],rounds_cum_time[10],1),"."))</f>
        <v>81.</v>
      </c>
      <c r="T81" s="130" t="str">
        <f>IF(ISBLANK(laps_times[[#This Row],[11]]),"DNF",CONCATENATE(RANK(rounds_cum_time[[#This Row],[11]],rounds_cum_time[11],1),"."))</f>
        <v>80.</v>
      </c>
      <c r="U81" s="130" t="str">
        <f>IF(ISBLANK(laps_times[[#This Row],[12]]),"DNF",CONCATENATE(RANK(rounds_cum_time[[#This Row],[12]],rounds_cum_time[12],1),"."))</f>
        <v>80.</v>
      </c>
      <c r="V81" s="130" t="str">
        <f>IF(ISBLANK(laps_times[[#This Row],[13]]),"DNF",CONCATENATE(RANK(rounds_cum_time[[#This Row],[13]],rounds_cum_time[13],1),"."))</f>
        <v>80.</v>
      </c>
      <c r="W81" s="130" t="str">
        <f>IF(ISBLANK(laps_times[[#This Row],[14]]),"DNF",CONCATENATE(RANK(rounds_cum_time[[#This Row],[14]],rounds_cum_time[14],1),"."))</f>
        <v>80.</v>
      </c>
      <c r="X81" s="130" t="str">
        <f>IF(ISBLANK(laps_times[[#This Row],[15]]),"DNF",CONCATENATE(RANK(rounds_cum_time[[#This Row],[15]],rounds_cum_time[15],1),"."))</f>
        <v>77.</v>
      </c>
      <c r="Y81" s="130" t="str">
        <f>IF(ISBLANK(laps_times[[#This Row],[16]]),"DNF",CONCATENATE(RANK(rounds_cum_time[[#This Row],[16]],rounds_cum_time[16],1),"."))</f>
        <v>76.</v>
      </c>
      <c r="Z81" s="130" t="str">
        <f>IF(ISBLANK(laps_times[[#This Row],[17]]),"DNF",CONCATENATE(RANK(rounds_cum_time[[#This Row],[17]],rounds_cum_time[17],1),"."))</f>
        <v>75.</v>
      </c>
      <c r="AA81" s="130" t="str">
        <f>IF(ISBLANK(laps_times[[#This Row],[18]]),"DNF",CONCATENATE(RANK(rounds_cum_time[[#This Row],[18]],rounds_cum_time[18],1),"."))</f>
        <v>74.</v>
      </c>
      <c r="AB81" s="130" t="str">
        <f>IF(ISBLANK(laps_times[[#This Row],[19]]),"DNF",CONCATENATE(RANK(rounds_cum_time[[#This Row],[19]],rounds_cum_time[19],1),"."))</f>
        <v>74.</v>
      </c>
      <c r="AC81" s="130" t="str">
        <f>IF(ISBLANK(laps_times[[#This Row],[20]]),"DNF",CONCATENATE(RANK(rounds_cum_time[[#This Row],[20]],rounds_cum_time[20],1),"."))</f>
        <v>74.</v>
      </c>
      <c r="AD81" s="130" t="str">
        <f>IF(ISBLANK(laps_times[[#This Row],[21]]),"DNF",CONCATENATE(RANK(rounds_cum_time[[#This Row],[21]],rounds_cum_time[21],1),"."))</f>
        <v>73.</v>
      </c>
      <c r="AE81" s="130" t="str">
        <f>IF(ISBLANK(laps_times[[#This Row],[22]]),"DNF",CONCATENATE(RANK(rounds_cum_time[[#This Row],[22]],rounds_cum_time[22],1),"."))</f>
        <v>72.</v>
      </c>
      <c r="AF81" s="130" t="str">
        <f>IF(ISBLANK(laps_times[[#This Row],[23]]),"DNF",CONCATENATE(RANK(rounds_cum_time[[#This Row],[23]],rounds_cum_time[23],1),"."))</f>
        <v>72.</v>
      </c>
      <c r="AG81" s="130" t="str">
        <f>IF(ISBLANK(laps_times[[#This Row],[24]]),"DNF",CONCATENATE(RANK(rounds_cum_time[[#This Row],[24]],rounds_cum_time[24],1),"."))</f>
        <v>73.</v>
      </c>
      <c r="AH81" s="130" t="str">
        <f>IF(ISBLANK(laps_times[[#This Row],[25]]),"DNF",CONCATENATE(RANK(rounds_cum_time[[#This Row],[25]],rounds_cum_time[25],1),"."))</f>
        <v>73.</v>
      </c>
      <c r="AI81" s="130" t="str">
        <f>IF(ISBLANK(laps_times[[#This Row],[26]]),"DNF",CONCATENATE(RANK(rounds_cum_time[[#This Row],[26]],rounds_cum_time[26],1),"."))</f>
        <v>73.</v>
      </c>
      <c r="AJ81" s="130" t="str">
        <f>IF(ISBLANK(laps_times[[#This Row],[27]]),"DNF",CONCATENATE(RANK(rounds_cum_time[[#This Row],[27]],rounds_cum_time[27],1),"."))</f>
        <v>73.</v>
      </c>
      <c r="AK81" s="130" t="str">
        <f>IF(ISBLANK(laps_times[[#This Row],[28]]),"DNF",CONCATENATE(RANK(rounds_cum_time[[#This Row],[28]],rounds_cum_time[28],1),"."))</f>
        <v>73.</v>
      </c>
      <c r="AL81" s="130" t="str">
        <f>IF(ISBLANK(laps_times[[#This Row],[29]]),"DNF",CONCATENATE(RANK(rounds_cum_time[[#This Row],[29]],rounds_cum_time[29],1),"."))</f>
        <v>73.</v>
      </c>
      <c r="AM81" s="130" t="str">
        <f>IF(ISBLANK(laps_times[[#This Row],[30]]),"DNF",CONCATENATE(RANK(rounds_cum_time[[#This Row],[30]],rounds_cum_time[30],1),"."))</f>
        <v>73.</v>
      </c>
      <c r="AN81" s="130" t="str">
        <f>IF(ISBLANK(laps_times[[#This Row],[31]]),"DNF",CONCATENATE(RANK(rounds_cum_time[[#This Row],[31]],rounds_cum_time[31],1),"."))</f>
        <v>73.</v>
      </c>
      <c r="AO81" s="130" t="str">
        <f>IF(ISBLANK(laps_times[[#This Row],[32]]),"DNF",CONCATENATE(RANK(rounds_cum_time[[#This Row],[32]],rounds_cum_time[32],1),"."))</f>
        <v>73.</v>
      </c>
      <c r="AP81" s="130" t="str">
        <f>IF(ISBLANK(laps_times[[#This Row],[33]]),"DNF",CONCATENATE(RANK(rounds_cum_time[[#This Row],[33]],rounds_cum_time[33],1),"."))</f>
        <v>73.</v>
      </c>
      <c r="AQ81" s="130" t="str">
        <f>IF(ISBLANK(laps_times[[#This Row],[34]]),"DNF",CONCATENATE(RANK(rounds_cum_time[[#This Row],[34]],rounds_cum_time[34],1),"."))</f>
        <v>73.</v>
      </c>
      <c r="AR81" s="130" t="str">
        <f>IF(ISBLANK(laps_times[[#This Row],[35]]),"DNF",CONCATENATE(RANK(rounds_cum_time[[#This Row],[35]],rounds_cum_time[35],1),"."))</f>
        <v>72.</v>
      </c>
      <c r="AS81" s="130" t="str">
        <f>IF(ISBLANK(laps_times[[#This Row],[36]]),"DNF",CONCATENATE(RANK(rounds_cum_time[[#This Row],[36]],rounds_cum_time[36],1),"."))</f>
        <v>72.</v>
      </c>
      <c r="AT81" s="130" t="str">
        <f>IF(ISBLANK(laps_times[[#This Row],[37]]),"DNF",CONCATENATE(RANK(rounds_cum_time[[#This Row],[37]],rounds_cum_time[37],1),"."))</f>
        <v>72.</v>
      </c>
      <c r="AU81" s="130" t="str">
        <f>IF(ISBLANK(laps_times[[#This Row],[38]]),"DNF",CONCATENATE(RANK(rounds_cum_time[[#This Row],[38]],rounds_cum_time[38],1),"."))</f>
        <v>72.</v>
      </c>
      <c r="AV81" s="130" t="str">
        <f>IF(ISBLANK(laps_times[[#This Row],[39]]),"DNF",CONCATENATE(RANK(rounds_cum_time[[#This Row],[39]],rounds_cum_time[39],1),"."))</f>
        <v>72.</v>
      </c>
      <c r="AW81" s="130" t="str">
        <f>IF(ISBLANK(laps_times[[#This Row],[40]]),"DNF",CONCATENATE(RANK(rounds_cum_time[[#This Row],[40]],rounds_cum_time[40],1),"."))</f>
        <v>72.</v>
      </c>
      <c r="AX81" s="130" t="str">
        <f>IF(ISBLANK(laps_times[[#This Row],[41]]),"DNF",CONCATENATE(RANK(rounds_cum_time[[#This Row],[41]],rounds_cum_time[41],1),"."))</f>
        <v>72.</v>
      </c>
      <c r="AY81" s="130" t="str">
        <f>IF(ISBLANK(laps_times[[#This Row],[42]]),"DNF",CONCATENATE(RANK(rounds_cum_time[[#This Row],[42]],rounds_cum_time[42],1),"."))</f>
        <v>72.</v>
      </c>
      <c r="AZ81" s="130" t="str">
        <f>IF(ISBLANK(laps_times[[#This Row],[43]]),"DNF",CONCATENATE(RANK(rounds_cum_time[[#This Row],[43]],rounds_cum_time[43],1),"."))</f>
        <v>72.</v>
      </c>
      <c r="BA81" s="130" t="str">
        <f>IF(ISBLANK(laps_times[[#This Row],[44]]),"DNF",CONCATENATE(RANK(rounds_cum_time[[#This Row],[44]],rounds_cum_time[44],1),"."))</f>
        <v>72.</v>
      </c>
      <c r="BB81" s="130" t="str">
        <f>IF(ISBLANK(laps_times[[#This Row],[45]]),"DNF",CONCATENATE(RANK(rounds_cum_time[[#This Row],[45]],rounds_cum_time[45],1),"."))</f>
        <v>72.</v>
      </c>
      <c r="BC81" s="130" t="str">
        <f>IF(ISBLANK(laps_times[[#This Row],[46]]),"DNF",CONCATENATE(RANK(rounds_cum_time[[#This Row],[46]],rounds_cum_time[46],1),"."))</f>
        <v>72.</v>
      </c>
      <c r="BD81" s="130" t="str">
        <f>IF(ISBLANK(laps_times[[#This Row],[47]]),"DNF",CONCATENATE(RANK(rounds_cum_time[[#This Row],[47]],rounds_cum_time[47],1),"."))</f>
        <v>72.</v>
      </c>
      <c r="BE81" s="130" t="str">
        <f>IF(ISBLANK(laps_times[[#This Row],[48]]),"DNF",CONCATENATE(RANK(rounds_cum_time[[#This Row],[48]],rounds_cum_time[48],1),"."))</f>
        <v>71.</v>
      </c>
      <c r="BF81" s="130" t="str">
        <f>IF(ISBLANK(laps_times[[#This Row],[49]]),"DNF",CONCATENATE(RANK(rounds_cum_time[[#This Row],[49]],rounds_cum_time[49],1),"."))</f>
        <v>71.</v>
      </c>
      <c r="BG81" s="130" t="str">
        <f>IF(ISBLANK(laps_times[[#This Row],[50]]),"DNF",CONCATENATE(RANK(rounds_cum_time[[#This Row],[50]],rounds_cum_time[50],1),"."))</f>
        <v>71.</v>
      </c>
      <c r="BH81" s="130" t="str">
        <f>IF(ISBLANK(laps_times[[#This Row],[51]]),"DNF",CONCATENATE(RANK(rounds_cum_time[[#This Row],[51]],rounds_cum_time[51],1),"."))</f>
        <v>71.</v>
      </c>
      <c r="BI81" s="130" t="str">
        <f>IF(ISBLANK(laps_times[[#This Row],[52]]),"DNF",CONCATENATE(RANK(rounds_cum_time[[#This Row],[52]],rounds_cum_time[52],1),"."))</f>
        <v>71.</v>
      </c>
      <c r="BJ81" s="130" t="str">
        <f>IF(ISBLANK(laps_times[[#This Row],[53]]),"DNF",CONCATENATE(RANK(rounds_cum_time[[#This Row],[53]],rounds_cum_time[53],1),"."))</f>
        <v>70.</v>
      </c>
      <c r="BK81" s="130" t="str">
        <f>IF(ISBLANK(laps_times[[#This Row],[54]]),"DNF",CONCATENATE(RANK(rounds_cum_time[[#This Row],[54]],rounds_cum_time[54],1),"."))</f>
        <v>69.</v>
      </c>
      <c r="BL81" s="130" t="str">
        <f>IF(ISBLANK(laps_times[[#This Row],[55]]),"DNF",CONCATENATE(RANK(rounds_cum_time[[#This Row],[55]],rounds_cum_time[55],1),"."))</f>
        <v>69.</v>
      </c>
      <c r="BM81" s="130" t="str">
        <f>IF(ISBLANK(laps_times[[#This Row],[56]]),"DNF",CONCATENATE(RANK(rounds_cum_time[[#This Row],[56]],rounds_cum_time[56],1),"."))</f>
        <v>71.</v>
      </c>
      <c r="BN81" s="130" t="str">
        <f>IF(ISBLANK(laps_times[[#This Row],[57]]),"DNF",CONCATENATE(RANK(rounds_cum_time[[#This Row],[57]],rounds_cum_time[57],1),"."))</f>
        <v>71.</v>
      </c>
      <c r="BO81" s="130" t="str">
        <f>IF(ISBLANK(laps_times[[#This Row],[58]]),"DNF",CONCATENATE(RANK(rounds_cum_time[[#This Row],[58]],rounds_cum_time[58],1),"."))</f>
        <v>71.</v>
      </c>
      <c r="BP81" s="130" t="str">
        <f>IF(ISBLANK(laps_times[[#This Row],[59]]),"DNF",CONCATENATE(RANK(rounds_cum_time[[#This Row],[59]],rounds_cum_time[59],1),"."))</f>
        <v>70.</v>
      </c>
      <c r="BQ81" s="130" t="str">
        <f>IF(ISBLANK(laps_times[[#This Row],[60]]),"DNF",CONCATENATE(RANK(rounds_cum_time[[#This Row],[60]],rounds_cum_time[60],1),"."))</f>
        <v>71.</v>
      </c>
      <c r="BR81" s="130" t="str">
        <f>IF(ISBLANK(laps_times[[#This Row],[61]]),"DNF",CONCATENATE(RANK(rounds_cum_time[[#This Row],[61]],rounds_cum_time[61],1),"."))</f>
        <v>70.</v>
      </c>
      <c r="BS81" s="130" t="str">
        <f>IF(ISBLANK(laps_times[[#This Row],[62]]),"DNF",CONCATENATE(RANK(rounds_cum_time[[#This Row],[62]],rounds_cum_time[62],1),"."))</f>
        <v>71.</v>
      </c>
      <c r="BT81" s="130" t="str">
        <f>IF(ISBLANK(laps_times[[#This Row],[63]]),"DNF",CONCATENATE(RANK(rounds_cum_time[[#This Row],[63]],rounds_cum_time[63],1),"."))</f>
        <v>71.</v>
      </c>
      <c r="BU81" s="130" t="str">
        <f>IF(ISBLANK(laps_times[[#This Row],[64]]),"DNF",CONCATENATE(RANK(rounds_cum_time[[#This Row],[64]],rounds_cum_time[64],1),"."))</f>
        <v>70.</v>
      </c>
      <c r="BV81" s="130" t="str">
        <f>IF(ISBLANK(laps_times[[#This Row],[65]]),"DNF",CONCATENATE(RANK(rounds_cum_time[[#This Row],[65]],rounds_cum_time[65],1),"."))</f>
        <v>71.</v>
      </c>
      <c r="BW81" s="130" t="str">
        <f>IF(ISBLANK(laps_times[[#This Row],[66]]),"DNF",CONCATENATE(RANK(rounds_cum_time[[#This Row],[66]],rounds_cum_time[66],1),"."))</f>
        <v>71.</v>
      </c>
      <c r="BX81" s="130" t="str">
        <f>IF(ISBLANK(laps_times[[#This Row],[67]]),"DNF",CONCATENATE(RANK(rounds_cum_time[[#This Row],[67]],rounds_cum_time[67],1),"."))</f>
        <v>71.</v>
      </c>
      <c r="BY81" s="130" t="str">
        <f>IF(ISBLANK(laps_times[[#This Row],[68]]),"DNF",CONCATENATE(RANK(rounds_cum_time[[#This Row],[68]],rounds_cum_time[68],1),"."))</f>
        <v>71.</v>
      </c>
      <c r="BZ81" s="130" t="str">
        <f>IF(ISBLANK(laps_times[[#This Row],[69]]),"DNF",CONCATENATE(RANK(rounds_cum_time[[#This Row],[69]],rounds_cum_time[69],1),"."))</f>
        <v>72.</v>
      </c>
      <c r="CA81" s="130" t="str">
        <f>IF(ISBLANK(laps_times[[#This Row],[70]]),"DNF",CONCATENATE(RANK(rounds_cum_time[[#This Row],[70]],rounds_cum_time[70],1),"."))</f>
        <v>72.</v>
      </c>
      <c r="CB81" s="130" t="str">
        <f>IF(ISBLANK(laps_times[[#This Row],[71]]),"DNF",CONCATENATE(RANK(rounds_cum_time[[#This Row],[71]],rounds_cum_time[71],1),"."))</f>
        <v>72.</v>
      </c>
      <c r="CC81" s="130" t="str">
        <f>IF(ISBLANK(laps_times[[#This Row],[72]]),"DNF",CONCATENATE(RANK(rounds_cum_time[[#This Row],[72]],rounds_cum_time[72],1),"."))</f>
        <v>72.</v>
      </c>
      <c r="CD81" s="130" t="str">
        <f>IF(ISBLANK(laps_times[[#This Row],[73]]),"DNF",CONCATENATE(RANK(rounds_cum_time[[#This Row],[73]],rounds_cum_time[73],1),"."))</f>
        <v>72.</v>
      </c>
      <c r="CE81" s="130" t="str">
        <f>IF(ISBLANK(laps_times[[#This Row],[74]]),"DNF",CONCATENATE(RANK(rounds_cum_time[[#This Row],[74]],rounds_cum_time[74],1),"."))</f>
        <v>72.</v>
      </c>
      <c r="CF81" s="130" t="str">
        <f>IF(ISBLANK(laps_times[[#This Row],[75]]),"DNF",CONCATENATE(RANK(rounds_cum_time[[#This Row],[75]],rounds_cum_time[75],1),"."))</f>
        <v>72.</v>
      </c>
      <c r="CG81" s="130" t="str">
        <f>IF(ISBLANK(laps_times[[#This Row],[76]]),"DNF",CONCATENATE(RANK(rounds_cum_time[[#This Row],[76]],rounds_cum_time[76],1),"."))</f>
        <v>72.</v>
      </c>
      <c r="CH81" s="130" t="str">
        <f>IF(ISBLANK(laps_times[[#This Row],[77]]),"DNF",CONCATENATE(RANK(rounds_cum_time[[#This Row],[77]],rounds_cum_time[77],1),"."))</f>
        <v>73.</v>
      </c>
      <c r="CI81" s="130" t="str">
        <f>IF(ISBLANK(laps_times[[#This Row],[78]]),"DNF",CONCATENATE(RANK(rounds_cum_time[[#This Row],[78]],rounds_cum_time[78],1),"."))</f>
        <v>74.</v>
      </c>
      <c r="CJ81" s="130" t="str">
        <f>IF(ISBLANK(laps_times[[#This Row],[79]]),"DNF",CONCATENATE(RANK(rounds_cum_time[[#This Row],[79]],rounds_cum_time[79],1),"."))</f>
        <v>74.</v>
      </c>
      <c r="CK81" s="130" t="str">
        <f>IF(ISBLANK(laps_times[[#This Row],[80]]),"DNF",CONCATENATE(RANK(rounds_cum_time[[#This Row],[80]],rounds_cum_time[80],1),"."))</f>
        <v>74.</v>
      </c>
      <c r="CL81" s="130" t="str">
        <f>IF(ISBLANK(laps_times[[#This Row],[81]]),"DNF",CONCATENATE(RANK(rounds_cum_time[[#This Row],[81]],rounds_cum_time[81],1),"."))</f>
        <v>74.</v>
      </c>
      <c r="CM81" s="130" t="str">
        <f>IF(ISBLANK(laps_times[[#This Row],[82]]),"DNF",CONCATENATE(RANK(rounds_cum_time[[#This Row],[82]],rounds_cum_time[82],1),"."))</f>
        <v>74.</v>
      </c>
      <c r="CN81" s="130" t="str">
        <f>IF(ISBLANK(laps_times[[#This Row],[83]]),"DNF",CONCATENATE(RANK(rounds_cum_time[[#This Row],[83]],rounds_cum_time[83],1),"."))</f>
        <v>73.</v>
      </c>
      <c r="CO81" s="130" t="str">
        <f>IF(ISBLANK(laps_times[[#This Row],[84]]),"DNF",CONCATENATE(RANK(rounds_cum_time[[#This Row],[84]],rounds_cum_time[84],1),"."))</f>
        <v>77.</v>
      </c>
      <c r="CP81" s="130" t="str">
        <f>IF(ISBLANK(laps_times[[#This Row],[85]]),"DNF",CONCATENATE(RANK(rounds_cum_time[[#This Row],[85]],rounds_cum_time[85],1),"."))</f>
        <v>77.</v>
      </c>
      <c r="CQ81" s="130" t="str">
        <f>IF(ISBLANK(laps_times[[#This Row],[86]]),"DNF",CONCATENATE(RANK(rounds_cum_time[[#This Row],[86]],rounds_cum_time[86],1),"."))</f>
        <v>78.</v>
      </c>
      <c r="CR81" s="130" t="str">
        <f>IF(ISBLANK(laps_times[[#This Row],[87]]),"DNF",CONCATENATE(RANK(rounds_cum_time[[#This Row],[87]],rounds_cum_time[87],1),"."))</f>
        <v>78.</v>
      </c>
      <c r="CS81" s="130" t="str">
        <f>IF(ISBLANK(laps_times[[#This Row],[88]]),"DNF",CONCATENATE(RANK(rounds_cum_time[[#This Row],[88]],rounds_cum_time[88],1),"."))</f>
        <v>78.</v>
      </c>
      <c r="CT81" s="130" t="str">
        <f>IF(ISBLANK(laps_times[[#This Row],[89]]),"DNF",CONCATENATE(RANK(rounds_cum_time[[#This Row],[89]],rounds_cum_time[89],1),"."))</f>
        <v>78.</v>
      </c>
      <c r="CU81" s="130" t="str">
        <f>IF(ISBLANK(laps_times[[#This Row],[90]]),"DNF",CONCATENATE(RANK(rounds_cum_time[[#This Row],[90]],rounds_cum_time[90],1),"."))</f>
        <v>78.</v>
      </c>
      <c r="CV81" s="130" t="str">
        <f>IF(ISBLANK(laps_times[[#This Row],[91]]),"DNF",CONCATENATE(RANK(rounds_cum_time[[#This Row],[91]],rounds_cum_time[91],1),"."))</f>
        <v>79.</v>
      </c>
      <c r="CW81" s="130" t="str">
        <f>IF(ISBLANK(laps_times[[#This Row],[92]]),"DNF",CONCATENATE(RANK(rounds_cum_time[[#This Row],[92]],rounds_cum_time[92],1),"."))</f>
        <v>79.</v>
      </c>
      <c r="CX81" s="130" t="str">
        <f>IF(ISBLANK(laps_times[[#This Row],[93]]),"DNF",CONCATENATE(RANK(rounds_cum_time[[#This Row],[93]],rounds_cum_time[93],1),"."))</f>
        <v>79.</v>
      </c>
      <c r="CY81" s="130" t="str">
        <f>IF(ISBLANK(laps_times[[#This Row],[94]]),"DNF",CONCATENATE(RANK(rounds_cum_time[[#This Row],[94]],rounds_cum_time[94],1),"."))</f>
        <v>79.</v>
      </c>
      <c r="CZ81" s="130" t="str">
        <f>IF(ISBLANK(laps_times[[#This Row],[95]]),"DNF",CONCATENATE(RANK(rounds_cum_time[[#This Row],[95]],rounds_cum_time[95],1),"."))</f>
        <v>79.</v>
      </c>
      <c r="DA81" s="130" t="str">
        <f>IF(ISBLANK(laps_times[[#This Row],[96]]),"DNF",CONCATENATE(RANK(rounds_cum_time[[#This Row],[96]],rounds_cum_time[96],1),"."))</f>
        <v>79.</v>
      </c>
      <c r="DB81" s="130" t="str">
        <f>IF(ISBLANK(laps_times[[#This Row],[97]]),"DNF",CONCATENATE(RANK(rounds_cum_time[[#This Row],[97]],rounds_cum_time[97],1),"."))</f>
        <v>79.</v>
      </c>
      <c r="DC81" s="130" t="str">
        <f>IF(ISBLANK(laps_times[[#This Row],[98]]),"DNF",CONCATENATE(RANK(rounds_cum_time[[#This Row],[98]],rounds_cum_time[98],1),"."))</f>
        <v>78.</v>
      </c>
      <c r="DD81" s="130" t="str">
        <f>IF(ISBLANK(laps_times[[#This Row],[99]]),"DNF",CONCATENATE(RANK(rounds_cum_time[[#This Row],[99]],rounds_cum_time[99],1),"."))</f>
        <v>78.</v>
      </c>
      <c r="DE81" s="130" t="str">
        <f>IF(ISBLANK(laps_times[[#This Row],[100]]),"DNF",CONCATENATE(RANK(rounds_cum_time[[#This Row],[100]],rounds_cum_time[100],1),"."))</f>
        <v>78.</v>
      </c>
      <c r="DF81" s="130" t="str">
        <f>IF(ISBLANK(laps_times[[#This Row],[101]]),"DNF",CONCATENATE(RANK(rounds_cum_time[[#This Row],[101]],rounds_cum_time[101],1),"."))</f>
        <v>78.</v>
      </c>
      <c r="DG81" s="130" t="str">
        <f>IF(ISBLANK(laps_times[[#This Row],[102]]),"DNF",CONCATENATE(RANK(rounds_cum_time[[#This Row],[102]],rounds_cum_time[102],1),"."))</f>
        <v>78.</v>
      </c>
      <c r="DH81" s="130" t="str">
        <f>IF(ISBLANK(laps_times[[#This Row],[103]]),"DNF",CONCATENATE(RANK(rounds_cum_time[[#This Row],[103]],rounds_cum_time[103],1),"."))</f>
        <v>78.</v>
      </c>
      <c r="DI81" s="131" t="str">
        <f>IF(ISBLANK(laps_times[[#This Row],[104]]),"DNF",CONCATENATE(RANK(rounds_cum_time[[#This Row],[104]],rounds_cum_time[104],1),"."))</f>
        <v>78.</v>
      </c>
      <c r="DJ81" s="131" t="str">
        <f>IF(ISBLANK(laps_times[[#This Row],[105]]),"DNF",CONCATENATE(RANK(rounds_cum_time[[#This Row],[105]],rounds_cum_time[105],1),"."))</f>
        <v>78.</v>
      </c>
    </row>
    <row r="82" spans="2:114" x14ac:dyDescent="0.2">
      <c r="B82" s="124">
        <f>laps_times[[#This Row],[poř]]</f>
        <v>79</v>
      </c>
      <c r="C82" s="129">
        <f>laps_times[[#This Row],[s.č.]]</f>
        <v>39</v>
      </c>
      <c r="D82" s="125" t="str">
        <f>laps_times[[#This Row],[jméno]]</f>
        <v>Hrček Petr</v>
      </c>
      <c r="E82" s="126">
        <f>laps_times[[#This Row],[roč]]</f>
        <v>1961</v>
      </c>
      <c r="F82" s="126" t="str">
        <f>laps_times[[#This Row],[kat]]</f>
        <v>M50</v>
      </c>
      <c r="G82" s="126">
        <f>laps_times[[#This Row],[poř_kat]]</f>
        <v>14</v>
      </c>
      <c r="H82" s="125" t="str">
        <f>IF(ISBLANK(laps_times[[#This Row],[klub]]),"-",laps_times[[#This Row],[klub]])</f>
        <v>-</v>
      </c>
      <c r="I82" s="138">
        <f>laps_times[[#This Row],[celk. čas]]</f>
        <v>0.16826388888888888</v>
      </c>
      <c r="J82" s="130" t="str">
        <f>IF(ISBLANK(laps_times[[#This Row],[1]]),"DNF",CONCATENATE(RANK(rounds_cum_time[[#This Row],[1]],rounds_cum_time[1],1),"."))</f>
        <v>82.</v>
      </c>
      <c r="K82" s="130" t="str">
        <f>IF(ISBLANK(laps_times[[#This Row],[2]]),"DNF",CONCATENATE(RANK(rounds_cum_time[[#This Row],[2]],rounds_cum_time[2],1),"."))</f>
        <v>86.</v>
      </c>
      <c r="L82" s="130" t="str">
        <f>IF(ISBLANK(laps_times[[#This Row],[3]]),"DNF",CONCATENATE(RANK(rounds_cum_time[[#This Row],[3]],rounds_cum_time[3],1),"."))</f>
        <v>86.</v>
      </c>
      <c r="M82" s="130" t="str">
        <f>IF(ISBLANK(laps_times[[#This Row],[4]]),"DNF",CONCATENATE(RANK(rounds_cum_time[[#This Row],[4]],rounds_cum_time[4],1),"."))</f>
        <v>88.</v>
      </c>
      <c r="N82" s="130" t="str">
        <f>IF(ISBLANK(laps_times[[#This Row],[5]]),"DNF",CONCATENATE(RANK(rounds_cum_time[[#This Row],[5]],rounds_cum_time[5],1),"."))</f>
        <v>87.</v>
      </c>
      <c r="O82" s="130" t="str">
        <f>IF(ISBLANK(laps_times[[#This Row],[6]]),"DNF",CONCATENATE(RANK(rounds_cum_time[[#This Row],[6]],rounds_cum_time[6],1),"."))</f>
        <v>88.</v>
      </c>
      <c r="P82" s="130" t="str">
        <f>IF(ISBLANK(laps_times[[#This Row],[7]]),"DNF",CONCATENATE(RANK(rounds_cum_time[[#This Row],[7]],rounds_cum_time[7],1),"."))</f>
        <v>88.</v>
      </c>
      <c r="Q82" s="130" t="str">
        <f>IF(ISBLANK(laps_times[[#This Row],[8]]),"DNF",CONCATENATE(RANK(rounds_cum_time[[#This Row],[8]],rounds_cum_time[8],1),"."))</f>
        <v>88.</v>
      </c>
      <c r="R82" s="130" t="str">
        <f>IF(ISBLANK(laps_times[[#This Row],[9]]),"DNF",CONCATENATE(RANK(rounds_cum_time[[#This Row],[9]],rounds_cum_time[9],1),"."))</f>
        <v>88.</v>
      </c>
      <c r="S82" s="130" t="str">
        <f>IF(ISBLANK(laps_times[[#This Row],[10]]),"DNF",CONCATENATE(RANK(rounds_cum_time[[#This Row],[10]],rounds_cum_time[10],1),"."))</f>
        <v>89.</v>
      </c>
      <c r="T82" s="130" t="str">
        <f>IF(ISBLANK(laps_times[[#This Row],[11]]),"DNF",CONCATENATE(RANK(rounds_cum_time[[#This Row],[11]],rounds_cum_time[11],1),"."))</f>
        <v>89.</v>
      </c>
      <c r="U82" s="130" t="str">
        <f>IF(ISBLANK(laps_times[[#This Row],[12]]),"DNF",CONCATENATE(RANK(rounds_cum_time[[#This Row],[12]],rounds_cum_time[12],1),"."))</f>
        <v>91.</v>
      </c>
      <c r="V82" s="130" t="str">
        <f>IF(ISBLANK(laps_times[[#This Row],[13]]),"DNF",CONCATENATE(RANK(rounds_cum_time[[#This Row],[13]],rounds_cum_time[13],1),"."))</f>
        <v>92.</v>
      </c>
      <c r="W82" s="130" t="str">
        <f>IF(ISBLANK(laps_times[[#This Row],[14]]),"DNF",CONCATENATE(RANK(rounds_cum_time[[#This Row],[14]],rounds_cum_time[14],1),"."))</f>
        <v>91.</v>
      </c>
      <c r="X82" s="130" t="str">
        <f>IF(ISBLANK(laps_times[[#This Row],[15]]),"DNF",CONCATENATE(RANK(rounds_cum_time[[#This Row],[15]],rounds_cum_time[15],1),"."))</f>
        <v>89.</v>
      </c>
      <c r="Y82" s="130" t="str">
        <f>IF(ISBLANK(laps_times[[#This Row],[16]]),"DNF",CONCATENATE(RANK(rounds_cum_time[[#This Row],[16]],rounds_cum_time[16],1),"."))</f>
        <v>90.</v>
      </c>
      <c r="Z82" s="130" t="str">
        <f>IF(ISBLANK(laps_times[[#This Row],[17]]),"DNF",CONCATENATE(RANK(rounds_cum_time[[#This Row],[17]],rounds_cum_time[17],1),"."))</f>
        <v>92.</v>
      </c>
      <c r="AA82" s="130" t="str">
        <f>IF(ISBLANK(laps_times[[#This Row],[18]]),"DNF",CONCATENATE(RANK(rounds_cum_time[[#This Row],[18]],rounds_cum_time[18],1),"."))</f>
        <v>90.</v>
      </c>
      <c r="AB82" s="130" t="str">
        <f>IF(ISBLANK(laps_times[[#This Row],[19]]),"DNF",CONCATENATE(RANK(rounds_cum_time[[#This Row],[19]],rounds_cum_time[19],1),"."))</f>
        <v>92.</v>
      </c>
      <c r="AC82" s="130" t="str">
        <f>IF(ISBLANK(laps_times[[#This Row],[20]]),"DNF",CONCATENATE(RANK(rounds_cum_time[[#This Row],[20]],rounds_cum_time[20],1),"."))</f>
        <v>92.</v>
      </c>
      <c r="AD82" s="130" t="str">
        <f>IF(ISBLANK(laps_times[[#This Row],[21]]),"DNF",CONCATENATE(RANK(rounds_cum_time[[#This Row],[21]],rounds_cum_time[21],1),"."))</f>
        <v>91.</v>
      </c>
      <c r="AE82" s="130" t="str">
        <f>IF(ISBLANK(laps_times[[#This Row],[22]]),"DNF",CONCATENATE(RANK(rounds_cum_time[[#This Row],[22]],rounds_cum_time[22],1),"."))</f>
        <v>90.</v>
      </c>
      <c r="AF82" s="130" t="str">
        <f>IF(ISBLANK(laps_times[[#This Row],[23]]),"DNF",CONCATENATE(RANK(rounds_cum_time[[#This Row],[23]],rounds_cum_time[23],1),"."))</f>
        <v>90.</v>
      </c>
      <c r="AG82" s="130" t="str">
        <f>IF(ISBLANK(laps_times[[#This Row],[24]]),"DNF",CONCATENATE(RANK(rounds_cum_time[[#This Row],[24]],rounds_cum_time[24],1),"."))</f>
        <v>90.</v>
      </c>
      <c r="AH82" s="130" t="str">
        <f>IF(ISBLANK(laps_times[[#This Row],[25]]),"DNF",CONCATENATE(RANK(rounds_cum_time[[#This Row],[25]],rounds_cum_time[25],1),"."))</f>
        <v>91.</v>
      </c>
      <c r="AI82" s="130" t="str">
        <f>IF(ISBLANK(laps_times[[#This Row],[26]]),"DNF",CONCATENATE(RANK(rounds_cum_time[[#This Row],[26]],rounds_cum_time[26],1),"."))</f>
        <v>91.</v>
      </c>
      <c r="AJ82" s="130" t="str">
        <f>IF(ISBLANK(laps_times[[#This Row],[27]]),"DNF",CONCATENATE(RANK(rounds_cum_time[[#This Row],[27]],rounds_cum_time[27],1),"."))</f>
        <v>90.</v>
      </c>
      <c r="AK82" s="130" t="str">
        <f>IF(ISBLANK(laps_times[[#This Row],[28]]),"DNF",CONCATENATE(RANK(rounds_cum_time[[#This Row],[28]],rounds_cum_time[28],1),"."))</f>
        <v>90.</v>
      </c>
      <c r="AL82" s="130" t="str">
        <f>IF(ISBLANK(laps_times[[#This Row],[29]]),"DNF",CONCATENATE(RANK(rounds_cum_time[[#This Row],[29]],rounds_cum_time[29],1),"."))</f>
        <v>90.</v>
      </c>
      <c r="AM82" s="130" t="str">
        <f>IF(ISBLANK(laps_times[[#This Row],[30]]),"DNF",CONCATENATE(RANK(rounds_cum_time[[#This Row],[30]],rounds_cum_time[30],1),"."))</f>
        <v>90.</v>
      </c>
      <c r="AN82" s="130" t="str">
        <f>IF(ISBLANK(laps_times[[#This Row],[31]]),"DNF",CONCATENATE(RANK(rounds_cum_time[[#This Row],[31]],rounds_cum_time[31],1),"."))</f>
        <v>90.</v>
      </c>
      <c r="AO82" s="130" t="str">
        <f>IF(ISBLANK(laps_times[[#This Row],[32]]),"DNF",CONCATENATE(RANK(rounds_cum_time[[#This Row],[32]],rounds_cum_time[32],1),"."))</f>
        <v>89.</v>
      </c>
      <c r="AP82" s="130" t="str">
        <f>IF(ISBLANK(laps_times[[#This Row],[33]]),"DNF",CONCATENATE(RANK(rounds_cum_time[[#This Row],[33]],rounds_cum_time[33],1),"."))</f>
        <v>89.</v>
      </c>
      <c r="AQ82" s="130" t="str">
        <f>IF(ISBLANK(laps_times[[#This Row],[34]]),"DNF",CONCATENATE(RANK(rounds_cum_time[[#This Row],[34]],rounds_cum_time[34],1),"."))</f>
        <v>89.</v>
      </c>
      <c r="AR82" s="130" t="str">
        <f>IF(ISBLANK(laps_times[[#This Row],[35]]),"DNF",CONCATENATE(RANK(rounds_cum_time[[#This Row],[35]],rounds_cum_time[35],1),"."))</f>
        <v>89.</v>
      </c>
      <c r="AS82" s="130" t="str">
        <f>IF(ISBLANK(laps_times[[#This Row],[36]]),"DNF",CONCATENATE(RANK(rounds_cum_time[[#This Row],[36]],rounds_cum_time[36],1),"."))</f>
        <v>88.</v>
      </c>
      <c r="AT82" s="130" t="str">
        <f>IF(ISBLANK(laps_times[[#This Row],[37]]),"DNF",CONCATENATE(RANK(rounds_cum_time[[#This Row],[37]],rounds_cum_time[37],1),"."))</f>
        <v>88.</v>
      </c>
      <c r="AU82" s="130" t="str">
        <f>IF(ISBLANK(laps_times[[#This Row],[38]]),"DNF",CONCATENATE(RANK(rounds_cum_time[[#This Row],[38]],rounds_cum_time[38],1),"."))</f>
        <v>88.</v>
      </c>
      <c r="AV82" s="130" t="str">
        <f>IF(ISBLANK(laps_times[[#This Row],[39]]),"DNF",CONCATENATE(RANK(rounds_cum_time[[#This Row],[39]],rounds_cum_time[39],1),"."))</f>
        <v>88.</v>
      </c>
      <c r="AW82" s="130" t="str">
        <f>IF(ISBLANK(laps_times[[#This Row],[40]]),"DNF",CONCATENATE(RANK(rounds_cum_time[[#This Row],[40]],rounds_cum_time[40],1),"."))</f>
        <v>88.</v>
      </c>
      <c r="AX82" s="130" t="str">
        <f>IF(ISBLANK(laps_times[[#This Row],[41]]),"DNF",CONCATENATE(RANK(rounds_cum_time[[#This Row],[41]],rounds_cum_time[41],1),"."))</f>
        <v>85.</v>
      </c>
      <c r="AY82" s="130" t="str">
        <f>IF(ISBLANK(laps_times[[#This Row],[42]]),"DNF",CONCATENATE(RANK(rounds_cum_time[[#This Row],[42]],rounds_cum_time[42],1),"."))</f>
        <v>85.</v>
      </c>
      <c r="AZ82" s="130" t="str">
        <f>IF(ISBLANK(laps_times[[#This Row],[43]]),"DNF",CONCATENATE(RANK(rounds_cum_time[[#This Row],[43]],rounds_cum_time[43],1),"."))</f>
        <v>85.</v>
      </c>
      <c r="BA82" s="130" t="str">
        <f>IF(ISBLANK(laps_times[[#This Row],[44]]),"DNF",CONCATENATE(RANK(rounds_cum_time[[#This Row],[44]],rounds_cum_time[44],1),"."))</f>
        <v>85.</v>
      </c>
      <c r="BB82" s="130" t="str">
        <f>IF(ISBLANK(laps_times[[#This Row],[45]]),"DNF",CONCATENATE(RANK(rounds_cum_time[[#This Row],[45]],rounds_cum_time[45],1),"."))</f>
        <v>85.</v>
      </c>
      <c r="BC82" s="130" t="str">
        <f>IF(ISBLANK(laps_times[[#This Row],[46]]),"DNF",CONCATENATE(RANK(rounds_cum_time[[#This Row],[46]],rounds_cum_time[46],1),"."))</f>
        <v>85.</v>
      </c>
      <c r="BD82" s="130" t="str">
        <f>IF(ISBLANK(laps_times[[#This Row],[47]]),"DNF",CONCATENATE(RANK(rounds_cum_time[[#This Row],[47]],rounds_cum_time[47],1),"."))</f>
        <v>85.</v>
      </c>
      <c r="BE82" s="130" t="str">
        <f>IF(ISBLANK(laps_times[[#This Row],[48]]),"DNF",CONCATENATE(RANK(rounds_cum_time[[#This Row],[48]],rounds_cum_time[48],1),"."))</f>
        <v>84.</v>
      </c>
      <c r="BF82" s="130" t="str">
        <f>IF(ISBLANK(laps_times[[#This Row],[49]]),"DNF",CONCATENATE(RANK(rounds_cum_time[[#This Row],[49]],rounds_cum_time[49],1),"."))</f>
        <v>84.</v>
      </c>
      <c r="BG82" s="130" t="str">
        <f>IF(ISBLANK(laps_times[[#This Row],[50]]),"DNF",CONCATENATE(RANK(rounds_cum_time[[#This Row],[50]],rounds_cum_time[50],1),"."))</f>
        <v>84.</v>
      </c>
      <c r="BH82" s="130" t="str">
        <f>IF(ISBLANK(laps_times[[#This Row],[51]]),"DNF",CONCATENATE(RANK(rounds_cum_time[[#This Row],[51]],rounds_cum_time[51],1),"."))</f>
        <v>84.</v>
      </c>
      <c r="BI82" s="130" t="str">
        <f>IF(ISBLANK(laps_times[[#This Row],[52]]),"DNF",CONCATENATE(RANK(rounds_cum_time[[#This Row],[52]],rounds_cum_time[52],1),"."))</f>
        <v>84.</v>
      </c>
      <c r="BJ82" s="130" t="str">
        <f>IF(ISBLANK(laps_times[[#This Row],[53]]),"DNF",CONCATENATE(RANK(rounds_cum_time[[#This Row],[53]],rounds_cum_time[53],1),"."))</f>
        <v>84.</v>
      </c>
      <c r="BK82" s="130" t="str">
        <f>IF(ISBLANK(laps_times[[#This Row],[54]]),"DNF",CONCATENATE(RANK(rounds_cum_time[[#This Row],[54]],rounds_cum_time[54],1),"."))</f>
        <v>84.</v>
      </c>
      <c r="BL82" s="130" t="str">
        <f>IF(ISBLANK(laps_times[[#This Row],[55]]),"DNF",CONCATENATE(RANK(rounds_cum_time[[#This Row],[55]],rounds_cum_time[55],1),"."))</f>
        <v>84.</v>
      </c>
      <c r="BM82" s="130" t="str">
        <f>IF(ISBLANK(laps_times[[#This Row],[56]]),"DNF",CONCATENATE(RANK(rounds_cum_time[[#This Row],[56]],rounds_cum_time[56],1),"."))</f>
        <v>84.</v>
      </c>
      <c r="BN82" s="130" t="str">
        <f>IF(ISBLANK(laps_times[[#This Row],[57]]),"DNF",CONCATENATE(RANK(rounds_cum_time[[#This Row],[57]],rounds_cum_time[57],1),"."))</f>
        <v>84.</v>
      </c>
      <c r="BO82" s="130" t="str">
        <f>IF(ISBLANK(laps_times[[#This Row],[58]]),"DNF",CONCATENATE(RANK(rounds_cum_time[[#This Row],[58]],rounds_cum_time[58],1),"."))</f>
        <v>84.</v>
      </c>
      <c r="BP82" s="130" t="str">
        <f>IF(ISBLANK(laps_times[[#This Row],[59]]),"DNF",CONCATENATE(RANK(rounds_cum_time[[#This Row],[59]],rounds_cum_time[59],1),"."))</f>
        <v>84.</v>
      </c>
      <c r="BQ82" s="130" t="str">
        <f>IF(ISBLANK(laps_times[[#This Row],[60]]),"DNF",CONCATENATE(RANK(rounds_cum_time[[#This Row],[60]],rounds_cum_time[60],1),"."))</f>
        <v>84.</v>
      </c>
      <c r="BR82" s="130" t="str">
        <f>IF(ISBLANK(laps_times[[#This Row],[61]]),"DNF",CONCATENATE(RANK(rounds_cum_time[[#This Row],[61]],rounds_cum_time[61],1),"."))</f>
        <v>85.</v>
      </c>
      <c r="BS82" s="130" t="str">
        <f>IF(ISBLANK(laps_times[[#This Row],[62]]),"DNF",CONCATENATE(RANK(rounds_cum_time[[#This Row],[62]],rounds_cum_time[62],1),"."))</f>
        <v>85.</v>
      </c>
      <c r="BT82" s="130" t="str">
        <f>IF(ISBLANK(laps_times[[#This Row],[63]]),"DNF",CONCATENATE(RANK(rounds_cum_time[[#This Row],[63]],rounds_cum_time[63],1),"."))</f>
        <v>85.</v>
      </c>
      <c r="BU82" s="130" t="str">
        <f>IF(ISBLANK(laps_times[[#This Row],[64]]),"DNF",CONCATENATE(RANK(rounds_cum_time[[#This Row],[64]],rounds_cum_time[64],1),"."))</f>
        <v>84.</v>
      </c>
      <c r="BV82" s="130" t="str">
        <f>IF(ISBLANK(laps_times[[#This Row],[65]]),"DNF",CONCATENATE(RANK(rounds_cum_time[[#This Row],[65]],rounds_cum_time[65],1),"."))</f>
        <v>84.</v>
      </c>
      <c r="BW82" s="130" t="str">
        <f>IF(ISBLANK(laps_times[[#This Row],[66]]),"DNF",CONCATENATE(RANK(rounds_cum_time[[#This Row],[66]],rounds_cum_time[66],1),"."))</f>
        <v>84.</v>
      </c>
      <c r="BX82" s="130" t="str">
        <f>IF(ISBLANK(laps_times[[#This Row],[67]]),"DNF",CONCATENATE(RANK(rounds_cum_time[[#This Row],[67]],rounds_cum_time[67],1),"."))</f>
        <v>84.</v>
      </c>
      <c r="BY82" s="130" t="str">
        <f>IF(ISBLANK(laps_times[[#This Row],[68]]),"DNF",CONCATENATE(RANK(rounds_cum_time[[#This Row],[68]],rounds_cum_time[68],1),"."))</f>
        <v>83.</v>
      </c>
      <c r="BZ82" s="130" t="str">
        <f>IF(ISBLANK(laps_times[[#This Row],[69]]),"DNF",CONCATENATE(RANK(rounds_cum_time[[#This Row],[69]],rounds_cum_time[69],1),"."))</f>
        <v>82.</v>
      </c>
      <c r="CA82" s="130" t="str">
        <f>IF(ISBLANK(laps_times[[#This Row],[70]]),"DNF",CONCATENATE(RANK(rounds_cum_time[[#This Row],[70]],rounds_cum_time[70],1),"."))</f>
        <v>82.</v>
      </c>
      <c r="CB82" s="130" t="str">
        <f>IF(ISBLANK(laps_times[[#This Row],[71]]),"DNF",CONCATENATE(RANK(rounds_cum_time[[#This Row],[71]],rounds_cum_time[71],1),"."))</f>
        <v>82.</v>
      </c>
      <c r="CC82" s="130" t="str">
        <f>IF(ISBLANK(laps_times[[#This Row],[72]]),"DNF",CONCATENATE(RANK(rounds_cum_time[[#This Row],[72]],rounds_cum_time[72],1),"."))</f>
        <v>82.</v>
      </c>
      <c r="CD82" s="130" t="str">
        <f>IF(ISBLANK(laps_times[[#This Row],[73]]),"DNF",CONCATENATE(RANK(rounds_cum_time[[#This Row],[73]],rounds_cum_time[73],1),"."))</f>
        <v>82.</v>
      </c>
      <c r="CE82" s="130" t="str">
        <f>IF(ISBLANK(laps_times[[#This Row],[74]]),"DNF",CONCATENATE(RANK(rounds_cum_time[[#This Row],[74]],rounds_cum_time[74],1),"."))</f>
        <v>81.</v>
      </c>
      <c r="CF82" s="130" t="str">
        <f>IF(ISBLANK(laps_times[[#This Row],[75]]),"DNF",CONCATENATE(RANK(rounds_cum_time[[#This Row],[75]],rounds_cum_time[75],1),"."))</f>
        <v>81.</v>
      </c>
      <c r="CG82" s="130" t="str">
        <f>IF(ISBLANK(laps_times[[#This Row],[76]]),"DNF",CONCATENATE(RANK(rounds_cum_time[[#This Row],[76]],rounds_cum_time[76],1),"."))</f>
        <v>81.</v>
      </c>
      <c r="CH82" s="130" t="str">
        <f>IF(ISBLANK(laps_times[[#This Row],[77]]),"DNF",CONCATENATE(RANK(rounds_cum_time[[#This Row],[77]],rounds_cum_time[77],1),"."))</f>
        <v>80.</v>
      </c>
      <c r="CI82" s="130" t="str">
        <f>IF(ISBLANK(laps_times[[#This Row],[78]]),"DNF",CONCATENATE(RANK(rounds_cum_time[[#This Row],[78]],rounds_cum_time[78],1),"."))</f>
        <v>81.</v>
      </c>
      <c r="CJ82" s="130" t="str">
        <f>IF(ISBLANK(laps_times[[#This Row],[79]]),"DNF",CONCATENATE(RANK(rounds_cum_time[[#This Row],[79]],rounds_cum_time[79],1),"."))</f>
        <v>79.</v>
      </c>
      <c r="CK82" s="130" t="str">
        <f>IF(ISBLANK(laps_times[[#This Row],[80]]),"DNF",CONCATENATE(RANK(rounds_cum_time[[#This Row],[80]],rounds_cum_time[80],1),"."))</f>
        <v>80.</v>
      </c>
      <c r="CL82" s="130" t="str">
        <f>IF(ISBLANK(laps_times[[#This Row],[81]]),"DNF",CONCATENATE(RANK(rounds_cum_time[[#This Row],[81]],rounds_cum_time[81],1),"."))</f>
        <v>80.</v>
      </c>
      <c r="CM82" s="130" t="str">
        <f>IF(ISBLANK(laps_times[[#This Row],[82]]),"DNF",CONCATENATE(RANK(rounds_cum_time[[#This Row],[82]],rounds_cum_time[82],1),"."))</f>
        <v>81.</v>
      </c>
      <c r="CN82" s="130" t="str">
        <f>IF(ISBLANK(laps_times[[#This Row],[83]]),"DNF",CONCATENATE(RANK(rounds_cum_time[[#This Row],[83]],rounds_cum_time[83],1),"."))</f>
        <v>80.</v>
      </c>
      <c r="CO82" s="130" t="str">
        <f>IF(ISBLANK(laps_times[[#This Row],[84]]),"DNF",CONCATENATE(RANK(rounds_cum_time[[#This Row],[84]],rounds_cum_time[84],1),"."))</f>
        <v>80.</v>
      </c>
      <c r="CP82" s="130" t="str">
        <f>IF(ISBLANK(laps_times[[#This Row],[85]]),"DNF",CONCATENATE(RANK(rounds_cum_time[[#This Row],[85]],rounds_cum_time[85],1),"."))</f>
        <v>80.</v>
      </c>
      <c r="CQ82" s="130" t="str">
        <f>IF(ISBLANK(laps_times[[#This Row],[86]]),"DNF",CONCATENATE(RANK(rounds_cum_time[[#This Row],[86]],rounds_cum_time[86],1),"."))</f>
        <v>80.</v>
      </c>
      <c r="CR82" s="130" t="str">
        <f>IF(ISBLANK(laps_times[[#This Row],[87]]),"DNF",CONCATENATE(RANK(rounds_cum_time[[#This Row],[87]],rounds_cum_time[87],1),"."))</f>
        <v>80.</v>
      </c>
      <c r="CS82" s="130" t="str">
        <f>IF(ISBLANK(laps_times[[#This Row],[88]]),"DNF",CONCATENATE(RANK(rounds_cum_time[[#This Row],[88]],rounds_cum_time[88],1),"."))</f>
        <v>80.</v>
      </c>
      <c r="CT82" s="130" t="str">
        <f>IF(ISBLANK(laps_times[[#This Row],[89]]),"DNF",CONCATENATE(RANK(rounds_cum_time[[#This Row],[89]],rounds_cum_time[89],1),"."))</f>
        <v>80.</v>
      </c>
      <c r="CU82" s="130" t="str">
        <f>IF(ISBLANK(laps_times[[#This Row],[90]]),"DNF",CONCATENATE(RANK(rounds_cum_time[[#This Row],[90]],rounds_cum_time[90],1),"."))</f>
        <v>80.</v>
      </c>
      <c r="CV82" s="130" t="str">
        <f>IF(ISBLANK(laps_times[[#This Row],[91]]),"DNF",CONCATENATE(RANK(rounds_cum_time[[#This Row],[91]],rounds_cum_time[91],1),"."))</f>
        <v>80.</v>
      </c>
      <c r="CW82" s="130" t="str">
        <f>IF(ISBLANK(laps_times[[#This Row],[92]]),"DNF",CONCATENATE(RANK(rounds_cum_time[[#This Row],[92]],rounds_cum_time[92],1),"."))</f>
        <v>80.</v>
      </c>
      <c r="CX82" s="130" t="str">
        <f>IF(ISBLANK(laps_times[[#This Row],[93]]),"DNF",CONCATENATE(RANK(rounds_cum_time[[#This Row],[93]],rounds_cum_time[93],1),"."))</f>
        <v>80.</v>
      </c>
      <c r="CY82" s="130" t="str">
        <f>IF(ISBLANK(laps_times[[#This Row],[94]]),"DNF",CONCATENATE(RANK(rounds_cum_time[[#This Row],[94]],rounds_cum_time[94],1),"."))</f>
        <v>80.</v>
      </c>
      <c r="CZ82" s="130" t="str">
        <f>IF(ISBLANK(laps_times[[#This Row],[95]]),"DNF",CONCATENATE(RANK(rounds_cum_time[[#This Row],[95]],rounds_cum_time[95],1),"."))</f>
        <v>80.</v>
      </c>
      <c r="DA82" s="130" t="str">
        <f>IF(ISBLANK(laps_times[[#This Row],[96]]),"DNF",CONCATENATE(RANK(rounds_cum_time[[#This Row],[96]],rounds_cum_time[96],1),"."))</f>
        <v>80.</v>
      </c>
      <c r="DB82" s="130" t="str">
        <f>IF(ISBLANK(laps_times[[#This Row],[97]]),"DNF",CONCATENATE(RANK(rounds_cum_time[[#This Row],[97]],rounds_cum_time[97],1),"."))</f>
        <v>80.</v>
      </c>
      <c r="DC82" s="130" t="str">
        <f>IF(ISBLANK(laps_times[[#This Row],[98]]),"DNF",CONCATENATE(RANK(rounds_cum_time[[#This Row],[98]],rounds_cum_time[98],1),"."))</f>
        <v>80.</v>
      </c>
      <c r="DD82" s="130" t="str">
        <f>IF(ISBLANK(laps_times[[#This Row],[99]]),"DNF",CONCATENATE(RANK(rounds_cum_time[[#This Row],[99]],rounds_cum_time[99],1),"."))</f>
        <v>80.</v>
      </c>
      <c r="DE82" s="130" t="str">
        <f>IF(ISBLANK(laps_times[[#This Row],[100]]),"DNF",CONCATENATE(RANK(rounds_cum_time[[#This Row],[100]],rounds_cum_time[100],1),"."))</f>
        <v>79.</v>
      </c>
      <c r="DF82" s="130" t="str">
        <f>IF(ISBLANK(laps_times[[#This Row],[101]]),"DNF",CONCATENATE(RANK(rounds_cum_time[[#This Row],[101]],rounds_cum_time[101],1),"."))</f>
        <v>79.</v>
      </c>
      <c r="DG82" s="130" t="str">
        <f>IF(ISBLANK(laps_times[[#This Row],[102]]),"DNF",CONCATENATE(RANK(rounds_cum_time[[#This Row],[102]],rounds_cum_time[102],1),"."))</f>
        <v>79.</v>
      </c>
      <c r="DH82" s="130" t="str">
        <f>IF(ISBLANK(laps_times[[#This Row],[103]]),"DNF",CONCATENATE(RANK(rounds_cum_time[[#This Row],[103]],rounds_cum_time[103],1),"."))</f>
        <v>79.</v>
      </c>
      <c r="DI82" s="131" t="str">
        <f>IF(ISBLANK(laps_times[[#This Row],[104]]),"DNF",CONCATENATE(RANK(rounds_cum_time[[#This Row],[104]],rounds_cum_time[104],1),"."))</f>
        <v>79.</v>
      </c>
      <c r="DJ82" s="131" t="str">
        <f>IF(ISBLANK(laps_times[[#This Row],[105]]),"DNF",CONCATENATE(RANK(rounds_cum_time[[#This Row],[105]],rounds_cum_time[105],1),"."))</f>
        <v>79.</v>
      </c>
    </row>
    <row r="83" spans="2:114" x14ac:dyDescent="0.2">
      <c r="B83" s="124">
        <f>laps_times[[#This Row],[poř]]</f>
        <v>80</v>
      </c>
      <c r="C83" s="129">
        <f>laps_times[[#This Row],[s.č.]]</f>
        <v>109</v>
      </c>
      <c r="D83" s="125" t="str">
        <f>laps_times[[#This Row],[jméno]]</f>
        <v>Petr Martin</v>
      </c>
      <c r="E83" s="126">
        <f>laps_times[[#This Row],[roč]]</f>
        <v>1973</v>
      </c>
      <c r="F83" s="126" t="str">
        <f>laps_times[[#This Row],[kat]]</f>
        <v>M40</v>
      </c>
      <c r="G83" s="126">
        <f>laps_times[[#This Row],[poř_kat]]</f>
        <v>34</v>
      </c>
      <c r="H83" s="125" t="str">
        <f>IF(ISBLANK(laps_times[[#This Row],[klub]]),"-",laps_times[[#This Row],[klub]])</f>
        <v>Týn nad Vltavou</v>
      </c>
      <c r="I83" s="138">
        <f>laps_times[[#This Row],[celk. čas]]</f>
        <v>0.16903935185185184</v>
      </c>
      <c r="J83" s="130" t="str">
        <f>IF(ISBLANK(laps_times[[#This Row],[1]]),"DNF",CONCATENATE(RANK(rounds_cum_time[[#This Row],[1]],rounds_cum_time[1],1),"."))</f>
        <v>79.</v>
      </c>
      <c r="K83" s="130" t="str">
        <f>IF(ISBLANK(laps_times[[#This Row],[2]]),"DNF",CONCATENATE(RANK(rounds_cum_time[[#This Row],[2]],rounds_cum_time[2],1),"."))</f>
        <v>84.</v>
      </c>
      <c r="L83" s="130" t="str">
        <f>IF(ISBLANK(laps_times[[#This Row],[3]]),"DNF",CONCATENATE(RANK(rounds_cum_time[[#This Row],[3]],rounds_cum_time[3],1),"."))</f>
        <v>83.</v>
      </c>
      <c r="M83" s="130" t="str">
        <f>IF(ISBLANK(laps_times[[#This Row],[4]]),"DNF",CONCATENATE(RANK(rounds_cum_time[[#This Row],[4]],rounds_cum_time[4],1),"."))</f>
        <v>84.</v>
      </c>
      <c r="N83" s="130" t="str">
        <f>IF(ISBLANK(laps_times[[#This Row],[5]]),"DNF",CONCATENATE(RANK(rounds_cum_time[[#This Row],[5]],rounds_cum_time[5],1),"."))</f>
        <v>84.</v>
      </c>
      <c r="O83" s="130" t="str">
        <f>IF(ISBLANK(laps_times[[#This Row],[6]]),"DNF",CONCATENATE(RANK(rounds_cum_time[[#This Row],[6]],rounds_cum_time[6],1),"."))</f>
        <v>84.</v>
      </c>
      <c r="P83" s="130" t="str">
        <f>IF(ISBLANK(laps_times[[#This Row],[7]]),"DNF",CONCATENATE(RANK(rounds_cum_time[[#This Row],[7]],rounds_cum_time[7],1),"."))</f>
        <v>84.</v>
      </c>
      <c r="Q83" s="130" t="str">
        <f>IF(ISBLANK(laps_times[[#This Row],[8]]),"DNF",CONCATENATE(RANK(rounds_cum_time[[#This Row],[8]],rounds_cum_time[8],1),"."))</f>
        <v>84.</v>
      </c>
      <c r="R83" s="130" t="str">
        <f>IF(ISBLANK(laps_times[[#This Row],[9]]),"DNF",CONCATENATE(RANK(rounds_cum_time[[#This Row],[9]],rounds_cum_time[9],1),"."))</f>
        <v>84.</v>
      </c>
      <c r="S83" s="130" t="str">
        <f>IF(ISBLANK(laps_times[[#This Row],[10]]),"DNF",CONCATENATE(RANK(rounds_cum_time[[#This Row],[10]],rounds_cum_time[10],1),"."))</f>
        <v>84.</v>
      </c>
      <c r="T83" s="130" t="str">
        <f>IF(ISBLANK(laps_times[[#This Row],[11]]),"DNF",CONCATENATE(RANK(rounds_cum_time[[#This Row],[11]],rounds_cum_time[11],1),"."))</f>
        <v>84.</v>
      </c>
      <c r="U83" s="130" t="str">
        <f>IF(ISBLANK(laps_times[[#This Row],[12]]),"DNF",CONCATENATE(RANK(rounds_cum_time[[#This Row],[12]],rounds_cum_time[12],1),"."))</f>
        <v>84.</v>
      </c>
      <c r="V83" s="130" t="str">
        <f>IF(ISBLANK(laps_times[[#This Row],[13]]),"DNF",CONCATENATE(RANK(rounds_cum_time[[#This Row],[13]],rounds_cum_time[13],1),"."))</f>
        <v>83.</v>
      </c>
      <c r="W83" s="130" t="str">
        <f>IF(ISBLANK(laps_times[[#This Row],[14]]),"DNF",CONCATENATE(RANK(rounds_cum_time[[#This Row],[14]],rounds_cum_time[14],1),"."))</f>
        <v>83.</v>
      </c>
      <c r="X83" s="130" t="str">
        <f>IF(ISBLANK(laps_times[[#This Row],[15]]),"DNF",CONCATENATE(RANK(rounds_cum_time[[#This Row],[15]],rounds_cum_time[15],1),"."))</f>
        <v>83.</v>
      </c>
      <c r="Y83" s="130" t="str">
        <f>IF(ISBLANK(laps_times[[#This Row],[16]]),"DNF",CONCATENATE(RANK(rounds_cum_time[[#This Row],[16]],rounds_cum_time[16],1),"."))</f>
        <v>82.</v>
      </c>
      <c r="Z83" s="130" t="str">
        <f>IF(ISBLANK(laps_times[[#This Row],[17]]),"DNF",CONCATENATE(RANK(rounds_cum_time[[#This Row],[17]],rounds_cum_time[17],1),"."))</f>
        <v>82.</v>
      </c>
      <c r="AA83" s="130" t="str">
        <f>IF(ISBLANK(laps_times[[#This Row],[18]]),"DNF",CONCATENATE(RANK(rounds_cum_time[[#This Row],[18]],rounds_cum_time[18],1),"."))</f>
        <v>81.</v>
      </c>
      <c r="AB83" s="130" t="str">
        <f>IF(ISBLANK(laps_times[[#This Row],[19]]),"DNF",CONCATENATE(RANK(rounds_cum_time[[#This Row],[19]],rounds_cum_time[19],1),"."))</f>
        <v>81.</v>
      </c>
      <c r="AC83" s="130" t="str">
        <f>IF(ISBLANK(laps_times[[#This Row],[20]]),"DNF",CONCATENATE(RANK(rounds_cum_time[[#This Row],[20]],rounds_cum_time[20],1),"."))</f>
        <v>81.</v>
      </c>
      <c r="AD83" s="130" t="str">
        <f>IF(ISBLANK(laps_times[[#This Row],[21]]),"DNF",CONCATENATE(RANK(rounds_cum_time[[#This Row],[21]],rounds_cum_time[21],1),"."))</f>
        <v>82.</v>
      </c>
      <c r="AE83" s="130" t="str">
        <f>IF(ISBLANK(laps_times[[#This Row],[22]]),"DNF",CONCATENATE(RANK(rounds_cum_time[[#This Row],[22]],rounds_cum_time[22],1),"."))</f>
        <v>82.</v>
      </c>
      <c r="AF83" s="130" t="str">
        <f>IF(ISBLANK(laps_times[[#This Row],[23]]),"DNF",CONCATENATE(RANK(rounds_cum_time[[#This Row],[23]],rounds_cum_time[23],1),"."))</f>
        <v>82.</v>
      </c>
      <c r="AG83" s="130" t="str">
        <f>IF(ISBLANK(laps_times[[#This Row],[24]]),"DNF",CONCATENATE(RANK(rounds_cum_time[[#This Row],[24]],rounds_cum_time[24],1),"."))</f>
        <v>81.</v>
      </c>
      <c r="AH83" s="130" t="str">
        <f>IF(ISBLANK(laps_times[[#This Row],[25]]),"DNF",CONCATENATE(RANK(rounds_cum_time[[#This Row],[25]],rounds_cum_time[25],1),"."))</f>
        <v>81.</v>
      </c>
      <c r="AI83" s="130" t="str">
        <f>IF(ISBLANK(laps_times[[#This Row],[26]]),"DNF",CONCATENATE(RANK(rounds_cum_time[[#This Row],[26]],rounds_cum_time[26],1),"."))</f>
        <v>80.</v>
      </c>
      <c r="AJ83" s="130" t="str">
        <f>IF(ISBLANK(laps_times[[#This Row],[27]]),"DNF",CONCATENATE(RANK(rounds_cum_time[[#This Row],[27]],rounds_cum_time[27],1),"."))</f>
        <v>80.</v>
      </c>
      <c r="AK83" s="130" t="str">
        <f>IF(ISBLANK(laps_times[[#This Row],[28]]),"DNF",CONCATENATE(RANK(rounds_cum_time[[#This Row],[28]],rounds_cum_time[28],1),"."))</f>
        <v>80.</v>
      </c>
      <c r="AL83" s="130" t="str">
        <f>IF(ISBLANK(laps_times[[#This Row],[29]]),"DNF",CONCATENATE(RANK(rounds_cum_time[[#This Row],[29]],rounds_cum_time[29],1),"."))</f>
        <v>80.</v>
      </c>
      <c r="AM83" s="130" t="str">
        <f>IF(ISBLANK(laps_times[[#This Row],[30]]),"DNF",CONCATENATE(RANK(rounds_cum_time[[#This Row],[30]],rounds_cum_time[30],1),"."))</f>
        <v>80.</v>
      </c>
      <c r="AN83" s="130" t="str">
        <f>IF(ISBLANK(laps_times[[#This Row],[31]]),"DNF",CONCATENATE(RANK(rounds_cum_time[[#This Row],[31]],rounds_cum_time[31],1),"."))</f>
        <v>79.</v>
      </c>
      <c r="AO83" s="130" t="str">
        <f>IF(ISBLANK(laps_times[[#This Row],[32]]),"DNF",CONCATENATE(RANK(rounds_cum_time[[#This Row],[32]],rounds_cum_time[32],1),"."))</f>
        <v>79.</v>
      </c>
      <c r="AP83" s="130" t="str">
        <f>IF(ISBLANK(laps_times[[#This Row],[33]]),"DNF",CONCATENATE(RANK(rounds_cum_time[[#This Row],[33]],rounds_cum_time[33],1),"."))</f>
        <v>79.</v>
      </c>
      <c r="AQ83" s="130" t="str">
        <f>IF(ISBLANK(laps_times[[#This Row],[34]]),"DNF",CONCATENATE(RANK(rounds_cum_time[[#This Row],[34]],rounds_cum_time[34],1),"."))</f>
        <v>79.</v>
      </c>
      <c r="AR83" s="130" t="str">
        <f>IF(ISBLANK(laps_times[[#This Row],[35]]),"DNF",CONCATENATE(RANK(rounds_cum_time[[#This Row],[35]],rounds_cum_time[35],1),"."))</f>
        <v>79.</v>
      </c>
      <c r="AS83" s="130" t="str">
        <f>IF(ISBLANK(laps_times[[#This Row],[36]]),"DNF",CONCATENATE(RANK(rounds_cum_time[[#This Row],[36]],rounds_cum_time[36],1),"."))</f>
        <v>79.</v>
      </c>
      <c r="AT83" s="130" t="str">
        <f>IF(ISBLANK(laps_times[[#This Row],[37]]),"DNF",CONCATENATE(RANK(rounds_cum_time[[#This Row],[37]],rounds_cum_time[37],1),"."))</f>
        <v>80.</v>
      </c>
      <c r="AU83" s="130" t="str">
        <f>IF(ISBLANK(laps_times[[#This Row],[38]]),"DNF",CONCATENATE(RANK(rounds_cum_time[[#This Row],[38]],rounds_cum_time[38],1),"."))</f>
        <v>80.</v>
      </c>
      <c r="AV83" s="130" t="str">
        <f>IF(ISBLANK(laps_times[[#This Row],[39]]),"DNF",CONCATENATE(RANK(rounds_cum_time[[#This Row],[39]],rounds_cum_time[39],1),"."))</f>
        <v>81.</v>
      </c>
      <c r="AW83" s="130" t="str">
        <f>IF(ISBLANK(laps_times[[#This Row],[40]]),"DNF",CONCATENATE(RANK(rounds_cum_time[[#This Row],[40]],rounds_cum_time[40],1),"."))</f>
        <v>80.</v>
      </c>
      <c r="AX83" s="130" t="str">
        <f>IF(ISBLANK(laps_times[[#This Row],[41]]),"DNF",CONCATENATE(RANK(rounds_cum_time[[#This Row],[41]],rounds_cum_time[41],1),"."))</f>
        <v>80.</v>
      </c>
      <c r="AY83" s="130" t="str">
        <f>IF(ISBLANK(laps_times[[#This Row],[42]]),"DNF",CONCATENATE(RANK(rounds_cum_time[[#This Row],[42]],rounds_cum_time[42],1),"."))</f>
        <v>80.</v>
      </c>
      <c r="AZ83" s="130" t="str">
        <f>IF(ISBLANK(laps_times[[#This Row],[43]]),"DNF",CONCATENATE(RANK(rounds_cum_time[[#This Row],[43]],rounds_cum_time[43],1),"."))</f>
        <v>81.</v>
      </c>
      <c r="BA83" s="130" t="str">
        <f>IF(ISBLANK(laps_times[[#This Row],[44]]),"DNF",CONCATENATE(RANK(rounds_cum_time[[#This Row],[44]],rounds_cum_time[44],1),"."))</f>
        <v>81.</v>
      </c>
      <c r="BB83" s="130" t="str">
        <f>IF(ISBLANK(laps_times[[#This Row],[45]]),"DNF",CONCATENATE(RANK(rounds_cum_time[[#This Row],[45]],rounds_cum_time[45],1),"."))</f>
        <v>80.</v>
      </c>
      <c r="BC83" s="130" t="str">
        <f>IF(ISBLANK(laps_times[[#This Row],[46]]),"DNF",CONCATENATE(RANK(rounds_cum_time[[#This Row],[46]],rounds_cum_time[46],1),"."))</f>
        <v>79.</v>
      </c>
      <c r="BD83" s="130" t="str">
        <f>IF(ISBLANK(laps_times[[#This Row],[47]]),"DNF",CONCATENATE(RANK(rounds_cum_time[[#This Row],[47]],rounds_cum_time[47],1),"."))</f>
        <v>79.</v>
      </c>
      <c r="BE83" s="130" t="str">
        <f>IF(ISBLANK(laps_times[[#This Row],[48]]),"DNF",CONCATENATE(RANK(rounds_cum_time[[#This Row],[48]],rounds_cum_time[48],1),"."))</f>
        <v>78.</v>
      </c>
      <c r="BF83" s="130" t="str">
        <f>IF(ISBLANK(laps_times[[#This Row],[49]]),"DNF",CONCATENATE(RANK(rounds_cum_time[[#This Row],[49]],rounds_cum_time[49],1),"."))</f>
        <v>78.</v>
      </c>
      <c r="BG83" s="130" t="str">
        <f>IF(ISBLANK(laps_times[[#This Row],[50]]),"DNF",CONCATENATE(RANK(rounds_cum_time[[#This Row],[50]],rounds_cum_time[50],1),"."))</f>
        <v>79.</v>
      </c>
      <c r="BH83" s="130" t="str">
        <f>IF(ISBLANK(laps_times[[#This Row],[51]]),"DNF",CONCATENATE(RANK(rounds_cum_time[[#This Row],[51]],rounds_cum_time[51],1),"."))</f>
        <v>80.</v>
      </c>
      <c r="BI83" s="130" t="str">
        <f>IF(ISBLANK(laps_times[[#This Row],[52]]),"DNF",CONCATENATE(RANK(rounds_cum_time[[#This Row],[52]],rounds_cum_time[52],1),"."))</f>
        <v>80.</v>
      </c>
      <c r="BJ83" s="130" t="str">
        <f>IF(ISBLANK(laps_times[[#This Row],[53]]),"DNF",CONCATENATE(RANK(rounds_cum_time[[#This Row],[53]],rounds_cum_time[53],1),"."))</f>
        <v>80.</v>
      </c>
      <c r="BK83" s="130" t="str">
        <f>IF(ISBLANK(laps_times[[#This Row],[54]]),"DNF",CONCATENATE(RANK(rounds_cum_time[[#This Row],[54]],rounds_cum_time[54],1),"."))</f>
        <v>80.</v>
      </c>
      <c r="BL83" s="130" t="str">
        <f>IF(ISBLANK(laps_times[[#This Row],[55]]),"DNF",CONCATENATE(RANK(rounds_cum_time[[#This Row],[55]],rounds_cum_time[55],1),"."))</f>
        <v>80.</v>
      </c>
      <c r="BM83" s="130" t="str">
        <f>IF(ISBLANK(laps_times[[#This Row],[56]]),"DNF",CONCATENATE(RANK(rounds_cum_time[[#This Row],[56]],rounds_cum_time[56],1),"."))</f>
        <v>80.</v>
      </c>
      <c r="BN83" s="130" t="str">
        <f>IF(ISBLANK(laps_times[[#This Row],[57]]),"DNF",CONCATENATE(RANK(rounds_cum_time[[#This Row],[57]],rounds_cum_time[57],1),"."))</f>
        <v>80.</v>
      </c>
      <c r="BO83" s="130" t="str">
        <f>IF(ISBLANK(laps_times[[#This Row],[58]]),"DNF",CONCATENATE(RANK(rounds_cum_time[[#This Row],[58]],rounds_cum_time[58],1),"."))</f>
        <v>79.</v>
      </c>
      <c r="BP83" s="130" t="str">
        <f>IF(ISBLANK(laps_times[[#This Row],[59]]),"DNF",CONCATENATE(RANK(rounds_cum_time[[#This Row],[59]],rounds_cum_time[59],1),"."))</f>
        <v>79.</v>
      </c>
      <c r="BQ83" s="130" t="str">
        <f>IF(ISBLANK(laps_times[[#This Row],[60]]),"DNF",CONCATENATE(RANK(rounds_cum_time[[#This Row],[60]],rounds_cum_time[60],1),"."))</f>
        <v>79.</v>
      </c>
      <c r="BR83" s="130" t="str">
        <f>IF(ISBLANK(laps_times[[#This Row],[61]]),"DNF",CONCATENATE(RANK(rounds_cum_time[[#This Row],[61]],rounds_cum_time[61],1),"."))</f>
        <v>80.</v>
      </c>
      <c r="BS83" s="130" t="str">
        <f>IF(ISBLANK(laps_times[[#This Row],[62]]),"DNF",CONCATENATE(RANK(rounds_cum_time[[#This Row],[62]],rounds_cum_time[62],1),"."))</f>
        <v>79.</v>
      </c>
      <c r="BT83" s="130" t="str">
        <f>IF(ISBLANK(laps_times[[#This Row],[63]]),"DNF",CONCATENATE(RANK(rounds_cum_time[[#This Row],[63]],rounds_cum_time[63],1),"."))</f>
        <v>77.</v>
      </c>
      <c r="BU83" s="130" t="str">
        <f>IF(ISBLANK(laps_times[[#This Row],[64]]),"DNF",CONCATENATE(RANK(rounds_cum_time[[#This Row],[64]],rounds_cum_time[64],1),"."))</f>
        <v>77.</v>
      </c>
      <c r="BV83" s="130" t="str">
        <f>IF(ISBLANK(laps_times[[#This Row],[65]]),"DNF",CONCATENATE(RANK(rounds_cum_time[[#This Row],[65]],rounds_cum_time[65],1),"."))</f>
        <v>77.</v>
      </c>
      <c r="BW83" s="130" t="str">
        <f>IF(ISBLANK(laps_times[[#This Row],[66]]),"DNF",CONCATENATE(RANK(rounds_cum_time[[#This Row],[66]],rounds_cum_time[66],1),"."))</f>
        <v>77.</v>
      </c>
      <c r="BX83" s="130" t="str">
        <f>IF(ISBLANK(laps_times[[#This Row],[67]]),"DNF",CONCATENATE(RANK(rounds_cum_time[[#This Row],[67]],rounds_cum_time[67],1),"."))</f>
        <v>77.</v>
      </c>
      <c r="BY83" s="130" t="str">
        <f>IF(ISBLANK(laps_times[[#This Row],[68]]),"DNF",CONCATENATE(RANK(rounds_cum_time[[#This Row],[68]],rounds_cum_time[68],1),"."))</f>
        <v>77.</v>
      </c>
      <c r="BZ83" s="130" t="str">
        <f>IF(ISBLANK(laps_times[[#This Row],[69]]),"DNF",CONCATENATE(RANK(rounds_cum_time[[#This Row],[69]],rounds_cum_time[69],1),"."))</f>
        <v>77.</v>
      </c>
      <c r="CA83" s="130" t="str">
        <f>IF(ISBLANK(laps_times[[#This Row],[70]]),"DNF",CONCATENATE(RANK(rounds_cum_time[[#This Row],[70]],rounds_cum_time[70],1),"."))</f>
        <v>76.</v>
      </c>
      <c r="CB83" s="130" t="str">
        <f>IF(ISBLANK(laps_times[[#This Row],[71]]),"DNF",CONCATENATE(RANK(rounds_cum_time[[#This Row],[71]],rounds_cum_time[71],1),"."))</f>
        <v>76.</v>
      </c>
      <c r="CC83" s="130" t="str">
        <f>IF(ISBLANK(laps_times[[#This Row],[72]]),"DNF",CONCATENATE(RANK(rounds_cum_time[[#This Row],[72]],rounds_cum_time[72],1),"."))</f>
        <v>76.</v>
      </c>
      <c r="CD83" s="130" t="str">
        <f>IF(ISBLANK(laps_times[[#This Row],[73]]),"DNF",CONCATENATE(RANK(rounds_cum_time[[#This Row],[73]],rounds_cum_time[73],1),"."))</f>
        <v>76.</v>
      </c>
      <c r="CE83" s="130" t="str">
        <f>IF(ISBLANK(laps_times[[#This Row],[74]]),"DNF",CONCATENATE(RANK(rounds_cum_time[[#This Row],[74]],rounds_cum_time[74],1),"."))</f>
        <v>76.</v>
      </c>
      <c r="CF83" s="130" t="str">
        <f>IF(ISBLANK(laps_times[[#This Row],[75]]),"DNF",CONCATENATE(RANK(rounds_cum_time[[#This Row],[75]],rounds_cum_time[75],1),"."))</f>
        <v>76.</v>
      </c>
      <c r="CG83" s="130" t="str">
        <f>IF(ISBLANK(laps_times[[#This Row],[76]]),"DNF",CONCATENATE(RANK(rounds_cum_time[[#This Row],[76]],rounds_cum_time[76],1),"."))</f>
        <v>76.</v>
      </c>
      <c r="CH83" s="130" t="str">
        <f>IF(ISBLANK(laps_times[[#This Row],[77]]),"DNF",CONCATENATE(RANK(rounds_cum_time[[#This Row],[77]],rounds_cum_time[77],1),"."))</f>
        <v>76.</v>
      </c>
      <c r="CI83" s="130" t="str">
        <f>IF(ISBLANK(laps_times[[#This Row],[78]]),"DNF",CONCATENATE(RANK(rounds_cum_time[[#This Row],[78]],rounds_cum_time[78],1),"."))</f>
        <v>76.</v>
      </c>
      <c r="CJ83" s="130" t="str">
        <f>IF(ISBLANK(laps_times[[#This Row],[79]]),"DNF",CONCATENATE(RANK(rounds_cum_time[[#This Row],[79]],rounds_cum_time[79],1),"."))</f>
        <v>76.</v>
      </c>
      <c r="CK83" s="130" t="str">
        <f>IF(ISBLANK(laps_times[[#This Row],[80]]),"DNF",CONCATENATE(RANK(rounds_cum_time[[#This Row],[80]],rounds_cum_time[80],1),"."))</f>
        <v>76.</v>
      </c>
      <c r="CL83" s="130" t="str">
        <f>IF(ISBLANK(laps_times[[#This Row],[81]]),"DNF",CONCATENATE(RANK(rounds_cum_time[[#This Row],[81]],rounds_cum_time[81],1),"."))</f>
        <v>76.</v>
      </c>
      <c r="CM83" s="130" t="str">
        <f>IF(ISBLANK(laps_times[[#This Row],[82]]),"DNF",CONCATENATE(RANK(rounds_cum_time[[#This Row],[82]],rounds_cum_time[82],1),"."))</f>
        <v>77.</v>
      </c>
      <c r="CN83" s="130" t="str">
        <f>IF(ISBLANK(laps_times[[#This Row],[83]]),"DNF",CONCATENATE(RANK(rounds_cum_time[[#This Row],[83]],rounds_cum_time[83],1),"."))</f>
        <v>76.</v>
      </c>
      <c r="CO83" s="130" t="str">
        <f>IF(ISBLANK(laps_times[[#This Row],[84]]),"DNF",CONCATENATE(RANK(rounds_cum_time[[#This Row],[84]],rounds_cum_time[84],1),"."))</f>
        <v>75.</v>
      </c>
      <c r="CP83" s="130" t="str">
        <f>IF(ISBLANK(laps_times[[#This Row],[85]]),"DNF",CONCATENATE(RANK(rounds_cum_time[[#This Row],[85]],rounds_cum_time[85],1),"."))</f>
        <v>75.</v>
      </c>
      <c r="CQ83" s="130" t="str">
        <f>IF(ISBLANK(laps_times[[#This Row],[86]]),"DNF",CONCATENATE(RANK(rounds_cum_time[[#This Row],[86]],rounds_cum_time[86],1),"."))</f>
        <v>75.</v>
      </c>
      <c r="CR83" s="130" t="str">
        <f>IF(ISBLANK(laps_times[[#This Row],[87]]),"DNF",CONCATENATE(RANK(rounds_cum_time[[#This Row],[87]],rounds_cum_time[87],1),"."))</f>
        <v>75.</v>
      </c>
      <c r="CS83" s="130" t="str">
        <f>IF(ISBLANK(laps_times[[#This Row],[88]]),"DNF",CONCATENATE(RANK(rounds_cum_time[[#This Row],[88]],rounds_cum_time[88],1),"."))</f>
        <v>76.</v>
      </c>
      <c r="CT83" s="130" t="str">
        <f>IF(ISBLANK(laps_times[[#This Row],[89]]),"DNF",CONCATENATE(RANK(rounds_cum_time[[#This Row],[89]],rounds_cum_time[89],1),"."))</f>
        <v>76.</v>
      </c>
      <c r="CU83" s="130" t="str">
        <f>IF(ISBLANK(laps_times[[#This Row],[90]]),"DNF",CONCATENATE(RANK(rounds_cum_time[[#This Row],[90]],rounds_cum_time[90],1),"."))</f>
        <v>76.</v>
      </c>
      <c r="CV83" s="130" t="str">
        <f>IF(ISBLANK(laps_times[[#This Row],[91]]),"DNF",CONCATENATE(RANK(rounds_cum_time[[#This Row],[91]],rounds_cum_time[91],1),"."))</f>
        <v>76.</v>
      </c>
      <c r="CW83" s="130" t="str">
        <f>IF(ISBLANK(laps_times[[#This Row],[92]]),"DNF",CONCATENATE(RANK(rounds_cum_time[[#This Row],[92]],rounds_cum_time[92],1),"."))</f>
        <v>76.</v>
      </c>
      <c r="CX83" s="130" t="str">
        <f>IF(ISBLANK(laps_times[[#This Row],[93]]),"DNF",CONCATENATE(RANK(rounds_cum_time[[#This Row],[93]],rounds_cum_time[93],1),"."))</f>
        <v>77.</v>
      </c>
      <c r="CY83" s="130" t="str">
        <f>IF(ISBLANK(laps_times[[#This Row],[94]]),"DNF",CONCATENATE(RANK(rounds_cum_time[[#This Row],[94]],rounds_cum_time[94],1),"."))</f>
        <v>77.</v>
      </c>
      <c r="CZ83" s="130" t="str">
        <f>IF(ISBLANK(laps_times[[#This Row],[95]]),"DNF",CONCATENATE(RANK(rounds_cum_time[[#This Row],[95]],rounds_cum_time[95],1),"."))</f>
        <v>78.</v>
      </c>
      <c r="DA83" s="130" t="str">
        <f>IF(ISBLANK(laps_times[[#This Row],[96]]),"DNF",CONCATENATE(RANK(rounds_cum_time[[#This Row],[96]],rounds_cum_time[96],1),"."))</f>
        <v>78.</v>
      </c>
      <c r="DB83" s="130" t="str">
        <f>IF(ISBLANK(laps_times[[#This Row],[97]]),"DNF",CONCATENATE(RANK(rounds_cum_time[[#This Row],[97]],rounds_cum_time[97],1),"."))</f>
        <v>78.</v>
      </c>
      <c r="DC83" s="130" t="str">
        <f>IF(ISBLANK(laps_times[[#This Row],[98]]),"DNF",CONCATENATE(RANK(rounds_cum_time[[#This Row],[98]],rounds_cum_time[98],1),"."))</f>
        <v>79.</v>
      </c>
      <c r="DD83" s="130" t="str">
        <f>IF(ISBLANK(laps_times[[#This Row],[99]]),"DNF",CONCATENATE(RANK(rounds_cum_time[[#This Row],[99]],rounds_cum_time[99],1),"."))</f>
        <v>79.</v>
      </c>
      <c r="DE83" s="130" t="str">
        <f>IF(ISBLANK(laps_times[[#This Row],[100]]),"DNF",CONCATENATE(RANK(rounds_cum_time[[#This Row],[100]],rounds_cum_time[100],1),"."))</f>
        <v>80.</v>
      </c>
      <c r="DF83" s="130" t="str">
        <f>IF(ISBLANK(laps_times[[#This Row],[101]]),"DNF",CONCATENATE(RANK(rounds_cum_time[[#This Row],[101]],rounds_cum_time[101],1),"."))</f>
        <v>80.</v>
      </c>
      <c r="DG83" s="130" t="str">
        <f>IF(ISBLANK(laps_times[[#This Row],[102]]),"DNF",CONCATENATE(RANK(rounds_cum_time[[#This Row],[102]],rounds_cum_time[102],1),"."))</f>
        <v>80.</v>
      </c>
      <c r="DH83" s="130" t="str">
        <f>IF(ISBLANK(laps_times[[#This Row],[103]]),"DNF",CONCATENATE(RANK(rounds_cum_time[[#This Row],[103]],rounds_cum_time[103],1),"."))</f>
        <v>80.</v>
      </c>
      <c r="DI83" s="131" t="str">
        <f>IF(ISBLANK(laps_times[[#This Row],[104]]),"DNF",CONCATENATE(RANK(rounds_cum_time[[#This Row],[104]],rounds_cum_time[104],1),"."))</f>
        <v>80.</v>
      </c>
      <c r="DJ83" s="131" t="str">
        <f>IF(ISBLANK(laps_times[[#This Row],[105]]),"DNF",CONCATENATE(RANK(rounds_cum_time[[#This Row],[105]],rounds_cum_time[105],1),"."))</f>
        <v>80.</v>
      </c>
    </row>
    <row r="84" spans="2:114" x14ac:dyDescent="0.2">
      <c r="B84" s="124">
        <f>laps_times[[#This Row],[poř]]</f>
        <v>81</v>
      </c>
      <c r="C84" s="129">
        <f>laps_times[[#This Row],[s.č.]]</f>
        <v>101</v>
      </c>
      <c r="D84" s="125" t="str">
        <f>laps_times[[#This Row],[jméno]]</f>
        <v>Šindlerová Jana</v>
      </c>
      <c r="E84" s="126">
        <f>laps_times[[#This Row],[roč]]</f>
        <v>1969</v>
      </c>
      <c r="F84" s="126" t="str">
        <f>laps_times[[#This Row],[kat]]</f>
        <v>M40</v>
      </c>
      <c r="G84" s="126">
        <f>laps_times[[#This Row],[poř_kat]]</f>
        <v>35</v>
      </c>
      <c r="H84" s="125" t="str">
        <f>IF(ISBLANK(laps_times[[#This Row],[klub]]),"-",laps_times[[#This Row],[klub]])</f>
        <v>iThinkBeer</v>
      </c>
      <c r="I84" s="138">
        <f>laps_times[[#This Row],[celk. čas]]</f>
        <v>0.1693287037037037</v>
      </c>
      <c r="J84" s="130" t="str">
        <f>IF(ISBLANK(laps_times[[#This Row],[1]]),"DNF",CONCATENATE(RANK(rounds_cum_time[[#This Row],[1]],rounds_cum_time[1],1),"."))</f>
        <v>94.</v>
      </c>
      <c r="K84" s="130" t="str">
        <f>IF(ISBLANK(laps_times[[#This Row],[2]]),"DNF",CONCATENATE(RANK(rounds_cum_time[[#This Row],[2]],rounds_cum_time[2],1),"."))</f>
        <v>95.</v>
      </c>
      <c r="L84" s="130" t="str">
        <f>IF(ISBLANK(laps_times[[#This Row],[3]]),"DNF",CONCATENATE(RANK(rounds_cum_time[[#This Row],[3]],rounds_cum_time[3],1),"."))</f>
        <v>94.</v>
      </c>
      <c r="M84" s="130" t="str">
        <f>IF(ISBLANK(laps_times[[#This Row],[4]]),"DNF",CONCATENATE(RANK(rounds_cum_time[[#This Row],[4]],rounds_cum_time[4],1),"."))</f>
        <v>94.</v>
      </c>
      <c r="N84" s="130" t="str">
        <f>IF(ISBLANK(laps_times[[#This Row],[5]]),"DNF",CONCATENATE(RANK(rounds_cum_time[[#This Row],[5]],rounds_cum_time[5],1),"."))</f>
        <v>97.</v>
      </c>
      <c r="O84" s="130" t="str">
        <f>IF(ISBLANK(laps_times[[#This Row],[6]]),"DNF",CONCATENATE(RANK(rounds_cum_time[[#This Row],[6]],rounds_cum_time[6],1),"."))</f>
        <v>97.</v>
      </c>
      <c r="P84" s="130" t="str">
        <f>IF(ISBLANK(laps_times[[#This Row],[7]]),"DNF",CONCATENATE(RANK(rounds_cum_time[[#This Row],[7]],rounds_cum_time[7],1),"."))</f>
        <v>97.</v>
      </c>
      <c r="Q84" s="130" t="str">
        <f>IF(ISBLANK(laps_times[[#This Row],[8]]),"DNF",CONCATENATE(RANK(rounds_cum_time[[#This Row],[8]],rounds_cum_time[8],1),"."))</f>
        <v>97.</v>
      </c>
      <c r="R84" s="130" t="str">
        <f>IF(ISBLANK(laps_times[[#This Row],[9]]),"DNF",CONCATENATE(RANK(rounds_cum_time[[#This Row],[9]],rounds_cum_time[9],1),"."))</f>
        <v>97.</v>
      </c>
      <c r="S84" s="130" t="str">
        <f>IF(ISBLANK(laps_times[[#This Row],[10]]),"DNF",CONCATENATE(RANK(rounds_cum_time[[#This Row],[10]],rounds_cum_time[10],1),"."))</f>
        <v>97.</v>
      </c>
      <c r="T84" s="130" t="str">
        <f>IF(ISBLANK(laps_times[[#This Row],[11]]),"DNF",CONCATENATE(RANK(rounds_cum_time[[#This Row],[11]],rounds_cum_time[11],1),"."))</f>
        <v>96.</v>
      </c>
      <c r="U84" s="130" t="str">
        <f>IF(ISBLANK(laps_times[[#This Row],[12]]),"DNF",CONCATENATE(RANK(rounds_cum_time[[#This Row],[12]],rounds_cum_time[12],1),"."))</f>
        <v>96.</v>
      </c>
      <c r="V84" s="130" t="str">
        <f>IF(ISBLANK(laps_times[[#This Row],[13]]),"DNF",CONCATENATE(RANK(rounds_cum_time[[#This Row],[13]],rounds_cum_time[13],1),"."))</f>
        <v>96.</v>
      </c>
      <c r="W84" s="130" t="str">
        <f>IF(ISBLANK(laps_times[[#This Row],[14]]),"DNF",CONCATENATE(RANK(rounds_cum_time[[#This Row],[14]],rounds_cum_time[14],1),"."))</f>
        <v>97.</v>
      </c>
      <c r="X84" s="130" t="str">
        <f>IF(ISBLANK(laps_times[[#This Row],[15]]),"DNF",CONCATENATE(RANK(rounds_cum_time[[#This Row],[15]],rounds_cum_time[15],1),"."))</f>
        <v>99.</v>
      </c>
      <c r="Y84" s="130" t="str">
        <f>IF(ISBLANK(laps_times[[#This Row],[16]]),"DNF",CONCATENATE(RANK(rounds_cum_time[[#This Row],[16]],rounds_cum_time[16],1),"."))</f>
        <v>100.</v>
      </c>
      <c r="Z84" s="130" t="str">
        <f>IF(ISBLANK(laps_times[[#This Row],[17]]),"DNF",CONCATENATE(RANK(rounds_cum_time[[#This Row],[17]],rounds_cum_time[17],1),"."))</f>
        <v>99.</v>
      </c>
      <c r="AA84" s="130" t="str">
        <f>IF(ISBLANK(laps_times[[#This Row],[18]]),"DNF",CONCATENATE(RANK(rounds_cum_time[[#This Row],[18]],rounds_cum_time[18],1),"."))</f>
        <v>100.</v>
      </c>
      <c r="AB84" s="130" t="str">
        <f>IF(ISBLANK(laps_times[[#This Row],[19]]),"DNF",CONCATENATE(RANK(rounds_cum_time[[#This Row],[19]],rounds_cum_time[19],1),"."))</f>
        <v>100.</v>
      </c>
      <c r="AC84" s="130" t="str">
        <f>IF(ISBLANK(laps_times[[#This Row],[20]]),"DNF",CONCATENATE(RANK(rounds_cum_time[[#This Row],[20]],rounds_cum_time[20],1),"."))</f>
        <v>99.</v>
      </c>
      <c r="AD84" s="130" t="str">
        <f>IF(ISBLANK(laps_times[[#This Row],[21]]),"DNF",CONCATENATE(RANK(rounds_cum_time[[#This Row],[21]],rounds_cum_time[21],1),"."))</f>
        <v>99.</v>
      </c>
      <c r="AE84" s="130" t="str">
        <f>IF(ISBLANK(laps_times[[#This Row],[22]]),"DNF",CONCATENATE(RANK(rounds_cum_time[[#This Row],[22]],rounds_cum_time[22],1),"."))</f>
        <v>99.</v>
      </c>
      <c r="AF84" s="130" t="str">
        <f>IF(ISBLANK(laps_times[[#This Row],[23]]),"DNF",CONCATENATE(RANK(rounds_cum_time[[#This Row],[23]],rounds_cum_time[23],1),"."))</f>
        <v>98.</v>
      </c>
      <c r="AG84" s="130" t="str">
        <f>IF(ISBLANK(laps_times[[#This Row],[24]]),"DNF",CONCATENATE(RANK(rounds_cum_time[[#This Row],[24]],rounds_cum_time[24],1),"."))</f>
        <v>98.</v>
      </c>
      <c r="AH84" s="130" t="str">
        <f>IF(ISBLANK(laps_times[[#This Row],[25]]),"DNF",CONCATENATE(RANK(rounds_cum_time[[#This Row],[25]],rounds_cum_time[25],1),"."))</f>
        <v>98.</v>
      </c>
      <c r="AI84" s="130" t="str">
        <f>IF(ISBLANK(laps_times[[#This Row],[26]]),"DNF",CONCATENATE(RANK(rounds_cum_time[[#This Row],[26]],rounds_cum_time[26],1),"."))</f>
        <v>99.</v>
      </c>
      <c r="AJ84" s="130" t="str">
        <f>IF(ISBLANK(laps_times[[#This Row],[27]]),"DNF",CONCATENATE(RANK(rounds_cum_time[[#This Row],[27]],rounds_cum_time[27],1),"."))</f>
        <v>99.</v>
      </c>
      <c r="AK84" s="130" t="str">
        <f>IF(ISBLANK(laps_times[[#This Row],[28]]),"DNF",CONCATENATE(RANK(rounds_cum_time[[#This Row],[28]],rounds_cum_time[28],1),"."))</f>
        <v>99.</v>
      </c>
      <c r="AL84" s="130" t="str">
        <f>IF(ISBLANK(laps_times[[#This Row],[29]]),"DNF",CONCATENATE(RANK(rounds_cum_time[[#This Row],[29]],rounds_cum_time[29],1),"."))</f>
        <v>99.</v>
      </c>
      <c r="AM84" s="130" t="str">
        <f>IF(ISBLANK(laps_times[[#This Row],[30]]),"DNF",CONCATENATE(RANK(rounds_cum_time[[#This Row],[30]],rounds_cum_time[30],1),"."))</f>
        <v>99.</v>
      </c>
      <c r="AN84" s="130" t="str">
        <f>IF(ISBLANK(laps_times[[#This Row],[31]]),"DNF",CONCATENATE(RANK(rounds_cum_time[[#This Row],[31]],rounds_cum_time[31],1),"."))</f>
        <v>99.</v>
      </c>
      <c r="AO84" s="130" t="str">
        <f>IF(ISBLANK(laps_times[[#This Row],[32]]),"DNF",CONCATENATE(RANK(rounds_cum_time[[#This Row],[32]],rounds_cum_time[32],1),"."))</f>
        <v>97.</v>
      </c>
      <c r="AP84" s="130" t="str">
        <f>IF(ISBLANK(laps_times[[#This Row],[33]]),"DNF",CONCATENATE(RANK(rounds_cum_time[[#This Row],[33]],rounds_cum_time[33],1),"."))</f>
        <v>97.</v>
      </c>
      <c r="AQ84" s="130" t="str">
        <f>IF(ISBLANK(laps_times[[#This Row],[34]]),"DNF",CONCATENATE(RANK(rounds_cum_time[[#This Row],[34]],rounds_cum_time[34],1),"."))</f>
        <v>97.</v>
      </c>
      <c r="AR84" s="130" t="str">
        <f>IF(ISBLANK(laps_times[[#This Row],[35]]),"DNF",CONCATENATE(RANK(rounds_cum_time[[#This Row],[35]],rounds_cum_time[35],1),"."))</f>
        <v>97.</v>
      </c>
      <c r="AS84" s="130" t="str">
        <f>IF(ISBLANK(laps_times[[#This Row],[36]]),"DNF",CONCATENATE(RANK(rounds_cum_time[[#This Row],[36]],rounds_cum_time[36],1),"."))</f>
        <v>97.</v>
      </c>
      <c r="AT84" s="130" t="str">
        <f>IF(ISBLANK(laps_times[[#This Row],[37]]),"DNF",CONCATENATE(RANK(rounds_cum_time[[#This Row],[37]],rounds_cum_time[37],1),"."))</f>
        <v>97.</v>
      </c>
      <c r="AU84" s="130" t="str">
        <f>IF(ISBLANK(laps_times[[#This Row],[38]]),"DNF",CONCATENATE(RANK(rounds_cum_time[[#This Row],[38]],rounds_cum_time[38],1),"."))</f>
        <v>97.</v>
      </c>
      <c r="AV84" s="130" t="str">
        <f>IF(ISBLANK(laps_times[[#This Row],[39]]),"DNF",CONCATENATE(RANK(rounds_cum_time[[#This Row],[39]],rounds_cum_time[39],1),"."))</f>
        <v>97.</v>
      </c>
      <c r="AW84" s="130" t="str">
        <f>IF(ISBLANK(laps_times[[#This Row],[40]]),"DNF",CONCATENATE(RANK(rounds_cum_time[[#This Row],[40]],rounds_cum_time[40],1),"."))</f>
        <v>97.</v>
      </c>
      <c r="AX84" s="130" t="str">
        <f>IF(ISBLANK(laps_times[[#This Row],[41]]),"DNF",CONCATENATE(RANK(rounds_cum_time[[#This Row],[41]],rounds_cum_time[41],1),"."))</f>
        <v>97.</v>
      </c>
      <c r="AY84" s="130" t="str">
        <f>IF(ISBLANK(laps_times[[#This Row],[42]]),"DNF",CONCATENATE(RANK(rounds_cum_time[[#This Row],[42]],rounds_cum_time[42],1),"."))</f>
        <v>97.</v>
      </c>
      <c r="AZ84" s="130" t="str">
        <f>IF(ISBLANK(laps_times[[#This Row],[43]]),"DNF",CONCATENATE(RANK(rounds_cum_time[[#This Row],[43]],rounds_cum_time[43],1),"."))</f>
        <v>97.</v>
      </c>
      <c r="BA84" s="130" t="str">
        <f>IF(ISBLANK(laps_times[[#This Row],[44]]),"DNF",CONCATENATE(RANK(rounds_cum_time[[#This Row],[44]],rounds_cum_time[44],1),"."))</f>
        <v>98.</v>
      </c>
      <c r="BB84" s="130" t="str">
        <f>IF(ISBLANK(laps_times[[#This Row],[45]]),"DNF",CONCATENATE(RANK(rounds_cum_time[[#This Row],[45]],rounds_cum_time[45],1),"."))</f>
        <v>98.</v>
      </c>
      <c r="BC84" s="130" t="str">
        <f>IF(ISBLANK(laps_times[[#This Row],[46]]),"DNF",CONCATENATE(RANK(rounds_cum_time[[#This Row],[46]],rounds_cum_time[46],1),"."))</f>
        <v>98.</v>
      </c>
      <c r="BD84" s="130" t="str">
        <f>IF(ISBLANK(laps_times[[#This Row],[47]]),"DNF",CONCATENATE(RANK(rounds_cum_time[[#This Row],[47]],rounds_cum_time[47],1),"."))</f>
        <v>98.</v>
      </c>
      <c r="BE84" s="130" t="str">
        <f>IF(ISBLANK(laps_times[[#This Row],[48]]),"DNF",CONCATENATE(RANK(rounds_cum_time[[#This Row],[48]],rounds_cum_time[48],1),"."))</f>
        <v>97.</v>
      </c>
      <c r="BF84" s="130" t="str">
        <f>IF(ISBLANK(laps_times[[#This Row],[49]]),"DNF",CONCATENATE(RANK(rounds_cum_time[[#This Row],[49]],rounds_cum_time[49],1),"."))</f>
        <v>97.</v>
      </c>
      <c r="BG84" s="130" t="str">
        <f>IF(ISBLANK(laps_times[[#This Row],[50]]),"DNF",CONCATENATE(RANK(rounds_cum_time[[#This Row],[50]],rounds_cum_time[50],1),"."))</f>
        <v>97.</v>
      </c>
      <c r="BH84" s="130" t="str">
        <f>IF(ISBLANK(laps_times[[#This Row],[51]]),"DNF",CONCATENATE(RANK(rounds_cum_time[[#This Row],[51]],rounds_cum_time[51],1),"."))</f>
        <v>96.</v>
      </c>
      <c r="BI84" s="130" t="str">
        <f>IF(ISBLANK(laps_times[[#This Row],[52]]),"DNF",CONCATENATE(RANK(rounds_cum_time[[#This Row],[52]],rounds_cum_time[52],1),"."))</f>
        <v>96.</v>
      </c>
      <c r="BJ84" s="130" t="str">
        <f>IF(ISBLANK(laps_times[[#This Row],[53]]),"DNF",CONCATENATE(RANK(rounds_cum_time[[#This Row],[53]],rounds_cum_time[53],1),"."))</f>
        <v>96.</v>
      </c>
      <c r="BK84" s="130" t="str">
        <f>IF(ISBLANK(laps_times[[#This Row],[54]]),"DNF",CONCATENATE(RANK(rounds_cum_time[[#This Row],[54]],rounds_cum_time[54],1),"."))</f>
        <v>96.</v>
      </c>
      <c r="BL84" s="130" t="str">
        <f>IF(ISBLANK(laps_times[[#This Row],[55]]),"DNF",CONCATENATE(RANK(rounds_cum_time[[#This Row],[55]],rounds_cum_time[55],1),"."))</f>
        <v>94.</v>
      </c>
      <c r="BM84" s="130" t="str">
        <f>IF(ISBLANK(laps_times[[#This Row],[56]]),"DNF",CONCATENATE(RANK(rounds_cum_time[[#This Row],[56]],rounds_cum_time[56],1),"."))</f>
        <v>95.</v>
      </c>
      <c r="BN84" s="130" t="str">
        <f>IF(ISBLANK(laps_times[[#This Row],[57]]),"DNF",CONCATENATE(RANK(rounds_cum_time[[#This Row],[57]],rounds_cum_time[57],1),"."))</f>
        <v>95.</v>
      </c>
      <c r="BO84" s="130" t="str">
        <f>IF(ISBLANK(laps_times[[#This Row],[58]]),"DNF",CONCATENATE(RANK(rounds_cum_time[[#This Row],[58]],rounds_cum_time[58],1),"."))</f>
        <v>95.</v>
      </c>
      <c r="BP84" s="130" t="str">
        <f>IF(ISBLANK(laps_times[[#This Row],[59]]),"DNF",CONCATENATE(RANK(rounds_cum_time[[#This Row],[59]],rounds_cum_time[59],1),"."))</f>
        <v>94.</v>
      </c>
      <c r="BQ84" s="130" t="str">
        <f>IF(ISBLANK(laps_times[[#This Row],[60]]),"DNF",CONCATENATE(RANK(rounds_cum_time[[#This Row],[60]],rounds_cum_time[60],1),"."))</f>
        <v>94.</v>
      </c>
      <c r="BR84" s="130" t="str">
        <f>IF(ISBLANK(laps_times[[#This Row],[61]]),"DNF",CONCATENATE(RANK(rounds_cum_time[[#This Row],[61]],rounds_cum_time[61],1),"."))</f>
        <v>92.</v>
      </c>
      <c r="BS84" s="130" t="str">
        <f>IF(ISBLANK(laps_times[[#This Row],[62]]),"DNF",CONCATENATE(RANK(rounds_cum_time[[#This Row],[62]],rounds_cum_time[62],1),"."))</f>
        <v>91.</v>
      </c>
      <c r="BT84" s="130" t="str">
        <f>IF(ISBLANK(laps_times[[#This Row],[63]]),"DNF",CONCATENATE(RANK(rounds_cum_time[[#This Row],[63]],rounds_cum_time[63],1),"."))</f>
        <v>91.</v>
      </c>
      <c r="BU84" s="130" t="str">
        <f>IF(ISBLANK(laps_times[[#This Row],[64]]),"DNF",CONCATENATE(RANK(rounds_cum_time[[#This Row],[64]],rounds_cum_time[64],1),"."))</f>
        <v>91.</v>
      </c>
      <c r="BV84" s="130" t="str">
        <f>IF(ISBLANK(laps_times[[#This Row],[65]]),"DNF",CONCATENATE(RANK(rounds_cum_time[[#This Row],[65]],rounds_cum_time[65],1),"."))</f>
        <v>91.</v>
      </c>
      <c r="BW84" s="130" t="str">
        <f>IF(ISBLANK(laps_times[[#This Row],[66]]),"DNF",CONCATENATE(RANK(rounds_cum_time[[#This Row],[66]],rounds_cum_time[66],1),"."))</f>
        <v>90.</v>
      </c>
      <c r="BX84" s="130" t="str">
        <f>IF(ISBLANK(laps_times[[#This Row],[67]]),"DNF",CONCATENATE(RANK(rounds_cum_time[[#This Row],[67]],rounds_cum_time[67],1),"."))</f>
        <v>89.</v>
      </c>
      <c r="BY84" s="130" t="str">
        <f>IF(ISBLANK(laps_times[[#This Row],[68]]),"DNF",CONCATENATE(RANK(rounds_cum_time[[#This Row],[68]],rounds_cum_time[68],1),"."))</f>
        <v>88.</v>
      </c>
      <c r="BZ84" s="130" t="str">
        <f>IF(ISBLANK(laps_times[[#This Row],[69]]),"DNF",CONCATENATE(RANK(rounds_cum_time[[#This Row],[69]],rounds_cum_time[69],1),"."))</f>
        <v>88.</v>
      </c>
      <c r="CA84" s="130" t="str">
        <f>IF(ISBLANK(laps_times[[#This Row],[70]]),"DNF",CONCATENATE(RANK(rounds_cum_time[[#This Row],[70]],rounds_cum_time[70],1),"."))</f>
        <v>88.</v>
      </c>
      <c r="CB84" s="130" t="str">
        <f>IF(ISBLANK(laps_times[[#This Row],[71]]),"DNF",CONCATENATE(RANK(rounds_cum_time[[#This Row],[71]],rounds_cum_time[71],1),"."))</f>
        <v>89.</v>
      </c>
      <c r="CC84" s="130" t="str">
        <f>IF(ISBLANK(laps_times[[#This Row],[72]]),"DNF",CONCATENATE(RANK(rounds_cum_time[[#This Row],[72]],rounds_cum_time[72],1),"."))</f>
        <v>89.</v>
      </c>
      <c r="CD84" s="130" t="str">
        <f>IF(ISBLANK(laps_times[[#This Row],[73]]),"DNF",CONCATENATE(RANK(rounds_cum_time[[#This Row],[73]],rounds_cum_time[73],1),"."))</f>
        <v>89.</v>
      </c>
      <c r="CE84" s="130" t="str">
        <f>IF(ISBLANK(laps_times[[#This Row],[74]]),"DNF",CONCATENATE(RANK(rounds_cum_time[[#This Row],[74]],rounds_cum_time[74],1),"."))</f>
        <v>89.</v>
      </c>
      <c r="CF84" s="130" t="str">
        <f>IF(ISBLANK(laps_times[[#This Row],[75]]),"DNF",CONCATENATE(RANK(rounds_cum_time[[#This Row],[75]],rounds_cum_time[75],1),"."))</f>
        <v>89.</v>
      </c>
      <c r="CG84" s="130" t="str">
        <f>IF(ISBLANK(laps_times[[#This Row],[76]]),"DNF",CONCATENATE(RANK(rounds_cum_time[[#This Row],[76]],rounds_cum_time[76],1),"."))</f>
        <v>88.</v>
      </c>
      <c r="CH84" s="130" t="str">
        <f>IF(ISBLANK(laps_times[[#This Row],[77]]),"DNF",CONCATENATE(RANK(rounds_cum_time[[#This Row],[77]],rounds_cum_time[77],1),"."))</f>
        <v>88.</v>
      </c>
      <c r="CI84" s="130" t="str">
        <f>IF(ISBLANK(laps_times[[#This Row],[78]]),"DNF",CONCATENATE(RANK(rounds_cum_time[[#This Row],[78]],rounds_cum_time[78],1),"."))</f>
        <v>87.</v>
      </c>
      <c r="CJ84" s="130" t="str">
        <f>IF(ISBLANK(laps_times[[#This Row],[79]]),"DNF",CONCATENATE(RANK(rounds_cum_time[[#This Row],[79]],rounds_cum_time[79],1),"."))</f>
        <v>87.</v>
      </c>
      <c r="CK84" s="130" t="str">
        <f>IF(ISBLANK(laps_times[[#This Row],[80]]),"DNF",CONCATENATE(RANK(rounds_cum_time[[#This Row],[80]],rounds_cum_time[80],1),"."))</f>
        <v>88.</v>
      </c>
      <c r="CL84" s="130" t="str">
        <f>IF(ISBLANK(laps_times[[#This Row],[81]]),"DNF",CONCATENATE(RANK(rounds_cum_time[[#This Row],[81]],rounds_cum_time[81],1),"."))</f>
        <v>88.</v>
      </c>
      <c r="CM84" s="130" t="str">
        <f>IF(ISBLANK(laps_times[[#This Row],[82]]),"DNF",CONCATENATE(RANK(rounds_cum_time[[#This Row],[82]],rounds_cum_time[82],1),"."))</f>
        <v>88.</v>
      </c>
      <c r="CN84" s="130" t="str">
        <f>IF(ISBLANK(laps_times[[#This Row],[83]]),"DNF",CONCATENATE(RANK(rounds_cum_time[[#This Row],[83]],rounds_cum_time[83],1),"."))</f>
        <v>87.</v>
      </c>
      <c r="CO84" s="130" t="str">
        <f>IF(ISBLANK(laps_times[[#This Row],[84]]),"DNF",CONCATENATE(RANK(rounds_cum_time[[#This Row],[84]],rounds_cum_time[84],1),"."))</f>
        <v>87.</v>
      </c>
      <c r="CP84" s="130" t="str">
        <f>IF(ISBLANK(laps_times[[#This Row],[85]]),"DNF",CONCATENATE(RANK(rounds_cum_time[[#This Row],[85]],rounds_cum_time[85],1),"."))</f>
        <v>85.</v>
      </c>
      <c r="CQ84" s="130" t="str">
        <f>IF(ISBLANK(laps_times[[#This Row],[86]]),"DNF",CONCATENATE(RANK(rounds_cum_time[[#This Row],[86]],rounds_cum_time[86],1),"."))</f>
        <v>85.</v>
      </c>
      <c r="CR84" s="130" t="str">
        <f>IF(ISBLANK(laps_times[[#This Row],[87]]),"DNF",CONCATENATE(RANK(rounds_cum_time[[#This Row],[87]],rounds_cum_time[87],1),"."))</f>
        <v>82.</v>
      </c>
      <c r="CS84" s="130" t="str">
        <f>IF(ISBLANK(laps_times[[#This Row],[88]]),"DNF",CONCATENATE(RANK(rounds_cum_time[[#This Row],[88]],rounds_cum_time[88],1),"."))</f>
        <v>82.</v>
      </c>
      <c r="CT84" s="130" t="str">
        <f>IF(ISBLANK(laps_times[[#This Row],[89]]),"DNF",CONCATENATE(RANK(rounds_cum_time[[#This Row],[89]],rounds_cum_time[89],1),"."))</f>
        <v>82.</v>
      </c>
      <c r="CU84" s="130" t="str">
        <f>IF(ISBLANK(laps_times[[#This Row],[90]]),"DNF",CONCATENATE(RANK(rounds_cum_time[[#This Row],[90]],rounds_cum_time[90],1),"."))</f>
        <v>82.</v>
      </c>
      <c r="CV84" s="130" t="str">
        <f>IF(ISBLANK(laps_times[[#This Row],[91]]),"DNF",CONCATENATE(RANK(rounds_cum_time[[#This Row],[91]],rounds_cum_time[91],1),"."))</f>
        <v>82.</v>
      </c>
      <c r="CW84" s="130" t="str">
        <f>IF(ISBLANK(laps_times[[#This Row],[92]]),"DNF",CONCATENATE(RANK(rounds_cum_time[[#This Row],[92]],rounds_cum_time[92],1),"."))</f>
        <v>81.</v>
      </c>
      <c r="CX84" s="130" t="str">
        <f>IF(ISBLANK(laps_times[[#This Row],[93]]),"DNF",CONCATENATE(RANK(rounds_cum_time[[#This Row],[93]],rounds_cum_time[93],1),"."))</f>
        <v>81.</v>
      </c>
      <c r="CY84" s="130" t="str">
        <f>IF(ISBLANK(laps_times[[#This Row],[94]]),"DNF",CONCATENATE(RANK(rounds_cum_time[[#This Row],[94]],rounds_cum_time[94],1),"."))</f>
        <v>81.</v>
      </c>
      <c r="CZ84" s="130" t="str">
        <f>IF(ISBLANK(laps_times[[#This Row],[95]]),"DNF",CONCATENATE(RANK(rounds_cum_time[[#This Row],[95]],rounds_cum_time[95],1),"."))</f>
        <v>81.</v>
      </c>
      <c r="DA84" s="130" t="str">
        <f>IF(ISBLANK(laps_times[[#This Row],[96]]),"DNF",CONCATENATE(RANK(rounds_cum_time[[#This Row],[96]],rounds_cum_time[96],1),"."))</f>
        <v>81.</v>
      </c>
      <c r="DB84" s="130" t="str">
        <f>IF(ISBLANK(laps_times[[#This Row],[97]]),"DNF",CONCATENATE(RANK(rounds_cum_time[[#This Row],[97]],rounds_cum_time[97],1),"."))</f>
        <v>81.</v>
      </c>
      <c r="DC84" s="130" t="str">
        <f>IF(ISBLANK(laps_times[[#This Row],[98]]),"DNF",CONCATENATE(RANK(rounds_cum_time[[#This Row],[98]],rounds_cum_time[98],1),"."))</f>
        <v>81.</v>
      </c>
      <c r="DD84" s="130" t="str">
        <f>IF(ISBLANK(laps_times[[#This Row],[99]]),"DNF",CONCATENATE(RANK(rounds_cum_time[[#This Row],[99]],rounds_cum_time[99],1),"."))</f>
        <v>81.</v>
      </c>
      <c r="DE84" s="130" t="str">
        <f>IF(ISBLANK(laps_times[[#This Row],[100]]),"DNF",CONCATENATE(RANK(rounds_cum_time[[#This Row],[100]],rounds_cum_time[100],1),"."))</f>
        <v>81.</v>
      </c>
      <c r="DF84" s="130" t="str">
        <f>IF(ISBLANK(laps_times[[#This Row],[101]]),"DNF",CONCATENATE(RANK(rounds_cum_time[[#This Row],[101]],rounds_cum_time[101],1),"."))</f>
        <v>81.</v>
      </c>
      <c r="DG84" s="130" t="str">
        <f>IF(ISBLANK(laps_times[[#This Row],[102]]),"DNF",CONCATENATE(RANK(rounds_cum_time[[#This Row],[102]],rounds_cum_time[102],1),"."))</f>
        <v>81.</v>
      </c>
      <c r="DH84" s="130" t="str">
        <f>IF(ISBLANK(laps_times[[#This Row],[103]]),"DNF",CONCATENATE(RANK(rounds_cum_time[[#This Row],[103]],rounds_cum_time[103],1),"."))</f>
        <v>81.</v>
      </c>
      <c r="DI84" s="131" t="str">
        <f>IF(ISBLANK(laps_times[[#This Row],[104]]),"DNF",CONCATENATE(RANK(rounds_cum_time[[#This Row],[104]],rounds_cum_time[104],1),"."))</f>
        <v>81.</v>
      </c>
      <c r="DJ84" s="131" t="str">
        <f>IF(ISBLANK(laps_times[[#This Row],[105]]),"DNF",CONCATENATE(RANK(rounds_cum_time[[#This Row],[105]],rounds_cum_time[105],1),"."))</f>
        <v>81.</v>
      </c>
    </row>
    <row r="85" spans="2:114" x14ac:dyDescent="0.2">
      <c r="B85" s="124">
        <f>laps_times[[#This Row],[poř]]</f>
        <v>82</v>
      </c>
      <c r="C85" s="129">
        <f>laps_times[[#This Row],[s.č.]]</f>
        <v>15</v>
      </c>
      <c r="D85" s="125" t="str">
        <f>laps_times[[#This Row],[jméno]]</f>
        <v>Bohuněk Zdeněk</v>
      </c>
      <c r="E85" s="126">
        <f>laps_times[[#This Row],[roč]]</f>
        <v>1960</v>
      </c>
      <c r="F85" s="126" t="str">
        <f>laps_times[[#This Row],[kat]]</f>
        <v>M50</v>
      </c>
      <c r="G85" s="126">
        <f>laps_times[[#This Row],[poř_kat]]</f>
        <v>15</v>
      </c>
      <c r="H85" s="125" t="str">
        <f>IF(ISBLANK(laps_times[[#This Row],[klub]]),"-",laps_times[[#This Row],[klub]])</f>
        <v>O5 BK Furča-Košice</v>
      </c>
      <c r="I85" s="138">
        <f>laps_times[[#This Row],[celk. čas]]</f>
        <v>0.17170138888888889</v>
      </c>
      <c r="J85" s="130" t="str">
        <f>IF(ISBLANK(laps_times[[#This Row],[1]]),"DNF",CONCATENATE(RANK(rounds_cum_time[[#This Row],[1]],rounds_cum_time[1],1),"."))</f>
        <v>87.</v>
      </c>
      <c r="K85" s="130" t="str">
        <f>IF(ISBLANK(laps_times[[#This Row],[2]]),"DNF",CONCATENATE(RANK(rounds_cum_time[[#This Row],[2]],rounds_cum_time[2],1),"."))</f>
        <v>89.</v>
      </c>
      <c r="L85" s="130" t="str">
        <f>IF(ISBLANK(laps_times[[#This Row],[3]]),"DNF",CONCATENATE(RANK(rounds_cum_time[[#This Row],[3]],rounds_cum_time[3],1),"."))</f>
        <v>90.</v>
      </c>
      <c r="M85" s="130" t="str">
        <f>IF(ISBLANK(laps_times[[#This Row],[4]]),"DNF",CONCATENATE(RANK(rounds_cum_time[[#This Row],[4]],rounds_cum_time[4],1),"."))</f>
        <v>91.</v>
      </c>
      <c r="N85" s="130" t="str">
        <f>IF(ISBLANK(laps_times[[#This Row],[5]]),"DNF",CONCATENATE(RANK(rounds_cum_time[[#This Row],[5]],rounds_cum_time[5],1),"."))</f>
        <v>91.</v>
      </c>
      <c r="O85" s="130" t="str">
        <f>IF(ISBLANK(laps_times[[#This Row],[6]]),"DNF",CONCATENATE(RANK(rounds_cum_time[[#This Row],[6]],rounds_cum_time[6],1),"."))</f>
        <v>91.</v>
      </c>
      <c r="P85" s="130" t="str">
        <f>IF(ISBLANK(laps_times[[#This Row],[7]]),"DNF",CONCATENATE(RANK(rounds_cum_time[[#This Row],[7]],rounds_cum_time[7],1),"."))</f>
        <v>93.</v>
      </c>
      <c r="Q85" s="130" t="str">
        <f>IF(ISBLANK(laps_times[[#This Row],[8]]),"DNF",CONCATENATE(RANK(rounds_cum_time[[#This Row],[8]],rounds_cum_time[8],1),"."))</f>
        <v>93.</v>
      </c>
      <c r="R85" s="130" t="str">
        <f>IF(ISBLANK(laps_times[[#This Row],[9]]),"DNF",CONCATENATE(RANK(rounds_cum_time[[#This Row],[9]],rounds_cum_time[9],1),"."))</f>
        <v>94.</v>
      </c>
      <c r="S85" s="130" t="str">
        <f>IF(ISBLANK(laps_times[[#This Row],[10]]),"DNF",CONCATENATE(RANK(rounds_cum_time[[#This Row],[10]],rounds_cum_time[10],1),"."))</f>
        <v>95.</v>
      </c>
      <c r="T85" s="130" t="str">
        <f>IF(ISBLANK(laps_times[[#This Row],[11]]),"DNF",CONCATENATE(RANK(rounds_cum_time[[#This Row],[11]],rounds_cum_time[11],1),"."))</f>
        <v>94.</v>
      </c>
      <c r="U85" s="130" t="str">
        <f>IF(ISBLANK(laps_times[[#This Row],[12]]),"DNF",CONCATENATE(RANK(rounds_cum_time[[#This Row],[12]],rounds_cum_time[12],1),"."))</f>
        <v>94.</v>
      </c>
      <c r="V85" s="130" t="str">
        <f>IF(ISBLANK(laps_times[[#This Row],[13]]),"DNF",CONCATENATE(RANK(rounds_cum_time[[#This Row],[13]],rounds_cum_time[13],1),"."))</f>
        <v>95.</v>
      </c>
      <c r="W85" s="130" t="str">
        <f>IF(ISBLANK(laps_times[[#This Row],[14]]),"DNF",CONCATENATE(RANK(rounds_cum_time[[#This Row],[14]],rounds_cum_time[14],1),"."))</f>
        <v>95.</v>
      </c>
      <c r="X85" s="130" t="str">
        <f>IF(ISBLANK(laps_times[[#This Row],[15]]),"DNF",CONCATENATE(RANK(rounds_cum_time[[#This Row],[15]],rounds_cum_time[15],1),"."))</f>
        <v>96.</v>
      </c>
      <c r="Y85" s="130" t="str">
        <f>IF(ISBLANK(laps_times[[#This Row],[16]]),"DNF",CONCATENATE(RANK(rounds_cum_time[[#This Row],[16]],rounds_cum_time[16],1),"."))</f>
        <v>96.</v>
      </c>
      <c r="Z85" s="130" t="str">
        <f>IF(ISBLANK(laps_times[[#This Row],[17]]),"DNF",CONCATENATE(RANK(rounds_cum_time[[#This Row],[17]],rounds_cum_time[17],1),"."))</f>
        <v>96.</v>
      </c>
      <c r="AA85" s="130" t="str">
        <f>IF(ISBLANK(laps_times[[#This Row],[18]]),"DNF",CONCATENATE(RANK(rounds_cum_time[[#This Row],[18]],rounds_cum_time[18],1),"."))</f>
        <v>97.</v>
      </c>
      <c r="AB85" s="130" t="str">
        <f>IF(ISBLANK(laps_times[[#This Row],[19]]),"DNF",CONCATENATE(RANK(rounds_cum_time[[#This Row],[19]],rounds_cum_time[19],1),"."))</f>
        <v>97.</v>
      </c>
      <c r="AC85" s="130" t="str">
        <f>IF(ISBLANK(laps_times[[#This Row],[20]]),"DNF",CONCATENATE(RANK(rounds_cum_time[[#This Row],[20]],rounds_cum_time[20],1),"."))</f>
        <v>97.</v>
      </c>
      <c r="AD85" s="130" t="str">
        <f>IF(ISBLANK(laps_times[[#This Row],[21]]),"DNF",CONCATENATE(RANK(rounds_cum_time[[#This Row],[21]],rounds_cum_time[21],1),"."))</f>
        <v>97.</v>
      </c>
      <c r="AE85" s="130" t="str">
        <f>IF(ISBLANK(laps_times[[#This Row],[22]]),"DNF",CONCATENATE(RANK(rounds_cum_time[[#This Row],[22]],rounds_cum_time[22],1),"."))</f>
        <v>97.</v>
      </c>
      <c r="AF85" s="130" t="str">
        <f>IF(ISBLANK(laps_times[[#This Row],[23]]),"DNF",CONCATENATE(RANK(rounds_cum_time[[#This Row],[23]],rounds_cum_time[23],1),"."))</f>
        <v>97.</v>
      </c>
      <c r="AG85" s="130" t="str">
        <f>IF(ISBLANK(laps_times[[#This Row],[24]]),"DNF",CONCATENATE(RANK(rounds_cum_time[[#This Row],[24]],rounds_cum_time[24],1),"."))</f>
        <v>97.</v>
      </c>
      <c r="AH85" s="130" t="str">
        <f>IF(ISBLANK(laps_times[[#This Row],[25]]),"DNF",CONCATENATE(RANK(rounds_cum_time[[#This Row],[25]],rounds_cum_time[25],1),"."))</f>
        <v>97.</v>
      </c>
      <c r="AI85" s="130" t="str">
        <f>IF(ISBLANK(laps_times[[#This Row],[26]]),"DNF",CONCATENATE(RANK(rounds_cum_time[[#This Row],[26]],rounds_cum_time[26],1),"."))</f>
        <v>97.</v>
      </c>
      <c r="AJ85" s="130" t="str">
        <f>IF(ISBLANK(laps_times[[#This Row],[27]]),"DNF",CONCATENATE(RANK(rounds_cum_time[[#This Row],[27]],rounds_cum_time[27],1),"."))</f>
        <v>97.</v>
      </c>
      <c r="AK85" s="130" t="str">
        <f>IF(ISBLANK(laps_times[[#This Row],[28]]),"DNF",CONCATENATE(RANK(rounds_cum_time[[#This Row],[28]],rounds_cum_time[28],1),"."))</f>
        <v>97.</v>
      </c>
      <c r="AL85" s="130" t="str">
        <f>IF(ISBLANK(laps_times[[#This Row],[29]]),"DNF",CONCATENATE(RANK(rounds_cum_time[[#This Row],[29]],rounds_cum_time[29],1),"."))</f>
        <v>97.</v>
      </c>
      <c r="AM85" s="130" t="str">
        <f>IF(ISBLANK(laps_times[[#This Row],[30]]),"DNF",CONCATENATE(RANK(rounds_cum_time[[#This Row],[30]],rounds_cum_time[30],1),"."))</f>
        <v>97.</v>
      </c>
      <c r="AN85" s="130" t="str">
        <f>IF(ISBLANK(laps_times[[#This Row],[31]]),"DNF",CONCATENATE(RANK(rounds_cum_time[[#This Row],[31]],rounds_cum_time[31],1),"."))</f>
        <v>97.</v>
      </c>
      <c r="AO85" s="130" t="str">
        <f>IF(ISBLANK(laps_times[[#This Row],[32]]),"DNF",CONCATENATE(RANK(rounds_cum_time[[#This Row],[32]],rounds_cum_time[32],1),"."))</f>
        <v>96.</v>
      </c>
      <c r="AP85" s="130" t="str">
        <f>IF(ISBLANK(laps_times[[#This Row],[33]]),"DNF",CONCATENATE(RANK(rounds_cum_time[[#This Row],[33]],rounds_cum_time[33],1),"."))</f>
        <v>96.</v>
      </c>
      <c r="AQ85" s="130" t="str">
        <f>IF(ISBLANK(laps_times[[#This Row],[34]]),"DNF",CONCATENATE(RANK(rounds_cum_time[[#This Row],[34]],rounds_cum_time[34],1),"."))</f>
        <v>96.</v>
      </c>
      <c r="AR85" s="130" t="str">
        <f>IF(ISBLANK(laps_times[[#This Row],[35]]),"DNF",CONCATENATE(RANK(rounds_cum_time[[#This Row],[35]],rounds_cum_time[35],1),"."))</f>
        <v>96.</v>
      </c>
      <c r="AS85" s="130" t="str">
        <f>IF(ISBLANK(laps_times[[#This Row],[36]]),"DNF",CONCATENATE(RANK(rounds_cum_time[[#This Row],[36]],rounds_cum_time[36],1),"."))</f>
        <v>96.</v>
      </c>
      <c r="AT85" s="130" t="str">
        <f>IF(ISBLANK(laps_times[[#This Row],[37]]),"DNF",CONCATENATE(RANK(rounds_cum_time[[#This Row],[37]],rounds_cum_time[37],1),"."))</f>
        <v>96.</v>
      </c>
      <c r="AU85" s="130" t="str">
        <f>IF(ISBLANK(laps_times[[#This Row],[38]]),"DNF",CONCATENATE(RANK(rounds_cum_time[[#This Row],[38]],rounds_cum_time[38],1),"."))</f>
        <v>96.</v>
      </c>
      <c r="AV85" s="130" t="str">
        <f>IF(ISBLANK(laps_times[[#This Row],[39]]),"DNF",CONCATENATE(RANK(rounds_cum_time[[#This Row],[39]],rounds_cum_time[39],1),"."))</f>
        <v>96.</v>
      </c>
      <c r="AW85" s="130" t="str">
        <f>IF(ISBLANK(laps_times[[#This Row],[40]]),"DNF",CONCATENATE(RANK(rounds_cum_time[[#This Row],[40]],rounds_cum_time[40],1),"."))</f>
        <v>96.</v>
      </c>
      <c r="AX85" s="130" t="str">
        <f>IF(ISBLANK(laps_times[[#This Row],[41]]),"DNF",CONCATENATE(RANK(rounds_cum_time[[#This Row],[41]],rounds_cum_time[41],1),"."))</f>
        <v>96.</v>
      </c>
      <c r="AY85" s="130" t="str">
        <f>IF(ISBLANK(laps_times[[#This Row],[42]]),"DNF",CONCATENATE(RANK(rounds_cum_time[[#This Row],[42]],rounds_cum_time[42],1),"."))</f>
        <v>96.</v>
      </c>
      <c r="AZ85" s="130" t="str">
        <f>IF(ISBLANK(laps_times[[#This Row],[43]]),"DNF",CONCATENATE(RANK(rounds_cum_time[[#This Row],[43]],rounds_cum_time[43],1),"."))</f>
        <v>96.</v>
      </c>
      <c r="BA85" s="130" t="str">
        <f>IF(ISBLANK(laps_times[[#This Row],[44]]),"DNF",CONCATENATE(RANK(rounds_cum_time[[#This Row],[44]],rounds_cum_time[44],1),"."))</f>
        <v>95.</v>
      </c>
      <c r="BB85" s="130" t="str">
        <f>IF(ISBLANK(laps_times[[#This Row],[45]]),"DNF",CONCATENATE(RANK(rounds_cum_time[[#This Row],[45]],rounds_cum_time[45],1),"."))</f>
        <v>95.</v>
      </c>
      <c r="BC85" s="130" t="str">
        <f>IF(ISBLANK(laps_times[[#This Row],[46]]),"DNF",CONCATENATE(RANK(rounds_cum_time[[#This Row],[46]],rounds_cum_time[46],1),"."))</f>
        <v>96.</v>
      </c>
      <c r="BD85" s="130" t="str">
        <f>IF(ISBLANK(laps_times[[#This Row],[47]]),"DNF",CONCATENATE(RANK(rounds_cum_time[[#This Row],[47]],rounds_cum_time[47],1),"."))</f>
        <v>95.</v>
      </c>
      <c r="BE85" s="130" t="str">
        <f>IF(ISBLANK(laps_times[[#This Row],[48]]),"DNF",CONCATENATE(RANK(rounds_cum_time[[#This Row],[48]],rounds_cum_time[48],1),"."))</f>
        <v>94.</v>
      </c>
      <c r="BF85" s="130" t="str">
        <f>IF(ISBLANK(laps_times[[#This Row],[49]]),"DNF",CONCATENATE(RANK(rounds_cum_time[[#This Row],[49]],rounds_cum_time[49],1),"."))</f>
        <v>94.</v>
      </c>
      <c r="BG85" s="130" t="str">
        <f>IF(ISBLANK(laps_times[[#This Row],[50]]),"DNF",CONCATENATE(RANK(rounds_cum_time[[#This Row],[50]],rounds_cum_time[50],1),"."))</f>
        <v>94.</v>
      </c>
      <c r="BH85" s="130" t="str">
        <f>IF(ISBLANK(laps_times[[#This Row],[51]]),"DNF",CONCATENATE(RANK(rounds_cum_time[[#This Row],[51]],rounds_cum_time[51],1),"."))</f>
        <v>94.</v>
      </c>
      <c r="BI85" s="130" t="str">
        <f>IF(ISBLANK(laps_times[[#This Row],[52]]),"DNF",CONCATENATE(RANK(rounds_cum_time[[#This Row],[52]],rounds_cum_time[52],1),"."))</f>
        <v>94.</v>
      </c>
      <c r="BJ85" s="130" t="str">
        <f>IF(ISBLANK(laps_times[[#This Row],[53]]),"DNF",CONCATENATE(RANK(rounds_cum_time[[#This Row],[53]],rounds_cum_time[53],1),"."))</f>
        <v>94.</v>
      </c>
      <c r="BK85" s="130" t="str">
        <f>IF(ISBLANK(laps_times[[#This Row],[54]]),"DNF",CONCATENATE(RANK(rounds_cum_time[[#This Row],[54]],rounds_cum_time[54],1),"."))</f>
        <v>93.</v>
      </c>
      <c r="BL85" s="130" t="str">
        <f>IF(ISBLANK(laps_times[[#This Row],[55]]),"DNF",CONCATENATE(RANK(rounds_cum_time[[#This Row],[55]],rounds_cum_time[55],1),"."))</f>
        <v>93.</v>
      </c>
      <c r="BM85" s="130" t="str">
        <f>IF(ISBLANK(laps_times[[#This Row],[56]]),"DNF",CONCATENATE(RANK(rounds_cum_time[[#This Row],[56]],rounds_cum_time[56],1),"."))</f>
        <v>93.</v>
      </c>
      <c r="BN85" s="130" t="str">
        <f>IF(ISBLANK(laps_times[[#This Row],[57]]),"DNF",CONCATENATE(RANK(rounds_cum_time[[#This Row],[57]],rounds_cum_time[57],1),"."))</f>
        <v>92.</v>
      </c>
      <c r="BO85" s="130" t="str">
        <f>IF(ISBLANK(laps_times[[#This Row],[58]]),"DNF",CONCATENATE(RANK(rounds_cum_time[[#This Row],[58]],rounds_cum_time[58],1),"."))</f>
        <v>92.</v>
      </c>
      <c r="BP85" s="130" t="str">
        <f>IF(ISBLANK(laps_times[[#This Row],[59]]),"DNF",CONCATENATE(RANK(rounds_cum_time[[#This Row],[59]],rounds_cum_time[59],1),"."))</f>
        <v>92.</v>
      </c>
      <c r="BQ85" s="130" t="str">
        <f>IF(ISBLANK(laps_times[[#This Row],[60]]),"DNF",CONCATENATE(RANK(rounds_cum_time[[#This Row],[60]],rounds_cum_time[60],1),"."))</f>
        <v>93.</v>
      </c>
      <c r="BR85" s="130" t="str">
        <f>IF(ISBLANK(laps_times[[#This Row],[61]]),"DNF",CONCATENATE(RANK(rounds_cum_time[[#This Row],[61]],rounds_cum_time[61],1),"."))</f>
        <v>90.</v>
      </c>
      <c r="BS85" s="130" t="str">
        <f>IF(ISBLANK(laps_times[[#This Row],[62]]),"DNF",CONCATENATE(RANK(rounds_cum_time[[#This Row],[62]],rounds_cum_time[62],1),"."))</f>
        <v>90.</v>
      </c>
      <c r="BT85" s="130" t="str">
        <f>IF(ISBLANK(laps_times[[#This Row],[63]]),"DNF",CONCATENATE(RANK(rounds_cum_time[[#This Row],[63]],rounds_cum_time[63],1),"."))</f>
        <v>89.</v>
      </c>
      <c r="BU85" s="130" t="str">
        <f>IF(ISBLANK(laps_times[[#This Row],[64]]),"DNF",CONCATENATE(RANK(rounds_cum_time[[#This Row],[64]],rounds_cum_time[64],1),"."))</f>
        <v>89.</v>
      </c>
      <c r="BV85" s="130" t="str">
        <f>IF(ISBLANK(laps_times[[#This Row],[65]]),"DNF",CONCATENATE(RANK(rounds_cum_time[[#This Row],[65]],rounds_cum_time[65],1),"."))</f>
        <v>89.</v>
      </c>
      <c r="BW85" s="130" t="str">
        <f>IF(ISBLANK(laps_times[[#This Row],[66]]),"DNF",CONCATENATE(RANK(rounds_cum_time[[#This Row],[66]],rounds_cum_time[66],1),"."))</f>
        <v>89.</v>
      </c>
      <c r="BX85" s="130" t="str">
        <f>IF(ISBLANK(laps_times[[#This Row],[67]]),"DNF",CONCATENATE(RANK(rounds_cum_time[[#This Row],[67]],rounds_cum_time[67],1),"."))</f>
        <v>90.</v>
      </c>
      <c r="BY85" s="130" t="str">
        <f>IF(ISBLANK(laps_times[[#This Row],[68]]),"DNF",CONCATENATE(RANK(rounds_cum_time[[#This Row],[68]],rounds_cum_time[68],1),"."))</f>
        <v>89.</v>
      </c>
      <c r="BZ85" s="130" t="str">
        <f>IF(ISBLANK(laps_times[[#This Row],[69]]),"DNF",CONCATENATE(RANK(rounds_cum_time[[#This Row],[69]],rounds_cum_time[69],1),"."))</f>
        <v>89.</v>
      </c>
      <c r="CA85" s="130" t="str">
        <f>IF(ISBLANK(laps_times[[#This Row],[70]]),"DNF",CONCATENATE(RANK(rounds_cum_time[[#This Row],[70]],rounds_cum_time[70],1),"."))</f>
        <v>89.</v>
      </c>
      <c r="CB85" s="130" t="str">
        <f>IF(ISBLANK(laps_times[[#This Row],[71]]),"DNF",CONCATENATE(RANK(rounds_cum_time[[#This Row],[71]],rounds_cum_time[71],1),"."))</f>
        <v>88.</v>
      </c>
      <c r="CC85" s="130" t="str">
        <f>IF(ISBLANK(laps_times[[#This Row],[72]]),"DNF",CONCATENATE(RANK(rounds_cum_time[[#This Row],[72]],rounds_cum_time[72],1),"."))</f>
        <v>88.</v>
      </c>
      <c r="CD85" s="130" t="str">
        <f>IF(ISBLANK(laps_times[[#This Row],[73]]),"DNF",CONCATENATE(RANK(rounds_cum_time[[#This Row],[73]],rounds_cum_time[73],1),"."))</f>
        <v>88.</v>
      </c>
      <c r="CE85" s="130" t="str">
        <f>IF(ISBLANK(laps_times[[#This Row],[74]]),"DNF",CONCATENATE(RANK(rounds_cum_time[[#This Row],[74]],rounds_cum_time[74],1),"."))</f>
        <v>88.</v>
      </c>
      <c r="CF85" s="130" t="str">
        <f>IF(ISBLANK(laps_times[[#This Row],[75]]),"DNF",CONCATENATE(RANK(rounds_cum_time[[#This Row],[75]],rounds_cum_time[75],1),"."))</f>
        <v>88.</v>
      </c>
      <c r="CG85" s="130" t="str">
        <f>IF(ISBLANK(laps_times[[#This Row],[76]]),"DNF",CONCATENATE(RANK(rounds_cum_time[[#This Row],[76]],rounds_cum_time[76],1),"."))</f>
        <v>89.</v>
      </c>
      <c r="CH85" s="130" t="str">
        <f>IF(ISBLANK(laps_times[[#This Row],[77]]),"DNF",CONCATENATE(RANK(rounds_cum_time[[#This Row],[77]],rounds_cum_time[77],1),"."))</f>
        <v>89.</v>
      </c>
      <c r="CI85" s="130" t="str">
        <f>IF(ISBLANK(laps_times[[#This Row],[78]]),"DNF",CONCATENATE(RANK(rounds_cum_time[[#This Row],[78]],rounds_cum_time[78],1),"."))</f>
        <v>89.</v>
      </c>
      <c r="CJ85" s="130" t="str">
        <f>IF(ISBLANK(laps_times[[#This Row],[79]]),"DNF",CONCATENATE(RANK(rounds_cum_time[[#This Row],[79]],rounds_cum_time[79],1),"."))</f>
        <v>88.</v>
      </c>
      <c r="CK85" s="130" t="str">
        <f>IF(ISBLANK(laps_times[[#This Row],[80]]),"DNF",CONCATENATE(RANK(rounds_cum_time[[#This Row],[80]],rounds_cum_time[80],1),"."))</f>
        <v>87.</v>
      </c>
      <c r="CL85" s="130" t="str">
        <f>IF(ISBLANK(laps_times[[#This Row],[81]]),"DNF",CONCATENATE(RANK(rounds_cum_time[[#This Row],[81]],rounds_cum_time[81],1),"."))</f>
        <v>87.</v>
      </c>
      <c r="CM85" s="130" t="str">
        <f>IF(ISBLANK(laps_times[[#This Row],[82]]),"DNF",CONCATENATE(RANK(rounds_cum_time[[#This Row],[82]],rounds_cum_time[82],1),"."))</f>
        <v>87.</v>
      </c>
      <c r="CN85" s="130" t="str">
        <f>IF(ISBLANK(laps_times[[#This Row],[83]]),"DNF",CONCATENATE(RANK(rounds_cum_time[[#This Row],[83]],rounds_cum_time[83],1),"."))</f>
        <v>86.</v>
      </c>
      <c r="CO85" s="130" t="str">
        <f>IF(ISBLANK(laps_times[[#This Row],[84]]),"DNF",CONCATENATE(RANK(rounds_cum_time[[#This Row],[84]],rounds_cum_time[84],1),"."))</f>
        <v>86.</v>
      </c>
      <c r="CP85" s="130" t="str">
        <f>IF(ISBLANK(laps_times[[#This Row],[85]]),"DNF",CONCATENATE(RANK(rounds_cum_time[[#This Row],[85]],rounds_cum_time[85],1),"."))</f>
        <v>86.</v>
      </c>
      <c r="CQ85" s="130" t="str">
        <f>IF(ISBLANK(laps_times[[#This Row],[86]]),"DNF",CONCATENATE(RANK(rounds_cum_time[[#This Row],[86]],rounds_cum_time[86],1),"."))</f>
        <v>86.</v>
      </c>
      <c r="CR85" s="130" t="str">
        <f>IF(ISBLANK(laps_times[[#This Row],[87]]),"DNF",CONCATENATE(RANK(rounds_cum_time[[#This Row],[87]],rounds_cum_time[87],1),"."))</f>
        <v>85.</v>
      </c>
      <c r="CS85" s="130" t="str">
        <f>IF(ISBLANK(laps_times[[#This Row],[88]]),"DNF",CONCATENATE(RANK(rounds_cum_time[[#This Row],[88]],rounds_cum_time[88],1),"."))</f>
        <v>84.</v>
      </c>
      <c r="CT85" s="130" t="str">
        <f>IF(ISBLANK(laps_times[[#This Row],[89]]),"DNF",CONCATENATE(RANK(rounds_cum_time[[#This Row],[89]],rounds_cum_time[89],1),"."))</f>
        <v>83.</v>
      </c>
      <c r="CU85" s="130" t="str">
        <f>IF(ISBLANK(laps_times[[#This Row],[90]]),"DNF",CONCATENATE(RANK(rounds_cum_time[[#This Row],[90]],rounds_cum_time[90],1),"."))</f>
        <v>83.</v>
      </c>
      <c r="CV85" s="130" t="str">
        <f>IF(ISBLANK(laps_times[[#This Row],[91]]),"DNF",CONCATENATE(RANK(rounds_cum_time[[#This Row],[91]],rounds_cum_time[91],1),"."))</f>
        <v>83.</v>
      </c>
      <c r="CW85" s="130" t="str">
        <f>IF(ISBLANK(laps_times[[#This Row],[92]]),"DNF",CONCATENATE(RANK(rounds_cum_time[[#This Row],[92]],rounds_cum_time[92],1),"."))</f>
        <v>83.</v>
      </c>
      <c r="CX85" s="130" t="str">
        <f>IF(ISBLANK(laps_times[[#This Row],[93]]),"DNF",CONCATENATE(RANK(rounds_cum_time[[#This Row],[93]],rounds_cum_time[93],1),"."))</f>
        <v>83.</v>
      </c>
      <c r="CY85" s="130" t="str">
        <f>IF(ISBLANK(laps_times[[#This Row],[94]]),"DNF",CONCATENATE(RANK(rounds_cum_time[[#This Row],[94]],rounds_cum_time[94],1),"."))</f>
        <v>83.</v>
      </c>
      <c r="CZ85" s="130" t="str">
        <f>IF(ISBLANK(laps_times[[#This Row],[95]]),"DNF",CONCATENATE(RANK(rounds_cum_time[[#This Row],[95]],rounds_cum_time[95],1),"."))</f>
        <v>83.</v>
      </c>
      <c r="DA85" s="130" t="str">
        <f>IF(ISBLANK(laps_times[[#This Row],[96]]),"DNF",CONCATENATE(RANK(rounds_cum_time[[#This Row],[96]],rounds_cum_time[96],1),"."))</f>
        <v>83.</v>
      </c>
      <c r="DB85" s="130" t="str">
        <f>IF(ISBLANK(laps_times[[#This Row],[97]]),"DNF",CONCATENATE(RANK(rounds_cum_time[[#This Row],[97]],rounds_cum_time[97],1),"."))</f>
        <v>83.</v>
      </c>
      <c r="DC85" s="130" t="str">
        <f>IF(ISBLANK(laps_times[[#This Row],[98]]),"DNF",CONCATENATE(RANK(rounds_cum_time[[#This Row],[98]],rounds_cum_time[98],1),"."))</f>
        <v>83.</v>
      </c>
      <c r="DD85" s="130" t="str">
        <f>IF(ISBLANK(laps_times[[#This Row],[99]]),"DNF",CONCATENATE(RANK(rounds_cum_time[[#This Row],[99]],rounds_cum_time[99],1),"."))</f>
        <v>83.</v>
      </c>
      <c r="DE85" s="130" t="str">
        <f>IF(ISBLANK(laps_times[[#This Row],[100]]),"DNF",CONCATENATE(RANK(rounds_cum_time[[#This Row],[100]],rounds_cum_time[100],1),"."))</f>
        <v>83.</v>
      </c>
      <c r="DF85" s="130" t="str">
        <f>IF(ISBLANK(laps_times[[#This Row],[101]]),"DNF",CONCATENATE(RANK(rounds_cum_time[[#This Row],[101]],rounds_cum_time[101],1),"."))</f>
        <v>82.</v>
      </c>
      <c r="DG85" s="130" t="str">
        <f>IF(ISBLANK(laps_times[[#This Row],[102]]),"DNF",CONCATENATE(RANK(rounds_cum_time[[#This Row],[102]],rounds_cum_time[102],1),"."))</f>
        <v>82.</v>
      </c>
      <c r="DH85" s="130" t="str">
        <f>IF(ISBLANK(laps_times[[#This Row],[103]]),"DNF",CONCATENATE(RANK(rounds_cum_time[[#This Row],[103]],rounds_cum_time[103],1),"."))</f>
        <v>82.</v>
      </c>
      <c r="DI85" s="131" t="str">
        <f>IF(ISBLANK(laps_times[[#This Row],[104]]),"DNF",CONCATENATE(RANK(rounds_cum_time[[#This Row],[104]],rounds_cum_time[104],1),"."))</f>
        <v>82.</v>
      </c>
      <c r="DJ85" s="131" t="str">
        <f>IF(ISBLANK(laps_times[[#This Row],[105]]),"DNF",CONCATENATE(RANK(rounds_cum_time[[#This Row],[105]],rounds_cum_time[105],1),"."))</f>
        <v>82.</v>
      </c>
    </row>
    <row r="86" spans="2:114" x14ac:dyDescent="0.2">
      <c r="B86" s="124">
        <f>laps_times[[#This Row],[poř]]</f>
        <v>83</v>
      </c>
      <c r="C86" s="129">
        <f>laps_times[[#This Row],[s.č.]]</f>
        <v>18</v>
      </c>
      <c r="D86" s="125" t="str">
        <f>laps_times[[#This Row],[jméno]]</f>
        <v>Brossaud Jack</v>
      </c>
      <c r="E86" s="126">
        <f>laps_times[[#This Row],[roč]]</f>
        <v>1970</v>
      </c>
      <c r="F86" s="126" t="str">
        <f>laps_times[[#This Row],[kat]]</f>
        <v>M40</v>
      </c>
      <c r="G86" s="126">
        <f>laps_times[[#This Row],[poř_kat]]</f>
        <v>36</v>
      </c>
      <c r="H86" s="125" t="str">
        <f>IF(ISBLANK(laps_times[[#This Row],[klub]]),"-",laps_times[[#This Row],[klub]])</f>
        <v>JBP</v>
      </c>
      <c r="I86" s="138">
        <f>laps_times[[#This Row],[celk. čas]]</f>
        <v>0.17196759259259262</v>
      </c>
      <c r="J86" s="130" t="str">
        <f>IF(ISBLANK(laps_times[[#This Row],[1]]),"DNF",CONCATENATE(RANK(rounds_cum_time[[#This Row],[1]],rounds_cum_time[1],1),"."))</f>
        <v>58.</v>
      </c>
      <c r="K86" s="130" t="str">
        <f>IF(ISBLANK(laps_times[[#This Row],[2]]),"DNF",CONCATENATE(RANK(rounds_cum_time[[#This Row],[2]],rounds_cum_time[2],1),"."))</f>
        <v>56.</v>
      </c>
      <c r="L86" s="130" t="str">
        <f>IF(ISBLANK(laps_times[[#This Row],[3]]),"DNF",CONCATENATE(RANK(rounds_cum_time[[#This Row],[3]],rounds_cum_time[3],1),"."))</f>
        <v>56.</v>
      </c>
      <c r="M86" s="130" t="str">
        <f>IF(ISBLANK(laps_times[[#This Row],[4]]),"DNF",CONCATENATE(RANK(rounds_cum_time[[#This Row],[4]],rounds_cum_time[4],1),"."))</f>
        <v>55.</v>
      </c>
      <c r="N86" s="130" t="str">
        <f>IF(ISBLANK(laps_times[[#This Row],[5]]),"DNF",CONCATENATE(RANK(rounds_cum_time[[#This Row],[5]],rounds_cum_time[5],1),"."))</f>
        <v>56.</v>
      </c>
      <c r="O86" s="130" t="str">
        <f>IF(ISBLANK(laps_times[[#This Row],[6]]),"DNF",CONCATENATE(RANK(rounds_cum_time[[#This Row],[6]],rounds_cum_time[6],1),"."))</f>
        <v>58.</v>
      </c>
      <c r="P86" s="130" t="str">
        <f>IF(ISBLANK(laps_times[[#This Row],[7]]),"DNF",CONCATENATE(RANK(rounds_cum_time[[#This Row],[7]],rounds_cum_time[7],1),"."))</f>
        <v>58.</v>
      </c>
      <c r="Q86" s="130" t="str">
        <f>IF(ISBLANK(laps_times[[#This Row],[8]]),"DNF",CONCATENATE(RANK(rounds_cum_time[[#This Row],[8]],rounds_cum_time[8],1),"."))</f>
        <v>58.</v>
      </c>
      <c r="R86" s="130" t="str">
        <f>IF(ISBLANK(laps_times[[#This Row],[9]]),"DNF",CONCATENATE(RANK(rounds_cum_time[[#This Row],[9]],rounds_cum_time[9],1),"."))</f>
        <v>58.</v>
      </c>
      <c r="S86" s="130" t="str">
        <f>IF(ISBLANK(laps_times[[#This Row],[10]]),"DNF",CONCATENATE(RANK(rounds_cum_time[[#This Row],[10]],rounds_cum_time[10],1),"."))</f>
        <v>57.</v>
      </c>
      <c r="T86" s="130" t="str">
        <f>IF(ISBLANK(laps_times[[#This Row],[11]]),"DNF",CONCATENATE(RANK(rounds_cum_time[[#This Row],[11]],rounds_cum_time[11],1),"."))</f>
        <v>57.</v>
      </c>
      <c r="U86" s="130" t="str">
        <f>IF(ISBLANK(laps_times[[#This Row],[12]]),"DNF",CONCATENATE(RANK(rounds_cum_time[[#This Row],[12]],rounds_cum_time[12],1),"."))</f>
        <v>57.</v>
      </c>
      <c r="V86" s="130" t="str">
        <f>IF(ISBLANK(laps_times[[#This Row],[13]]),"DNF",CONCATENATE(RANK(rounds_cum_time[[#This Row],[13]],rounds_cum_time[13],1),"."))</f>
        <v>58.</v>
      </c>
      <c r="W86" s="130" t="str">
        <f>IF(ISBLANK(laps_times[[#This Row],[14]]),"DNF",CONCATENATE(RANK(rounds_cum_time[[#This Row],[14]],rounds_cum_time[14],1),"."))</f>
        <v>58.</v>
      </c>
      <c r="X86" s="130" t="str">
        <f>IF(ISBLANK(laps_times[[#This Row],[15]]),"DNF",CONCATENATE(RANK(rounds_cum_time[[#This Row],[15]],rounds_cum_time[15],1),"."))</f>
        <v>58.</v>
      </c>
      <c r="Y86" s="130" t="str">
        <f>IF(ISBLANK(laps_times[[#This Row],[16]]),"DNF",CONCATENATE(RANK(rounds_cum_time[[#This Row],[16]],rounds_cum_time[16],1),"."))</f>
        <v>58.</v>
      </c>
      <c r="Z86" s="130" t="str">
        <f>IF(ISBLANK(laps_times[[#This Row],[17]]),"DNF",CONCATENATE(RANK(rounds_cum_time[[#This Row],[17]],rounds_cum_time[17],1),"."))</f>
        <v>58.</v>
      </c>
      <c r="AA86" s="130" t="str">
        <f>IF(ISBLANK(laps_times[[#This Row],[18]]),"DNF",CONCATENATE(RANK(rounds_cum_time[[#This Row],[18]],rounds_cum_time[18],1),"."))</f>
        <v>58.</v>
      </c>
      <c r="AB86" s="130" t="str">
        <f>IF(ISBLANK(laps_times[[#This Row],[19]]),"DNF",CONCATENATE(RANK(rounds_cum_time[[#This Row],[19]],rounds_cum_time[19],1),"."))</f>
        <v>58.</v>
      </c>
      <c r="AC86" s="130" t="str">
        <f>IF(ISBLANK(laps_times[[#This Row],[20]]),"DNF",CONCATENATE(RANK(rounds_cum_time[[#This Row],[20]],rounds_cum_time[20],1),"."))</f>
        <v>58.</v>
      </c>
      <c r="AD86" s="130" t="str">
        <f>IF(ISBLANK(laps_times[[#This Row],[21]]),"DNF",CONCATENATE(RANK(rounds_cum_time[[#This Row],[21]],rounds_cum_time[21],1),"."))</f>
        <v>58.</v>
      </c>
      <c r="AE86" s="130" t="str">
        <f>IF(ISBLANK(laps_times[[#This Row],[22]]),"DNF",CONCATENATE(RANK(rounds_cum_time[[#This Row],[22]],rounds_cum_time[22],1),"."))</f>
        <v>58.</v>
      </c>
      <c r="AF86" s="130" t="str">
        <f>IF(ISBLANK(laps_times[[#This Row],[23]]),"DNF",CONCATENATE(RANK(rounds_cum_time[[#This Row],[23]],rounds_cum_time[23],1),"."))</f>
        <v>58.</v>
      </c>
      <c r="AG86" s="130" t="str">
        <f>IF(ISBLANK(laps_times[[#This Row],[24]]),"DNF",CONCATENATE(RANK(rounds_cum_time[[#This Row],[24]],rounds_cum_time[24],1),"."))</f>
        <v>59.</v>
      </c>
      <c r="AH86" s="130" t="str">
        <f>IF(ISBLANK(laps_times[[#This Row],[25]]),"DNF",CONCATENATE(RANK(rounds_cum_time[[#This Row],[25]],rounds_cum_time[25],1),"."))</f>
        <v>59.</v>
      </c>
      <c r="AI86" s="130" t="str">
        <f>IF(ISBLANK(laps_times[[#This Row],[26]]),"DNF",CONCATENATE(RANK(rounds_cum_time[[#This Row],[26]],rounds_cum_time[26],1),"."))</f>
        <v>59.</v>
      </c>
      <c r="AJ86" s="130" t="str">
        <f>IF(ISBLANK(laps_times[[#This Row],[27]]),"DNF",CONCATENATE(RANK(rounds_cum_time[[#This Row],[27]],rounds_cum_time[27],1),"."))</f>
        <v>59.</v>
      </c>
      <c r="AK86" s="130" t="str">
        <f>IF(ISBLANK(laps_times[[#This Row],[28]]),"DNF",CONCATENATE(RANK(rounds_cum_time[[#This Row],[28]],rounds_cum_time[28],1),"."))</f>
        <v>59.</v>
      </c>
      <c r="AL86" s="130" t="str">
        <f>IF(ISBLANK(laps_times[[#This Row],[29]]),"DNF",CONCATENATE(RANK(rounds_cum_time[[#This Row],[29]],rounds_cum_time[29],1),"."))</f>
        <v>60.</v>
      </c>
      <c r="AM86" s="130" t="str">
        <f>IF(ISBLANK(laps_times[[#This Row],[30]]),"DNF",CONCATENATE(RANK(rounds_cum_time[[#This Row],[30]],rounds_cum_time[30],1),"."))</f>
        <v>60.</v>
      </c>
      <c r="AN86" s="130" t="str">
        <f>IF(ISBLANK(laps_times[[#This Row],[31]]),"DNF",CONCATENATE(RANK(rounds_cum_time[[#This Row],[31]],rounds_cum_time[31],1),"."))</f>
        <v>60.</v>
      </c>
      <c r="AO86" s="130" t="str">
        <f>IF(ISBLANK(laps_times[[#This Row],[32]]),"DNF",CONCATENATE(RANK(rounds_cum_time[[#This Row],[32]],rounds_cum_time[32],1),"."))</f>
        <v>62.</v>
      </c>
      <c r="AP86" s="130" t="str">
        <f>IF(ISBLANK(laps_times[[#This Row],[33]]),"DNF",CONCATENATE(RANK(rounds_cum_time[[#This Row],[33]],rounds_cum_time[33],1),"."))</f>
        <v>63.</v>
      </c>
      <c r="AQ86" s="130" t="str">
        <f>IF(ISBLANK(laps_times[[#This Row],[34]]),"DNF",CONCATENATE(RANK(rounds_cum_time[[#This Row],[34]],rounds_cum_time[34],1),"."))</f>
        <v>64.</v>
      </c>
      <c r="AR86" s="130" t="str">
        <f>IF(ISBLANK(laps_times[[#This Row],[35]]),"DNF",CONCATENATE(RANK(rounds_cum_time[[#This Row],[35]],rounds_cum_time[35],1),"."))</f>
        <v>64.</v>
      </c>
      <c r="AS86" s="130" t="str">
        <f>IF(ISBLANK(laps_times[[#This Row],[36]]),"DNF",CONCATENATE(RANK(rounds_cum_time[[#This Row],[36]],rounds_cum_time[36],1),"."))</f>
        <v>66.</v>
      </c>
      <c r="AT86" s="130" t="str">
        <f>IF(ISBLANK(laps_times[[#This Row],[37]]),"DNF",CONCATENATE(RANK(rounds_cum_time[[#This Row],[37]],rounds_cum_time[37],1),"."))</f>
        <v>65.</v>
      </c>
      <c r="AU86" s="130" t="str">
        <f>IF(ISBLANK(laps_times[[#This Row],[38]]),"DNF",CONCATENATE(RANK(rounds_cum_time[[#This Row],[38]],rounds_cum_time[38],1),"."))</f>
        <v>65.</v>
      </c>
      <c r="AV86" s="130" t="str">
        <f>IF(ISBLANK(laps_times[[#This Row],[39]]),"DNF",CONCATENATE(RANK(rounds_cum_time[[#This Row],[39]],rounds_cum_time[39],1),"."))</f>
        <v>66.</v>
      </c>
      <c r="AW86" s="130" t="str">
        <f>IF(ISBLANK(laps_times[[#This Row],[40]]),"DNF",CONCATENATE(RANK(rounds_cum_time[[#This Row],[40]],rounds_cum_time[40],1),"."))</f>
        <v>66.</v>
      </c>
      <c r="AX86" s="130" t="str">
        <f>IF(ISBLANK(laps_times[[#This Row],[41]]),"DNF",CONCATENATE(RANK(rounds_cum_time[[#This Row],[41]],rounds_cum_time[41],1),"."))</f>
        <v>66.</v>
      </c>
      <c r="AY86" s="130" t="str">
        <f>IF(ISBLANK(laps_times[[#This Row],[42]]),"DNF",CONCATENATE(RANK(rounds_cum_time[[#This Row],[42]],rounds_cum_time[42],1),"."))</f>
        <v>66.</v>
      </c>
      <c r="AZ86" s="130" t="str">
        <f>IF(ISBLANK(laps_times[[#This Row],[43]]),"DNF",CONCATENATE(RANK(rounds_cum_time[[#This Row],[43]],rounds_cum_time[43],1),"."))</f>
        <v>66.</v>
      </c>
      <c r="BA86" s="130" t="str">
        <f>IF(ISBLANK(laps_times[[#This Row],[44]]),"DNF",CONCATENATE(RANK(rounds_cum_time[[#This Row],[44]],rounds_cum_time[44],1),"."))</f>
        <v>68.</v>
      </c>
      <c r="BB86" s="130" t="str">
        <f>IF(ISBLANK(laps_times[[#This Row],[45]]),"DNF",CONCATENATE(RANK(rounds_cum_time[[#This Row],[45]],rounds_cum_time[45],1),"."))</f>
        <v>69.</v>
      </c>
      <c r="BC86" s="130" t="str">
        <f>IF(ISBLANK(laps_times[[#This Row],[46]]),"DNF",CONCATENATE(RANK(rounds_cum_time[[#This Row],[46]],rounds_cum_time[46],1),"."))</f>
        <v>69.</v>
      </c>
      <c r="BD86" s="130" t="str">
        <f>IF(ISBLANK(laps_times[[#This Row],[47]]),"DNF",CONCATENATE(RANK(rounds_cum_time[[#This Row],[47]],rounds_cum_time[47],1),"."))</f>
        <v>69.</v>
      </c>
      <c r="BE86" s="130" t="str">
        <f>IF(ISBLANK(laps_times[[#This Row],[48]]),"DNF",CONCATENATE(RANK(rounds_cum_time[[#This Row],[48]],rounds_cum_time[48],1),"."))</f>
        <v>69.</v>
      </c>
      <c r="BF86" s="130" t="str">
        <f>IF(ISBLANK(laps_times[[#This Row],[49]]),"DNF",CONCATENATE(RANK(rounds_cum_time[[#This Row],[49]],rounds_cum_time[49],1),"."))</f>
        <v>69.</v>
      </c>
      <c r="BG86" s="130" t="str">
        <f>IF(ISBLANK(laps_times[[#This Row],[50]]),"DNF",CONCATENATE(RANK(rounds_cum_time[[#This Row],[50]],rounds_cum_time[50],1),"."))</f>
        <v>69.</v>
      </c>
      <c r="BH86" s="130" t="str">
        <f>IF(ISBLANK(laps_times[[#This Row],[51]]),"DNF",CONCATENATE(RANK(rounds_cum_time[[#This Row],[51]],rounds_cum_time[51],1),"."))</f>
        <v>70.</v>
      </c>
      <c r="BI86" s="130" t="str">
        <f>IF(ISBLANK(laps_times[[#This Row],[52]]),"DNF",CONCATENATE(RANK(rounds_cum_time[[#This Row],[52]],rounds_cum_time[52],1),"."))</f>
        <v>70.</v>
      </c>
      <c r="BJ86" s="130" t="str">
        <f>IF(ISBLANK(laps_times[[#This Row],[53]]),"DNF",CONCATENATE(RANK(rounds_cum_time[[#This Row],[53]],rounds_cum_time[53],1),"."))</f>
        <v>69.</v>
      </c>
      <c r="BK86" s="130" t="str">
        <f>IF(ISBLANK(laps_times[[#This Row],[54]]),"DNF",CONCATENATE(RANK(rounds_cum_time[[#This Row],[54]],rounds_cum_time[54],1),"."))</f>
        <v>70.</v>
      </c>
      <c r="BL86" s="130" t="str">
        <f>IF(ISBLANK(laps_times[[#This Row],[55]]),"DNF",CONCATENATE(RANK(rounds_cum_time[[#This Row],[55]],rounds_cum_time[55],1),"."))</f>
        <v>71.</v>
      </c>
      <c r="BM86" s="130" t="str">
        <f>IF(ISBLANK(laps_times[[#This Row],[56]]),"DNF",CONCATENATE(RANK(rounds_cum_time[[#This Row],[56]],rounds_cum_time[56],1),"."))</f>
        <v>70.</v>
      </c>
      <c r="BN86" s="130" t="str">
        <f>IF(ISBLANK(laps_times[[#This Row],[57]]),"DNF",CONCATENATE(RANK(rounds_cum_time[[#This Row],[57]],rounds_cum_time[57],1),"."))</f>
        <v>70.</v>
      </c>
      <c r="BO86" s="130" t="str">
        <f>IF(ISBLANK(laps_times[[#This Row],[58]]),"DNF",CONCATENATE(RANK(rounds_cum_time[[#This Row],[58]],rounds_cum_time[58],1),"."))</f>
        <v>70.</v>
      </c>
      <c r="BP86" s="130" t="str">
        <f>IF(ISBLANK(laps_times[[#This Row],[59]]),"DNF",CONCATENATE(RANK(rounds_cum_time[[#This Row],[59]],rounds_cum_time[59],1),"."))</f>
        <v>72.</v>
      </c>
      <c r="BQ86" s="130" t="str">
        <f>IF(ISBLANK(laps_times[[#This Row],[60]]),"DNF",CONCATENATE(RANK(rounds_cum_time[[#This Row],[60]],rounds_cum_time[60],1),"."))</f>
        <v>72.</v>
      </c>
      <c r="BR86" s="130" t="str">
        <f>IF(ISBLANK(laps_times[[#This Row],[61]]),"DNF",CONCATENATE(RANK(rounds_cum_time[[#This Row],[61]],rounds_cum_time[61],1),"."))</f>
        <v>72.</v>
      </c>
      <c r="BS86" s="130" t="str">
        <f>IF(ISBLANK(laps_times[[#This Row],[62]]),"DNF",CONCATENATE(RANK(rounds_cum_time[[#This Row],[62]],rounds_cum_time[62],1),"."))</f>
        <v>73.</v>
      </c>
      <c r="BT86" s="130" t="str">
        <f>IF(ISBLANK(laps_times[[#This Row],[63]]),"DNF",CONCATENATE(RANK(rounds_cum_time[[#This Row],[63]],rounds_cum_time[63],1),"."))</f>
        <v>74.</v>
      </c>
      <c r="BU86" s="130" t="str">
        <f>IF(ISBLANK(laps_times[[#This Row],[64]]),"DNF",CONCATENATE(RANK(rounds_cum_time[[#This Row],[64]],rounds_cum_time[64],1),"."))</f>
        <v>74.</v>
      </c>
      <c r="BV86" s="130" t="str">
        <f>IF(ISBLANK(laps_times[[#This Row],[65]]),"DNF",CONCATENATE(RANK(rounds_cum_time[[#This Row],[65]],rounds_cum_time[65],1),"."))</f>
        <v>74.</v>
      </c>
      <c r="BW86" s="130" t="str">
        <f>IF(ISBLANK(laps_times[[#This Row],[66]]),"DNF",CONCATENATE(RANK(rounds_cum_time[[#This Row],[66]],rounds_cum_time[66],1),"."))</f>
        <v>75.</v>
      </c>
      <c r="BX86" s="130" t="str">
        <f>IF(ISBLANK(laps_times[[#This Row],[67]]),"DNF",CONCATENATE(RANK(rounds_cum_time[[#This Row],[67]],rounds_cum_time[67],1),"."))</f>
        <v>76.</v>
      </c>
      <c r="BY86" s="130" t="str">
        <f>IF(ISBLANK(laps_times[[#This Row],[68]]),"DNF",CONCATENATE(RANK(rounds_cum_time[[#This Row],[68]],rounds_cum_time[68],1),"."))</f>
        <v>76.</v>
      </c>
      <c r="BZ86" s="130" t="str">
        <f>IF(ISBLANK(laps_times[[#This Row],[69]]),"DNF",CONCATENATE(RANK(rounds_cum_time[[#This Row],[69]],rounds_cum_time[69],1),"."))</f>
        <v>76.</v>
      </c>
      <c r="CA86" s="130" t="str">
        <f>IF(ISBLANK(laps_times[[#This Row],[70]]),"DNF",CONCATENATE(RANK(rounds_cum_time[[#This Row],[70]],rounds_cum_time[70],1),"."))</f>
        <v>77.</v>
      </c>
      <c r="CB86" s="130" t="str">
        <f>IF(ISBLANK(laps_times[[#This Row],[71]]),"DNF",CONCATENATE(RANK(rounds_cum_time[[#This Row],[71]],rounds_cum_time[71],1),"."))</f>
        <v>77.</v>
      </c>
      <c r="CC86" s="130" t="str">
        <f>IF(ISBLANK(laps_times[[#This Row],[72]]),"DNF",CONCATENATE(RANK(rounds_cum_time[[#This Row],[72]],rounds_cum_time[72],1),"."))</f>
        <v>77.</v>
      </c>
      <c r="CD86" s="130" t="str">
        <f>IF(ISBLANK(laps_times[[#This Row],[73]]),"DNF",CONCATENATE(RANK(rounds_cum_time[[#This Row],[73]],rounds_cum_time[73],1),"."))</f>
        <v>79.</v>
      </c>
      <c r="CE86" s="130" t="str">
        <f>IF(ISBLANK(laps_times[[#This Row],[74]]),"DNF",CONCATENATE(RANK(rounds_cum_time[[#This Row],[74]],rounds_cum_time[74],1),"."))</f>
        <v>79.</v>
      </c>
      <c r="CF86" s="130" t="str">
        <f>IF(ISBLANK(laps_times[[#This Row],[75]]),"DNF",CONCATENATE(RANK(rounds_cum_time[[#This Row],[75]],rounds_cum_time[75],1),"."))</f>
        <v>79.</v>
      </c>
      <c r="CG86" s="130" t="str">
        <f>IF(ISBLANK(laps_times[[#This Row],[76]]),"DNF",CONCATENATE(RANK(rounds_cum_time[[#This Row],[76]],rounds_cum_time[76],1),"."))</f>
        <v>79.</v>
      </c>
      <c r="CH86" s="130" t="str">
        <f>IF(ISBLANK(laps_times[[#This Row],[77]]),"DNF",CONCATENATE(RANK(rounds_cum_time[[#This Row],[77]],rounds_cum_time[77],1),"."))</f>
        <v>79.</v>
      </c>
      <c r="CI86" s="130" t="str">
        <f>IF(ISBLANK(laps_times[[#This Row],[78]]),"DNF",CONCATENATE(RANK(rounds_cum_time[[#This Row],[78]],rounds_cum_time[78],1),"."))</f>
        <v>79.</v>
      </c>
      <c r="CJ86" s="130" t="str">
        <f>IF(ISBLANK(laps_times[[#This Row],[79]]),"DNF",CONCATENATE(RANK(rounds_cum_time[[#This Row],[79]],rounds_cum_time[79],1),"."))</f>
        <v>82.</v>
      </c>
      <c r="CK86" s="130" t="str">
        <f>IF(ISBLANK(laps_times[[#This Row],[80]]),"DNF",CONCATENATE(RANK(rounds_cum_time[[#This Row],[80]],rounds_cum_time[80],1),"."))</f>
        <v>82.</v>
      </c>
      <c r="CL86" s="130" t="str">
        <f>IF(ISBLANK(laps_times[[#This Row],[81]]),"DNF",CONCATENATE(RANK(rounds_cum_time[[#This Row],[81]],rounds_cum_time[81],1),"."))</f>
        <v>82.</v>
      </c>
      <c r="CM86" s="130" t="str">
        <f>IF(ISBLANK(laps_times[[#This Row],[82]]),"DNF",CONCATENATE(RANK(rounds_cum_time[[#This Row],[82]],rounds_cum_time[82],1),"."))</f>
        <v>82.</v>
      </c>
      <c r="CN86" s="130" t="str">
        <f>IF(ISBLANK(laps_times[[#This Row],[83]]),"DNF",CONCATENATE(RANK(rounds_cum_time[[#This Row],[83]],rounds_cum_time[83],1),"."))</f>
        <v>81.</v>
      </c>
      <c r="CO86" s="130" t="str">
        <f>IF(ISBLANK(laps_times[[#This Row],[84]]),"DNF",CONCATENATE(RANK(rounds_cum_time[[#This Row],[84]],rounds_cum_time[84],1),"."))</f>
        <v>81.</v>
      </c>
      <c r="CP86" s="130" t="str">
        <f>IF(ISBLANK(laps_times[[#This Row],[85]]),"DNF",CONCATENATE(RANK(rounds_cum_time[[#This Row],[85]],rounds_cum_time[85],1),"."))</f>
        <v>81.</v>
      </c>
      <c r="CQ86" s="130" t="str">
        <f>IF(ISBLANK(laps_times[[#This Row],[86]]),"DNF",CONCATENATE(RANK(rounds_cum_time[[#This Row],[86]],rounds_cum_time[86],1),"."))</f>
        <v>81.</v>
      </c>
      <c r="CR86" s="130" t="str">
        <f>IF(ISBLANK(laps_times[[#This Row],[87]]),"DNF",CONCATENATE(RANK(rounds_cum_time[[#This Row],[87]],rounds_cum_time[87],1),"."))</f>
        <v>81.</v>
      </c>
      <c r="CS86" s="130" t="str">
        <f>IF(ISBLANK(laps_times[[#This Row],[88]]),"DNF",CONCATENATE(RANK(rounds_cum_time[[#This Row],[88]],rounds_cum_time[88],1),"."))</f>
        <v>81.</v>
      </c>
      <c r="CT86" s="130" t="str">
        <f>IF(ISBLANK(laps_times[[#This Row],[89]]),"DNF",CONCATENATE(RANK(rounds_cum_time[[#This Row],[89]],rounds_cum_time[89],1),"."))</f>
        <v>81.</v>
      </c>
      <c r="CU86" s="130" t="str">
        <f>IF(ISBLANK(laps_times[[#This Row],[90]]),"DNF",CONCATENATE(RANK(rounds_cum_time[[#This Row],[90]],rounds_cum_time[90],1),"."))</f>
        <v>81.</v>
      </c>
      <c r="CV86" s="130" t="str">
        <f>IF(ISBLANK(laps_times[[#This Row],[91]]),"DNF",CONCATENATE(RANK(rounds_cum_time[[#This Row],[91]],rounds_cum_time[91],1),"."))</f>
        <v>81.</v>
      </c>
      <c r="CW86" s="130" t="str">
        <f>IF(ISBLANK(laps_times[[#This Row],[92]]),"DNF",CONCATENATE(RANK(rounds_cum_time[[#This Row],[92]],rounds_cum_time[92],1),"."))</f>
        <v>82.</v>
      </c>
      <c r="CX86" s="130" t="str">
        <f>IF(ISBLANK(laps_times[[#This Row],[93]]),"DNF",CONCATENATE(RANK(rounds_cum_time[[#This Row],[93]],rounds_cum_time[93],1),"."))</f>
        <v>82.</v>
      </c>
      <c r="CY86" s="130" t="str">
        <f>IF(ISBLANK(laps_times[[#This Row],[94]]),"DNF",CONCATENATE(RANK(rounds_cum_time[[#This Row],[94]],rounds_cum_time[94],1),"."))</f>
        <v>82.</v>
      </c>
      <c r="CZ86" s="130" t="str">
        <f>IF(ISBLANK(laps_times[[#This Row],[95]]),"DNF",CONCATENATE(RANK(rounds_cum_time[[#This Row],[95]],rounds_cum_time[95],1),"."))</f>
        <v>82.</v>
      </c>
      <c r="DA86" s="130" t="str">
        <f>IF(ISBLANK(laps_times[[#This Row],[96]]),"DNF",CONCATENATE(RANK(rounds_cum_time[[#This Row],[96]],rounds_cum_time[96],1),"."))</f>
        <v>82.</v>
      </c>
      <c r="DB86" s="130" t="str">
        <f>IF(ISBLANK(laps_times[[#This Row],[97]]),"DNF",CONCATENATE(RANK(rounds_cum_time[[#This Row],[97]],rounds_cum_time[97],1),"."))</f>
        <v>82.</v>
      </c>
      <c r="DC86" s="130" t="str">
        <f>IF(ISBLANK(laps_times[[#This Row],[98]]),"DNF",CONCATENATE(RANK(rounds_cum_time[[#This Row],[98]],rounds_cum_time[98],1),"."))</f>
        <v>82.</v>
      </c>
      <c r="DD86" s="130" t="str">
        <f>IF(ISBLANK(laps_times[[#This Row],[99]]),"DNF",CONCATENATE(RANK(rounds_cum_time[[#This Row],[99]],rounds_cum_time[99],1),"."))</f>
        <v>82.</v>
      </c>
      <c r="DE86" s="130" t="str">
        <f>IF(ISBLANK(laps_times[[#This Row],[100]]),"DNF",CONCATENATE(RANK(rounds_cum_time[[#This Row],[100]],rounds_cum_time[100],1),"."))</f>
        <v>82.</v>
      </c>
      <c r="DF86" s="130" t="str">
        <f>IF(ISBLANK(laps_times[[#This Row],[101]]),"DNF",CONCATENATE(RANK(rounds_cum_time[[#This Row],[101]],rounds_cum_time[101],1),"."))</f>
        <v>83.</v>
      </c>
      <c r="DG86" s="130" t="str">
        <f>IF(ISBLANK(laps_times[[#This Row],[102]]),"DNF",CONCATENATE(RANK(rounds_cum_time[[#This Row],[102]],rounds_cum_time[102],1),"."))</f>
        <v>83.</v>
      </c>
      <c r="DH86" s="130" t="str">
        <f>IF(ISBLANK(laps_times[[#This Row],[103]]),"DNF",CONCATENATE(RANK(rounds_cum_time[[#This Row],[103]],rounds_cum_time[103],1),"."))</f>
        <v>83.</v>
      </c>
      <c r="DI86" s="131" t="str">
        <f>IF(ISBLANK(laps_times[[#This Row],[104]]),"DNF",CONCATENATE(RANK(rounds_cum_time[[#This Row],[104]],rounds_cum_time[104],1),"."))</f>
        <v>83.</v>
      </c>
      <c r="DJ86" s="131" t="str">
        <f>IF(ISBLANK(laps_times[[#This Row],[105]]),"DNF",CONCATENATE(RANK(rounds_cum_time[[#This Row],[105]],rounds_cum_time[105],1),"."))</f>
        <v>83.</v>
      </c>
    </row>
    <row r="87" spans="2:114" x14ac:dyDescent="0.2">
      <c r="B87" s="124">
        <f>laps_times[[#This Row],[poř]]</f>
        <v>84</v>
      </c>
      <c r="C87" s="129">
        <f>laps_times[[#This Row],[s.č.]]</f>
        <v>124</v>
      </c>
      <c r="D87" s="125" t="str">
        <f>laps_times[[#This Row],[jméno]]</f>
        <v>Vostrý Miroslav</v>
      </c>
      <c r="E87" s="126">
        <f>laps_times[[#This Row],[roč]]</f>
        <v>1977</v>
      </c>
      <c r="F87" s="126" t="str">
        <f>laps_times[[#This Row],[kat]]</f>
        <v>M40</v>
      </c>
      <c r="G87" s="126">
        <f>laps_times[[#This Row],[poř_kat]]</f>
        <v>37</v>
      </c>
      <c r="H87" s="125" t="str">
        <f>IF(ISBLANK(laps_times[[#This Row],[klub]]),"-",laps_times[[#This Row],[klub]])</f>
        <v>MK Kladno</v>
      </c>
      <c r="I87" s="138">
        <f>laps_times[[#This Row],[celk. čas]]</f>
        <v>0.17423611111111112</v>
      </c>
      <c r="J87" s="130" t="str">
        <f>IF(ISBLANK(laps_times[[#This Row],[1]]),"DNF",CONCATENATE(RANK(rounds_cum_time[[#This Row],[1]],rounds_cum_time[1],1),"."))</f>
        <v>56.</v>
      </c>
      <c r="K87" s="130" t="str">
        <f>IF(ISBLANK(laps_times[[#This Row],[2]]),"DNF",CONCATENATE(RANK(rounds_cum_time[[#This Row],[2]],rounds_cum_time[2],1),"."))</f>
        <v>68.</v>
      </c>
      <c r="L87" s="130" t="str">
        <f>IF(ISBLANK(laps_times[[#This Row],[3]]),"DNF",CONCATENATE(RANK(rounds_cum_time[[#This Row],[3]],rounds_cum_time[3],1),"."))</f>
        <v>66.</v>
      </c>
      <c r="M87" s="130" t="str">
        <f>IF(ISBLANK(laps_times[[#This Row],[4]]),"DNF",CONCATENATE(RANK(rounds_cum_time[[#This Row],[4]],rounds_cum_time[4],1),"."))</f>
        <v>65.</v>
      </c>
      <c r="N87" s="130" t="str">
        <f>IF(ISBLANK(laps_times[[#This Row],[5]]),"DNF",CONCATENATE(RANK(rounds_cum_time[[#This Row],[5]],rounds_cum_time[5],1),"."))</f>
        <v>65.</v>
      </c>
      <c r="O87" s="130" t="str">
        <f>IF(ISBLANK(laps_times[[#This Row],[6]]),"DNF",CONCATENATE(RANK(rounds_cum_time[[#This Row],[6]],rounds_cum_time[6],1),"."))</f>
        <v>65.</v>
      </c>
      <c r="P87" s="130" t="str">
        <f>IF(ISBLANK(laps_times[[#This Row],[7]]),"DNF",CONCATENATE(RANK(rounds_cum_time[[#This Row],[7]],rounds_cum_time[7],1),"."))</f>
        <v>67.</v>
      </c>
      <c r="Q87" s="130" t="str">
        <f>IF(ISBLANK(laps_times[[#This Row],[8]]),"DNF",CONCATENATE(RANK(rounds_cum_time[[#This Row],[8]],rounds_cum_time[8],1),"."))</f>
        <v>67.</v>
      </c>
      <c r="R87" s="130" t="str">
        <f>IF(ISBLANK(laps_times[[#This Row],[9]]),"DNF",CONCATENATE(RANK(rounds_cum_time[[#This Row],[9]],rounds_cum_time[9],1),"."))</f>
        <v>71.</v>
      </c>
      <c r="S87" s="130" t="str">
        <f>IF(ISBLANK(laps_times[[#This Row],[10]]),"DNF",CONCATENATE(RANK(rounds_cum_time[[#This Row],[10]],rounds_cum_time[10],1),"."))</f>
        <v>73.</v>
      </c>
      <c r="T87" s="130" t="str">
        <f>IF(ISBLANK(laps_times[[#This Row],[11]]),"DNF",CONCATENATE(RANK(rounds_cum_time[[#This Row],[11]],rounds_cum_time[11],1),"."))</f>
        <v>73.</v>
      </c>
      <c r="U87" s="130" t="str">
        <f>IF(ISBLANK(laps_times[[#This Row],[12]]),"DNF",CONCATENATE(RANK(rounds_cum_time[[#This Row],[12]],rounds_cum_time[12],1),"."))</f>
        <v>73.</v>
      </c>
      <c r="V87" s="130" t="str">
        <f>IF(ISBLANK(laps_times[[#This Row],[13]]),"DNF",CONCATENATE(RANK(rounds_cum_time[[#This Row],[13]],rounds_cum_time[13],1),"."))</f>
        <v>73.</v>
      </c>
      <c r="W87" s="130" t="str">
        <f>IF(ISBLANK(laps_times[[#This Row],[14]]),"DNF",CONCATENATE(RANK(rounds_cum_time[[#This Row],[14]],rounds_cum_time[14],1),"."))</f>
        <v>78.</v>
      </c>
      <c r="X87" s="130" t="str">
        <f>IF(ISBLANK(laps_times[[#This Row],[15]]),"DNF",CONCATENATE(RANK(rounds_cum_time[[#This Row],[15]],rounds_cum_time[15],1),"."))</f>
        <v>80.</v>
      </c>
      <c r="Y87" s="130" t="str">
        <f>IF(ISBLANK(laps_times[[#This Row],[16]]),"DNF",CONCATENATE(RANK(rounds_cum_time[[#This Row],[16]],rounds_cum_time[16],1),"."))</f>
        <v>79.</v>
      </c>
      <c r="Z87" s="130" t="str">
        <f>IF(ISBLANK(laps_times[[#This Row],[17]]),"DNF",CONCATENATE(RANK(rounds_cum_time[[#This Row],[17]],rounds_cum_time[17],1),"."))</f>
        <v>79.</v>
      </c>
      <c r="AA87" s="130" t="str">
        <f>IF(ISBLANK(laps_times[[#This Row],[18]]),"DNF",CONCATENATE(RANK(rounds_cum_time[[#This Row],[18]],rounds_cum_time[18],1),"."))</f>
        <v>79.</v>
      </c>
      <c r="AB87" s="130" t="str">
        <f>IF(ISBLANK(laps_times[[#This Row],[19]]),"DNF",CONCATENATE(RANK(rounds_cum_time[[#This Row],[19]],rounds_cum_time[19],1),"."))</f>
        <v>79.</v>
      </c>
      <c r="AC87" s="130" t="str">
        <f>IF(ISBLANK(laps_times[[#This Row],[20]]),"DNF",CONCATENATE(RANK(rounds_cum_time[[#This Row],[20]],rounds_cum_time[20],1),"."))</f>
        <v>79.</v>
      </c>
      <c r="AD87" s="130" t="str">
        <f>IF(ISBLANK(laps_times[[#This Row],[21]]),"DNF",CONCATENATE(RANK(rounds_cum_time[[#This Row],[21]],rounds_cum_time[21],1),"."))</f>
        <v>79.</v>
      </c>
      <c r="AE87" s="130" t="str">
        <f>IF(ISBLANK(laps_times[[#This Row],[22]]),"DNF",CONCATENATE(RANK(rounds_cum_time[[#This Row],[22]],rounds_cum_time[22],1),"."))</f>
        <v>79.</v>
      </c>
      <c r="AF87" s="130" t="str">
        <f>IF(ISBLANK(laps_times[[#This Row],[23]]),"DNF",CONCATENATE(RANK(rounds_cum_time[[#This Row],[23]],rounds_cum_time[23],1),"."))</f>
        <v>80.</v>
      </c>
      <c r="AG87" s="130" t="str">
        <f>IF(ISBLANK(laps_times[[#This Row],[24]]),"DNF",CONCATENATE(RANK(rounds_cum_time[[#This Row],[24]],rounds_cum_time[24],1),"."))</f>
        <v>82.</v>
      </c>
      <c r="AH87" s="130" t="str">
        <f>IF(ISBLANK(laps_times[[#This Row],[25]]),"DNF",CONCATENATE(RANK(rounds_cum_time[[#This Row],[25]],rounds_cum_time[25],1),"."))</f>
        <v>82.</v>
      </c>
      <c r="AI87" s="130" t="str">
        <f>IF(ISBLANK(laps_times[[#This Row],[26]]),"DNF",CONCATENATE(RANK(rounds_cum_time[[#This Row],[26]],rounds_cum_time[26],1),"."))</f>
        <v>82.</v>
      </c>
      <c r="AJ87" s="130" t="str">
        <f>IF(ISBLANK(laps_times[[#This Row],[27]]),"DNF",CONCATENATE(RANK(rounds_cum_time[[#This Row],[27]],rounds_cum_time[27],1),"."))</f>
        <v>84.</v>
      </c>
      <c r="AK87" s="130" t="str">
        <f>IF(ISBLANK(laps_times[[#This Row],[28]]),"DNF",CONCATENATE(RANK(rounds_cum_time[[#This Row],[28]],rounds_cum_time[28],1),"."))</f>
        <v>85.</v>
      </c>
      <c r="AL87" s="130" t="str">
        <f>IF(ISBLANK(laps_times[[#This Row],[29]]),"DNF",CONCATENATE(RANK(rounds_cum_time[[#This Row],[29]],rounds_cum_time[29],1),"."))</f>
        <v>85.</v>
      </c>
      <c r="AM87" s="130" t="str">
        <f>IF(ISBLANK(laps_times[[#This Row],[30]]),"DNF",CONCATENATE(RANK(rounds_cum_time[[#This Row],[30]],rounds_cum_time[30],1),"."))</f>
        <v>85.</v>
      </c>
      <c r="AN87" s="130" t="str">
        <f>IF(ISBLANK(laps_times[[#This Row],[31]]),"DNF",CONCATENATE(RANK(rounds_cum_time[[#This Row],[31]],rounds_cum_time[31],1),"."))</f>
        <v>85.</v>
      </c>
      <c r="AO87" s="130" t="str">
        <f>IF(ISBLANK(laps_times[[#This Row],[32]]),"DNF",CONCATENATE(RANK(rounds_cum_time[[#This Row],[32]],rounds_cum_time[32],1),"."))</f>
        <v>84.</v>
      </c>
      <c r="AP87" s="130" t="str">
        <f>IF(ISBLANK(laps_times[[#This Row],[33]]),"DNF",CONCATENATE(RANK(rounds_cum_time[[#This Row],[33]],rounds_cum_time[33],1),"."))</f>
        <v>85.</v>
      </c>
      <c r="AQ87" s="130" t="str">
        <f>IF(ISBLANK(laps_times[[#This Row],[34]]),"DNF",CONCATENATE(RANK(rounds_cum_time[[#This Row],[34]],rounds_cum_time[34],1),"."))</f>
        <v>85.</v>
      </c>
      <c r="AR87" s="130" t="str">
        <f>IF(ISBLANK(laps_times[[#This Row],[35]]),"DNF",CONCATENATE(RANK(rounds_cum_time[[#This Row],[35]],rounds_cum_time[35],1),"."))</f>
        <v>85.</v>
      </c>
      <c r="AS87" s="130" t="str">
        <f>IF(ISBLANK(laps_times[[#This Row],[36]]),"DNF",CONCATENATE(RANK(rounds_cum_time[[#This Row],[36]],rounds_cum_time[36],1),"."))</f>
        <v>87.</v>
      </c>
      <c r="AT87" s="130" t="str">
        <f>IF(ISBLANK(laps_times[[#This Row],[37]]),"DNF",CONCATENATE(RANK(rounds_cum_time[[#This Row],[37]],rounds_cum_time[37],1),"."))</f>
        <v>87.</v>
      </c>
      <c r="AU87" s="130" t="str">
        <f>IF(ISBLANK(laps_times[[#This Row],[38]]),"DNF",CONCATENATE(RANK(rounds_cum_time[[#This Row],[38]],rounds_cum_time[38],1),"."))</f>
        <v>87.</v>
      </c>
      <c r="AV87" s="130" t="str">
        <f>IF(ISBLANK(laps_times[[#This Row],[39]]),"DNF",CONCATENATE(RANK(rounds_cum_time[[#This Row],[39]],rounds_cum_time[39],1),"."))</f>
        <v>87.</v>
      </c>
      <c r="AW87" s="130" t="str">
        <f>IF(ISBLANK(laps_times[[#This Row],[40]]),"DNF",CONCATENATE(RANK(rounds_cum_time[[#This Row],[40]],rounds_cum_time[40],1),"."))</f>
        <v>87.</v>
      </c>
      <c r="AX87" s="130" t="str">
        <f>IF(ISBLANK(laps_times[[#This Row],[41]]),"DNF",CONCATENATE(RANK(rounds_cum_time[[#This Row],[41]],rounds_cum_time[41],1),"."))</f>
        <v>88.</v>
      </c>
      <c r="AY87" s="130" t="str">
        <f>IF(ISBLANK(laps_times[[#This Row],[42]]),"DNF",CONCATENATE(RANK(rounds_cum_time[[#This Row],[42]],rounds_cum_time[42],1),"."))</f>
        <v>88.</v>
      </c>
      <c r="AZ87" s="130" t="str">
        <f>IF(ISBLANK(laps_times[[#This Row],[43]]),"DNF",CONCATENATE(RANK(rounds_cum_time[[#This Row],[43]],rounds_cum_time[43],1),"."))</f>
        <v>88.</v>
      </c>
      <c r="BA87" s="130" t="str">
        <f>IF(ISBLANK(laps_times[[#This Row],[44]]),"DNF",CONCATENATE(RANK(rounds_cum_time[[#This Row],[44]],rounds_cum_time[44],1),"."))</f>
        <v>88.</v>
      </c>
      <c r="BB87" s="130" t="str">
        <f>IF(ISBLANK(laps_times[[#This Row],[45]]),"DNF",CONCATENATE(RANK(rounds_cum_time[[#This Row],[45]],rounds_cum_time[45],1),"."))</f>
        <v>88.</v>
      </c>
      <c r="BC87" s="130" t="str">
        <f>IF(ISBLANK(laps_times[[#This Row],[46]]),"DNF",CONCATENATE(RANK(rounds_cum_time[[#This Row],[46]],rounds_cum_time[46],1),"."))</f>
        <v>86.</v>
      </c>
      <c r="BD87" s="130" t="str">
        <f>IF(ISBLANK(laps_times[[#This Row],[47]]),"DNF",CONCATENATE(RANK(rounds_cum_time[[#This Row],[47]],rounds_cum_time[47],1),"."))</f>
        <v>86.</v>
      </c>
      <c r="BE87" s="130" t="str">
        <f>IF(ISBLANK(laps_times[[#This Row],[48]]),"DNF",CONCATENATE(RANK(rounds_cum_time[[#This Row],[48]],rounds_cum_time[48],1),"."))</f>
        <v>85.</v>
      </c>
      <c r="BF87" s="130" t="str">
        <f>IF(ISBLANK(laps_times[[#This Row],[49]]),"DNF",CONCATENATE(RANK(rounds_cum_time[[#This Row],[49]],rounds_cum_time[49],1),"."))</f>
        <v>85.</v>
      </c>
      <c r="BG87" s="130" t="str">
        <f>IF(ISBLANK(laps_times[[#This Row],[50]]),"DNF",CONCATENATE(RANK(rounds_cum_time[[#This Row],[50]],rounds_cum_time[50],1),"."))</f>
        <v>86.</v>
      </c>
      <c r="BH87" s="130" t="str">
        <f>IF(ISBLANK(laps_times[[#This Row],[51]]),"DNF",CONCATENATE(RANK(rounds_cum_time[[#This Row],[51]],rounds_cum_time[51],1),"."))</f>
        <v>86.</v>
      </c>
      <c r="BI87" s="130" t="str">
        <f>IF(ISBLANK(laps_times[[#This Row],[52]]),"DNF",CONCATENATE(RANK(rounds_cum_time[[#This Row],[52]],rounds_cum_time[52],1),"."))</f>
        <v>86.</v>
      </c>
      <c r="BJ87" s="130" t="str">
        <f>IF(ISBLANK(laps_times[[#This Row],[53]]),"DNF",CONCATENATE(RANK(rounds_cum_time[[#This Row],[53]],rounds_cum_time[53],1),"."))</f>
        <v>86.</v>
      </c>
      <c r="BK87" s="130" t="str">
        <f>IF(ISBLANK(laps_times[[#This Row],[54]]),"DNF",CONCATENATE(RANK(rounds_cum_time[[#This Row],[54]],rounds_cum_time[54],1),"."))</f>
        <v>86.</v>
      </c>
      <c r="BL87" s="130" t="str">
        <f>IF(ISBLANK(laps_times[[#This Row],[55]]),"DNF",CONCATENATE(RANK(rounds_cum_time[[#This Row],[55]],rounds_cum_time[55],1),"."))</f>
        <v>86.</v>
      </c>
      <c r="BM87" s="130" t="str">
        <f>IF(ISBLANK(laps_times[[#This Row],[56]]),"DNF",CONCATENATE(RANK(rounds_cum_time[[#This Row],[56]],rounds_cum_time[56],1),"."))</f>
        <v>87.</v>
      </c>
      <c r="BN87" s="130" t="str">
        <f>IF(ISBLANK(laps_times[[#This Row],[57]]),"DNF",CONCATENATE(RANK(rounds_cum_time[[#This Row],[57]],rounds_cum_time[57],1),"."))</f>
        <v>87.</v>
      </c>
      <c r="BO87" s="130" t="str">
        <f>IF(ISBLANK(laps_times[[#This Row],[58]]),"DNF",CONCATENATE(RANK(rounds_cum_time[[#This Row],[58]],rounds_cum_time[58],1),"."))</f>
        <v>87.</v>
      </c>
      <c r="BP87" s="130" t="str">
        <f>IF(ISBLANK(laps_times[[#This Row],[59]]),"DNF",CONCATENATE(RANK(rounds_cum_time[[#This Row],[59]],rounds_cum_time[59],1),"."))</f>
        <v>87.</v>
      </c>
      <c r="BQ87" s="130" t="str">
        <f>IF(ISBLANK(laps_times[[#This Row],[60]]),"DNF",CONCATENATE(RANK(rounds_cum_time[[#This Row],[60]],rounds_cum_time[60],1),"."))</f>
        <v>87.</v>
      </c>
      <c r="BR87" s="130" t="str">
        <f>IF(ISBLANK(laps_times[[#This Row],[61]]),"DNF",CONCATENATE(RANK(rounds_cum_time[[#This Row],[61]],rounds_cum_time[61],1),"."))</f>
        <v>87.</v>
      </c>
      <c r="BS87" s="130" t="str">
        <f>IF(ISBLANK(laps_times[[#This Row],[62]]),"DNF",CONCATENATE(RANK(rounds_cum_time[[#This Row],[62]],rounds_cum_time[62],1),"."))</f>
        <v>87.</v>
      </c>
      <c r="BT87" s="130" t="str">
        <f>IF(ISBLANK(laps_times[[#This Row],[63]]),"DNF",CONCATENATE(RANK(rounds_cum_time[[#This Row],[63]],rounds_cum_time[63],1),"."))</f>
        <v>87.</v>
      </c>
      <c r="BU87" s="130" t="str">
        <f>IF(ISBLANK(laps_times[[#This Row],[64]]),"DNF",CONCATENATE(RANK(rounds_cum_time[[#This Row],[64]],rounds_cum_time[64],1),"."))</f>
        <v>87.</v>
      </c>
      <c r="BV87" s="130" t="str">
        <f>IF(ISBLANK(laps_times[[#This Row],[65]]),"DNF",CONCATENATE(RANK(rounds_cum_time[[#This Row],[65]],rounds_cum_time[65],1),"."))</f>
        <v>87.</v>
      </c>
      <c r="BW87" s="130" t="str">
        <f>IF(ISBLANK(laps_times[[#This Row],[66]]),"DNF",CONCATENATE(RANK(rounds_cum_time[[#This Row],[66]],rounds_cum_time[66],1),"."))</f>
        <v>87.</v>
      </c>
      <c r="BX87" s="130" t="str">
        <f>IF(ISBLANK(laps_times[[#This Row],[67]]),"DNF",CONCATENATE(RANK(rounds_cum_time[[#This Row],[67]],rounds_cum_time[67],1),"."))</f>
        <v>87.</v>
      </c>
      <c r="BY87" s="130" t="str">
        <f>IF(ISBLANK(laps_times[[#This Row],[68]]),"DNF",CONCATENATE(RANK(rounds_cum_time[[#This Row],[68]],rounds_cum_time[68],1),"."))</f>
        <v>87.</v>
      </c>
      <c r="BZ87" s="130" t="str">
        <f>IF(ISBLANK(laps_times[[#This Row],[69]]),"DNF",CONCATENATE(RANK(rounds_cum_time[[#This Row],[69]],rounds_cum_time[69],1),"."))</f>
        <v>87.</v>
      </c>
      <c r="CA87" s="130" t="str">
        <f>IF(ISBLANK(laps_times[[#This Row],[70]]),"DNF",CONCATENATE(RANK(rounds_cum_time[[#This Row],[70]],rounds_cum_time[70],1),"."))</f>
        <v>87.</v>
      </c>
      <c r="CB87" s="130" t="str">
        <f>IF(ISBLANK(laps_times[[#This Row],[71]]),"DNF",CONCATENATE(RANK(rounds_cum_time[[#This Row],[71]],rounds_cum_time[71],1),"."))</f>
        <v>87.</v>
      </c>
      <c r="CC87" s="130" t="str">
        <f>IF(ISBLANK(laps_times[[#This Row],[72]]),"DNF",CONCATENATE(RANK(rounds_cum_time[[#This Row],[72]],rounds_cum_time[72],1),"."))</f>
        <v>87.</v>
      </c>
      <c r="CD87" s="130" t="str">
        <f>IF(ISBLANK(laps_times[[#This Row],[73]]),"DNF",CONCATENATE(RANK(rounds_cum_time[[#This Row],[73]],rounds_cum_time[73],1),"."))</f>
        <v>87.</v>
      </c>
      <c r="CE87" s="130" t="str">
        <f>IF(ISBLANK(laps_times[[#This Row],[74]]),"DNF",CONCATENATE(RANK(rounds_cum_time[[#This Row],[74]],rounds_cum_time[74],1),"."))</f>
        <v>87.</v>
      </c>
      <c r="CF87" s="130" t="str">
        <f>IF(ISBLANK(laps_times[[#This Row],[75]]),"DNF",CONCATENATE(RANK(rounds_cum_time[[#This Row],[75]],rounds_cum_time[75],1),"."))</f>
        <v>87.</v>
      </c>
      <c r="CG87" s="130" t="str">
        <f>IF(ISBLANK(laps_times[[#This Row],[76]]),"DNF",CONCATENATE(RANK(rounds_cum_time[[#This Row],[76]],rounds_cum_time[76],1),"."))</f>
        <v>87.</v>
      </c>
      <c r="CH87" s="130" t="str">
        <f>IF(ISBLANK(laps_times[[#This Row],[77]]),"DNF",CONCATENATE(RANK(rounds_cum_time[[#This Row],[77]],rounds_cum_time[77],1),"."))</f>
        <v>86.</v>
      </c>
      <c r="CI87" s="130" t="str">
        <f>IF(ISBLANK(laps_times[[#This Row],[78]]),"DNF",CONCATENATE(RANK(rounds_cum_time[[#This Row],[78]],rounds_cum_time[78],1),"."))</f>
        <v>86.</v>
      </c>
      <c r="CJ87" s="130" t="str">
        <f>IF(ISBLANK(laps_times[[#This Row],[79]]),"DNF",CONCATENATE(RANK(rounds_cum_time[[#This Row],[79]],rounds_cum_time[79],1),"."))</f>
        <v>86.</v>
      </c>
      <c r="CK87" s="130" t="str">
        <f>IF(ISBLANK(laps_times[[#This Row],[80]]),"DNF",CONCATENATE(RANK(rounds_cum_time[[#This Row],[80]],rounds_cum_time[80],1),"."))</f>
        <v>86.</v>
      </c>
      <c r="CL87" s="130" t="str">
        <f>IF(ISBLANK(laps_times[[#This Row],[81]]),"DNF",CONCATENATE(RANK(rounds_cum_time[[#This Row],[81]],rounds_cum_time[81],1),"."))</f>
        <v>86.</v>
      </c>
      <c r="CM87" s="130" t="str">
        <f>IF(ISBLANK(laps_times[[#This Row],[82]]),"DNF",CONCATENATE(RANK(rounds_cum_time[[#This Row],[82]],rounds_cum_time[82],1),"."))</f>
        <v>86.</v>
      </c>
      <c r="CN87" s="130" t="str">
        <f>IF(ISBLANK(laps_times[[#This Row],[83]]),"DNF",CONCATENATE(RANK(rounds_cum_time[[#This Row],[83]],rounds_cum_time[83],1),"."))</f>
        <v>85.</v>
      </c>
      <c r="CO87" s="130" t="str">
        <f>IF(ISBLANK(laps_times[[#This Row],[84]]),"DNF",CONCATENATE(RANK(rounds_cum_time[[#This Row],[84]],rounds_cum_time[84],1),"."))</f>
        <v>85.</v>
      </c>
      <c r="CP87" s="130" t="str">
        <f>IF(ISBLANK(laps_times[[#This Row],[85]]),"DNF",CONCATENATE(RANK(rounds_cum_time[[#This Row],[85]],rounds_cum_time[85],1),"."))</f>
        <v>87.</v>
      </c>
      <c r="CQ87" s="130" t="str">
        <f>IF(ISBLANK(laps_times[[#This Row],[86]]),"DNF",CONCATENATE(RANK(rounds_cum_time[[#This Row],[86]],rounds_cum_time[86],1),"."))</f>
        <v>87.</v>
      </c>
      <c r="CR87" s="130" t="str">
        <f>IF(ISBLANK(laps_times[[#This Row],[87]]),"DNF",CONCATENATE(RANK(rounds_cum_time[[#This Row],[87]],rounds_cum_time[87],1),"."))</f>
        <v>87.</v>
      </c>
      <c r="CS87" s="130" t="str">
        <f>IF(ISBLANK(laps_times[[#This Row],[88]]),"DNF",CONCATENATE(RANK(rounds_cum_time[[#This Row],[88]],rounds_cum_time[88],1),"."))</f>
        <v>86.</v>
      </c>
      <c r="CT87" s="130" t="str">
        <f>IF(ISBLANK(laps_times[[#This Row],[89]]),"DNF",CONCATENATE(RANK(rounds_cum_time[[#This Row],[89]],rounds_cum_time[89],1),"."))</f>
        <v>86.</v>
      </c>
      <c r="CU87" s="130" t="str">
        <f>IF(ISBLANK(laps_times[[#This Row],[90]]),"DNF",CONCATENATE(RANK(rounds_cum_time[[#This Row],[90]],rounds_cum_time[90],1),"."))</f>
        <v>86.</v>
      </c>
      <c r="CV87" s="130" t="str">
        <f>IF(ISBLANK(laps_times[[#This Row],[91]]),"DNF",CONCATENATE(RANK(rounds_cum_time[[#This Row],[91]],rounds_cum_time[91],1),"."))</f>
        <v>84.</v>
      </c>
      <c r="CW87" s="130" t="str">
        <f>IF(ISBLANK(laps_times[[#This Row],[92]]),"DNF",CONCATENATE(RANK(rounds_cum_time[[#This Row],[92]],rounds_cum_time[92],1),"."))</f>
        <v>84.</v>
      </c>
      <c r="CX87" s="130" t="str">
        <f>IF(ISBLANK(laps_times[[#This Row],[93]]),"DNF",CONCATENATE(RANK(rounds_cum_time[[#This Row],[93]],rounds_cum_time[93],1),"."))</f>
        <v>84.</v>
      </c>
      <c r="CY87" s="130" t="str">
        <f>IF(ISBLANK(laps_times[[#This Row],[94]]),"DNF",CONCATENATE(RANK(rounds_cum_time[[#This Row],[94]],rounds_cum_time[94],1),"."))</f>
        <v>84.</v>
      </c>
      <c r="CZ87" s="130" t="str">
        <f>IF(ISBLANK(laps_times[[#This Row],[95]]),"DNF",CONCATENATE(RANK(rounds_cum_time[[#This Row],[95]],rounds_cum_time[95],1),"."))</f>
        <v>84.</v>
      </c>
      <c r="DA87" s="130" t="str">
        <f>IF(ISBLANK(laps_times[[#This Row],[96]]),"DNF",CONCATENATE(RANK(rounds_cum_time[[#This Row],[96]],rounds_cum_time[96],1),"."))</f>
        <v>84.</v>
      </c>
      <c r="DB87" s="130" t="str">
        <f>IF(ISBLANK(laps_times[[#This Row],[97]]),"DNF",CONCATENATE(RANK(rounds_cum_time[[#This Row],[97]],rounds_cum_time[97],1),"."))</f>
        <v>84.</v>
      </c>
      <c r="DC87" s="130" t="str">
        <f>IF(ISBLANK(laps_times[[#This Row],[98]]),"DNF",CONCATENATE(RANK(rounds_cum_time[[#This Row],[98]],rounds_cum_time[98],1),"."))</f>
        <v>84.</v>
      </c>
      <c r="DD87" s="130" t="str">
        <f>IF(ISBLANK(laps_times[[#This Row],[99]]),"DNF",CONCATENATE(RANK(rounds_cum_time[[#This Row],[99]],rounds_cum_time[99],1),"."))</f>
        <v>84.</v>
      </c>
      <c r="DE87" s="130" t="str">
        <f>IF(ISBLANK(laps_times[[#This Row],[100]]),"DNF",CONCATENATE(RANK(rounds_cum_time[[#This Row],[100]],rounds_cum_time[100],1),"."))</f>
        <v>84.</v>
      </c>
      <c r="DF87" s="130" t="str">
        <f>IF(ISBLANK(laps_times[[#This Row],[101]]),"DNF",CONCATENATE(RANK(rounds_cum_time[[#This Row],[101]],rounds_cum_time[101],1),"."))</f>
        <v>84.</v>
      </c>
      <c r="DG87" s="130" t="str">
        <f>IF(ISBLANK(laps_times[[#This Row],[102]]),"DNF",CONCATENATE(RANK(rounds_cum_time[[#This Row],[102]],rounds_cum_time[102],1),"."))</f>
        <v>84.</v>
      </c>
      <c r="DH87" s="130" t="str">
        <f>IF(ISBLANK(laps_times[[#This Row],[103]]),"DNF",CONCATENATE(RANK(rounds_cum_time[[#This Row],[103]],rounds_cum_time[103],1),"."))</f>
        <v>84.</v>
      </c>
      <c r="DI87" s="131" t="str">
        <f>IF(ISBLANK(laps_times[[#This Row],[104]]),"DNF",CONCATENATE(RANK(rounds_cum_time[[#This Row],[104]],rounds_cum_time[104],1),"."))</f>
        <v>84.</v>
      </c>
      <c r="DJ87" s="131" t="str">
        <f>IF(ISBLANK(laps_times[[#This Row],[105]]),"DNF",CONCATENATE(RANK(rounds_cum_time[[#This Row],[105]],rounds_cum_time[105],1),"."))</f>
        <v>84.</v>
      </c>
    </row>
    <row r="88" spans="2:114" x14ac:dyDescent="0.2">
      <c r="B88" s="124">
        <f>laps_times[[#This Row],[poř]]</f>
        <v>85</v>
      </c>
      <c r="C88" s="129">
        <f>laps_times[[#This Row],[s.č.]]</f>
        <v>75</v>
      </c>
      <c r="D88" s="125" t="str">
        <f>laps_times[[#This Row],[jméno]]</f>
        <v>Pitsch Udo</v>
      </c>
      <c r="E88" s="126">
        <f>laps_times[[#This Row],[roč]]</f>
        <v>1953</v>
      </c>
      <c r="F88" s="126" t="str">
        <f>laps_times[[#This Row],[kat]]</f>
        <v>M60</v>
      </c>
      <c r="G88" s="126">
        <f>laps_times[[#This Row],[poř_kat]]</f>
        <v>2</v>
      </c>
      <c r="H88" s="125" t="str">
        <f>IF(ISBLANK(laps_times[[#This Row],[klub]]),"-",laps_times[[#This Row],[klub]])</f>
        <v>TG Viktoria Augsburg</v>
      </c>
      <c r="I88" s="138">
        <f>laps_times[[#This Row],[celk. čas]]</f>
        <v>0.1744212962962963</v>
      </c>
      <c r="J88" s="130" t="str">
        <f>IF(ISBLANK(laps_times[[#This Row],[1]]),"DNF",CONCATENATE(RANK(rounds_cum_time[[#This Row],[1]],rounds_cum_time[1],1),"."))</f>
        <v>110.</v>
      </c>
      <c r="K88" s="130" t="str">
        <f>IF(ISBLANK(laps_times[[#This Row],[2]]),"DNF",CONCATENATE(RANK(rounds_cum_time[[#This Row],[2]],rounds_cum_time[2],1),"."))</f>
        <v>112.</v>
      </c>
      <c r="L88" s="130" t="str">
        <f>IF(ISBLANK(laps_times[[#This Row],[3]]),"DNF",CONCATENATE(RANK(rounds_cum_time[[#This Row],[3]],rounds_cum_time[3],1),"."))</f>
        <v>111.</v>
      </c>
      <c r="M88" s="130" t="str">
        <f>IF(ISBLANK(laps_times[[#This Row],[4]]),"DNF",CONCATENATE(RANK(rounds_cum_time[[#This Row],[4]],rounds_cum_time[4],1),"."))</f>
        <v>108.</v>
      </c>
      <c r="N88" s="130" t="str">
        <f>IF(ISBLANK(laps_times[[#This Row],[5]]),"DNF",CONCATENATE(RANK(rounds_cum_time[[#This Row],[5]],rounds_cum_time[5],1),"."))</f>
        <v>108.</v>
      </c>
      <c r="O88" s="130" t="str">
        <f>IF(ISBLANK(laps_times[[#This Row],[6]]),"DNF",CONCATENATE(RANK(rounds_cum_time[[#This Row],[6]],rounds_cum_time[6],1),"."))</f>
        <v>108.</v>
      </c>
      <c r="P88" s="130" t="str">
        <f>IF(ISBLANK(laps_times[[#This Row],[7]]),"DNF",CONCATENATE(RANK(rounds_cum_time[[#This Row],[7]],rounds_cum_time[7],1),"."))</f>
        <v>108.</v>
      </c>
      <c r="Q88" s="130" t="str">
        <f>IF(ISBLANK(laps_times[[#This Row],[8]]),"DNF",CONCATENATE(RANK(rounds_cum_time[[#This Row],[8]],rounds_cum_time[8],1),"."))</f>
        <v>106.</v>
      </c>
      <c r="R88" s="130" t="str">
        <f>IF(ISBLANK(laps_times[[#This Row],[9]]),"DNF",CONCATENATE(RANK(rounds_cum_time[[#This Row],[9]],rounds_cum_time[9],1),"."))</f>
        <v>108.</v>
      </c>
      <c r="S88" s="130" t="str">
        <f>IF(ISBLANK(laps_times[[#This Row],[10]]),"DNF",CONCATENATE(RANK(rounds_cum_time[[#This Row],[10]],rounds_cum_time[10],1),"."))</f>
        <v>108.</v>
      </c>
      <c r="T88" s="130" t="str">
        <f>IF(ISBLANK(laps_times[[#This Row],[11]]),"DNF",CONCATENATE(RANK(rounds_cum_time[[#This Row],[11]],rounds_cum_time[11],1),"."))</f>
        <v>108.</v>
      </c>
      <c r="U88" s="130" t="str">
        <f>IF(ISBLANK(laps_times[[#This Row],[12]]),"DNF",CONCATENATE(RANK(rounds_cum_time[[#This Row],[12]],rounds_cum_time[12],1),"."))</f>
        <v>107.</v>
      </c>
      <c r="V88" s="130" t="str">
        <f>IF(ISBLANK(laps_times[[#This Row],[13]]),"DNF",CONCATENATE(RANK(rounds_cum_time[[#This Row],[13]],rounds_cum_time[13],1),"."))</f>
        <v>107.</v>
      </c>
      <c r="W88" s="130" t="str">
        <f>IF(ISBLANK(laps_times[[#This Row],[14]]),"DNF",CONCATENATE(RANK(rounds_cum_time[[#This Row],[14]],rounds_cum_time[14],1),"."))</f>
        <v>106.</v>
      </c>
      <c r="X88" s="130" t="str">
        <f>IF(ISBLANK(laps_times[[#This Row],[15]]),"DNF",CONCATENATE(RANK(rounds_cum_time[[#This Row],[15]],rounds_cum_time[15],1),"."))</f>
        <v>106.</v>
      </c>
      <c r="Y88" s="130" t="str">
        <f>IF(ISBLANK(laps_times[[#This Row],[16]]),"DNF",CONCATENATE(RANK(rounds_cum_time[[#This Row],[16]],rounds_cum_time[16],1),"."))</f>
        <v>106.</v>
      </c>
      <c r="Z88" s="130" t="str">
        <f>IF(ISBLANK(laps_times[[#This Row],[17]]),"DNF",CONCATENATE(RANK(rounds_cum_time[[#This Row],[17]],rounds_cum_time[17],1),"."))</f>
        <v>106.</v>
      </c>
      <c r="AA88" s="130" t="str">
        <f>IF(ISBLANK(laps_times[[#This Row],[18]]),"DNF",CONCATENATE(RANK(rounds_cum_time[[#This Row],[18]],rounds_cum_time[18],1),"."))</f>
        <v>106.</v>
      </c>
      <c r="AB88" s="130" t="str">
        <f>IF(ISBLANK(laps_times[[#This Row],[19]]),"DNF",CONCATENATE(RANK(rounds_cum_time[[#This Row],[19]],rounds_cum_time[19],1),"."))</f>
        <v>106.</v>
      </c>
      <c r="AC88" s="130" t="str">
        <f>IF(ISBLANK(laps_times[[#This Row],[20]]),"DNF",CONCATENATE(RANK(rounds_cum_time[[#This Row],[20]],rounds_cum_time[20],1),"."))</f>
        <v>106.</v>
      </c>
      <c r="AD88" s="130" t="str">
        <f>IF(ISBLANK(laps_times[[#This Row],[21]]),"DNF",CONCATENATE(RANK(rounds_cum_time[[#This Row],[21]],rounds_cum_time[21],1),"."))</f>
        <v>106.</v>
      </c>
      <c r="AE88" s="130" t="str">
        <f>IF(ISBLANK(laps_times[[#This Row],[22]]),"DNF",CONCATENATE(RANK(rounds_cum_time[[#This Row],[22]],rounds_cum_time[22],1),"."))</f>
        <v>106.</v>
      </c>
      <c r="AF88" s="130" t="str">
        <f>IF(ISBLANK(laps_times[[#This Row],[23]]),"DNF",CONCATENATE(RANK(rounds_cum_time[[#This Row],[23]],rounds_cum_time[23],1),"."))</f>
        <v>107.</v>
      </c>
      <c r="AG88" s="130" t="str">
        <f>IF(ISBLANK(laps_times[[#This Row],[24]]),"DNF",CONCATENATE(RANK(rounds_cum_time[[#This Row],[24]],rounds_cum_time[24],1),"."))</f>
        <v>107.</v>
      </c>
      <c r="AH88" s="130" t="str">
        <f>IF(ISBLANK(laps_times[[#This Row],[25]]),"DNF",CONCATENATE(RANK(rounds_cum_time[[#This Row],[25]],rounds_cum_time[25],1),"."))</f>
        <v>107.</v>
      </c>
      <c r="AI88" s="130" t="str">
        <f>IF(ISBLANK(laps_times[[#This Row],[26]]),"DNF",CONCATENATE(RANK(rounds_cum_time[[#This Row],[26]],rounds_cum_time[26],1),"."))</f>
        <v>106.</v>
      </c>
      <c r="AJ88" s="130" t="str">
        <f>IF(ISBLANK(laps_times[[#This Row],[27]]),"DNF",CONCATENATE(RANK(rounds_cum_time[[#This Row],[27]],rounds_cum_time[27],1),"."))</f>
        <v>106.</v>
      </c>
      <c r="AK88" s="130" t="str">
        <f>IF(ISBLANK(laps_times[[#This Row],[28]]),"DNF",CONCATENATE(RANK(rounds_cum_time[[#This Row],[28]],rounds_cum_time[28],1),"."))</f>
        <v>106.</v>
      </c>
      <c r="AL88" s="130" t="str">
        <f>IF(ISBLANK(laps_times[[#This Row],[29]]),"DNF",CONCATENATE(RANK(rounds_cum_time[[#This Row],[29]],rounds_cum_time[29],1),"."))</f>
        <v>106.</v>
      </c>
      <c r="AM88" s="130" t="str">
        <f>IF(ISBLANK(laps_times[[#This Row],[30]]),"DNF",CONCATENATE(RANK(rounds_cum_time[[#This Row],[30]],rounds_cum_time[30],1),"."))</f>
        <v>107.</v>
      </c>
      <c r="AN88" s="130" t="str">
        <f>IF(ISBLANK(laps_times[[#This Row],[31]]),"DNF",CONCATENATE(RANK(rounds_cum_time[[#This Row],[31]],rounds_cum_time[31],1),"."))</f>
        <v>107.</v>
      </c>
      <c r="AO88" s="130" t="str">
        <f>IF(ISBLANK(laps_times[[#This Row],[32]]),"DNF",CONCATENATE(RANK(rounds_cum_time[[#This Row],[32]],rounds_cum_time[32],1),"."))</f>
        <v>106.</v>
      </c>
      <c r="AP88" s="130" t="str">
        <f>IF(ISBLANK(laps_times[[#This Row],[33]]),"DNF",CONCATENATE(RANK(rounds_cum_time[[#This Row],[33]],rounds_cum_time[33],1),"."))</f>
        <v>106.</v>
      </c>
      <c r="AQ88" s="130" t="str">
        <f>IF(ISBLANK(laps_times[[#This Row],[34]]),"DNF",CONCATENATE(RANK(rounds_cum_time[[#This Row],[34]],rounds_cum_time[34],1),"."))</f>
        <v>106.</v>
      </c>
      <c r="AR88" s="130" t="str">
        <f>IF(ISBLANK(laps_times[[#This Row],[35]]),"DNF",CONCATENATE(RANK(rounds_cum_time[[#This Row],[35]],rounds_cum_time[35],1),"."))</f>
        <v>106.</v>
      </c>
      <c r="AS88" s="130" t="str">
        <f>IF(ISBLANK(laps_times[[#This Row],[36]]),"DNF",CONCATENATE(RANK(rounds_cum_time[[#This Row],[36]],rounds_cum_time[36],1),"."))</f>
        <v>106.</v>
      </c>
      <c r="AT88" s="130" t="str">
        <f>IF(ISBLANK(laps_times[[#This Row],[37]]),"DNF",CONCATENATE(RANK(rounds_cum_time[[#This Row],[37]],rounds_cum_time[37],1),"."))</f>
        <v>106.</v>
      </c>
      <c r="AU88" s="130" t="str">
        <f>IF(ISBLANK(laps_times[[#This Row],[38]]),"DNF",CONCATENATE(RANK(rounds_cum_time[[#This Row],[38]],rounds_cum_time[38],1),"."))</f>
        <v>106.</v>
      </c>
      <c r="AV88" s="130" t="str">
        <f>IF(ISBLANK(laps_times[[#This Row],[39]]),"DNF",CONCATENATE(RANK(rounds_cum_time[[#This Row],[39]],rounds_cum_time[39],1),"."))</f>
        <v>105.</v>
      </c>
      <c r="AW88" s="130" t="str">
        <f>IF(ISBLANK(laps_times[[#This Row],[40]]),"DNF",CONCATENATE(RANK(rounds_cum_time[[#This Row],[40]],rounds_cum_time[40],1),"."))</f>
        <v>105.</v>
      </c>
      <c r="AX88" s="130" t="str">
        <f>IF(ISBLANK(laps_times[[#This Row],[41]]),"DNF",CONCATENATE(RANK(rounds_cum_time[[#This Row],[41]],rounds_cum_time[41],1),"."))</f>
        <v>105.</v>
      </c>
      <c r="AY88" s="130" t="str">
        <f>IF(ISBLANK(laps_times[[#This Row],[42]]),"DNF",CONCATENATE(RANK(rounds_cum_time[[#This Row],[42]],rounds_cum_time[42],1),"."))</f>
        <v>105.</v>
      </c>
      <c r="AZ88" s="130" t="str">
        <f>IF(ISBLANK(laps_times[[#This Row],[43]]),"DNF",CONCATENATE(RANK(rounds_cum_time[[#This Row],[43]],rounds_cum_time[43],1),"."))</f>
        <v>105.</v>
      </c>
      <c r="BA88" s="130" t="str">
        <f>IF(ISBLANK(laps_times[[#This Row],[44]]),"DNF",CONCATENATE(RANK(rounds_cum_time[[#This Row],[44]],rounds_cum_time[44],1),"."))</f>
        <v>105.</v>
      </c>
      <c r="BB88" s="130" t="str">
        <f>IF(ISBLANK(laps_times[[#This Row],[45]]),"DNF",CONCATENATE(RANK(rounds_cum_time[[#This Row],[45]],rounds_cum_time[45],1),"."))</f>
        <v>105.</v>
      </c>
      <c r="BC88" s="130" t="str">
        <f>IF(ISBLANK(laps_times[[#This Row],[46]]),"DNF",CONCATENATE(RANK(rounds_cum_time[[#This Row],[46]],rounds_cum_time[46],1),"."))</f>
        <v>105.</v>
      </c>
      <c r="BD88" s="130" t="str">
        <f>IF(ISBLANK(laps_times[[#This Row],[47]]),"DNF",CONCATENATE(RANK(rounds_cum_time[[#This Row],[47]],rounds_cum_time[47],1),"."))</f>
        <v>105.</v>
      </c>
      <c r="BE88" s="130" t="str">
        <f>IF(ISBLANK(laps_times[[#This Row],[48]]),"DNF",CONCATENATE(RANK(rounds_cum_time[[#This Row],[48]],rounds_cum_time[48],1),"."))</f>
        <v>104.</v>
      </c>
      <c r="BF88" s="130" t="str">
        <f>IF(ISBLANK(laps_times[[#This Row],[49]]),"DNF",CONCATENATE(RANK(rounds_cum_time[[#This Row],[49]],rounds_cum_time[49],1),"."))</f>
        <v>104.</v>
      </c>
      <c r="BG88" s="130" t="str">
        <f>IF(ISBLANK(laps_times[[#This Row],[50]]),"DNF",CONCATENATE(RANK(rounds_cum_time[[#This Row],[50]],rounds_cum_time[50],1),"."))</f>
        <v>103.</v>
      </c>
      <c r="BH88" s="130" t="str">
        <f>IF(ISBLANK(laps_times[[#This Row],[51]]),"DNF",CONCATENATE(RANK(rounds_cum_time[[#This Row],[51]],rounds_cum_time[51],1),"."))</f>
        <v>101.</v>
      </c>
      <c r="BI88" s="130" t="str">
        <f>IF(ISBLANK(laps_times[[#This Row],[52]]),"DNF",CONCATENATE(RANK(rounds_cum_time[[#This Row],[52]],rounds_cum_time[52],1),"."))</f>
        <v>101.</v>
      </c>
      <c r="BJ88" s="130" t="str">
        <f>IF(ISBLANK(laps_times[[#This Row],[53]]),"DNF",CONCATENATE(RANK(rounds_cum_time[[#This Row],[53]],rounds_cum_time[53],1),"."))</f>
        <v>100.</v>
      </c>
      <c r="BK88" s="130" t="str">
        <f>IF(ISBLANK(laps_times[[#This Row],[54]]),"DNF",CONCATENATE(RANK(rounds_cum_time[[#This Row],[54]],rounds_cum_time[54],1),"."))</f>
        <v>100.</v>
      </c>
      <c r="BL88" s="130" t="str">
        <f>IF(ISBLANK(laps_times[[#This Row],[55]]),"DNF",CONCATENATE(RANK(rounds_cum_time[[#This Row],[55]],rounds_cum_time[55],1),"."))</f>
        <v>100.</v>
      </c>
      <c r="BM88" s="130" t="str">
        <f>IF(ISBLANK(laps_times[[#This Row],[56]]),"DNF",CONCATENATE(RANK(rounds_cum_time[[#This Row],[56]],rounds_cum_time[56],1),"."))</f>
        <v>100.</v>
      </c>
      <c r="BN88" s="130" t="str">
        <f>IF(ISBLANK(laps_times[[#This Row],[57]]),"DNF",CONCATENATE(RANK(rounds_cum_time[[#This Row],[57]],rounds_cum_time[57],1),"."))</f>
        <v>101.</v>
      </c>
      <c r="BO88" s="130" t="str">
        <f>IF(ISBLANK(laps_times[[#This Row],[58]]),"DNF",CONCATENATE(RANK(rounds_cum_time[[#This Row],[58]],rounds_cum_time[58],1),"."))</f>
        <v>101.</v>
      </c>
      <c r="BP88" s="130" t="str">
        <f>IF(ISBLANK(laps_times[[#This Row],[59]]),"DNF",CONCATENATE(RANK(rounds_cum_time[[#This Row],[59]],rounds_cum_time[59],1),"."))</f>
        <v>101.</v>
      </c>
      <c r="BQ88" s="130" t="str">
        <f>IF(ISBLANK(laps_times[[#This Row],[60]]),"DNF",CONCATENATE(RANK(rounds_cum_time[[#This Row],[60]],rounds_cum_time[60],1),"."))</f>
        <v>101.</v>
      </c>
      <c r="BR88" s="130" t="str">
        <f>IF(ISBLANK(laps_times[[#This Row],[61]]),"DNF",CONCATENATE(RANK(rounds_cum_time[[#This Row],[61]],rounds_cum_time[61],1),"."))</f>
        <v>100.</v>
      </c>
      <c r="BS88" s="130" t="str">
        <f>IF(ISBLANK(laps_times[[#This Row],[62]]),"DNF",CONCATENATE(RANK(rounds_cum_time[[#This Row],[62]],rounds_cum_time[62],1),"."))</f>
        <v>99.</v>
      </c>
      <c r="BT88" s="130" t="str">
        <f>IF(ISBLANK(laps_times[[#This Row],[63]]),"DNF",CONCATENATE(RANK(rounds_cum_time[[#This Row],[63]],rounds_cum_time[63],1),"."))</f>
        <v>98.</v>
      </c>
      <c r="BU88" s="130" t="str">
        <f>IF(ISBLANK(laps_times[[#This Row],[64]]),"DNF",CONCATENATE(RANK(rounds_cum_time[[#This Row],[64]],rounds_cum_time[64],1),"."))</f>
        <v>98.</v>
      </c>
      <c r="BV88" s="130" t="str">
        <f>IF(ISBLANK(laps_times[[#This Row],[65]]),"DNF",CONCATENATE(RANK(rounds_cum_time[[#This Row],[65]],rounds_cum_time[65],1),"."))</f>
        <v>98.</v>
      </c>
      <c r="BW88" s="130" t="str">
        <f>IF(ISBLANK(laps_times[[#This Row],[66]]),"DNF",CONCATENATE(RANK(rounds_cum_time[[#This Row],[66]],rounds_cum_time[66],1),"."))</f>
        <v>98.</v>
      </c>
      <c r="BX88" s="130" t="str">
        <f>IF(ISBLANK(laps_times[[#This Row],[67]]),"DNF",CONCATENATE(RANK(rounds_cum_time[[#This Row],[67]],rounds_cum_time[67],1),"."))</f>
        <v>98.</v>
      </c>
      <c r="BY88" s="130" t="str">
        <f>IF(ISBLANK(laps_times[[#This Row],[68]]),"DNF",CONCATENATE(RANK(rounds_cum_time[[#This Row],[68]],rounds_cum_time[68],1),"."))</f>
        <v>97.</v>
      </c>
      <c r="BZ88" s="130" t="str">
        <f>IF(ISBLANK(laps_times[[#This Row],[69]]),"DNF",CONCATENATE(RANK(rounds_cum_time[[#This Row],[69]],rounds_cum_time[69],1),"."))</f>
        <v>97.</v>
      </c>
      <c r="CA88" s="130" t="str">
        <f>IF(ISBLANK(laps_times[[#This Row],[70]]),"DNF",CONCATENATE(RANK(rounds_cum_time[[#This Row],[70]],rounds_cum_time[70],1),"."))</f>
        <v>97.</v>
      </c>
      <c r="CB88" s="130" t="str">
        <f>IF(ISBLANK(laps_times[[#This Row],[71]]),"DNF",CONCATENATE(RANK(rounds_cum_time[[#This Row],[71]],rounds_cum_time[71],1),"."))</f>
        <v>97.</v>
      </c>
      <c r="CC88" s="130" t="str">
        <f>IF(ISBLANK(laps_times[[#This Row],[72]]),"DNF",CONCATENATE(RANK(rounds_cum_time[[#This Row],[72]],rounds_cum_time[72],1),"."))</f>
        <v>97.</v>
      </c>
      <c r="CD88" s="130" t="str">
        <f>IF(ISBLANK(laps_times[[#This Row],[73]]),"DNF",CONCATENATE(RANK(rounds_cum_time[[#This Row],[73]],rounds_cum_time[73],1),"."))</f>
        <v>97.</v>
      </c>
      <c r="CE88" s="130" t="str">
        <f>IF(ISBLANK(laps_times[[#This Row],[74]]),"DNF",CONCATENATE(RANK(rounds_cum_time[[#This Row],[74]],rounds_cum_time[74],1),"."))</f>
        <v>97.</v>
      </c>
      <c r="CF88" s="130" t="str">
        <f>IF(ISBLANK(laps_times[[#This Row],[75]]),"DNF",CONCATENATE(RANK(rounds_cum_time[[#This Row],[75]],rounds_cum_time[75],1),"."))</f>
        <v>97.</v>
      </c>
      <c r="CG88" s="130" t="str">
        <f>IF(ISBLANK(laps_times[[#This Row],[76]]),"DNF",CONCATENATE(RANK(rounds_cum_time[[#This Row],[76]],rounds_cum_time[76],1),"."))</f>
        <v>97.</v>
      </c>
      <c r="CH88" s="130" t="str">
        <f>IF(ISBLANK(laps_times[[#This Row],[77]]),"DNF",CONCATENATE(RANK(rounds_cum_time[[#This Row],[77]],rounds_cum_time[77],1),"."))</f>
        <v>96.</v>
      </c>
      <c r="CI88" s="130" t="str">
        <f>IF(ISBLANK(laps_times[[#This Row],[78]]),"DNF",CONCATENATE(RANK(rounds_cum_time[[#This Row],[78]],rounds_cum_time[78],1),"."))</f>
        <v>96.</v>
      </c>
      <c r="CJ88" s="130" t="str">
        <f>IF(ISBLANK(laps_times[[#This Row],[79]]),"DNF",CONCATENATE(RANK(rounds_cum_time[[#This Row],[79]],rounds_cum_time[79],1),"."))</f>
        <v>95.</v>
      </c>
      <c r="CK88" s="130" t="str">
        <f>IF(ISBLANK(laps_times[[#This Row],[80]]),"DNF",CONCATENATE(RANK(rounds_cum_time[[#This Row],[80]],rounds_cum_time[80],1),"."))</f>
        <v>95.</v>
      </c>
      <c r="CL88" s="130" t="str">
        <f>IF(ISBLANK(laps_times[[#This Row],[81]]),"DNF",CONCATENATE(RANK(rounds_cum_time[[#This Row],[81]],rounds_cum_time[81],1),"."))</f>
        <v>95.</v>
      </c>
      <c r="CM88" s="130" t="str">
        <f>IF(ISBLANK(laps_times[[#This Row],[82]]),"DNF",CONCATENATE(RANK(rounds_cum_time[[#This Row],[82]],rounds_cum_time[82],1),"."))</f>
        <v>95.</v>
      </c>
      <c r="CN88" s="130" t="str">
        <f>IF(ISBLANK(laps_times[[#This Row],[83]]),"DNF",CONCATENATE(RANK(rounds_cum_time[[#This Row],[83]],rounds_cum_time[83],1),"."))</f>
        <v>93.</v>
      </c>
      <c r="CO88" s="130" t="str">
        <f>IF(ISBLANK(laps_times[[#This Row],[84]]),"DNF",CONCATENATE(RANK(rounds_cum_time[[#This Row],[84]],rounds_cum_time[84],1),"."))</f>
        <v>92.</v>
      </c>
      <c r="CP88" s="130" t="str">
        <f>IF(ISBLANK(laps_times[[#This Row],[85]]),"DNF",CONCATENATE(RANK(rounds_cum_time[[#This Row],[85]],rounds_cum_time[85],1),"."))</f>
        <v>91.</v>
      </c>
      <c r="CQ88" s="130" t="str">
        <f>IF(ISBLANK(laps_times[[#This Row],[86]]),"DNF",CONCATENATE(RANK(rounds_cum_time[[#This Row],[86]],rounds_cum_time[86],1),"."))</f>
        <v>91.</v>
      </c>
      <c r="CR88" s="130" t="str">
        <f>IF(ISBLANK(laps_times[[#This Row],[87]]),"DNF",CONCATENATE(RANK(rounds_cum_time[[#This Row],[87]],rounds_cum_time[87],1),"."))</f>
        <v>90.</v>
      </c>
      <c r="CS88" s="130" t="str">
        <f>IF(ISBLANK(laps_times[[#This Row],[88]]),"DNF",CONCATENATE(RANK(rounds_cum_time[[#This Row],[88]],rounds_cum_time[88],1),"."))</f>
        <v>90.</v>
      </c>
      <c r="CT88" s="130" t="str">
        <f>IF(ISBLANK(laps_times[[#This Row],[89]]),"DNF",CONCATENATE(RANK(rounds_cum_time[[#This Row],[89]],rounds_cum_time[89],1),"."))</f>
        <v>90.</v>
      </c>
      <c r="CU88" s="130" t="str">
        <f>IF(ISBLANK(laps_times[[#This Row],[90]]),"DNF",CONCATENATE(RANK(rounds_cum_time[[#This Row],[90]],rounds_cum_time[90],1),"."))</f>
        <v>90.</v>
      </c>
      <c r="CV88" s="130" t="str">
        <f>IF(ISBLANK(laps_times[[#This Row],[91]]),"DNF",CONCATENATE(RANK(rounds_cum_time[[#This Row],[91]],rounds_cum_time[91],1),"."))</f>
        <v>90.</v>
      </c>
      <c r="CW88" s="130" t="str">
        <f>IF(ISBLANK(laps_times[[#This Row],[92]]),"DNF",CONCATENATE(RANK(rounds_cum_time[[#This Row],[92]],rounds_cum_time[92],1),"."))</f>
        <v>90.</v>
      </c>
      <c r="CX88" s="130" t="str">
        <f>IF(ISBLANK(laps_times[[#This Row],[93]]),"DNF",CONCATENATE(RANK(rounds_cum_time[[#This Row],[93]],rounds_cum_time[93],1),"."))</f>
        <v>90.</v>
      </c>
      <c r="CY88" s="130" t="str">
        <f>IF(ISBLANK(laps_times[[#This Row],[94]]),"DNF",CONCATENATE(RANK(rounds_cum_time[[#This Row],[94]],rounds_cum_time[94],1),"."))</f>
        <v>90.</v>
      </c>
      <c r="CZ88" s="130" t="str">
        <f>IF(ISBLANK(laps_times[[#This Row],[95]]),"DNF",CONCATENATE(RANK(rounds_cum_time[[#This Row],[95]],rounds_cum_time[95],1),"."))</f>
        <v>90.</v>
      </c>
      <c r="DA88" s="130" t="str">
        <f>IF(ISBLANK(laps_times[[#This Row],[96]]),"DNF",CONCATENATE(RANK(rounds_cum_time[[#This Row],[96]],rounds_cum_time[96],1),"."))</f>
        <v>89.</v>
      </c>
      <c r="DB88" s="130" t="str">
        <f>IF(ISBLANK(laps_times[[#This Row],[97]]),"DNF",CONCATENATE(RANK(rounds_cum_time[[#This Row],[97]],rounds_cum_time[97],1),"."))</f>
        <v>89.</v>
      </c>
      <c r="DC88" s="130" t="str">
        <f>IF(ISBLANK(laps_times[[#This Row],[98]]),"DNF",CONCATENATE(RANK(rounds_cum_time[[#This Row],[98]],rounds_cum_time[98],1),"."))</f>
        <v>88.</v>
      </c>
      <c r="DD88" s="130" t="str">
        <f>IF(ISBLANK(laps_times[[#This Row],[99]]),"DNF",CONCATENATE(RANK(rounds_cum_time[[#This Row],[99]],rounds_cum_time[99],1),"."))</f>
        <v>87.</v>
      </c>
      <c r="DE88" s="130" t="str">
        <f>IF(ISBLANK(laps_times[[#This Row],[100]]),"DNF",CONCATENATE(RANK(rounds_cum_time[[#This Row],[100]],rounds_cum_time[100],1),"."))</f>
        <v>87.</v>
      </c>
      <c r="DF88" s="130" t="str">
        <f>IF(ISBLANK(laps_times[[#This Row],[101]]),"DNF",CONCATENATE(RANK(rounds_cum_time[[#This Row],[101]],rounds_cum_time[101],1),"."))</f>
        <v>86.</v>
      </c>
      <c r="DG88" s="130" t="str">
        <f>IF(ISBLANK(laps_times[[#This Row],[102]]),"DNF",CONCATENATE(RANK(rounds_cum_time[[#This Row],[102]],rounds_cum_time[102],1),"."))</f>
        <v>86.</v>
      </c>
      <c r="DH88" s="130" t="str">
        <f>IF(ISBLANK(laps_times[[#This Row],[103]]),"DNF",CONCATENATE(RANK(rounds_cum_time[[#This Row],[103]],rounds_cum_time[103],1),"."))</f>
        <v>86.</v>
      </c>
      <c r="DI88" s="131" t="str">
        <f>IF(ISBLANK(laps_times[[#This Row],[104]]),"DNF",CONCATENATE(RANK(rounds_cum_time[[#This Row],[104]],rounds_cum_time[104],1),"."))</f>
        <v>85.</v>
      </c>
      <c r="DJ88" s="131" t="str">
        <f>IF(ISBLANK(laps_times[[#This Row],[105]]),"DNF",CONCATENATE(RANK(rounds_cum_time[[#This Row],[105]],rounds_cum_time[105],1),"."))</f>
        <v>85.</v>
      </c>
    </row>
    <row r="89" spans="2:114" x14ac:dyDescent="0.2">
      <c r="B89" s="124">
        <f>laps_times[[#This Row],[poř]]</f>
        <v>86</v>
      </c>
      <c r="C89" s="129">
        <f>laps_times[[#This Row],[s.č.]]</f>
        <v>135</v>
      </c>
      <c r="D89" s="125" t="str">
        <f>laps_times[[#This Row],[jméno]]</f>
        <v>Kroer Werner</v>
      </c>
      <c r="E89" s="126">
        <f>laps_times[[#This Row],[roč]]</f>
        <v>1959</v>
      </c>
      <c r="F89" s="126" t="str">
        <f>laps_times[[#This Row],[kat]]</f>
        <v>M50</v>
      </c>
      <c r="G89" s="126">
        <f>laps_times[[#This Row],[poř_kat]]</f>
        <v>16</v>
      </c>
      <c r="H89" s="125" t="str">
        <f>IF(ISBLANK(laps_times[[#This Row],[klub]]),"-",laps_times[[#This Row],[klub]])</f>
        <v>-</v>
      </c>
      <c r="I89" s="138">
        <f>laps_times[[#This Row],[celk. čas]]</f>
        <v>0.17460648148148147</v>
      </c>
      <c r="J89" s="130" t="str">
        <f>IF(ISBLANK(laps_times[[#This Row],[1]]),"DNF",CONCATENATE(RANK(rounds_cum_time[[#This Row],[1]],rounds_cum_time[1],1),"."))</f>
        <v>81.</v>
      </c>
      <c r="K89" s="130" t="str">
        <f>IF(ISBLANK(laps_times[[#This Row],[2]]),"DNF",CONCATENATE(RANK(rounds_cum_time[[#This Row],[2]],rounds_cum_time[2],1),"."))</f>
        <v>88.</v>
      </c>
      <c r="L89" s="130" t="str">
        <f>IF(ISBLANK(laps_times[[#This Row],[3]]),"DNF",CONCATENATE(RANK(rounds_cum_time[[#This Row],[3]],rounds_cum_time[3],1),"."))</f>
        <v>91.</v>
      </c>
      <c r="M89" s="130" t="str">
        <f>IF(ISBLANK(laps_times[[#This Row],[4]]),"DNF",CONCATENATE(RANK(rounds_cum_time[[#This Row],[4]],rounds_cum_time[4],1),"."))</f>
        <v>90.</v>
      </c>
      <c r="N89" s="130" t="str">
        <f>IF(ISBLANK(laps_times[[#This Row],[5]]),"DNF",CONCATENATE(RANK(rounds_cum_time[[#This Row],[5]],rounds_cum_time[5],1),"."))</f>
        <v>90.</v>
      </c>
      <c r="O89" s="130" t="str">
        <f>IF(ISBLANK(laps_times[[#This Row],[6]]),"DNF",CONCATENATE(RANK(rounds_cum_time[[#This Row],[6]],rounds_cum_time[6],1),"."))</f>
        <v>90.</v>
      </c>
      <c r="P89" s="130" t="str">
        <f>IF(ISBLANK(laps_times[[#This Row],[7]]),"DNF",CONCATENATE(RANK(rounds_cum_time[[#This Row],[7]],rounds_cum_time[7],1),"."))</f>
        <v>90.</v>
      </c>
      <c r="Q89" s="130" t="str">
        <f>IF(ISBLANK(laps_times[[#This Row],[8]]),"DNF",CONCATENATE(RANK(rounds_cum_time[[#This Row],[8]],rounds_cum_time[8],1),"."))</f>
        <v>92.</v>
      </c>
      <c r="R89" s="130" t="str">
        <f>IF(ISBLANK(laps_times[[#This Row],[9]]),"DNF",CONCATENATE(RANK(rounds_cum_time[[#This Row],[9]],rounds_cum_time[9],1),"."))</f>
        <v>92.</v>
      </c>
      <c r="S89" s="130" t="str">
        <f>IF(ISBLANK(laps_times[[#This Row],[10]]),"DNF",CONCATENATE(RANK(rounds_cum_time[[#This Row],[10]],rounds_cum_time[10],1),"."))</f>
        <v>92.</v>
      </c>
      <c r="T89" s="130" t="str">
        <f>IF(ISBLANK(laps_times[[#This Row],[11]]),"DNF",CONCATENATE(RANK(rounds_cum_time[[#This Row],[11]],rounds_cum_time[11],1),"."))</f>
        <v>95.</v>
      </c>
      <c r="U89" s="130" t="str">
        <f>IF(ISBLANK(laps_times[[#This Row],[12]]),"DNF",CONCATENATE(RANK(rounds_cum_time[[#This Row],[12]],rounds_cum_time[12],1),"."))</f>
        <v>95.</v>
      </c>
      <c r="V89" s="130" t="str">
        <f>IF(ISBLANK(laps_times[[#This Row],[13]]),"DNF",CONCATENATE(RANK(rounds_cum_time[[#This Row],[13]],rounds_cum_time[13],1),"."))</f>
        <v>93.</v>
      </c>
      <c r="W89" s="130" t="str">
        <f>IF(ISBLANK(laps_times[[#This Row],[14]]),"DNF",CONCATENATE(RANK(rounds_cum_time[[#This Row],[14]],rounds_cum_time[14],1),"."))</f>
        <v>93.</v>
      </c>
      <c r="X89" s="130" t="str">
        <f>IF(ISBLANK(laps_times[[#This Row],[15]]),"DNF",CONCATENATE(RANK(rounds_cum_time[[#This Row],[15]],rounds_cum_time[15],1),"."))</f>
        <v>94.</v>
      </c>
      <c r="Y89" s="130" t="str">
        <f>IF(ISBLANK(laps_times[[#This Row],[16]]),"DNF",CONCATENATE(RANK(rounds_cum_time[[#This Row],[16]],rounds_cum_time[16],1),"."))</f>
        <v>95.</v>
      </c>
      <c r="Z89" s="130" t="str">
        <f>IF(ISBLANK(laps_times[[#This Row],[17]]),"DNF",CONCATENATE(RANK(rounds_cum_time[[#This Row],[17]],rounds_cum_time[17],1),"."))</f>
        <v>97.</v>
      </c>
      <c r="AA89" s="130" t="str">
        <f>IF(ISBLANK(laps_times[[#This Row],[18]]),"DNF",CONCATENATE(RANK(rounds_cum_time[[#This Row],[18]],rounds_cum_time[18],1),"."))</f>
        <v>98.</v>
      </c>
      <c r="AB89" s="130" t="str">
        <f>IF(ISBLANK(laps_times[[#This Row],[19]]),"DNF",CONCATENATE(RANK(rounds_cum_time[[#This Row],[19]],rounds_cum_time[19],1),"."))</f>
        <v>98.</v>
      </c>
      <c r="AC89" s="130" t="str">
        <f>IF(ISBLANK(laps_times[[#This Row],[20]]),"DNF",CONCATENATE(RANK(rounds_cum_time[[#This Row],[20]],rounds_cum_time[20],1),"."))</f>
        <v>98.</v>
      </c>
      <c r="AD89" s="130" t="str">
        <f>IF(ISBLANK(laps_times[[#This Row],[21]]),"DNF",CONCATENATE(RANK(rounds_cum_time[[#This Row],[21]],rounds_cum_time[21],1),"."))</f>
        <v>98.</v>
      </c>
      <c r="AE89" s="130" t="str">
        <f>IF(ISBLANK(laps_times[[#This Row],[22]]),"DNF",CONCATENATE(RANK(rounds_cum_time[[#This Row],[22]],rounds_cum_time[22],1),"."))</f>
        <v>98.</v>
      </c>
      <c r="AF89" s="130" t="str">
        <f>IF(ISBLANK(laps_times[[#This Row],[23]]),"DNF",CONCATENATE(RANK(rounds_cum_time[[#This Row],[23]],rounds_cum_time[23],1),"."))</f>
        <v>99.</v>
      </c>
      <c r="AG89" s="130" t="str">
        <f>IF(ISBLANK(laps_times[[#This Row],[24]]),"DNF",CONCATENATE(RANK(rounds_cum_time[[#This Row],[24]],rounds_cum_time[24],1),"."))</f>
        <v>99.</v>
      </c>
      <c r="AH89" s="130" t="str">
        <f>IF(ISBLANK(laps_times[[#This Row],[25]]),"DNF",CONCATENATE(RANK(rounds_cum_time[[#This Row],[25]],rounds_cum_time[25],1),"."))</f>
        <v>99.</v>
      </c>
      <c r="AI89" s="130" t="str">
        <f>IF(ISBLANK(laps_times[[#This Row],[26]]),"DNF",CONCATENATE(RANK(rounds_cum_time[[#This Row],[26]],rounds_cum_time[26],1),"."))</f>
        <v>98.</v>
      </c>
      <c r="AJ89" s="130" t="str">
        <f>IF(ISBLANK(laps_times[[#This Row],[27]]),"DNF",CONCATENATE(RANK(rounds_cum_time[[#This Row],[27]],rounds_cum_time[27],1),"."))</f>
        <v>98.</v>
      </c>
      <c r="AK89" s="130" t="str">
        <f>IF(ISBLANK(laps_times[[#This Row],[28]]),"DNF",CONCATENATE(RANK(rounds_cum_time[[#This Row],[28]],rounds_cum_time[28],1),"."))</f>
        <v>98.</v>
      </c>
      <c r="AL89" s="130" t="str">
        <f>IF(ISBLANK(laps_times[[#This Row],[29]]),"DNF",CONCATENATE(RANK(rounds_cum_time[[#This Row],[29]],rounds_cum_time[29],1),"."))</f>
        <v>98.</v>
      </c>
      <c r="AM89" s="130" t="str">
        <f>IF(ISBLANK(laps_times[[#This Row],[30]]),"DNF",CONCATENATE(RANK(rounds_cum_time[[#This Row],[30]],rounds_cum_time[30],1),"."))</f>
        <v>98.</v>
      </c>
      <c r="AN89" s="130" t="str">
        <f>IF(ISBLANK(laps_times[[#This Row],[31]]),"DNF",CONCATENATE(RANK(rounds_cum_time[[#This Row],[31]],rounds_cum_time[31],1),"."))</f>
        <v>98.</v>
      </c>
      <c r="AO89" s="130" t="str">
        <f>IF(ISBLANK(laps_times[[#This Row],[32]]),"DNF",CONCATENATE(RANK(rounds_cum_time[[#This Row],[32]],rounds_cum_time[32],1),"."))</f>
        <v>98.</v>
      </c>
      <c r="AP89" s="130" t="str">
        <f>IF(ISBLANK(laps_times[[#This Row],[33]]),"DNF",CONCATENATE(RANK(rounds_cum_time[[#This Row],[33]],rounds_cum_time[33],1),"."))</f>
        <v>98.</v>
      </c>
      <c r="AQ89" s="130" t="str">
        <f>IF(ISBLANK(laps_times[[#This Row],[34]]),"DNF",CONCATENATE(RANK(rounds_cum_time[[#This Row],[34]],rounds_cum_time[34],1),"."))</f>
        <v>98.</v>
      </c>
      <c r="AR89" s="130" t="str">
        <f>IF(ISBLANK(laps_times[[#This Row],[35]]),"DNF",CONCATENATE(RANK(rounds_cum_time[[#This Row],[35]],rounds_cum_time[35],1),"."))</f>
        <v>98.</v>
      </c>
      <c r="AS89" s="130" t="str">
        <f>IF(ISBLANK(laps_times[[#This Row],[36]]),"DNF",CONCATENATE(RANK(rounds_cum_time[[#This Row],[36]],rounds_cum_time[36],1),"."))</f>
        <v>98.</v>
      </c>
      <c r="AT89" s="130" t="str">
        <f>IF(ISBLANK(laps_times[[#This Row],[37]]),"DNF",CONCATENATE(RANK(rounds_cum_time[[#This Row],[37]],rounds_cum_time[37],1),"."))</f>
        <v>98.</v>
      </c>
      <c r="AU89" s="130" t="str">
        <f>IF(ISBLANK(laps_times[[#This Row],[38]]),"DNF",CONCATENATE(RANK(rounds_cum_time[[#This Row],[38]],rounds_cum_time[38],1),"."))</f>
        <v>98.</v>
      </c>
      <c r="AV89" s="130" t="str">
        <f>IF(ISBLANK(laps_times[[#This Row],[39]]),"DNF",CONCATENATE(RANK(rounds_cum_time[[#This Row],[39]],rounds_cum_time[39],1),"."))</f>
        <v>98.</v>
      </c>
      <c r="AW89" s="130" t="str">
        <f>IF(ISBLANK(laps_times[[#This Row],[40]]),"DNF",CONCATENATE(RANK(rounds_cum_time[[#This Row],[40]],rounds_cum_time[40],1),"."))</f>
        <v>98.</v>
      </c>
      <c r="AX89" s="130" t="str">
        <f>IF(ISBLANK(laps_times[[#This Row],[41]]),"DNF",CONCATENATE(RANK(rounds_cum_time[[#This Row],[41]],rounds_cum_time[41],1),"."))</f>
        <v>98.</v>
      </c>
      <c r="AY89" s="130" t="str">
        <f>IF(ISBLANK(laps_times[[#This Row],[42]]),"DNF",CONCATENATE(RANK(rounds_cum_time[[#This Row],[42]],rounds_cum_time[42],1),"."))</f>
        <v>98.</v>
      </c>
      <c r="AZ89" s="130" t="str">
        <f>IF(ISBLANK(laps_times[[#This Row],[43]]),"DNF",CONCATENATE(RANK(rounds_cum_time[[#This Row],[43]],rounds_cum_time[43],1),"."))</f>
        <v>98.</v>
      </c>
      <c r="BA89" s="130" t="str">
        <f>IF(ISBLANK(laps_times[[#This Row],[44]]),"DNF",CONCATENATE(RANK(rounds_cum_time[[#This Row],[44]],rounds_cum_time[44],1),"."))</f>
        <v>97.</v>
      </c>
      <c r="BB89" s="130" t="str">
        <f>IF(ISBLANK(laps_times[[#This Row],[45]]),"DNF",CONCATENATE(RANK(rounds_cum_time[[#This Row],[45]],rounds_cum_time[45],1),"."))</f>
        <v>97.</v>
      </c>
      <c r="BC89" s="130" t="str">
        <f>IF(ISBLANK(laps_times[[#This Row],[46]]),"DNF",CONCATENATE(RANK(rounds_cum_time[[#This Row],[46]],rounds_cum_time[46],1),"."))</f>
        <v>97.</v>
      </c>
      <c r="BD89" s="130" t="str">
        <f>IF(ISBLANK(laps_times[[#This Row],[47]]),"DNF",CONCATENATE(RANK(rounds_cum_time[[#This Row],[47]],rounds_cum_time[47],1),"."))</f>
        <v>96.</v>
      </c>
      <c r="BE89" s="130" t="str">
        <f>IF(ISBLANK(laps_times[[#This Row],[48]]),"DNF",CONCATENATE(RANK(rounds_cum_time[[#This Row],[48]],rounds_cum_time[48],1),"."))</f>
        <v>95.</v>
      </c>
      <c r="BF89" s="130" t="str">
        <f>IF(ISBLANK(laps_times[[#This Row],[49]]),"DNF",CONCATENATE(RANK(rounds_cum_time[[#This Row],[49]],rounds_cum_time[49],1),"."))</f>
        <v>95.</v>
      </c>
      <c r="BG89" s="130" t="str">
        <f>IF(ISBLANK(laps_times[[#This Row],[50]]),"DNF",CONCATENATE(RANK(rounds_cum_time[[#This Row],[50]],rounds_cum_time[50],1),"."))</f>
        <v>95.</v>
      </c>
      <c r="BH89" s="130" t="str">
        <f>IF(ISBLANK(laps_times[[#This Row],[51]]),"DNF",CONCATENATE(RANK(rounds_cum_time[[#This Row],[51]],rounds_cum_time[51],1),"."))</f>
        <v>95.</v>
      </c>
      <c r="BI89" s="130" t="str">
        <f>IF(ISBLANK(laps_times[[#This Row],[52]]),"DNF",CONCATENATE(RANK(rounds_cum_time[[#This Row],[52]],rounds_cum_time[52],1),"."))</f>
        <v>95.</v>
      </c>
      <c r="BJ89" s="130" t="str">
        <f>IF(ISBLANK(laps_times[[#This Row],[53]]),"DNF",CONCATENATE(RANK(rounds_cum_time[[#This Row],[53]],rounds_cum_time[53],1),"."))</f>
        <v>95.</v>
      </c>
      <c r="BK89" s="130" t="str">
        <f>IF(ISBLANK(laps_times[[#This Row],[54]]),"DNF",CONCATENATE(RANK(rounds_cum_time[[#This Row],[54]],rounds_cum_time[54],1),"."))</f>
        <v>95.</v>
      </c>
      <c r="BL89" s="130" t="str">
        <f>IF(ISBLANK(laps_times[[#This Row],[55]]),"DNF",CONCATENATE(RANK(rounds_cum_time[[#This Row],[55]],rounds_cum_time[55],1),"."))</f>
        <v>95.</v>
      </c>
      <c r="BM89" s="130" t="str">
        <f>IF(ISBLANK(laps_times[[#This Row],[56]]),"DNF",CONCATENATE(RANK(rounds_cum_time[[#This Row],[56]],rounds_cum_time[56],1),"."))</f>
        <v>94.</v>
      </c>
      <c r="BN89" s="130" t="str">
        <f>IF(ISBLANK(laps_times[[#This Row],[57]]),"DNF",CONCATENATE(RANK(rounds_cum_time[[#This Row],[57]],rounds_cum_time[57],1),"."))</f>
        <v>94.</v>
      </c>
      <c r="BO89" s="130" t="str">
        <f>IF(ISBLANK(laps_times[[#This Row],[58]]),"DNF",CONCATENATE(RANK(rounds_cum_time[[#This Row],[58]],rounds_cum_time[58],1),"."))</f>
        <v>94.</v>
      </c>
      <c r="BP89" s="130" t="str">
        <f>IF(ISBLANK(laps_times[[#This Row],[59]]),"DNF",CONCATENATE(RANK(rounds_cum_time[[#This Row],[59]],rounds_cum_time[59],1),"."))</f>
        <v>95.</v>
      </c>
      <c r="BQ89" s="130" t="str">
        <f>IF(ISBLANK(laps_times[[#This Row],[60]]),"DNF",CONCATENATE(RANK(rounds_cum_time[[#This Row],[60]],rounds_cum_time[60],1),"."))</f>
        <v>95.</v>
      </c>
      <c r="BR89" s="130" t="str">
        <f>IF(ISBLANK(laps_times[[#This Row],[61]]),"DNF",CONCATENATE(RANK(rounds_cum_time[[#This Row],[61]],rounds_cum_time[61],1),"."))</f>
        <v>93.</v>
      </c>
      <c r="BS89" s="130" t="str">
        <f>IF(ISBLANK(laps_times[[#This Row],[62]]),"DNF",CONCATENATE(RANK(rounds_cum_time[[#This Row],[62]],rounds_cum_time[62],1),"."))</f>
        <v>93.</v>
      </c>
      <c r="BT89" s="130" t="str">
        <f>IF(ISBLANK(laps_times[[#This Row],[63]]),"DNF",CONCATENATE(RANK(rounds_cum_time[[#This Row],[63]],rounds_cum_time[63],1),"."))</f>
        <v>93.</v>
      </c>
      <c r="BU89" s="130" t="str">
        <f>IF(ISBLANK(laps_times[[#This Row],[64]]),"DNF",CONCATENATE(RANK(rounds_cum_time[[#This Row],[64]],rounds_cum_time[64],1),"."))</f>
        <v>93.</v>
      </c>
      <c r="BV89" s="130" t="str">
        <f>IF(ISBLANK(laps_times[[#This Row],[65]]),"DNF",CONCATENATE(RANK(rounds_cum_time[[#This Row],[65]],rounds_cum_time[65],1),"."))</f>
        <v>93.</v>
      </c>
      <c r="BW89" s="130" t="str">
        <f>IF(ISBLANK(laps_times[[#This Row],[66]]),"DNF",CONCATENATE(RANK(rounds_cum_time[[#This Row],[66]],rounds_cum_time[66],1),"."))</f>
        <v>92.</v>
      </c>
      <c r="BX89" s="130" t="str">
        <f>IF(ISBLANK(laps_times[[#This Row],[67]]),"DNF",CONCATENATE(RANK(rounds_cum_time[[#This Row],[67]],rounds_cum_time[67],1),"."))</f>
        <v>92.</v>
      </c>
      <c r="BY89" s="130" t="str">
        <f>IF(ISBLANK(laps_times[[#This Row],[68]]),"DNF",CONCATENATE(RANK(rounds_cum_time[[#This Row],[68]],rounds_cum_time[68],1),"."))</f>
        <v>91.</v>
      </c>
      <c r="BZ89" s="130" t="str">
        <f>IF(ISBLANK(laps_times[[#This Row],[69]]),"DNF",CONCATENATE(RANK(rounds_cum_time[[#This Row],[69]],rounds_cum_time[69],1),"."))</f>
        <v>91.</v>
      </c>
      <c r="CA89" s="130" t="str">
        <f>IF(ISBLANK(laps_times[[#This Row],[70]]),"DNF",CONCATENATE(RANK(rounds_cum_time[[#This Row],[70]],rounds_cum_time[70],1),"."))</f>
        <v>91.</v>
      </c>
      <c r="CB89" s="130" t="str">
        <f>IF(ISBLANK(laps_times[[#This Row],[71]]),"DNF",CONCATENATE(RANK(rounds_cum_time[[#This Row],[71]],rounds_cum_time[71],1),"."))</f>
        <v>91.</v>
      </c>
      <c r="CC89" s="130" t="str">
        <f>IF(ISBLANK(laps_times[[#This Row],[72]]),"DNF",CONCATENATE(RANK(rounds_cum_time[[#This Row],[72]],rounds_cum_time[72],1),"."))</f>
        <v>91.</v>
      </c>
      <c r="CD89" s="130" t="str">
        <f>IF(ISBLANK(laps_times[[#This Row],[73]]),"DNF",CONCATENATE(RANK(rounds_cum_time[[#This Row],[73]],rounds_cum_time[73],1),"."))</f>
        <v>91.</v>
      </c>
      <c r="CE89" s="130" t="str">
        <f>IF(ISBLANK(laps_times[[#This Row],[74]]),"DNF",CONCATENATE(RANK(rounds_cum_time[[#This Row],[74]],rounds_cum_time[74],1),"."))</f>
        <v>91.</v>
      </c>
      <c r="CF89" s="130" t="str">
        <f>IF(ISBLANK(laps_times[[#This Row],[75]]),"DNF",CONCATENATE(RANK(rounds_cum_time[[#This Row],[75]],rounds_cum_time[75],1),"."))</f>
        <v>91.</v>
      </c>
      <c r="CG89" s="130" t="str">
        <f>IF(ISBLANK(laps_times[[#This Row],[76]]),"DNF",CONCATENATE(RANK(rounds_cum_time[[#This Row],[76]],rounds_cum_time[76],1),"."))</f>
        <v>91.</v>
      </c>
      <c r="CH89" s="130" t="str">
        <f>IF(ISBLANK(laps_times[[#This Row],[77]]),"DNF",CONCATENATE(RANK(rounds_cum_time[[#This Row],[77]],rounds_cum_time[77],1),"."))</f>
        <v>91.</v>
      </c>
      <c r="CI89" s="130" t="str">
        <f>IF(ISBLANK(laps_times[[#This Row],[78]]),"DNF",CONCATENATE(RANK(rounds_cum_time[[#This Row],[78]],rounds_cum_time[78],1),"."))</f>
        <v>91.</v>
      </c>
      <c r="CJ89" s="130" t="str">
        <f>IF(ISBLANK(laps_times[[#This Row],[79]]),"DNF",CONCATENATE(RANK(rounds_cum_time[[#This Row],[79]],rounds_cum_time[79],1),"."))</f>
        <v>91.</v>
      </c>
      <c r="CK89" s="130" t="str">
        <f>IF(ISBLANK(laps_times[[#This Row],[80]]),"DNF",CONCATENATE(RANK(rounds_cum_time[[#This Row],[80]],rounds_cum_time[80],1),"."))</f>
        <v>90.</v>
      </c>
      <c r="CL89" s="130" t="str">
        <f>IF(ISBLANK(laps_times[[#This Row],[81]]),"DNF",CONCATENATE(RANK(rounds_cum_time[[#This Row],[81]],rounds_cum_time[81],1),"."))</f>
        <v>89.</v>
      </c>
      <c r="CM89" s="130" t="str">
        <f>IF(ISBLANK(laps_times[[#This Row],[82]]),"DNF",CONCATENATE(RANK(rounds_cum_time[[#This Row],[82]],rounds_cum_time[82],1),"."))</f>
        <v>89.</v>
      </c>
      <c r="CN89" s="130" t="str">
        <f>IF(ISBLANK(laps_times[[#This Row],[83]]),"DNF",CONCATENATE(RANK(rounds_cum_time[[#This Row],[83]],rounds_cum_time[83],1),"."))</f>
        <v>88.</v>
      </c>
      <c r="CO89" s="130" t="str">
        <f>IF(ISBLANK(laps_times[[#This Row],[84]]),"DNF",CONCATENATE(RANK(rounds_cum_time[[#This Row],[84]],rounds_cum_time[84],1),"."))</f>
        <v>88.</v>
      </c>
      <c r="CP89" s="130" t="str">
        <f>IF(ISBLANK(laps_times[[#This Row],[85]]),"DNF",CONCATENATE(RANK(rounds_cum_time[[#This Row],[85]],rounds_cum_time[85],1),"."))</f>
        <v>89.</v>
      </c>
      <c r="CQ89" s="130" t="str">
        <f>IF(ISBLANK(laps_times[[#This Row],[86]]),"DNF",CONCATENATE(RANK(rounds_cum_time[[#This Row],[86]],rounds_cum_time[86],1),"."))</f>
        <v>88.</v>
      </c>
      <c r="CR89" s="130" t="str">
        <f>IF(ISBLANK(laps_times[[#This Row],[87]]),"DNF",CONCATENATE(RANK(rounds_cum_time[[#This Row],[87]],rounds_cum_time[87],1),"."))</f>
        <v>88.</v>
      </c>
      <c r="CS89" s="130" t="str">
        <f>IF(ISBLANK(laps_times[[#This Row],[88]]),"DNF",CONCATENATE(RANK(rounds_cum_time[[#This Row],[88]],rounds_cum_time[88],1),"."))</f>
        <v>88.</v>
      </c>
      <c r="CT89" s="130" t="str">
        <f>IF(ISBLANK(laps_times[[#This Row],[89]]),"DNF",CONCATENATE(RANK(rounds_cum_time[[#This Row],[89]],rounds_cum_time[89],1),"."))</f>
        <v>88.</v>
      </c>
      <c r="CU89" s="130" t="str">
        <f>IF(ISBLANK(laps_times[[#This Row],[90]]),"DNF",CONCATENATE(RANK(rounds_cum_time[[#This Row],[90]],rounds_cum_time[90],1),"."))</f>
        <v>88.</v>
      </c>
      <c r="CV89" s="130" t="str">
        <f>IF(ISBLANK(laps_times[[#This Row],[91]]),"DNF",CONCATENATE(RANK(rounds_cum_time[[#This Row],[91]],rounds_cum_time[91],1),"."))</f>
        <v>87.</v>
      </c>
      <c r="CW89" s="130" t="str">
        <f>IF(ISBLANK(laps_times[[#This Row],[92]]),"DNF",CONCATENATE(RANK(rounds_cum_time[[#This Row],[92]],rounds_cum_time[92],1),"."))</f>
        <v>87.</v>
      </c>
      <c r="CX89" s="130" t="str">
        <f>IF(ISBLANK(laps_times[[#This Row],[93]]),"DNF",CONCATENATE(RANK(rounds_cum_time[[#This Row],[93]],rounds_cum_time[93],1),"."))</f>
        <v>86.</v>
      </c>
      <c r="CY89" s="130" t="str">
        <f>IF(ISBLANK(laps_times[[#This Row],[94]]),"DNF",CONCATENATE(RANK(rounds_cum_time[[#This Row],[94]],rounds_cum_time[94],1),"."))</f>
        <v>85.</v>
      </c>
      <c r="CZ89" s="130" t="str">
        <f>IF(ISBLANK(laps_times[[#This Row],[95]]),"DNF",CONCATENATE(RANK(rounds_cum_time[[#This Row],[95]],rounds_cum_time[95],1),"."))</f>
        <v>85.</v>
      </c>
      <c r="DA89" s="130" t="str">
        <f>IF(ISBLANK(laps_times[[#This Row],[96]]),"DNF",CONCATENATE(RANK(rounds_cum_time[[#This Row],[96]],rounds_cum_time[96],1),"."))</f>
        <v>85.</v>
      </c>
      <c r="DB89" s="130" t="str">
        <f>IF(ISBLANK(laps_times[[#This Row],[97]]),"DNF",CONCATENATE(RANK(rounds_cum_time[[#This Row],[97]],rounds_cum_time[97],1),"."))</f>
        <v>85.</v>
      </c>
      <c r="DC89" s="130" t="str">
        <f>IF(ISBLANK(laps_times[[#This Row],[98]]),"DNF",CONCATENATE(RANK(rounds_cum_time[[#This Row],[98]],rounds_cum_time[98],1),"."))</f>
        <v>85.</v>
      </c>
      <c r="DD89" s="130" t="str">
        <f>IF(ISBLANK(laps_times[[#This Row],[99]]),"DNF",CONCATENATE(RANK(rounds_cum_time[[#This Row],[99]],rounds_cum_time[99],1),"."))</f>
        <v>85.</v>
      </c>
      <c r="DE89" s="130" t="str">
        <f>IF(ISBLANK(laps_times[[#This Row],[100]]),"DNF",CONCATENATE(RANK(rounds_cum_time[[#This Row],[100]],rounds_cum_time[100],1),"."))</f>
        <v>85.</v>
      </c>
      <c r="DF89" s="130" t="str">
        <f>IF(ISBLANK(laps_times[[#This Row],[101]]),"DNF",CONCATENATE(RANK(rounds_cum_time[[#This Row],[101]],rounds_cum_time[101],1),"."))</f>
        <v>85.</v>
      </c>
      <c r="DG89" s="130" t="str">
        <f>IF(ISBLANK(laps_times[[#This Row],[102]]),"DNF",CONCATENATE(RANK(rounds_cum_time[[#This Row],[102]],rounds_cum_time[102],1),"."))</f>
        <v>85.</v>
      </c>
      <c r="DH89" s="130" t="str">
        <f>IF(ISBLANK(laps_times[[#This Row],[103]]),"DNF",CONCATENATE(RANK(rounds_cum_time[[#This Row],[103]],rounds_cum_time[103],1),"."))</f>
        <v>85.</v>
      </c>
      <c r="DI89" s="131" t="str">
        <f>IF(ISBLANK(laps_times[[#This Row],[104]]),"DNF",CONCATENATE(RANK(rounds_cum_time[[#This Row],[104]],rounds_cum_time[104],1),"."))</f>
        <v>86.</v>
      </c>
      <c r="DJ89" s="131" t="str">
        <f>IF(ISBLANK(laps_times[[#This Row],[105]]),"DNF",CONCATENATE(RANK(rounds_cum_time[[#This Row],[105]],rounds_cum_time[105],1),"."))</f>
        <v>86.</v>
      </c>
    </row>
    <row r="90" spans="2:114" x14ac:dyDescent="0.2">
      <c r="B90" s="124">
        <f>laps_times[[#This Row],[poř]]</f>
        <v>87</v>
      </c>
      <c r="C90" s="129">
        <f>laps_times[[#This Row],[s.č.]]</f>
        <v>17</v>
      </c>
      <c r="D90" s="125" t="str">
        <f>laps_times[[#This Row],[jméno]]</f>
        <v>Breburdová Hana</v>
      </c>
      <c r="E90" s="126">
        <f>laps_times[[#This Row],[roč]]</f>
        <v>1961</v>
      </c>
      <c r="F90" s="126" t="str">
        <f>laps_times[[#This Row],[kat]]</f>
        <v>Z2</v>
      </c>
      <c r="G90" s="126">
        <f>laps_times[[#This Row],[poř_kat]]</f>
        <v>4</v>
      </c>
      <c r="H90" s="125" t="str">
        <f>IF(ISBLANK(laps_times[[#This Row],[klub]]),"-",laps_times[[#This Row],[klub]])</f>
        <v>MK Kladno</v>
      </c>
      <c r="I90" s="138">
        <f>laps_times[[#This Row],[celk. čas]]</f>
        <v>0.1761689814814815</v>
      </c>
      <c r="J90" s="130" t="str">
        <f>IF(ISBLANK(laps_times[[#This Row],[1]]),"DNF",CONCATENATE(RANK(rounds_cum_time[[#This Row],[1]],rounds_cum_time[1],1),"."))</f>
        <v>103.</v>
      </c>
      <c r="K90" s="130" t="str">
        <f>IF(ISBLANK(laps_times[[#This Row],[2]]),"DNF",CONCATENATE(RANK(rounds_cum_time[[#This Row],[2]],rounds_cum_time[2],1),"."))</f>
        <v>98.</v>
      </c>
      <c r="L90" s="130" t="str">
        <f>IF(ISBLANK(laps_times[[#This Row],[3]]),"DNF",CONCATENATE(RANK(rounds_cum_time[[#This Row],[3]],rounds_cum_time[3],1),"."))</f>
        <v>97.</v>
      </c>
      <c r="M90" s="130" t="str">
        <f>IF(ISBLANK(laps_times[[#This Row],[4]]),"DNF",CONCATENATE(RANK(rounds_cum_time[[#This Row],[4]],rounds_cum_time[4],1),"."))</f>
        <v>99.</v>
      </c>
      <c r="N90" s="130" t="str">
        <f>IF(ISBLANK(laps_times[[#This Row],[5]]),"DNF",CONCATENATE(RANK(rounds_cum_time[[#This Row],[5]],rounds_cum_time[5],1),"."))</f>
        <v>98.</v>
      </c>
      <c r="O90" s="130" t="str">
        <f>IF(ISBLANK(laps_times[[#This Row],[6]]),"DNF",CONCATENATE(RANK(rounds_cum_time[[#This Row],[6]],rounds_cum_time[6],1),"."))</f>
        <v>96.</v>
      </c>
      <c r="P90" s="130" t="str">
        <f>IF(ISBLANK(laps_times[[#This Row],[7]]),"DNF",CONCATENATE(RANK(rounds_cum_time[[#This Row],[7]],rounds_cum_time[7],1),"."))</f>
        <v>96.</v>
      </c>
      <c r="Q90" s="130" t="str">
        <f>IF(ISBLANK(laps_times[[#This Row],[8]]),"DNF",CONCATENATE(RANK(rounds_cum_time[[#This Row],[8]],rounds_cum_time[8],1),"."))</f>
        <v>95.</v>
      </c>
      <c r="R90" s="130" t="str">
        <f>IF(ISBLANK(laps_times[[#This Row],[9]]),"DNF",CONCATENATE(RANK(rounds_cum_time[[#This Row],[9]],rounds_cum_time[9],1),"."))</f>
        <v>96.</v>
      </c>
      <c r="S90" s="130" t="str">
        <f>IF(ISBLANK(laps_times[[#This Row],[10]]),"DNF",CONCATENATE(RANK(rounds_cum_time[[#This Row],[10]],rounds_cum_time[10],1),"."))</f>
        <v>96.</v>
      </c>
      <c r="T90" s="130" t="str">
        <f>IF(ISBLANK(laps_times[[#This Row],[11]]),"DNF",CONCATENATE(RANK(rounds_cum_time[[#This Row],[11]],rounds_cum_time[11],1),"."))</f>
        <v>97.</v>
      </c>
      <c r="U90" s="130" t="str">
        <f>IF(ISBLANK(laps_times[[#This Row],[12]]),"DNF",CONCATENATE(RANK(rounds_cum_time[[#This Row],[12]],rounds_cum_time[12],1),"."))</f>
        <v>97.</v>
      </c>
      <c r="V90" s="130" t="str">
        <f>IF(ISBLANK(laps_times[[#This Row],[13]]),"DNF",CONCATENATE(RANK(rounds_cum_time[[#This Row],[13]],rounds_cum_time[13],1),"."))</f>
        <v>97.</v>
      </c>
      <c r="W90" s="130" t="str">
        <f>IF(ISBLANK(laps_times[[#This Row],[14]]),"DNF",CONCATENATE(RANK(rounds_cum_time[[#This Row],[14]],rounds_cum_time[14],1),"."))</f>
        <v>96.</v>
      </c>
      <c r="X90" s="130" t="str">
        <f>IF(ISBLANK(laps_times[[#This Row],[15]]),"DNF",CONCATENATE(RANK(rounds_cum_time[[#This Row],[15]],rounds_cum_time[15],1),"."))</f>
        <v>93.</v>
      </c>
      <c r="Y90" s="130" t="str">
        <f>IF(ISBLANK(laps_times[[#This Row],[16]]),"DNF",CONCATENATE(RANK(rounds_cum_time[[#This Row],[16]],rounds_cum_time[16],1),"."))</f>
        <v>93.</v>
      </c>
      <c r="Z90" s="130" t="str">
        <f>IF(ISBLANK(laps_times[[#This Row],[17]]),"DNF",CONCATENATE(RANK(rounds_cum_time[[#This Row],[17]],rounds_cum_time[17],1),"."))</f>
        <v>93.</v>
      </c>
      <c r="AA90" s="130" t="str">
        <f>IF(ISBLANK(laps_times[[#This Row],[18]]),"DNF",CONCATENATE(RANK(rounds_cum_time[[#This Row],[18]],rounds_cum_time[18],1),"."))</f>
        <v>93.</v>
      </c>
      <c r="AB90" s="130" t="str">
        <f>IF(ISBLANK(laps_times[[#This Row],[19]]),"DNF",CONCATENATE(RANK(rounds_cum_time[[#This Row],[19]],rounds_cum_time[19],1),"."))</f>
        <v>93.</v>
      </c>
      <c r="AC90" s="130" t="str">
        <f>IF(ISBLANK(laps_times[[#This Row],[20]]),"DNF",CONCATENATE(RANK(rounds_cum_time[[#This Row],[20]],rounds_cum_time[20],1),"."))</f>
        <v>94.</v>
      </c>
      <c r="AD90" s="130" t="str">
        <f>IF(ISBLANK(laps_times[[#This Row],[21]]),"DNF",CONCATENATE(RANK(rounds_cum_time[[#This Row],[21]],rounds_cum_time[21],1),"."))</f>
        <v>94.</v>
      </c>
      <c r="AE90" s="130" t="str">
        <f>IF(ISBLANK(laps_times[[#This Row],[22]]),"DNF",CONCATENATE(RANK(rounds_cum_time[[#This Row],[22]],rounds_cum_time[22],1),"."))</f>
        <v>94.</v>
      </c>
      <c r="AF90" s="130" t="str">
        <f>IF(ISBLANK(laps_times[[#This Row],[23]]),"DNF",CONCATENATE(RANK(rounds_cum_time[[#This Row],[23]],rounds_cum_time[23],1),"."))</f>
        <v>94.</v>
      </c>
      <c r="AG90" s="130" t="str">
        <f>IF(ISBLANK(laps_times[[#This Row],[24]]),"DNF",CONCATENATE(RANK(rounds_cum_time[[#This Row],[24]],rounds_cum_time[24],1),"."))</f>
        <v>95.</v>
      </c>
      <c r="AH90" s="130" t="str">
        <f>IF(ISBLANK(laps_times[[#This Row],[25]]),"DNF",CONCATENATE(RANK(rounds_cum_time[[#This Row],[25]],rounds_cum_time[25],1),"."))</f>
        <v>95.</v>
      </c>
      <c r="AI90" s="130" t="str">
        <f>IF(ISBLANK(laps_times[[#This Row],[26]]),"DNF",CONCATENATE(RANK(rounds_cum_time[[#This Row],[26]],rounds_cum_time[26],1),"."))</f>
        <v>96.</v>
      </c>
      <c r="AJ90" s="130" t="str">
        <f>IF(ISBLANK(laps_times[[#This Row],[27]]),"DNF",CONCATENATE(RANK(rounds_cum_time[[#This Row],[27]],rounds_cum_time[27],1),"."))</f>
        <v>96.</v>
      </c>
      <c r="AK90" s="130" t="str">
        <f>IF(ISBLANK(laps_times[[#This Row],[28]]),"DNF",CONCATENATE(RANK(rounds_cum_time[[#This Row],[28]],rounds_cum_time[28],1),"."))</f>
        <v>96.</v>
      </c>
      <c r="AL90" s="130" t="str">
        <f>IF(ISBLANK(laps_times[[#This Row],[29]]),"DNF",CONCATENATE(RANK(rounds_cum_time[[#This Row],[29]],rounds_cum_time[29],1),"."))</f>
        <v>96.</v>
      </c>
      <c r="AM90" s="130" t="str">
        <f>IF(ISBLANK(laps_times[[#This Row],[30]]),"DNF",CONCATENATE(RANK(rounds_cum_time[[#This Row],[30]],rounds_cum_time[30],1),"."))</f>
        <v>96.</v>
      </c>
      <c r="AN90" s="130" t="str">
        <f>IF(ISBLANK(laps_times[[#This Row],[31]]),"DNF",CONCATENATE(RANK(rounds_cum_time[[#This Row],[31]],rounds_cum_time[31],1),"."))</f>
        <v>96.</v>
      </c>
      <c r="AO90" s="130" t="str">
        <f>IF(ISBLANK(laps_times[[#This Row],[32]]),"DNF",CONCATENATE(RANK(rounds_cum_time[[#This Row],[32]],rounds_cum_time[32],1),"."))</f>
        <v>95.</v>
      </c>
      <c r="AP90" s="130" t="str">
        <f>IF(ISBLANK(laps_times[[#This Row],[33]]),"DNF",CONCATENATE(RANK(rounds_cum_time[[#This Row],[33]],rounds_cum_time[33],1),"."))</f>
        <v>95.</v>
      </c>
      <c r="AQ90" s="130" t="str">
        <f>IF(ISBLANK(laps_times[[#This Row],[34]]),"DNF",CONCATENATE(RANK(rounds_cum_time[[#This Row],[34]],rounds_cum_time[34],1),"."))</f>
        <v>95.</v>
      </c>
      <c r="AR90" s="130" t="str">
        <f>IF(ISBLANK(laps_times[[#This Row],[35]]),"DNF",CONCATENATE(RANK(rounds_cum_time[[#This Row],[35]],rounds_cum_time[35],1),"."))</f>
        <v>95.</v>
      </c>
      <c r="AS90" s="130" t="str">
        <f>IF(ISBLANK(laps_times[[#This Row],[36]]),"DNF",CONCATENATE(RANK(rounds_cum_time[[#This Row],[36]],rounds_cum_time[36],1),"."))</f>
        <v>95.</v>
      </c>
      <c r="AT90" s="130" t="str">
        <f>IF(ISBLANK(laps_times[[#This Row],[37]]),"DNF",CONCATENATE(RANK(rounds_cum_time[[#This Row],[37]],rounds_cum_time[37],1),"."))</f>
        <v>95.</v>
      </c>
      <c r="AU90" s="130" t="str">
        <f>IF(ISBLANK(laps_times[[#This Row],[38]]),"DNF",CONCATENATE(RANK(rounds_cum_time[[#This Row],[38]],rounds_cum_time[38],1),"."))</f>
        <v>95.</v>
      </c>
      <c r="AV90" s="130" t="str">
        <f>IF(ISBLANK(laps_times[[#This Row],[39]]),"DNF",CONCATENATE(RANK(rounds_cum_time[[#This Row],[39]],rounds_cum_time[39],1),"."))</f>
        <v>95.</v>
      </c>
      <c r="AW90" s="130" t="str">
        <f>IF(ISBLANK(laps_times[[#This Row],[40]]),"DNF",CONCATENATE(RANK(rounds_cum_time[[#This Row],[40]],rounds_cum_time[40],1),"."))</f>
        <v>95.</v>
      </c>
      <c r="AX90" s="130" t="str">
        <f>IF(ISBLANK(laps_times[[#This Row],[41]]),"DNF",CONCATENATE(RANK(rounds_cum_time[[#This Row],[41]],rounds_cum_time[41],1),"."))</f>
        <v>95.</v>
      </c>
      <c r="AY90" s="130" t="str">
        <f>IF(ISBLANK(laps_times[[#This Row],[42]]),"DNF",CONCATENATE(RANK(rounds_cum_time[[#This Row],[42]],rounds_cum_time[42],1),"."))</f>
        <v>95.</v>
      </c>
      <c r="AZ90" s="130" t="str">
        <f>IF(ISBLANK(laps_times[[#This Row],[43]]),"DNF",CONCATENATE(RANK(rounds_cum_time[[#This Row],[43]],rounds_cum_time[43],1),"."))</f>
        <v>95.</v>
      </c>
      <c r="BA90" s="130" t="str">
        <f>IF(ISBLANK(laps_times[[#This Row],[44]]),"DNF",CONCATENATE(RANK(rounds_cum_time[[#This Row],[44]],rounds_cum_time[44],1),"."))</f>
        <v>96.</v>
      </c>
      <c r="BB90" s="130" t="str">
        <f>IF(ISBLANK(laps_times[[#This Row],[45]]),"DNF",CONCATENATE(RANK(rounds_cum_time[[#This Row],[45]],rounds_cum_time[45],1),"."))</f>
        <v>96.</v>
      </c>
      <c r="BC90" s="130" t="str">
        <f>IF(ISBLANK(laps_times[[#This Row],[46]]),"DNF",CONCATENATE(RANK(rounds_cum_time[[#This Row],[46]],rounds_cum_time[46],1),"."))</f>
        <v>94.</v>
      </c>
      <c r="BD90" s="130" t="str">
        <f>IF(ISBLANK(laps_times[[#This Row],[47]]),"DNF",CONCATENATE(RANK(rounds_cum_time[[#This Row],[47]],rounds_cum_time[47],1),"."))</f>
        <v>94.</v>
      </c>
      <c r="BE90" s="130" t="str">
        <f>IF(ISBLANK(laps_times[[#This Row],[48]]),"DNF",CONCATENATE(RANK(rounds_cum_time[[#This Row],[48]],rounds_cum_time[48],1),"."))</f>
        <v>93.</v>
      </c>
      <c r="BF90" s="130" t="str">
        <f>IF(ISBLANK(laps_times[[#This Row],[49]]),"DNF",CONCATENATE(RANK(rounds_cum_time[[#This Row],[49]],rounds_cum_time[49],1),"."))</f>
        <v>93.</v>
      </c>
      <c r="BG90" s="130" t="str">
        <f>IF(ISBLANK(laps_times[[#This Row],[50]]),"DNF",CONCATENATE(RANK(rounds_cum_time[[#This Row],[50]],rounds_cum_time[50],1),"."))</f>
        <v>93.</v>
      </c>
      <c r="BH90" s="130" t="str">
        <f>IF(ISBLANK(laps_times[[#This Row],[51]]),"DNF",CONCATENATE(RANK(rounds_cum_time[[#This Row],[51]],rounds_cum_time[51],1),"."))</f>
        <v>93.</v>
      </c>
      <c r="BI90" s="130" t="str">
        <f>IF(ISBLANK(laps_times[[#This Row],[52]]),"DNF",CONCATENATE(RANK(rounds_cum_time[[#This Row],[52]],rounds_cum_time[52],1),"."))</f>
        <v>92.</v>
      </c>
      <c r="BJ90" s="130" t="str">
        <f>IF(ISBLANK(laps_times[[#This Row],[53]]),"DNF",CONCATENATE(RANK(rounds_cum_time[[#This Row],[53]],rounds_cum_time[53],1),"."))</f>
        <v>92.</v>
      </c>
      <c r="BK90" s="130" t="str">
        <f>IF(ISBLANK(laps_times[[#This Row],[54]]),"DNF",CONCATENATE(RANK(rounds_cum_time[[#This Row],[54]],rounds_cum_time[54],1),"."))</f>
        <v>92.</v>
      </c>
      <c r="BL90" s="130" t="str">
        <f>IF(ISBLANK(laps_times[[#This Row],[55]]),"DNF",CONCATENATE(RANK(rounds_cum_time[[#This Row],[55]],rounds_cum_time[55],1),"."))</f>
        <v>92.</v>
      </c>
      <c r="BM90" s="130" t="str">
        <f>IF(ISBLANK(laps_times[[#This Row],[56]]),"DNF",CONCATENATE(RANK(rounds_cum_time[[#This Row],[56]],rounds_cum_time[56],1),"."))</f>
        <v>91.</v>
      </c>
      <c r="BN90" s="130" t="str">
        <f>IF(ISBLANK(laps_times[[#This Row],[57]]),"DNF",CONCATENATE(RANK(rounds_cum_time[[#This Row],[57]],rounds_cum_time[57],1),"."))</f>
        <v>91.</v>
      </c>
      <c r="BO90" s="130" t="str">
        <f>IF(ISBLANK(laps_times[[#This Row],[58]]),"DNF",CONCATENATE(RANK(rounds_cum_time[[#This Row],[58]],rounds_cum_time[58],1),"."))</f>
        <v>91.</v>
      </c>
      <c r="BP90" s="130" t="str">
        <f>IF(ISBLANK(laps_times[[#This Row],[59]]),"DNF",CONCATENATE(RANK(rounds_cum_time[[#This Row],[59]],rounds_cum_time[59],1),"."))</f>
        <v>91.</v>
      </c>
      <c r="BQ90" s="130" t="str">
        <f>IF(ISBLANK(laps_times[[#This Row],[60]]),"DNF",CONCATENATE(RANK(rounds_cum_time[[#This Row],[60]],rounds_cum_time[60],1),"."))</f>
        <v>91.</v>
      </c>
      <c r="BR90" s="130" t="str">
        <f>IF(ISBLANK(laps_times[[#This Row],[61]]),"DNF",CONCATENATE(RANK(rounds_cum_time[[#This Row],[61]],rounds_cum_time[61],1),"."))</f>
        <v>89.</v>
      </c>
      <c r="BS90" s="130" t="str">
        <f>IF(ISBLANK(laps_times[[#This Row],[62]]),"DNF",CONCATENATE(RANK(rounds_cum_time[[#This Row],[62]],rounds_cum_time[62],1),"."))</f>
        <v>89.</v>
      </c>
      <c r="BT90" s="130" t="str">
        <f>IF(ISBLANK(laps_times[[#This Row],[63]]),"DNF",CONCATENATE(RANK(rounds_cum_time[[#This Row],[63]],rounds_cum_time[63],1),"."))</f>
        <v>90.</v>
      </c>
      <c r="BU90" s="130" t="str">
        <f>IF(ISBLANK(laps_times[[#This Row],[64]]),"DNF",CONCATENATE(RANK(rounds_cum_time[[#This Row],[64]],rounds_cum_time[64],1),"."))</f>
        <v>90.</v>
      </c>
      <c r="BV90" s="130" t="str">
        <f>IF(ISBLANK(laps_times[[#This Row],[65]]),"DNF",CONCATENATE(RANK(rounds_cum_time[[#This Row],[65]],rounds_cum_time[65],1),"."))</f>
        <v>90.</v>
      </c>
      <c r="BW90" s="130" t="str">
        <f>IF(ISBLANK(laps_times[[#This Row],[66]]),"DNF",CONCATENATE(RANK(rounds_cum_time[[#This Row],[66]],rounds_cum_time[66],1),"."))</f>
        <v>91.</v>
      </c>
      <c r="BX90" s="130" t="str">
        <f>IF(ISBLANK(laps_times[[#This Row],[67]]),"DNF",CONCATENATE(RANK(rounds_cum_time[[#This Row],[67]],rounds_cum_time[67],1),"."))</f>
        <v>91.</v>
      </c>
      <c r="BY90" s="130" t="str">
        <f>IF(ISBLANK(laps_times[[#This Row],[68]]),"DNF",CONCATENATE(RANK(rounds_cum_time[[#This Row],[68]],rounds_cum_time[68],1),"."))</f>
        <v>90.</v>
      </c>
      <c r="BZ90" s="130" t="str">
        <f>IF(ISBLANK(laps_times[[#This Row],[69]]),"DNF",CONCATENATE(RANK(rounds_cum_time[[#This Row],[69]],rounds_cum_time[69],1),"."))</f>
        <v>90.</v>
      </c>
      <c r="CA90" s="130" t="str">
        <f>IF(ISBLANK(laps_times[[#This Row],[70]]),"DNF",CONCATENATE(RANK(rounds_cum_time[[#This Row],[70]],rounds_cum_time[70],1),"."))</f>
        <v>90.</v>
      </c>
      <c r="CB90" s="130" t="str">
        <f>IF(ISBLANK(laps_times[[#This Row],[71]]),"DNF",CONCATENATE(RANK(rounds_cum_time[[#This Row],[71]],rounds_cum_time[71],1),"."))</f>
        <v>90.</v>
      </c>
      <c r="CC90" s="130" t="str">
        <f>IF(ISBLANK(laps_times[[#This Row],[72]]),"DNF",CONCATENATE(RANK(rounds_cum_time[[#This Row],[72]],rounds_cum_time[72],1),"."))</f>
        <v>90.</v>
      </c>
      <c r="CD90" s="130" t="str">
        <f>IF(ISBLANK(laps_times[[#This Row],[73]]),"DNF",CONCATENATE(RANK(rounds_cum_time[[#This Row],[73]],rounds_cum_time[73],1),"."))</f>
        <v>90.</v>
      </c>
      <c r="CE90" s="130" t="str">
        <f>IF(ISBLANK(laps_times[[#This Row],[74]]),"DNF",CONCATENATE(RANK(rounds_cum_time[[#This Row],[74]],rounds_cum_time[74],1),"."))</f>
        <v>90.</v>
      </c>
      <c r="CF90" s="130" t="str">
        <f>IF(ISBLANK(laps_times[[#This Row],[75]]),"DNF",CONCATENATE(RANK(rounds_cum_time[[#This Row],[75]],rounds_cum_time[75],1),"."))</f>
        <v>90.</v>
      </c>
      <c r="CG90" s="130" t="str">
        <f>IF(ISBLANK(laps_times[[#This Row],[76]]),"DNF",CONCATENATE(RANK(rounds_cum_time[[#This Row],[76]],rounds_cum_time[76],1),"."))</f>
        <v>90.</v>
      </c>
      <c r="CH90" s="130" t="str">
        <f>IF(ISBLANK(laps_times[[#This Row],[77]]),"DNF",CONCATENATE(RANK(rounds_cum_time[[#This Row],[77]],rounds_cum_time[77],1),"."))</f>
        <v>90.</v>
      </c>
      <c r="CI90" s="130" t="str">
        <f>IF(ISBLANK(laps_times[[#This Row],[78]]),"DNF",CONCATENATE(RANK(rounds_cum_time[[#This Row],[78]],rounds_cum_time[78],1),"."))</f>
        <v>90.</v>
      </c>
      <c r="CJ90" s="130" t="str">
        <f>IF(ISBLANK(laps_times[[#This Row],[79]]),"DNF",CONCATENATE(RANK(rounds_cum_time[[#This Row],[79]],rounds_cum_time[79],1),"."))</f>
        <v>90.</v>
      </c>
      <c r="CK90" s="130" t="str">
        <f>IF(ISBLANK(laps_times[[#This Row],[80]]),"DNF",CONCATENATE(RANK(rounds_cum_time[[#This Row],[80]],rounds_cum_time[80],1),"."))</f>
        <v>89.</v>
      </c>
      <c r="CL90" s="130" t="str">
        <f>IF(ISBLANK(laps_times[[#This Row],[81]]),"DNF",CONCATENATE(RANK(rounds_cum_time[[#This Row],[81]],rounds_cum_time[81],1),"."))</f>
        <v>90.</v>
      </c>
      <c r="CM90" s="130" t="str">
        <f>IF(ISBLANK(laps_times[[#This Row],[82]]),"DNF",CONCATENATE(RANK(rounds_cum_time[[#This Row],[82]],rounds_cum_time[82],1),"."))</f>
        <v>90.</v>
      </c>
      <c r="CN90" s="130" t="str">
        <f>IF(ISBLANK(laps_times[[#This Row],[83]]),"DNF",CONCATENATE(RANK(rounds_cum_time[[#This Row],[83]],rounds_cum_time[83],1),"."))</f>
        <v>89.</v>
      </c>
      <c r="CO90" s="130" t="str">
        <f>IF(ISBLANK(laps_times[[#This Row],[84]]),"DNF",CONCATENATE(RANK(rounds_cum_time[[#This Row],[84]],rounds_cum_time[84],1),"."))</f>
        <v>89.</v>
      </c>
      <c r="CP90" s="130" t="str">
        <f>IF(ISBLANK(laps_times[[#This Row],[85]]),"DNF",CONCATENATE(RANK(rounds_cum_time[[#This Row],[85]],rounds_cum_time[85],1),"."))</f>
        <v>88.</v>
      </c>
      <c r="CQ90" s="130" t="str">
        <f>IF(ISBLANK(laps_times[[#This Row],[86]]),"DNF",CONCATENATE(RANK(rounds_cum_time[[#This Row],[86]],rounds_cum_time[86],1),"."))</f>
        <v>89.</v>
      </c>
      <c r="CR90" s="130" t="str">
        <f>IF(ISBLANK(laps_times[[#This Row],[87]]),"DNF",CONCATENATE(RANK(rounds_cum_time[[#This Row],[87]],rounds_cum_time[87],1),"."))</f>
        <v>89.</v>
      </c>
      <c r="CS90" s="130" t="str">
        <f>IF(ISBLANK(laps_times[[#This Row],[88]]),"DNF",CONCATENATE(RANK(rounds_cum_time[[#This Row],[88]],rounds_cum_time[88],1),"."))</f>
        <v>89.</v>
      </c>
      <c r="CT90" s="130" t="str">
        <f>IF(ISBLANK(laps_times[[#This Row],[89]]),"DNF",CONCATENATE(RANK(rounds_cum_time[[#This Row],[89]],rounds_cum_time[89],1),"."))</f>
        <v>89.</v>
      </c>
      <c r="CU90" s="130" t="str">
        <f>IF(ISBLANK(laps_times[[#This Row],[90]]),"DNF",CONCATENATE(RANK(rounds_cum_time[[#This Row],[90]],rounds_cum_time[90],1),"."))</f>
        <v>89.</v>
      </c>
      <c r="CV90" s="130" t="str">
        <f>IF(ISBLANK(laps_times[[#This Row],[91]]),"DNF",CONCATENATE(RANK(rounds_cum_time[[#This Row],[91]],rounds_cum_time[91],1),"."))</f>
        <v>88.</v>
      </c>
      <c r="CW90" s="130" t="str">
        <f>IF(ISBLANK(laps_times[[#This Row],[92]]),"DNF",CONCATENATE(RANK(rounds_cum_time[[#This Row],[92]],rounds_cum_time[92],1),"."))</f>
        <v>88.</v>
      </c>
      <c r="CX90" s="130" t="str">
        <f>IF(ISBLANK(laps_times[[#This Row],[93]]),"DNF",CONCATENATE(RANK(rounds_cum_time[[#This Row],[93]],rounds_cum_time[93],1),"."))</f>
        <v>88.</v>
      </c>
      <c r="CY90" s="130" t="str">
        <f>IF(ISBLANK(laps_times[[#This Row],[94]]),"DNF",CONCATENATE(RANK(rounds_cum_time[[#This Row],[94]],rounds_cum_time[94],1),"."))</f>
        <v>87.</v>
      </c>
      <c r="CZ90" s="130" t="str">
        <f>IF(ISBLANK(laps_times[[#This Row],[95]]),"DNF",CONCATENATE(RANK(rounds_cum_time[[#This Row],[95]],rounds_cum_time[95],1),"."))</f>
        <v>86.</v>
      </c>
      <c r="DA90" s="130" t="str">
        <f>IF(ISBLANK(laps_times[[#This Row],[96]]),"DNF",CONCATENATE(RANK(rounds_cum_time[[#This Row],[96]],rounds_cum_time[96],1),"."))</f>
        <v>86.</v>
      </c>
      <c r="DB90" s="130" t="str">
        <f>IF(ISBLANK(laps_times[[#This Row],[97]]),"DNF",CONCATENATE(RANK(rounds_cum_time[[#This Row],[97]],rounds_cum_time[97],1),"."))</f>
        <v>86.</v>
      </c>
      <c r="DC90" s="130" t="str">
        <f>IF(ISBLANK(laps_times[[#This Row],[98]]),"DNF",CONCATENATE(RANK(rounds_cum_time[[#This Row],[98]],rounds_cum_time[98],1),"."))</f>
        <v>86.</v>
      </c>
      <c r="DD90" s="130" t="str">
        <f>IF(ISBLANK(laps_times[[#This Row],[99]]),"DNF",CONCATENATE(RANK(rounds_cum_time[[#This Row],[99]],rounds_cum_time[99],1),"."))</f>
        <v>86.</v>
      </c>
      <c r="DE90" s="130" t="str">
        <f>IF(ISBLANK(laps_times[[#This Row],[100]]),"DNF",CONCATENATE(RANK(rounds_cum_time[[#This Row],[100]],rounds_cum_time[100],1),"."))</f>
        <v>86.</v>
      </c>
      <c r="DF90" s="130" t="str">
        <f>IF(ISBLANK(laps_times[[#This Row],[101]]),"DNF",CONCATENATE(RANK(rounds_cum_time[[#This Row],[101]],rounds_cum_time[101],1),"."))</f>
        <v>87.</v>
      </c>
      <c r="DG90" s="130" t="str">
        <f>IF(ISBLANK(laps_times[[#This Row],[102]]),"DNF",CONCATENATE(RANK(rounds_cum_time[[#This Row],[102]],rounds_cum_time[102],1),"."))</f>
        <v>87.</v>
      </c>
      <c r="DH90" s="130" t="str">
        <f>IF(ISBLANK(laps_times[[#This Row],[103]]),"DNF",CONCATENATE(RANK(rounds_cum_time[[#This Row],[103]],rounds_cum_time[103],1),"."))</f>
        <v>87.</v>
      </c>
      <c r="DI90" s="131" t="str">
        <f>IF(ISBLANK(laps_times[[#This Row],[104]]),"DNF",CONCATENATE(RANK(rounds_cum_time[[#This Row],[104]],rounds_cum_time[104],1),"."))</f>
        <v>87.</v>
      </c>
      <c r="DJ90" s="131" t="str">
        <f>IF(ISBLANK(laps_times[[#This Row],[105]]),"DNF",CONCATENATE(RANK(rounds_cum_time[[#This Row],[105]],rounds_cum_time[105],1),"."))</f>
        <v>87.</v>
      </c>
    </row>
    <row r="91" spans="2:114" x14ac:dyDescent="0.2">
      <c r="B91" s="124">
        <f>laps_times[[#This Row],[poř]]</f>
        <v>88</v>
      </c>
      <c r="C91" s="129">
        <f>laps_times[[#This Row],[s.č.]]</f>
        <v>125</v>
      </c>
      <c r="D91" s="125" t="str">
        <f>laps_times[[#This Row],[jméno]]</f>
        <v>Wolaschka Peter</v>
      </c>
      <c r="E91" s="126">
        <f>laps_times[[#This Row],[roč]]</f>
        <v>1969</v>
      </c>
      <c r="F91" s="126" t="str">
        <f>laps_times[[#This Row],[kat]]</f>
        <v>M40</v>
      </c>
      <c r="G91" s="126">
        <f>laps_times[[#This Row],[poř_kat]]</f>
        <v>38</v>
      </c>
      <c r="H91" s="125" t="str">
        <f>IF(ISBLANK(laps_times[[#This Row],[klub]]),"-",laps_times[[#This Row],[klub]])</f>
        <v>RV Sturmvogel München</v>
      </c>
      <c r="I91" s="138">
        <f>laps_times[[#This Row],[celk. čas]]</f>
        <v>0.17673611111111109</v>
      </c>
      <c r="J91" s="130" t="str">
        <f>IF(ISBLANK(laps_times[[#This Row],[1]]),"DNF",CONCATENATE(RANK(rounds_cum_time[[#This Row],[1]],rounds_cum_time[1],1),"."))</f>
        <v>47.</v>
      </c>
      <c r="K91" s="130" t="str">
        <f>IF(ISBLANK(laps_times[[#This Row],[2]]),"DNF",CONCATENATE(RANK(rounds_cum_time[[#This Row],[2]],rounds_cum_time[2],1),"."))</f>
        <v>51.</v>
      </c>
      <c r="L91" s="130" t="str">
        <f>IF(ISBLANK(laps_times[[#This Row],[3]]),"DNF",CONCATENATE(RANK(rounds_cum_time[[#This Row],[3]],rounds_cum_time[3],1),"."))</f>
        <v>50.</v>
      </c>
      <c r="M91" s="130" t="str">
        <f>IF(ISBLANK(laps_times[[#This Row],[4]]),"DNF",CONCATENATE(RANK(rounds_cum_time[[#This Row],[4]],rounds_cum_time[4],1),"."))</f>
        <v>53.</v>
      </c>
      <c r="N91" s="130" t="str">
        <f>IF(ISBLANK(laps_times[[#This Row],[5]]),"DNF",CONCATENATE(RANK(rounds_cum_time[[#This Row],[5]],rounds_cum_time[5],1),"."))</f>
        <v>54.</v>
      </c>
      <c r="O91" s="130" t="str">
        <f>IF(ISBLANK(laps_times[[#This Row],[6]]),"DNF",CONCATENATE(RANK(rounds_cum_time[[#This Row],[6]],rounds_cum_time[6],1),"."))</f>
        <v>56.</v>
      </c>
      <c r="P91" s="130" t="str">
        <f>IF(ISBLANK(laps_times[[#This Row],[7]]),"DNF",CONCATENATE(RANK(rounds_cum_time[[#This Row],[7]],rounds_cum_time[7],1),"."))</f>
        <v>57.</v>
      </c>
      <c r="Q91" s="130" t="str">
        <f>IF(ISBLANK(laps_times[[#This Row],[8]]),"DNF",CONCATENATE(RANK(rounds_cum_time[[#This Row],[8]],rounds_cum_time[8],1),"."))</f>
        <v>57.</v>
      </c>
      <c r="R91" s="130" t="str">
        <f>IF(ISBLANK(laps_times[[#This Row],[9]]),"DNF",CONCATENATE(RANK(rounds_cum_time[[#This Row],[9]],rounds_cum_time[9],1),"."))</f>
        <v>57.</v>
      </c>
      <c r="S91" s="130" t="str">
        <f>IF(ISBLANK(laps_times[[#This Row],[10]]),"DNF",CONCATENATE(RANK(rounds_cum_time[[#This Row],[10]],rounds_cum_time[10],1),"."))</f>
        <v>58.</v>
      </c>
      <c r="T91" s="130" t="str">
        <f>IF(ISBLANK(laps_times[[#This Row],[11]]),"DNF",CONCATENATE(RANK(rounds_cum_time[[#This Row],[11]],rounds_cum_time[11],1),"."))</f>
        <v>58.</v>
      </c>
      <c r="U91" s="130" t="str">
        <f>IF(ISBLANK(laps_times[[#This Row],[12]]),"DNF",CONCATENATE(RANK(rounds_cum_time[[#This Row],[12]],rounds_cum_time[12],1),"."))</f>
        <v>61.</v>
      </c>
      <c r="V91" s="130" t="str">
        <f>IF(ISBLANK(laps_times[[#This Row],[13]]),"DNF",CONCATENATE(RANK(rounds_cum_time[[#This Row],[13]],rounds_cum_time[13],1),"."))</f>
        <v>61.</v>
      </c>
      <c r="W91" s="130" t="str">
        <f>IF(ISBLANK(laps_times[[#This Row],[14]]),"DNF",CONCATENATE(RANK(rounds_cum_time[[#This Row],[14]],rounds_cum_time[14],1),"."))</f>
        <v>61.</v>
      </c>
      <c r="X91" s="130" t="str">
        <f>IF(ISBLANK(laps_times[[#This Row],[15]]),"DNF",CONCATENATE(RANK(rounds_cum_time[[#This Row],[15]],rounds_cum_time[15],1),"."))</f>
        <v>63.</v>
      </c>
      <c r="Y91" s="130" t="str">
        <f>IF(ISBLANK(laps_times[[#This Row],[16]]),"DNF",CONCATENATE(RANK(rounds_cum_time[[#This Row],[16]],rounds_cum_time[16],1),"."))</f>
        <v>67.</v>
      </c>
      <c r="Z91" s="130" t="str">
        <f>IF(ISBLANK(laps_times[[#This Row],[17]]),"DNF",CONCATENATE(RANK(rounds_cum_time[[#This Row],[17]],rounds_cum_time[17],1),"."))</f>
        <v>68.</v>
      </c>
      <c r="AA91" s="130" t="str">
        <f>IF(ISBLANK(laps_times[[#This Row],[18]]),"DNF",CONCATENATE(RANK(rounds_cum_time[[#This Row],[18]],rounds_cum_time[18],1),"."))</f>
        <v>69.</v>
      </c>
      <c r="AB91" s="130" t="str">
        <f>IF(ISBLANK(laps_times[[#This Row],[19]]),"DNF",CONCATENATE(RANK(rounds_cum_time[[#This Row],[19]],rounds_cum_time[19],1),"."))</f>
        <v>69.</v>
      </c>
      <c r="AC91" s="130" t="str">
        <f>IF(ISBLANK(laps_times[[#This Row],[20]]),"DNF",CONCATENATE(RANK(rounds_cum_time[[#This Row],[20]],rounds_cum_time[20],1),"."))</f>
        <v>69.</v>
      </c>
      <c r="AD91" s="130" t="str">
        <f>IF(ISBLANK(laps_times[[#This Row],[21]]),"DNF",CONCATENATE(RANK(rounds_cum_time[[#This Row],[21]],rounds_cum_time[21],1),"."))</f>
        <v>69.</v>
      </c>
      <c r="AE91" s="130" t="str">
        <f>IF(ISBLANK(laps_times[[#This Row],[22]]),"DNF",CONCATENATE(RANK(rounds_cum_time[[#This Row],[22]],rounds_cum_time[22],1),"."))</f>
        <v>70.</v>
      </c>
      <c r="AF91" s="130" t="str">
        <f>IF(ISBLANK(laps_times[[#This Row],[23]]),"DNF",CONCATENATE(RANK(rounds_cum_time[[#This Row],[23]],rounds_cum_time[23],1),"."))</f>
        <v>70.</v>
      </c>
      <c r="AG91" s="130" t="str">
        <f>IF(ISBLANK(laps_times[[#This Row],[24]]),"DNF",CONCATENATE(RANK(rounds_cum_time[[#This Row],[24]],rounds_cum_time[24],1),"."))</f>
        <v>70.</v>
      </c>
      <c r="AH91" s="130" t="str">
        <f>IF(ISBLANK(laps_times[[#This Row],[25]]),"DNF",CONCATENATE(RANK(rounds_cum_time[[#This Row],[25]],rounds_cum_time[25],1),"."))</f>
        <v>70.</v>
      </c>
      <c r="AI91" s="130" t="str">
        <f>IF(ISBLANK(laps_times[[#This Row],[26]]),"DNF",CONCATENATE(RANK(rounds_cum_time[[#This Row],[26]],rounds_cum_time[26],1),"."))</f>
        <v>70.</v>
      </c>
      <c r="AJ91" s="130" t="str">
        <f>IF(ISBLANK(laps_times[[#This Row],[27]]),"DNF",CONCATENATE(RANK(rounds_cum_time[[#This Row],[27]],rounds_cum_time[27],1),"."))</f>
        <v>70.</v>
      </c>
      <c r="AK91" s="130" t="str">
        <f>IF(ISBLANK(laps_times[[#This Row],[28]]),"DNF",CONCATENATE(RANK(rounds_cum_time[[#This Row],[28]],rounds_cum_time[28],1),"."))</f>
        <v>70.</v>
      </c>
      <c r="AL91" s="130" t="str">
        <f>IF(ISBLANK(laps_times[[#This Row],[29]]),"DNF",CONCATENATE(RANK(rounds_cum_time[[#This Row],[29]],rounds_cum_time[29],1),"."))</f>
        <v>70.</v>
      </c>
      <c r="AM91" s="130" t="str">
        <f>IF(ISBLANK(laps_times[[#This Row],[30]]),"DNF",CONCATENATE(RANK(rounds_cum_time[[#This Row],[30]],rounds_cum_time[30],1),"."))</f>
        <v>71.</v>
      </c>
      <c r="AN91" s="130" t="str">
        <f>IF(ISBLANK(laps_times[[#This Row],[31]]),"DNF",CONCATENATE(RANK(rounds_cum_time[[#This Row],[31]],rounds_cum_time[31],1),"."))</f>
        <v>71.</v>
      </c>
      <c r="AO91" s="130" t="str">
        <f>IF(ISBLANK(laps_times[[#This Row],[32]]),"DNF",CONCATENATE(RANK(rounds_cum_time[[#This Row],[32]],rounds_cum_time[32],1),"."))</f>
        <v>72.</v>
      </c>
      <c r="AP91" s="130" t="str">
        <f>IF(ISBLANK(laps_times[[#This Row],[33]]),"DNF",CONCATENATE(RANK(rounds_cum_time[[#This Row],[33]],rounds_cum_time[33],1),"."))</f>
        <v>72.</v>
      </c>
      <c r="AQ91" s="130" t="str">
        <f>IF(ISBLANK(laps_times[[#This Row],[34]]),"DNF",CONCATENATE(RANK(rounds_cum_time[[#This Row],[34]],rounds_cum_time[34],1),"."))</f>
        <v>74.</v>
      </c>
      <c r="AR91" s="130" t="str">
        <f>IF(ISBLANK(laps_times[[#This Row],[35]]),"DNF",CONCATENATE(RANK(rounds_cum_time[[#This Row],[35]],rounds_cum_time[35],1),"."))</f>
        <v>73.</v>
      </c>
      <c r="AS91" s="130" t="str">
        <f>IF(ISBLANK(laps_times[[#This Row],[36]]),"DNF",CONCATENATE(RANK(rounds_cum_time[[#This Row],[36]],rounds_cum_time[36],1),"."))</f>
        <v>73.</v>
      </c>
      <c r="AT91" s="130" t="str">
        <f>IF(ISBLANK(laps_times[[#This Row],[37]]),"DNF",CONCATENATE(RANK(rounds_cum_time[[#This Row],[37]],rounds_cum_time[37],1),"."))</f>
        <v>73.</v>
      </c>
      <c r="AU91" s="130" t="str">
        <f>IF(ISBLANK(laps_times[[#This Row],[38]]),"DNF",CONCATENATE(RANK(rounds_cum_time[[#This Row],[38]],rounds_cum_time[38],1),"."))</f>
        <v>73.</v>
      </c>
      <c r="AV91" s="130" t="str">
        <f>IF(ISBLANK(laps_times[[#This Row],[39]]),"DNF",CONCATENATE(RANK(rounds_cum_time[[#This Row],[39]],rounds_cum_time[39],1),"."))</f>
        <v>73.</v>
      </c>
      <c r="AW91" s="130" t="str">
        <f>IF(ISBLANK(laps_times[[#This Row],[40]]),"DNF",CONCATENATE(RANK(rounds_cum_time[[#This Row],[40]],rounds_cum_time[40],1),"."))</f>
        <v>73.</v>
      </c>
      <c r="AX91" s="130" t="str">
        <f>IF(ISBLANK(laps_times[[#This Row],[41]]),"DNF",CONCATENATE(RANK(rounds_cum_time[[#This Row],[41]],rounds_cum_time[41],1),"."))</f>
        <v>73.</v>
      </c>
      <c r="AY91" s="130" t="str">
        <f>IF(ISBLANK(laps_times[[#This Row],[42]]),"DNF",CONCATENATE(RANK(rounds_cum_time[[#This Row],[42]],rounds_cum_time[42],1),"."))</f>
        <v>74.</v>
      </c>
      <c r="AZ91" s="130" t="str">
        <f>IF(ISBLANK(laps_times[[#This Row],[43]]),"DNF",CONCATENATE(RANK(rounds_cum_time[[#This Row],[43]],rounds_cum_time[43],1),"."))</f>
        <v>74.</v>
      </c>
      <c r="BA91" s="130" t="str">
        <f>IF(ISBLANK(laps_times[[#This Row],[44]]),"DNF",CONCATENATE(RANK(rounds_cum_time[[#This Row],[44]],rounds_cum_time[44],1),"."))</f>
        <v>74.</v>
      </c>
      <c r="BB91" s="130" t="str">
        <f>IF(ISBLANK(laps_times[[#This Row],[45]]),"DNF",CONCATENATE(RANK(rounds_cum_time[[#This Row],[45]],rounds_cum_time[45],1),"."))</f>
        <v>74.</v>
      </c>
      <c r="BC91" s="130" t="str">
        <f>IF(ISBLANK(laps_times[[#This Row],[46]]),"DNF",CONCATENATE(RANK(rounds_cum_time[[#This Row],[46]],rounds_cum_time[46],1),"."))</f>
        <v>75.</v>
      </c>
      <c r="BD91" s="130" t="str">
        <f>IF(ISBLANK(laps_times[[#This Row],[47]]),"DNF",CONCATENATE(RANK(rounds_cum_time[[#This Row],[47]],rounds_cum_time[47],1),"."))</f>
        <v>75.</v>
      </c>
      <c r="BE91" s="130" t="str">
        <f>IF(ISBLANK(laps_times[[#This Row],[48]]),"DNF",CONCATENATE(RANK(rounds_cum_time[[#This Row],[48]],rounds_cum_time[48],1),"."))</f>
        <v>74.</v>
      </c>
      <c r="BF91" s="130" t="str">
        <f>IF(ISBLANK(laps_times[[#This Row],[49]]),"DNF",CONCATENATE(RANK(rounds_cum_time[[#This Row],[49]],rounds_cum_time[49],1),"."))</f>
        <v>75.</v>
      </c>
      <c r="BG91" s="130" t="str">
        <f>IF(ISBLANK(laps_times[[#This Row],[50]]),"DNF",CONCATENATE(RANK(rounds_cum_time[[#This Row],[50]],rounds_cum_time[50],1),"."))</f>
        <v>75.</v>
      </c>
      <c r="BH91" s="130" t="str">
        <f>IF(ISBLANK(laps_times[[#This Row],[51]]),"DNF",CONCATENATE(RANK(rounds_cum_time[[#This Row],[51]],rounds_cum_time[51],1),"."))</f>
        <v>75.</v>
      </c>
      <c r="BI91" s="130" t="str">
        <f>IF(ISBLANK(laps_times[[#This Row],[52]]),"DNF",CONCATENATE(RANK(rounds_cum_time[[#This Row],[52]],rounds_cum_time[52],1),"."))</f>
        <v>74.</v>
      </c>
      <c r="BJ91" s="130" t="str">
        <f>IF(ISBLANK(laps_times[[#This Row],[53]]),"DNF",CONCATENATE(RANK(rounds_cum_time[[#This Row],[53]],rounds_cum_time[53],1),"."))</f>
        <v>74.</v>
      </c>
      <c r="BK91" s="130" t="str">
        <f>IF(ISBLANK(laps_times[[#This Row],[54]]),"DNF",CONCATENATE(RANK(rounds_cum_time[[#This Row],[54]],rounds_cum_time[54],1),"."))</f>
        <v>74.</v>
      </c>
      <c r="BL91" s="130" t="str">
        <f>IF(ISBLANK(laps_times[[#This Row],[55]]),"DNF",CONCATENATE(RANK(rounds_cum_time[[#This Row],[55]],rounds_cum_time[55],1),"."))</f>
        <v>75.</v>
      </c>
      <c r="BM91" s="130" t="str">
        <f>IF(ISBLANK(laps_times[[#This Row],[56]]),"DNF",CONCATENATE(RANK(rounds_cum_time[[#This Row],[56]],rounds_cum_time[56],1),"."))</f>
        <v>76.</v>
      </c>
      <c r="BN91" s="130" t="str">
        <f>IF(ISBLANK(laps_times[[#This Row],[57]]),"DNF",CONCATENATE(RANK(rounds_cum_time[[#This Row],[57]],rounds_cum_time[57],1),"."))</f>
        <v>76.</v>
      </c>
      <c r="BO91" s="130" t="str">
        <f>IF(ISBLANK(laps_times[[#This Row],[58]]),"DNF",CONCATENATE(RANK(rounds_cum_time[[#This Row],[58]],rounds_cum_time[58],1),"."))</f>
        <v>76.</v>
      </c>
      <c r="BP91" s="130" t="str">
        <f>IF(ISBLANK(laps_times[[#This Row],[59]]),"DNF",CONCATENATE(RANK(rounds_cum_time[[#This Row],[59]],rounds_cum_time[59],1),"."))</f>
        <v>76.</v>
      </c>
      <c r="BQ91" s="130" t="str">
        <f>IF(ISBLANK(laps_times[[#This Row],[60]]),"DNF",CONCATENATE(RANK(rounds_cum_time[[#This Row],[60]],rounds_cum_time[60],1),"."))</f>
        <v>76.</v>
      </c>
      <c r="BR91" s="130" t="str">
        <f>IF(ISBLANK(laps_times[[#This Row],[61]]),"DNF",CONCATENATE(RANK(rounds_cum_time[[#This Row],[61]],rounds_cum_time[61],1),"."))</f>
        <v>76.</v>
      </c>
      <c r="BS91" s="130" t="str">
        <f>IF(ISBLANK(laps_times[[#This Row],[62]]),"DNF",CONCATENATE(RANK(rounds_cum_time[[#This Row],[62]],rounds_cum_time[62],1),"."))</f>
        <v>77.</v>
      </c>
      <c r="BT91" s="130" t="str">
        <f>IF(ISBLANK(laps_times[[#This Row],[63]]),"DNF",CONCATENATE(RANK(rounds_cum_time[[#This Row],[63]],rounds_cum_time[63],1),"."))</f>
        <v>79.</v>
      </c>
      <c r="BU91" s="130" t="str">
        <f>IF(ISBLANK(laps_times[[#This Row],[64]]),"DNF",CONCATENATE(RANK(rounds_cum_time[[#This Row],[64]],rounds_cum_time[64],1),"."))</f>
        <v>79.</v>
      </c>
      <c r="BV91" s="130" t="str">
        <f>IF(ISBLANK(laps_times[[#This Row],[65]]),"DNF",CONCATENATE(RANK(rounds_cum_time[[#This Row],[65]],rounds_cum_time[65],1),"."))</f>
        <v>79.</v>
      </c>
      <c r="BW91" s="130" t="str">
        <f>IF(ISBLANK(laps_times[[#This Row],[66]]),"DNF",CONCATENATE(RANK(rounds_cum_time[[#This Row],[66]],rounds_cum_time[66],1),"."))</f>
        <v>79.</v>
      </c>
      <c r="BX91" s="130" t="str">
        <f>IF(ISBLANK(laps_times[[#This Row],[67]]),"DNF",CONCATENATE(RANK(rounds_cum_time[[#This Row],[67]],rounds_cum_time[67],1),"."))</f>
        <v>79.</v>
      </c>
      <c r="BY91" s="130" t="str">
        <f>IF(ISBLANK(laps_times[[#This Row],[68]]),"DNF",CONCATENATE(RANK(rounds_cum_time[[#This Row],[68]],rounds_cum_time[68],1),"."))</f>
        <v>79.</v>
      </c>
      <c r="BZ91" s="130" t="str">
        <f>IF(ISBLANK(laps_times[[#This Row],[69]]),"DNF",CONCATENATE(RANK(rounds_cum_time[[#This Row],[69]],rounds_cum_time[69],1),"."))</f>
        <v>81.</v>
      </c>
      <c r="CA91" s="130" t="str">
        <f>IF(ISBLANK(laps_times[[#This Row],[70]]),"DNF",CONCATENATE(RANK(rounds_cum_time[[#This Row],[70]],rounds_cum_time[70],1),"."))</f>
        <v>81.</v>
      </c>
      <c r="CB91" s="130" t="str">
        <f>IF(ISBLANK(laps_times[[#This Row],[71]]),"DNF",CONCATENATE(RANK(rounds_cum_time[[#This Row],[71]],rounds_cum_time[71],1),"."))</f>
        <v>81.</v>
      </c>
      <c r="CC91" s="130" t="str">
        <f>IF(ISBLANK(laps_times[[#This Row],[72]]),"DNF",CONCATENATE(RANK(rounds_cum_time[[#This Row],[72]],rounds_cum_time[72],1),"."))</f>
        <v>81.</v>
      </c>
      <c r="CD91" s="130" t="str">
        <f>IF(ISBLANK(laps_times[[#This Row],[73]]),"DNF",CONCATENATE(RANK(rounds_cum_time[[#This Row],[73]],rounds_cum_time[73],1),"."))</f>
        <v>81.</v>
      </c>
      <c r="CE91" s="130" t="str">
        <f>IF(ISBLANK(laps_times[[#This Row],[74]]),"DNF",CONCATENATE(RANK(rounds_cum_time[[#This Row],[74]],rounds_cum_time[74],1),"."))</f>
        <v>82.</v>
      </c>
      <c r="CF91" s="130" t="str">
        <f>IF(ISBLANK(laps_times[[#This Row],[75]]),"DNF",CONCATENATE(RANK(rounds_cum_time[[#This Row],[75]],rounds_cum_time[75],1),"."))</f>
        <v>84.</v>
      </c>
      <c r="CG91" s="130" t="str">
        <f>IF(ISBLANK(laps_times[[#This Row],[76]]),"DNF",CONCATENATE(RANK(rounds_cum_time[[#This Row],[76]],rounds_cum_time[76],1),"."))</f>
        <v>84.</v>
      </c>
      <c r="CH91" s="130" t="str">
        <f>IF(ISBLANK(laps_times[[#This Row],[77]]),"DNF",CONCATENATE(RANK(rounds_cum_time[[#This Row],[77]],rounds_cum_time[77],1),"."))</f>
        <v>84.</v>
      </c>
      <c r="CI91" s="130" t="str">
        <f>IF(ISBLANK(laps_times[[#This Row],[78]]),"DNF",CONCATENATE(RANK(rounds_cum_time[[#This Row],[78]],rounds_cum_time[78],1),"."))</f>
        <v>84.</v>
      </c>
      <c r="CJ91" s="130" t="str">
        <f>IF(ISBLANK(laps_times[[#This Row],[79]]),"DNF",CONCATENATE(RANK(rounds_cum_time[[#This Row],[79]],rounds_cum_time[79],1),"."))</f>
        <v>84.</v>
      </c>
      <c r="CK91" s="130" t="str">
        <f>IF(ISBLANK(laps_times[[#This Row],[80]]),"DNF",CONCATENATE(RANK(rounds_cum_time[[#This Row],[80]],rounds_cum_time[80],1),"."))</f>
        <v>84.</v>
      </c>
      <c r="CL91" s="130" t="str">
        <f>IF(ISBLANK(laps_times[[#This Row],[81]]),"DNF",CONCATENATE(RANK(rounds_cum_time[[#This Row],[81]],rounds_cum_time[81],1),"."))</f>
        <v>84.</v>
      </c>
      <c r="CM91" s="130" t="str">
        <f>IF(ISBLANK(laps_times[[#This Row],[82]]),"DNF",CONCATENATE(RANK(rounds_cum_time[[#This Row],[82]],rounds_cum_time[82],1),"."))</f>
        <v>84.</v>
      </c>
      <c r="CN91" s="130" t="str">
        <f>IF(ISBLANK(laps_times[[#This Row],[83]]),"DNF",CONCATENATE(RANK(rounds_cum_time[[#This Row],[83]],rounds_cum_time[83],1),"."))</f>
        <v>84.</v>
      </c>
      <c r="CO91" s="130" t="str">
        <f>IF(ISBLANK(laps_times[[#This Row],[84]]),"DNF",CONCATENATE(RANK(rounds_cum_time[[#This Row],[84]],rounds_cum_time[84],1),"."))</f>
        <v>83.</v>
      </c>
      <c r="CP91" s="130" t="str">
        <f>IF(ISBLANK(laps_times[[#This Row],[85]]),"DNF",CONCATENATE(RANK(rounds_cum_time[[#This Row],[85]],rounds_cum_time[85],1),"."))</f>
        <v>83.</v>
      </c>
      <c r="CQ91" s="130" t="str">
        <f>IF(ISBLANK(laps_times[[#This Row],[86]]),"DNF",CONCATENATE(RANK(rounds_cum_time[[#This Row],[86]],rounds_cum_time[86],1),"."))</f>
        <v>83.</v>
      </c>
      <c r="CR91" s="130" t="str">
        <f>IF(ISBLANK(laps_times[[#This Row],[87]]),"DNF",CONCATENATE(RANK(rounds_cum_time[[#This Row],[87]],rounds_cum_time[87],1),"."))</f>
        <v>84.</v>
      </c>
      <c r="CS91" s="130" t="str">
        <f>IF(ISBLANK(laps_times[[#This Row],[88]]),"DNF",CONCATENATE(RANK(rounds_cum_time[[#This Row],[88]],rounds_cum_time[88],1),"."))</f>
        <v>85.</v>
      </c>
      <c r="CT91" s="130" t="str">
        <f>IF(ISBLANK(laps_times[[#This Row],[89]]),"DNF",CONCATENATE(RANK(rounds_cum_time[[#This Row],[89]],rounds_cum_time[89],1),"."))</f>
        <v>85.</v>
      </c>
      <c r="CU91" s="130" t="str">
        <f>IF(ISBLANK(laps_times[[#This Row],[90]]),"DNF",CONCATENATE(RANK(rounds_cum_time[[#This Row],[90]],rounds_cum_time[90],1),"."))</f>
        <v>85.</v>
      </c>
      <c r="CV91" s="130" t="str">
        <f>IF(ISBLANK(laps_times[[#This Row],[91]]),"DNF",CONCATENATE(RANK(rounds_cum_time[[#This Row],[91]],rounds_cum_time[91],1),"."))</f>
        <v>85.</v>
      </c>
      <c r="CW91" s="130" t="str">
        <f>IF(ISBLANK(laps_times[[#This Row],[92]]),"DNF",CONCATENATE(RANK(rounds_cum_time[[#This Row],[92]],rounds_cum_time[92],1),"."))</f>
        <v>85.</v>
      </c>
      <c r="CX91" s="130" t="str">
        <f>IF(ISBLANK(laps_times[[#This Row],[93]]),"DNF",CONCATENATE(RANK(rounds_cum_time[[#This Row],[93]],rounds_cum_time[93],1),"."))</f>
        <v>85.</v>
      </c>
      <c r="CY91" s="130" t="str">
        <f>IF(ISBLANK(laps_times[[#This Row],[94]]),"DNF",CONCATENATE(RANK(rounds_cum_time[[#This Row],[94]],rounds_cum_time[94],1),"."))</f>
        <v>86.</v>
      </c>
      <c r="CZ91" s="130" t="str">
        <f>IF(ISBLANK(laps_times[[#This Row],[95]]),"DNF",CONCATENATE(RANK(rounds_cum_time[[#This Row],[95]],rounds_cum_time[95],1),"."))</f>
        <v>87.</v>
      </c>
      <c r="DA91" s="130" t="str">
        <f>IF(ISBLANK(laps_times[[#This Row],[96]]),"DNF",CONCATENATE(RANK(rounds_cum_time[[#This Row],[96]],rounds_cum_time[96],1),"."))</f>
        <v>87.</v>
      </c>
      <c r="DB91" s="130" t="str">
        <f>IF(ISBLANK(laps_times[[#This Row],[97]]),"DNF",CONCATENATE(RANK(rounds_cum_time[[#This Row],[97]],rounds_cum_time[97],1),"."))</f>
        <v>87.</v>
      </c>
      <c r="DC91" s="130" t="str">
        <f>IF(ISBLANK(laps_times[[#This Row],[98]]),"DNF",CONCATENATE(RANK(rounds_cum_time[[#This Row],[98]],rounds_cum_time[98],1),"."))</f>
        <v>89.</v>
      </c>
      <c r="DD91" s="130" t="str">
        <f>IF(ISBLANK(laps_times[[#This Row],[99]]),"DNF",CONCATENATE(RANK(rounds_cum_time[[#This Row],[99]],rounds_cum_time[99],1),"."))</f>
        <v>88.</v>
      </c>
      <c r="DE91" s="130" t="str">
        <f>IF(ISBLANK(laps_times[[#This Row],[100]]),"DNF",CONCATENATE(RANK(rounds_cum_time[[#This Row],[100]],rounds_cum_time[100],1),"."))</f>
        <v>88.</v>
      </c>
      <c r="DF91" s="130" t="str">
        <f>IF(ISBLANK(laps_times[[#This Row],[101]]),"DNF",CONCATENATE(RANK(rounds_cum_time[[#This Row],[101]],rounds_cum_time[101],1),"."))</f>
        <v>88.</v>
      </c>
      <c r="DG91" s="130" t="str">
        <f>IF(ISBLANK(laps_times[[#This Row],[102]]),"DNF",CONCATENATE(RANK(rounds_cum_time[[#This Row],[102]],rounds_cum_time[102],1),"."))</f>
        <v>88.</v>
      </c>
      <c r="DH91" s="130" t="str">
        <f>IF(ISBLANK(laps_times[[#This Row],[103]]),"DNF",CONCATENATE(RANK(rounds_cum_time[[#This Row],[103]],rounds_cum_time[103],1),"."))</f>
        <v>88.</v>
      </c>
      <c r="DI91" s="131" t="str">
        <f>IF(ISBLANK(laps_times[[#This Row],[104]]),"DNF",CONCATENATE(RANK(rounds_cum_time[[#This Row],[104]],rounds_cum_time[104],1),"."))</f>
        <v>88.</v>
      </c>
      <c r="DJ91" s="131" t="str">
        <f>IF(ISBLANK(laps_times[[#This Row],[105]]),"DNF",CONCATENATE(RANK(rounds_cum_time[[#This Row],[105]],rounds_cum_time[105],1),"."))</f>
        <v>88.</v>
      </c>
    </row>
    <row r="92" spans="2:114" x14ac:dyDescent="0.2">
      <c r="B92" s="124">
        <f>laps_times[[#This Row],[poř]]</f>
        <v>89</v>
      </c>
      <c r="C92" s="129">
        <f>laps_times[[#This Row],[s.č.]]</f>
        <v>94</v>
      </c>
      <c r="D92" s="125" t="str">
        <f>laps_times[[#This Row],[jméno]]</f>
        <v>Svoboda Václav</v>
      </c>
      <c r="E92" s="126">
        <f>laps_times[[#This Row],[roč]]</f>
        <v>1949</v>
      </c>
      <c r="F92" s="126" t="str">
        <f>laps_times[[#This Row],[kat]]</f>
        <v>M60</v>
      </c>
      <c r="G92" s="126">
        <f>laps_times[[#This Row],[poř_kat]]</f>
        <v>3</v>
      </c>
      <c r="H92" s="125" t="str">
        <f>IF(ISBLANK(laps_times[[#This Row],[klub]]),"-",laps_times[[#This Row],[klub]])</f>
        <v>JKM Č.Budějovice</v>
      </c>
      <c r="I92" s="138">
        <f>laps_times[[#This Row],[celk. čas]]</f>
        <v>0.17738425925925927</v>
      </c>
      <c r="J92" s="130" t="str">
        <f>IF(ISBLANK(laps_times[[#This Row],[1]]),"DNF",CONCATENATE(RANK(rounds_cum_time[[#This Row],[1]],rounds_cum_time[1],1),"."))</f>
        <v>68.</v>
      </c>
      <c r="K92" s="130" t="str">
        <f>IF(ISBLANK(laps_times[[#This Row],[2]]),"DNF",CONCATENATE(RANK(rounds_cum_time[[#This Row],[2]],rounds_cum_time[2],1),"."))</f>
        <v>72.</v>
      </c>
      <c r="L92" s="130" t="str">
        <f>IF(ISBLANK(laps_times[[#This Row],[3]]),"DNF",CONCATENATE(RANK(rounds_cum_time[[#This Row],[3]],rounds_cum_time[3],1),"."))</f>
        <v>73.</v>
      </c>
      <c r="M92" s="130" t="str">
        <f>IF(ISBLANK(laps_times[[#This Row],[4]]),"DNF",CONCATENATE(RANK(rounds_cum_time[[#This Row],[4]],rounds_cum_time[4],1),"."))</f>
        <v>73.</v>
      </c>
      <c r="N92" s="130" t="str">
        <f>IF(ISBLANK(laps_times[[#This Row],[5]]),"DNF",CONCATENATE(RANK(rounds_cum_time[[#This Row],[5]],rounds_cum_time[5],1),"."))</f>
        <v>74.</v>
      </c>
      <c r="O92" s="130" t="str">
        <f>IF(ISBLANK(laps_times[[#This Row],[6]]),"DNF",CONCATENATE(RANK(rounds_cum_time[[#This Row],[6]],rounds_cum_time[6],1),"."))</f>
        <v>76.</v>
      </c>
      <c r="P92" s="130" t="str">
        <f>IF(ISBLANK(laps_times[[#This Row],[7]]),"DNF",CONCATENATE(RANK(rounds_cum_time[[#This Row],[7]],rounds_cum_time[7],1),"."))</f>
        <v>75.</v>
      </c>
      <c r="Q92" s="130" t="str">
        <f>IF(ISBLANK(laps_times[[#This Row],[8]]),"DNF",CONCATENATE(RANK(rounds_cum_time[[#This Row],[8]],rounds_cum_time[8],1),"."))</f>
        <v>77.</v>
      </c>
      <c r="R92" s="130" t="str">
        <f>IF(ISBLANK(laps_times[[#This Row],[9]]),"DNF",CONCATENATE(RANK(rounds_cum_time[[#This Row],[9]],rounds_cum_time[9],1),"."))</f>
        <v>76.</v>
      </c>
      <c r="S92" s="130" t="str">
        <f>IF(ISBLANK(laps_times[[#This Row],[10]]),"DNF",CONCATENATE(RANK(rounds_cum_time[[#This Row],[10]],rounds_cum_time[10],1),"."))</f>
        <v>76.</v>
      </c>
      <c r="T92" s="130" t="str">
        <f>IF(ISBLANK(laps_times[[#This Row],[11]]),"DNF",CONCATENATE(RANK(rounds_cum_time[[#This Row],[11]],rounds_cum_time[11],1),"."))</f>
        <v>77.</v>
      </c>
      <c r="U92" s="130" t="str">
        <f>IF(ISBLANK(laps_times[[#This Row],[12]]),"DNF",CONCATENATE(RANK(rounds_cum_time[[#This Row],[12]],rounds_cum_time[12],1),"."))</f>
        <v>77.</v>
      </c>
      <c r="V92" s="130" t="str">
        <f>IF(ISBLANK(laps_times[[#This Row],[13]]),"DNF",CONCATENATE(RANK(rounds_cum_time[[#This Row],[13]],rounds_cum_time[13],1),"."))</f>
        <v>78.</v>
      </c>
      <c r="W92" s="130" t="str">
        <f>IF(ISBLANK(laps_times[[#This Row],[14]]),"DNF",CONCATENATE(RANK(rounds_cum_time[[#This Row],[14]],rounds_cum_time[14],1),"."))</f>
        <v>77.</v>
      </c>
      <c r="X92" s="130" t="str">
        <f>IF(ISBLANK(laps_times[[#This Row],[15]]),"DNF",CONCATENATE(RANK(rounds_cum_time[[#This Row],[15]],rounds_cum_time[15],1),"."))</f>
        <v>78.</v>
      </c>
      <c r="Y92" s="130" t="str">
        <f>IF(ISBLANK(laps_times[[#This Row],[16]]),"DNF",CONCATENATE(RANK(rounds_cum_time[[#This Row],[16]],rounds_cum_time[16],1),"."))</f>
        <v>75.</v>
      </c>
      <c r="Z92" s="130" t="str">
        <f>IF(ISBLANK(laps_times[[#This Row],[17]]),"DNF",CONCATENATE(RANK(rounds_cum_time[[#This Row],[17]],rounds_cum_time[17],1),"."))</f>
        <v>76.</v>
      </c>
      <c r="AA92" s="130" t="str">
        <f>IF(ISBLANK(laps_times[[#This Row],[18]]),"DNF",CONCATENATE(RANK(rounds_cum_time[[#This Row],[18]],rounds_cum_time[18],1),"."))</f>
        <v>76.</v>
      </c>
      <c r="AB92" s="130" t="str">
        <f>IF(ISBLANK(laps_times[[#This Row],[19]]),"DNF",CONCATENATE(RANK(rounds_cum_time[[#This Row],[19]],rounds_cum_time[19],1),"."))</f>
        <v>76.</v>
      </c>
      <c r="AC92" s="130" t="str">
        <f>IF(ISBLANK(laps_times[[#This Row],[20]]),"DNF",CONCATENATE(RANK(rounds_cum_time[[#This Row],[20]],rounds_cum_time[20],1),"."))</f>
        <v>76.</v>
      </c>
      <c r="AD92" s="130" t="str">
        <f>IF(ISBLANK(laps_times[[#This Row],[21]]),"DNF",CONCATENATE(RANK(rounds_cum_time[[#This Row],[21]],rounds_cum_time[21],1),"."))</f>
        <v>76.</v>
      </c>
      <c r="AE92" s="130" t="str">
        <f>IF(ISBLANK(laps_times[[#This Row],[22]]),"DNF",CONCATENATE(RANK(rounds_cum_time[[#This Row],[22]],rounds_cum_time[22],1),"."))</f>
        <v>75.</v>
      </c>
      <c r="AF92" s="130" t="str">
        <f>IF(ISBLANK(laps_times[[#This Row],[23]]),"DNF",CONCATENATE(RANK(rounds_cum_time[[#This Row],[23]],rounds_cum_time[23],1),"."))</f>
        <v>75.</v>
      </c>
      <c r="AG92" s="130" t="str">
        <f>IF(ISBLANK(laps_times[[#This Row],[24]]),"DNF",CONCATENATE(RANK(rounds_cum_time[[#This Row],[24]],rounds_cum_time[24],1),"."))</f>
        <v>76.</v>
      </c>
      <c r="AH92" s="130" t="str">
        <f>IF(ISBLANK(laps_times[[#This Row],[25]]),"DNF",CONCATENATE(RANK(rounds_cum_time[[#This Row],[25]],rounds_cum_time[25],1),"."))</f>
        <v>76.</v>
      </c>
      <c r="AI92" s="130" t="str">
        <f>IF(ISBLANK(laps_times[[#This Row],[26]]),"DNF",CONCATENATE(RANK(rounds_cum_time[[#This Row],[26]],rounds_cum_time[26],1),"."))</f>
        <v>76.</v>
      </c>
      <c r="AJ92" s="130" t="str">
        <f>IF(ISBLANK(laps_times[[#This Row],[27]]),"DNF",CONCATENATE(RANK(rounds_cum_time[[#This Row],[27]],rounds_cum_time[27],1),"."))</f>
        <v>76.</v>
      </c>
      <c r="AK92" s="130" t="str">
        <f>IF(ISBLANK(laps_times[[#This Row],[28]]),"DNF",CONCATENATE(RANK(rounds_cum_time[[#This Row],[28]],rounds_cum_time[28],1),"."))</f>
        <v>76.</v>
      </c>
      <c r="AL92" s="130" t="str">
        <f>IF(ISBLANK(laps_times[[#This Row],[29]]),"DNF",CONCATENATE(RANK(rounds_cum_time[[#This Row],[29]],rounds_cum_time[29],1),"."))</f>
        <v>76.</v>
      </c>
      <c r="AM92" s="130" t="str">
        <f>IF(ISBLANK(laps_times[[#This Row],[30]]),"DNF",CONCATENATE(RANK(rounds_cum_time[[#This Row],[30]],rounds_cum_time[30],1),"."))</f>
        <v>77.</v>
      </c>
      <c r="AN92" s="130" t="str">
        <f>IF(ISBLANK(laps_times[[#This Row],[31]]),"DNF",CONCATENATE(RANK(rounds_cum_time[[#This Row],[31]],rounds_cum_time[31],1),"."))</f>
        <v>76.</v>
      </c>
      <c r="AO92" s="130" t="str">
        <f>IF(ISBLANK(laps_times[[#This Row],[32]]),"DNF",CONCATENATE(RANK(rounds_cum_time[[#This Row],[32]],rounds_cum_time[32],1),"."))</f>
        <v>76.</v>
      </c>
      <c r="AP92" s="130" t="str">
        <f>IF(ISBLANK(laps_times[[#This Row],[33]]),"DNF",CONCATENATE(RANK(rounds_cum_time[[#This Row],[33]],rounds_cum_time[33],1),"."))</f>
        <v>76.</v>
      </c>
      <c r="AQ92" s="130" t="str">
        <f>IF(ISBLANK(laps_times[[#This Row],[34]]),"DNF",CONCATENATE(RANK(rounds_cum_time[[#This Row],[34]],rounds_cum_time[34],1),"."))</f>
        <v>76.</v>
      </c>
      <c r="AR92" s="130" t="str">
        <f>IF(ISBLANK(laps_times[[#This Row],[35]]),"DNF",CONCATENATE(RANK(rounds_cum_time[[#This Row],[35]],rounds_cum_time[35],1),"."))</f>
        <v>76.</v>
      </c>
      <c r="AS92" s="130" t="str">
        <f>IF(ISBLANK(laps_times[[#This Row],[36]]),"DNF",CONCATENATE(RANK(rounds_cum_time[[#This Row],[36]],rounds_cum_time[36],1),"."))</f>
        <v>76.</v>
      </c>
      <c r="AT92" s="130" t="str">
        <f>IF(ISBLANK(laps_times[[#This Row],[37]]),"DNF",CONCATENATE(RANK(rounds_cum_time[[#This Row],[37]],rounds_cum_time[37],1),"."))</f>
        <v>76.</v>
      </c>
      <c r="AU92" s="130" t="str">
        <f>IF(ISBLANK(laps_times[[#This Row],[38]]),"DNF",CONCATENATE(RANK(rounds_cum_time[[#This Row],[38]],rounds_cum_time[38],1),"."))</f>
        <v>76.</v>
      </c>
      <c r="AV92" s="130" t="str">
        <f>IF(ISBLANK(laps_times[[#This Row],[39]]),"DNF",CONCATENATE(RANK(rounds_cum_time[[#This Row],[39]],rounds_cum_time[39],1),"."))</f>
        <v>76.</v>
      </c>
      <c r="AW92" s="130" t="str">
        <f>IF(ISBLANK(laps_times[[#This Row],[40]]),"DNF",CONCATENATE(RANK(rounds_cum_time[[#This Row],[40]],rounds_cum_time[40],1),"."))</f>
        <v>76.</v>
      </c>
      <c r="AX92" s="130" t="str">
        <f>IF(ISBLANK(laps_times[[#This Row],[41]]),"DNF",CONCATENATE(RANK(rounds_cum_time[[#This Row],[41]],rounds_cum_time[41],1),"."))</f>
        <v>76.</v>
      </c>
      <c r="AY92" s="130" t="str">
        <f>IF(ISBLANK(laps_times[[#This Row],[42]]),"DNF",CONCATENATE(RANK(rounds_cum_time[[#This Row],[42]],rounds_cum_time[42],1),"."))</f>
        <v>76.</v>
      </c>
      <c r="AZ92" s="130" t="str">
        <f>IF(ISBLANK(laps_times[[#This Row],[43]]),"DNF",CONCATENATE(RANK(rounds_cum_time[[#This Row],[43]],rounds_cum_time[43],1),"."))</f>
        <v>76.</v>
      </c>
      <c r="BA92" s="130" t="str">
        <f>IF(ISBLANK(laps_times[[#This Row],[44]]),"DNF",CONCATENATE(RANK(rounds_cum_time[[#This Row],[44]],rounds_cum_time[44],1),"."))</f>
        <v>76.</v>
      </c>
      <c r="BB92" s="130" t="str">
        <f>IF(ISBLANK(laps_times[[#This Row],[45]]),"DNF",CONCATENATE(RANK(rounds_cum_time[[#This Row],[45]],rounds_cum_time[45],1),"."))</f>
        <v>77.</v>
      </c>
      <c r="BC92" s="130" t="str">
        <f>IF(ISBLANK(laps_times[[#This Row],[46]]),"DNF",CONCATENATE(RANK(rounds_cum_time[[#This Row],[46]],rounds_cum_time[46],1),"."))</f>
        <v>78.</v>
      </c>
      <c r="BD92" s="130" t="str">
        <f>IF(ISBLANK(laps_times[[#This Row],[47]]),"DNF",CONCATENATE(RANK(rounds_cum_time[[#This Row],[47]],rounds_cum_time[47],1),"."))</f>
        <v>78.</v>
      </c>
      <c r="BE92" s="130" t="str">
        <f>IF(ISBLANK(laps_times[[#This Row],[48]]),"DNF",CONCATENATE(RANK(rounds_cum_time[[#This Row],[48]],rounds_cum_time[48],1),"."))</f>
        <v>76.</v>
      </c>
      <c r="BF92" s="130" t="str">
        <f>IF(ISBLANK(laps_times[[#This Row],[49]]),"DNF",CONCATENATE(RANK(rounds_cum_time[[#This Row],[49]],rounds_cum_time[49],1),"."))</f>
        <v>76.</v>
      </c>
      <c r="BG92" s="130" t="str">
        <f>IF(ISBLANK(laps_times[[#This Row],[50]]),"DNF",CONCATENATE(RANK(rounds_cum_time[[#This Row],[50]],rounds_cum_time[50],1),"."))</f>
        <v>76.</v>
      </c>
      <c r="BH92" s="130" t="str">
        <f>IF(ISBLANK(laps_times[[#This Row],[51]]),"DNF",CONCATENATE(RANK(rounds_cum_time[[#This Row],[51]],rounds_cum_time[51],1),"."))</f>
        <v>76.</v>
      </c>
      <c r="BI92" s="130" t="str">
        <f>IF(ISBLANK(laps_times[[#This Row],[52]]),"DNF",CONCATENATE(RANK(rounds_cum_time[[#This Row],[52]],rounds_cum_time[52],1),"."))</f>
        <v>76.</v>
      </c>
      <c r="BJ92" s="130" t="str">
        <f>IF(ISBLANK(laps_times[[#This Row],[53]]),"DNF",CONCATENATE(RANK(rounds_cum_time[[#This Row],[53]],rounds_cum_time[53],1),"."))</f>
        <v>76.</v>
      </c>
      <c r="BK92" s="130" t="str">
        <f>IF(ISBLANK(laps_times[[#This Row],[54]]),"DNF",CONCATENATE(RANK(rounds_cum_time[[#This Row],[54]],rounds_cum_time[54],1),"."))</f>
        <v>76.</v>
      </c>
      <c r="BL92" s="130" t="str">
        <f>IF(ISBLANK(laps_times[[#This Row],[55]]),"DNF",CONCATENATE(RANK(rounds_cum_time[[#This Row],[55]],rounds_cum_time[55],1),"."))</f>
        <v>77.</v>
      </c>
      <c r="BM92" s="130" t="str">
        <f>IF(ISBLANK(laps_times[[#This Row],[56]]),"DNF",CONCATENATE(RANK(rounds_cum_time[[#This Row],[56]],rounds_cum_time[56],1),"."))</f>
        <v>77.</v>
      </c>
      <c r="BN92" s="130" t="str">
        <f>IF(ISBLANK(laps_times[[#This Row],[57]]),"DNF",CONCATENATE(RANK(rounds_cum_time[[#This Row],[57]],rounds_cum_time[57],1),"."))</f>
        <v>78.</v>
      </c>
      <c r="BO92" s="130" t="str">
        <f>IF(ISBLANK(laps_times[[#This Row],[58]]),"DNF",CONCATENATE(RANK(rounds_cum_time[[#This Row],[58]],rounds_cum_time[58],1),"."))</f>
        <v>78.</v>
      </c>
      <c r="BP92" s="130" t="str">
        <f>IF(ISBLANK(laps_times[[#This Row],[59]]),"DNF",CONCATENATE(RANK(rounds_cum_time[[#This Row],[59]],rounds_cum_time[59],1),"."))</f>
        <v>78.</v>
      </c>
      <c r="BQ92" s="130" t="str">
        <f>IF(ISBLANK(laps_times[[#This Row],[60]]),"DNF",CONCATENATE(RANK(rounds_cum_time[[#This Row],[60]],rounds_cum_time[60],1),"."))</f>
        <v>78.</v>
      </c>
      <c r="BR92" s="130" t="str">
        <f>IF(ISBLANK(laps_times[[#This Row],[61]]),"DNF",CONCATENATE(RANK(rounds_cum_time[[#This Row],[61]],rounds_cum_time[61],1),"."))</f>
        <v>77.</v>
      </c>
      <c r="BS92" s="130" t="str">
        <f>IF(ISBLANK(laps_times[[#This Row],[62]]),"DNF",CONCATENATE(RANK(rounds_cum_time[[#This Row],[62]],rounds_cum_time[62],1),"."))</f>
        <v>78.</v>
      </c>
      <c r="BT92" s="130" t="str">
        <f>IF(ISBLANK(laps_times[[#This Row],[63]]),"DNF",CONCATENATE(RANK(rounds_cum_time[[#This Row],[63]],rounds_cum_time[63],1),"."))</f>
        <v>78.</v>
      </c>
      <c r="BU92" s="130" t="str">
        <f>IF(ISBLANK(laps_times[[#This Row],[64]]),"DNF",CONCATENATE(RANK(rounds_cum_time[[#This Row],[64]],rounds_cum_time[64],1),"."))</f>
        <v>78.</v>
      </c>
      <c r="BV92" s="130" t="str">
        <f>IF(ISBLANK(laps_times[[#This Row],[65]]),"DNF",CONCATENATE(RANK(rounds_cum_time[[#This Row],[65]],rounds_cum_time[65],1),"."))</f>
        <v>78.</v>
      </c>
      <c r="BW92" s="130" t="str">
        <f>IF(ISBLANK(laps_times[[#This Row],[66]]),"DNF",CONCATENATE(RANK(rounds_cum_time[[#This Row],[66]],rounds_cum_time[66],1),"."))</f>
        <v>78.</v>
      </c>
      <c r="BX92" s="130" t="str">
        <f>IF(ISBLANK(laps_times[[#This Row],[67]]),"DNF",CONCATENATE(RANK(rounds_cum_time[[#This Row],[67]],rounds_cum_time[67],1),"."))</f>
        <v>78.</v>
      </c>
      <c r="BY92" s="130" t="str">
        <f>IF(ISBLANK(laps_times[[#This Row],[68]]),"DNF",CONCATENATE(RANK(rounds_cum_time[[#This Row],[68]],rounds_cum_time[68],1),"."))</f>
        <v>78.</v>
      </c>
      <c r="BZ92" s="130" t="str">
        <f>IF(ISBLANK(laps_times[[#This Row],[69]]),"DNF",CONCATENATE(RANK(rounds_cum_time[[#This Row],[69]],rounds_cum_time[69],1),"."))</f>
        <v>78.</v>
      </c>
      <c r="CA92" s="130" t="str">
        <f>IF(ISBLANK(laps_times[[#This Row],[70]]),"DNF",CONCATENATE(RANK(rounds_cum_time[[#This Row],[70]],rounds_cum_time[70],1),"."))</f>
        <v>78.</v>
      </c>
      <c r="CB92" s="130" t="str">
        <f>IF(ISBLANK(laps_times[[#This Row],[71]]),"DNF",CONCATENATE(RANK(rounds_cum_time[[#This Row],[71]],rounds_cum_time[71],1),"."))</f>
        <v>79.</v>
      </c>
      <c r="CC92" s="130" t="str">
        <f>IF(ISBLANK(laps_times[[#This Row],[72]]),"DNF",CONCATENATE(RANK(rounds_cum_time[[#This Row],[72]],rounds_cum_time[72],1),"."))</f>
        <v>80.</v>
      </c>
      <c r="CD92" s="130" t="str">
        <f>IF(ISBLANK(laps_times[[#This Row],[73]]),"DNF",CONCATENATE(RANK(rounds_cum_time[[#This Row],[73]],rounds_cum_time[73],1),"."))</f>
        <v>80.</v>
      </c>
      <c r="CE92" s="130" t="str">
        <f>IF(ISBLANK(laps_times[[#This Row],[74]]),"DNF",CONCATENATE(RANK(rounds_cum_time[[#This Row],[74]],rounds_cum_time[74],1),"."))</f>
        <v>80.</v>
      </c>
      <c r="CF92" s="130" t="str">
        <f>IF(ISBLANK(laps_times[[#This Row],[75]]),"DNF",CONCATENATE(RANK(rounds_cum_time[[#This Row],[75]],rounds_cum_time[75],1),"."))</f>
        <v>80.</v>
      </c>
      <c r="CG92" s="130" t="str">
        <f>IF(ISBLANK(laps_times[[#This Row],[76]]),"DNF",CONCATENATE(RANK(rounds_cum_time[[#This Row],[76]],rounds_cum_time[76],1),"."))</f>
        <v>80.</v>
      </c>
      <c r="CH92" s="130" t="str">
        <f>IF(ISBLANK(laps_times[[#This Row],[77]]),"DNF",CONCATENATE(RANK(rounds_cum_time[[#This Row],[77]],rounds_cum_time[77],1),"."))</f>
        <v>83.</v>
      </c>
      <c r="CI92" s="130" t="str">
        <f>IF(ISBLANK(laps_times[[#This Row],[78]]),"DNF",CONCATENATE(RANK(rounds_cum_time[[#This Row],[78]],rounds_cum_time[78],1),"."))</f>
        <v>83.</v>
      </c>
      <c r="CJ92" s="130" t="str">
        <f>IF(ISBLANK(laps_times[[#This Row],[79]]),"DNF",CONCATENATE(RANK(rounds_cum_time[[#This Row],[79]],rounds_cum_time[79],1),"."))</f>
        <v>83.</v>
      </c>
      <c r="CK92" s="130" t="str">
        <f>IF(ISBLANK(laps_times[[#This Row],[80]]),"DNF",CONCATENATE(RANK(rounds_cum_time[[#This Row],[80]],rounds_cum_time[80],1),"."))</f>
        <v>83.</v>
      </c>
      <c r="CL92" s="130" t="str">
        <f>IF(ISBLANK(laps_times[[#This Row],[81]]),"DNF",CONCATENATE(RANK(rounds_cum_time[[#This Row],[81]],rounds_cum_time[81],1),"."))</f>
        <v>83.</v>
      </c>
      <c r="CM92" s="130" t="str">
        <f>IF(ISBLANK(laps_times[[#This Row],[82]]),"DNF",CONCATENATE(RANK(rounds_cum_time[[#This Row],[82]],rounds_cum_time[82],1),"."))</f>
        <v>83.</v>
      </c>
      <c r="CN92" s="130" t="str">
        <f>IF(ISBLANK(laps_times[[#This Row],[83]]),"DNF",CONCATENATE(RANK(rounds_cum_time[[#This Row],[83]],rounds_cum_time[83],1),"."))</f>
        <v>82.</v>
      </c>
      <c r="CO92" s="130" t="str">
        <f>IF(ISBLANK(laps_times[[#This Row],[84]]),"DNF",CONCATENATE(RANK(rounds_cum_time[[#This Row],[84]],rounds_cum_time[84],1),"."))</f>
        <v>82.</v>
      </c>
      <c r="CP92" s="130" t="str">
        <f>IF(ISBLANK(laps_times[[#This Row],[85]]),"DNF",CONCATENATE(RANK(rounds_cum_time[[#This Row],[85]],rounds_cum_time[85],1),"."))</f>
        <v>82.</v>
      </c>
      <c r="CQ92" s="130" t="str">
        <f>IF(ISBLANK(laps_times[[#This Row],[86]]),"DNF",CONCATENATE(RANK(rounds_cum_time[[#This Row],[86]],rounds_cum_time[86],1),"."))</f>
        <v>82.</v>
      </c>
      <c r="CR92" s="130" t="str">
        <f>IF(ISBLANK(laps_times[[#This Row],[87]]),"DNF",CONCATENATE(RANK(rounds_cum_time[[#This Row],[87]],rounds_cum_time[87],1),"."))</f>
        <v>83.</v>
      </c>
      <c r="CS92" s="130" t="str">
        <f>IF(ISBLANK(laps_times[[#This Row],[88]]),"DNF",CONCATENATE(RANK(rounds_cum_time[[#This Row],[88]],rounds_cum_time[88],1),"."))</f>
        <v>83.</v>
      </c>
      <c r="CT92" s="130" t="str">
        <f>IF(ISBLANK(laps_times[[#This Row],[89]]),"DNF",CONCATENATE(RANK(rounds_cum_time[[#This Row],[89]],rounds_cum_time[89],1),"."))</f>
        <v>84.</v>
      </c>
      <c r="CU92" s="130" t="str">
        <f>IF(ISBLANK(laps_times[[#This Row],[90]]),"DNF",CONCATENATE(RANK(rounds_cum_time[[#This Row],[90]],rounds_cum_time[90],1),"."))</f>
        <v>84.</v>
      </c>
      <c r="CV92" s="130" t="str">
        <f>IF(ISBLANK(laps_times[[#This Row],[91]]),"DNF",CONCATENATE(RANK(rounds_cum_time[[#This Row],[91]],rounds_cum_time[91],1),"."))</f>
        <v>86.</v>
      </c>
      <c r="CW92" s="130" t="str">
        <f>IF(ISBLANK(laps_times[[#This Row],[92]]),"DNF",CONCATENATE(RANK(rounds_cum_time[[#This Row],[92]],rounds_cum_time[92],1),"."))</f>
        <v>86.</v>
      </c>
      <c r="CX92" s="130" t="str">
        <f>IF(ISBLANK(laps_times[[#This Row],[93]]),"DNF",CONCATENATE(RANK(rounds_cum_time[[#This Row],[93]],rounds_cum_time[93],1),"."))</f>
        <v>87.</v>
      </c>
      <c r="CY92" s="130" t="str">
        <f>IF(ISBLANK(laps_times[[#This Row],[94]]),"DNF",CONCATENATE(RANK(rounds_cum_time[[#This Row],[94]],rounds_cum_time[94],1),"."))</f>
        <v>88.</v>
      </c>
      <c r="CZ92" s="130" t="str">
        <f>IF(ISBLANK(laps_times[[#This Row],[95]]),"DNF",CONCATENATE(RANK(rounds_cum_time[[#This Row],[95]],rounds_cum_time[95],1),"."))</f>
        <v>88.</v>
      </c>
      <c r="DA92" s="130" t="str">
        <f>IF(ISBLANK(laps_times[[#This Row],[96]]),"DNF",CONCATENATE(RANK(rounds_cum_time[[#This Row],[96]],rounds_cum_time[96],1),"."))</f>
        <v>88.</v>
      </c>
      <c r="DB92" s="130" t="str">
        <f>IF(ISBLANK(laps_times[[#This Row],[97]]),"DNF",CONCATENATE(RANK(rounds_cum_time[[#This Row],[97]],rounds_cum_time[97],1),"."))</f>
        <v>88.</v>
      </c>
      <c r="DC92" s="130" t="str">
        <f>IF(ISBLANK(laps_times[[#This Row],[98]]),"DNF",CONCATENATE(RANK(rounds_cum_time[[#This Row],[98]],rounds_cum_time[98],1),"."))</f>
        <v>87.</v>
      </c>
      <c r="DD92" s="130" t="str">
        <f>IF(ISBLANK(laps_times[[#This Row],[99]]),"DNF",CONCATENATE(RANK(rounds_cum_time[[#This Row],[99]],rounds_cum_time[99],1),"."))</f>
        <v>89.</v>
      </c>
      <c r="DE92" s="130" t="str">
        <f>IF(ISBLANK(laps_times[[#This Row],[100]]),"DNF",CONCATENATE(RANK(rounds_cum_time[[#This Row],[100]],rounds_cum_time[100],1),"."))</f>
        <v>89.</v>
      </c>
      <c r="DF92" s="130" t="str">
        <f>IF(ISBLANK(laps_times[[#This Row],[101]]),"DNF",CONCATENATE(RANK(rounds_cum_time[[#This Row],[101]],rounds_cum_time[101],1),"."))</f>
        <v>89.</v>
      </c>
      <c r="DG92" s="130" t="str">
        <f>IF(ISBLANK(laps_times[[#This Row],[102]]),"DNF",CONCATENATE(RANK(rounds_cum_time[[#This Row],[102]],rounds_cum_time[102],1),"."))</f>
        <v>89.</v>
      </c>
      <c r="DH92" s="130" t="str">
        <f>IF(ISBLANK(laps_times[[#This Row],[103]]),"DNF",CONCATENATE(RANK(rounds_cum_time[[#This Row],[103]],rounds_cum_time[103],1),"."))</f>
        <v>89.</v>
      </c>
      <c r="DI92" s="131" t="str">
        <f>IF(ISBLANK(laps_times[[#This Row],[104]]),"DNF",CONCATENATE(RANK(rounds_cum_time[[#This Row],[104]],rounds_cum_time[104],1),"."))</f>
        <v>89.</v>
      </c>
      <c r="DJ92" s="131" t="str">
        <f>IF(ISBLANK(laps_times[[#This Row],[105]]),"DNF",CONCATENATE(RANK(rounds_cum_time[[#This Row],[105]],rounds_cum_time[105],1),"."))</f>
        <v>89.</v>
      </c>
    </row>
    <row r="93" spans="2:114" x14ac:dyDescent="0.2">
      <c r="B93" s="124">
        <f>laps_times[[#This Row],[poř]]</f>
        <v>90</v>
      </c>
      <c r="C93" s="129">
        <f>laps_times[[#This Row],[s.č.]]</f>
        <v>59</v>
      </c>
      <c r="D93" s="125" t="str">
        <f>laps_times[[#This Row],[jméno]]</f>
        <v>Linhart Milan</v>
      </c>
      <c r="E93" s="126">
        <f>laps_times[[#This Row],[roč]]</f>
        <v>1964</v>
      </c>
      <c r="F93" s="126" t="str">
        <f>laps_times[[#This Row],[kat]]</f>
        <v>M50</v>
      </c>
      <c r="G93" s="126">
        <f>laps_times[[#This Row],[poř_kat]]</f>
        <v>17</v>
      </c>
      <c r="H93" s="125" t="str">
        <f>IF(ISBLANK(laps_times[[#This Row],[klub]]),"-",laps_times[[#This Row],[klub]])</f>
        <v>KBA Grafitec Dobruška</v>
      </c>
      <c r="I93" s="138">
        <f>laps_times[[#This Row],[celk. čas]]</f>
        <v>0.17776620370370369</v>
      </c>
      <c r="J93" s="130" t="str">
        <f>IF(ISBLANK(laps_times[[#This Row],[1]]),"DNF",CONCATENATE(RANK(rounds_cum_time[[#This Row],[1]],rounds_cum_time[1],1),"."))</f>
        <v>97.</v>
      </c>
      <c r="K93" s="130" t="str">
        <f>IF(ISBLANK(laps_times[[#This Row],[2]]),"DNF",CONCATENATE(RANK(rounds_cum_time[[#This Row],[2]],rounds_cum_time[2],1),"."))</f>
        <v>93.</v>
      </c>
      <c r="L93" s="130" t="str">
        <f>IF(ISBLANK(laps_times[[#This Row],[3]]),"DNF",CONCATENATE(RANK(rounds_cum_time[[#This Row],[3]],rounds_cum_time[3],1),"."))</f>
        <v>89.</v>
      </c>
      <c r="M93" s="130" t="str">
        <f>IF(ISBLANK(laps_times[[#This Row],[4]]),"DNF",CONCATENATE(RANK(rounds_cum_time[[#This Row],[4]],rounds_cum_time[4],1),"."))</f>
        <v>89.</v>
      </c>
      <c r="N93" s="130" t="str">
        <f>IF(ISBLANK(laps_times[[#This Row],[5]]),"DNF",CONCATENATE(RANK(rounds_cum_time[[#This Row],[5]],rounds_cum_time[5],1),"."))</f>
        <v>88.</v>
      </c>
      <c r="O93" s="130" t="str">
        <f>IF(ISBLANK(laps_times[[#This Row],[6]]),"DNF",CONCATENATE(RANK(rounds_cum_time[[#This Row],[6]],rounds_cum_time[6],1),"."))</f>
        <v>85.</v>
      </c>
      <c r="P93" s="130" t="str">
        <f>IF(ISBLANK(laps_times[[#This Row],[7]]),"DNF",CONCATENATE(RANK(rounds_cum_time[[#This Row],[7]],rounds_cum_time[7],1),"."))</f>
        <v>85.</v>
      </c>
      <c r="Q93" s="130" t="str">
        <f>IF(ISBLANK(laps_times[[#This Row],[8]]),"DNF",CONCATENATE(RANK(rounds_cum_time[[#This Row],[8]],rounds_cum_time[8],1),"."))</f>
        <v>85.</v>
      </c>
      <c r="R93" s="130" t="str">
        <f>IF(ISBLANK(laps_times[[#This Row],[9]]),"DNF",CONCATENATE(RANK(rounds_cum_time[[#This Row],[9]],rounds_cum_time[9],1),"."))</f>
        <v>85.</v>
      </c>
      <c r="S93" s="130" t="str">
        <f>IF(ISBLANK(laps_times[[#This Row],[10]]),"DNF",CONCATENATE(RANK(rounds_cum_time[[#This Row],[10]],rounds_cum_time[10],1),"."))</f>
        <v>85.</v>
      </c>
      <c r="T93" s="130" t="str">
        <f>IF(ISBLANK(laps_times[[#This Row],[11]]),"DNF",CONCATENATE(RANK(rounds_cum_time[[#This Row],[11]],rounds_cum_time[11],1),"."))</f>
        <v>85.</v>
      </c>
      <c r="U93" s="130" t="str">
        <f>IF(ISBLANK(laps_times[[#This Row],[12]]),"DNF",CONCATENATE(RANK(rounds_cum_time[[#This Row],[12]],rounds_cum_time[12],1),"."))</f>
        <v>85.</v>
      </c>
      <c r="V93" s="130" t="str">
        <f>IF(ISBLANK(laps_times[[#This Row],[13]]),"DNF",CONCATENATE(RANK(rounds_cum_time[[#This Row],[13]],rounds_cum_time[13],1),"."))</f>
        <v>85.</v>
      </c>
      <c r="W93" s="130" t="str">
        <f>IF(ISBLANK(laps_times[[#This Row],[14]]),"DNF",CONCATENATE(RANK(rounds_cum_time[[#This Row],[14]],rounds_cum_time[14],1),"."))</f>
        <v>86.</v>
      </c>
      <c r="X93" s="130" t="str">
        <f>IF(ISBLANK(laps_times[[#This Row],[15]]),"DNF",CONCATENATE(RANK(rounds_cum_time[[#This Row],[15]],rounds_cum_time[15],1),"."))</f>
        <v>87.</v>
      </c>
      <c r="Y93" s="130" t="str">
        <f>IF(ISBLANK(laps_times[[#This Row],[16]]),"DNF",CONCATENATE(RANK(rounds_cum_time[[#This Row],[16]],rounds_cum_time[16],1),"."))</f>
        <v>86.</v>
      </c>
      <c r="Z93" s="130" t="str">
        <f>IF(ISBLANK(laps_times[[#This Row],[17]]),"DNF",CONCATENATE(RANK(rounds_cum_time[[#This Row],[17]],rounds_cum_time[17],1),"."))</f>
        <v>87.</v>
      </c>
      <c r="AA93" s="130" t="str">
        <f>IF(ISBLANK(laps_times[[#This Row],[18]]),"DNF",CONCATENATE(RANK(rounds_cum_time[[#This Row],[18]],rounds_cum_time[18],1),"."))</f>
        <v>88.</v>
      </c>
      <c r="AB93" s="130" t="str">
        <f>IF(ISBLANK(laps_times[[#This Row],[19]]),"DNF",CONCATENATE(RANK(rounds_cum_time[[#This Row],[19]],rounds_cum_time[19],1),"."))</f>
        <v>88.</v>
      </c>
      <c r="AC93" s="130" t="str">
        <f>IF(ISBLANK(laps_times[[#This Row],[20]]),"DNF",CONCATENATE(RANK(rounds_cum_time[[#This Row],[20]],rounds_cum_time[20],1),"."))</f>
        <v>88.</v>
      </c>
      <c r="AD93" s="130" t="str">
        <f>IF(ISBLANK(laps_times[[#This Row],[21]]),"DNF",CONCATENATE(RANK(rounds_cum_time[[#This Row],[21]],rounds_cum_time[21],1),"."))</f>
        <v>88.</v>
      </c>
      <c r="AE93" s="130" t="str">
        <f>IF(ISBLANK(laps_times[[#This Row],[22]]),"DNF",CONCATENATE(RANK(rounds_cum_time[[#This Row],[22]],rounds_cum_time[22],1),"."))</f>
        <v>91.</v>
      </c>
      <c r="AF93" s="130" t="str">
        <f>IF(ISBLANK(laps_times[[#This Row],[23]]),"DNF",CONCATENATE(RANK(rounds_cum_time[[#This Row],[23]],rounds_cum_time[23],1),"."))</f>
        <v>91.</v>
      </c>
      <c r="AG93" s="130" t="str">
        <f>IF(ISBLANK(laps_times[[#This Row],[24]]),"DNF",CONCATENATE(RANK(rounds_cum_time[[#This Row],[24]],rounds_cum_time[24],1),"."))</f>
        <v>92.</v>
      </c>
      <c r="AH93" s="130" t="str">
        <f>IF(ISBLANK(laps_times[[#This Row],[25]]),"DNF",CONCATENATE(RANK(rounds_cum_time[[#This Row],[25]],rounds_cum_time[25],1),"."))</f>
        <v>92.</v>
      </c>
      <c r="AI93" s="130" t="str">
        <f>IF(ISBLANK(laps_times[[#This Row],[26]]),"DNF",CONCATENATE(RANK(rounds_cum_time[[#This Row],[26]],rounds_cum_time[26],1),"."))</f>
        <v>92.</v>
      </c>
      <c r="AJ93" s="130" t="str">
        <f>IF(ISBLANK(laps_times[[#This Row],[27]]),"DNF",CONCATENATE(RANK(rounds_cum_time[[#This Row],[27]],rounds_cum_time[27],1),"."))</f>
        <v>92.</v>
      </c>
      <c r="AK93" s="130" t="str">
        <f>IF(ISBLANK(laps_times[[#This Row],[28]]),"DNF",CONCATENATE(RANK(rounds_cum_time[[#This Row],[28]],rounds_cum_time[28],1),"."))</f>
        <v>92.</v>
      </c>
      <c r="AL93" s="130" t="str">
        <f>IF(ISBLANK(laps_times[[#This Row],[29]]),"DNF",CONCATENATE(RANK(rounds_cum_time[[#This Row],[29]],rounds_cum_time[29],1),"."))</f>
        <v>92.</v>
      </c>
      <c r="AM93" s="130" t="str">
        <f>IF(ISBLANK(laps_times[[#This Row],[30]]),"DNF",CONCATENATE(RANK(rounds_cum_time[[#This Row],[30]],rounds_cum_time[30],1),"."))</f>
        <v>92.</v>
      </c>
      <c r="AN93" s="130" t="str">
        <f>IF(ISBLANK(laps_times[[#This Row],[31]]),"DNF",CONCATENATE(RANK(rounds_cum_time[[#This Row],[31]],rounds_cum_time[31],1),"."))</f>
        <v>92.</v>
      </c>
      <c r="AO93" s="130" t="str">
        <f>IF(ISBLANK(laps_times[[#This Row],[32]]),"DNF",CONCATENATE(RANK(rounds_cum_time[[#This Row],[32]],rounds_cum_time[32],1),"."))</f>
        <v>92.</v>
      </c>
      <c r="AP93" s="130" t="str">
        <f>IF(ISBLANK(laps_times[[#This Row],[33]]),"DNF",CONCATENATE(RANK(rounds_cum_time[[#This Row],[33]],rounds_cum_time[33],1),"."))</f>
        <v>92.</v>
      </c>
      <c r="AQ93" s="130" t="str">
        <f>IF(ISBLANK(laps_times[[#This Row],[34]]),"DNF",CONCATENATE(RANK(rounds_cum_time[[#This Row],[34]],rounds_cum_time[34],1),"."))</f>
        <v>92.</v>
      </c>
      <c r="AR93" s="130" t="str">
        <f>IF(ISBLANK(laps_times[[#This Row],[35]]),"DNF",CONCATENATE(RANK(rounds_cum_time[[#This Row],[35]],rounds_cum_time[35],1),"."))</f>
        <v>92.</v>
      </c>
      <c r="AS93" s="130" t="str">
        <f>IF(ISBLANK(laps_times[[#This Row],[36]]),"DNF",CONCATENATE(RANK(rounds_cum_time[[#This Row],[36]],rounds_cum_time[36],1),"."))</f>
        <v>94.</v>
      </c>
      <c r="AT93" s="130" t="str">
        <f>IF(ISBLANK(laps_times[[#This Row],[37]]),"DNF",CONCATENATE(RANK(rounds_cum_time[[#This Row],[37]],rounds_cum_time[37],1),"."))</f>
        <v>94.</v>
      </c>
      <c r="AU93" s="130" t="str">
        <f>IF(ISBLANK(laps_times[[#This Row],[38]]),"DNF",CONCATENATE(RANK(rounds_cum_time[[#This Row],[38]],rounds_cum_time[38],1),"."))</f>
        <v>94.</v>
      </c>
      <c r="AV93" s="130" t="str">
        <f>IF(ISBLANK(laps_times[[#This Row],[39]]),"DNF",CONCATENATE(RANK(rounds_cum_time[[#This Row],[39]],rounds_cum_time[39],1),"."))</f>
        <v>94.</v>
      </c>
      <c r="AW93" s="130" t="str">
        <f>IF(ISBLANK(laps_times[[#This Row],[40]]),"DNF",CONCATENATE(RANK(rounds_cum_time[[#This Row],[40]],rounds_cum_time[40],1),"."))</f>
        <v>94.</v>
      </c>
      <c r="AX93" s="130" t="str">
        <f>IF(ISBLANK(laps_times[[#This Row],[41]]),"DNF",CONCATENATE(RANK(rounds_cum_time[[#This Row],[41]],rounds_cum_time[41],1),"."))</f>
        <v>94.</v>
      </c>
      <c r="AY93" s="130" t="str">
        <f>IF(ISBLANK(laps_times[[#This Row],[42]]),"DNF",CONCATENATE(RANK(rounds_cum_time[[#This Row],[42]],rounds_cum_time[42],1),"."))</f>
        <v>94.</v>
      </c>
      <c r="AZ93" s="130" t="str">
        <f>IF(ISBLANK(laps_times[[#This Row],[43]]),"DNF",CONCATENATE(RANK(rounds_cum_time[[#This Row],[43]],rounds_cum_time[43],1),"."))</f>
        <v>94.</v>
      </c>
      <c r="BA93" s="130" t="str">
        <f>IF(ISBLANK(laps_times[[#This Row],[44]]),"DNF",CONCATENATE(RANK(rounds_cum_time[[#This Row],[44]],rounds_cum_time[44],1),"."))</f>
        <v>94.</v>
      </c>
      <c r="BB93" s="130" t="str">
        <f>IF(ISBLANK(laps_times[[#This Row],[45]]),"DNF",CONCATENATE(RANK(rounds_cum_time[[#This Row],[45]],rounds_cum_time[45],1),"."))</f>
        <v>94.</v>
      </c>
      <c r="BC93" s="130" t="str">
        <f>IF(ISBLANK(laps_times[[#This Row],[46]]),"DNF",CONCATENATE(RANK(rounds_cum_time[[#This Row],[46]],rounds_cum_time[46],1),"."))</f>
        <v>95.</v>
      </c>
      <c r="BD93" s="130" t="str">
        <f>IF(ISBLANK(laps_times[[#This Row],[47]]),"DNF",CONCATENATE(RANK(rounds_cum_time[[#This Row],[47]],rounds_cum_time[47],1),"."))</f>
        <v>97.</v>
      </c>
      <c r="BE93" s="130" t="str">
        <f>IF(ISBLANK(laps_times[[#This Row],[48]]),"DNF",CONCATENATE(RANK(rounds_cum_time[[#This Row],[48]],rounds_cum_time[48],1),"."))</f>
        <v>96.</v>
      </c>
      <c r="BF93" s="130" t="str">
        <f>IF(ISBLANK(laps_times[[#This Row],[49]]),"DNF",CONCATENATE(RANK(rounds_cum_time[[#This Row],[49]],rounds_cum_time[49],1),"."))</f>
        <v>96.</v>
      </c>
      <c r="BG93" s="130" t="str">
        <f>IF(ISBLANK(laps_times[[#This Row],[50]]),"DNF",CONCATENATE(RANK(rounds_cum_time[[#This Row],[50]],rounds_cum_time[50],1),"."))</f>
        <v>96.</v>
      </c>
      <c r="BH93" s="130" t="str">
        <f>IF(ISBLANK(laps_times[[#This Row],[51]]),"DNF",CONCATENATE(RANK(rounds_cum_time[[#This Row],[51]],rounds_cum_time[51],1),"."))</f>
        <v>97.</v>
      </c>
      <c r="BI93" s="130" t="str">
        <f>IF(ISBLANK(laps_times[[#This Row],[52]]),"DNF",CONCATENATE(RANK(rounds_cum_time[[#This Row],[52]],rounds_cum_time[52],1),"."))</f>
        <v>97.</v>
      </c>
      <c r="BJ93" s="130" t="str">
        <f>IF(ISBLANK(laps_times[[#This Row],[53]]),"DNF",CONCATENATE(RANK(rounds_cum_time[[#This Row],[53]],rounds_cum_time[53],1),"."))</f>
        <v>97.</v>
      </c>
      <c r="BK93" s="130" t="str">
        <f>IF(ISBLANK(laps_times[[#This Row],[54]]),"DNF",CONCATENATE(RANK(rounds_cum_time[[#This Row],[54]],rounds_cum_time[54],1),"."))</f>
        <v>97.</v>
      </c>
      <c r="BL93" s="130" t="str">
        <f>IF(ISBLANK(laps_times[[#This Row],[55]]),"DNF",CONCATENATE(RANK(rounds_cum_time[[#This Row],[55]],rounds_cum_time[55],1),"."))</f>
        <v>97.</v>
      </c>
      <c r="BM93" s="130" t="str">
        <f>IF(ISBLANK(laps_times[[#This Row],[56]]),"DNF",CONCATENATE(RANK(rounds_cum_time[[#This Row],[56]],rounds_cum_time[56],1),"."))</f>
        <v>97.</v>
      </c>
      <c r="BN93" s="130" t="str">
        <f>IF(ISBLANK(laps_times[[#This Row],[57]]),"DNF",CONCATENATE(RANK(rounds_cum_time[[#This Row],[57]],rounds_cum_time[57],1),"."))</f>
        <v>97.</v>
      </c>
      <c r="BO93" s="130" t="str">
        <f>IF(ISBLANK(laps_times[[#This Row],[58]]),"DNF",CONCATENATE(RANK(rounds_cum_time[[#This Row],[58]],rounds_cum_time[58],1),"."))</f>
        <v>97.</v>
      </c>
      <c r="BP93" s="130" t="str">
        <f>IF(ISBLANK(laps_times[[#This Row],[59]]),"DNF",CONCATENATE(RANK(rounds_cum_time[[#This Row],[59]],rounds_cum_time[59],1),"."))</f>
        <v>97.</v>
      </c>
      <c r="BQ93" s="130" t="str">
        <f>IF(ISBLANK(laps_times[[#This Row],[60]]),"DNF",CONCATENATE(RANK(rounds_cum_time[[#This Row],[60]],rounds_cum_time[60],1),"."))</f>
        <v>97.</v>
      </c>
      <c r="BR93" s="130" t="str">
        <f>IF(ISBLANK(laps_times[[#This Row],[61]]),"DNF",CONCATENATE(RANK(rounds_cum_time[[#This Row],[61]],rounds_cum_time[61],1),"."))</f>
        <v>96.</v>
      </c>
      <c r="BS93" s="130" t="str">
        <f>IF(ISBLANK(laps_times[[#This Row],[62]]),"DNF",CONCATENATE(RANK(rounds_cum_time[[#This Row],[62]],rounds_cum_time[62],1),"."))</f>
        <v>96.</v>
      </c>
      <c r="BT93" s="130" t="str">
        <f>IF(ISBLANK(laps_times[[#This Row],[63]]),"DNF",CONCATENATE(RANK(rounds_cum_time[[#This Row],[63]],rounds_cum_time[63],1),"."))</f>
        <v>96.</v>
      </c>
      <c r="BU93" s="130" t="str">
        <f>IF(ISBLANK(laps_times[[#This Row],[64]]),"DNF",CONCATENATE(RANK(rounds_cum_time[[#This Row],[64]],rounds_cum_time[64],1),"."))</f>
        <v>95.</v>
      </c>
      <c r="BV93" s="130" t="str">
        <f>IF(ISBLANK(laps_times[[#This Row],[65]]),"DNF",CONCATENATE(RANK(rounds_cum_time[[#This Row],[65]],rounds_cum_time[65],1),"."))</f>
        <v>96.</v>
      </c>
      <c r="BW93" s="130" t="str">
        <f>IF(ISBLANK(laps_times[[#This Row],[66]]),"DNF",CONCATENATE(RANK(rounds_cum_time[[#This Row],[66]],rounds_cum_time[66],1),"."))</f>
        <v>97.</v>
      </c>
      <c r="BX93" s="130" t="str">
        <f>IF(ISBLANK(laps_times[[#This Row],[67]]),"DNF",CONCATENATE(RANK(rounds_cum_time[[#This Row],[67]],rounds_cum_time[67],1),"."))</f>
        <v>97.</v>
      </c>
      <c r="BY93" s="130" t="str">
        <f>IF(ISBLANK(laps_times[[#This Row],[68]]),"DNF",CONCATENATE(RANK(rounds_cum_time[[#This Row],[68]],rounds_cum_time[68],1),"."))</f>
        <v>96.</v>
      </c>
      <c r="BZ93" s="130" t="str">
        <f>IF(ISBLANK(laps_times[[#This Row],[69]]),"DNF",CONCATENATE(RANK(rounds_cum_time[[#This Row],[69]],rounds_cum_time[69],1),"."))</f>
        <v>96.</v>
      </c>
      <c r="CA93" s="130" t="str">
        <f>IF(ISBLANK(laps_times[[#This Row],[70]]),"DNF",CONCATENATE(RANK(rounds_cum_time[[#This Row],[70]],rounds_cum_time[70],1),"."))</f>
        <v>95.</v>
      </c>
      <c r="CB93" s="130" t="str">
        <f>IF(ISBLANK(laps_times[[#This Row],[71]]),"DNF",CONCATENATE(RANK(rounds_cum_time[[#This Row],[71]],rounds_cum_time[71],1),"."))</f>
        <v>95.</v>
      </c>
      <c r="CC93" s="130" t="str">
        <f>IF(ISBLANK(laps_times[[#This Row],[72]]),"DNF",CONCATENATE(RANK(rounds_cum_time[[#This Row],[72]],rounds_cum_time[72],1),"."))</f>
        <v>95.</v>
      </c>
      <c r="CD93" s="130" t="str">
        <f>IF(ISBLANK(laps_times[[#This Row],[73]]),"DNF",CONCATENATE(RANK(rounds_cum_time[[#This Row],[73]],rounds_cum_time[73],1),"."))</f>
        <v>95.</v>
      </c>
      <c r="CE93" s="130" t="str">
        <f>IF(ISBLANK(laps_times[[#This Row],[74]]),"DNF",CONCATENATE(RANK(rounds_cum_time[[#This Row],[74]],rounds_cum_time[74],1),"."))</f>
        <v>95.</v>
      </c>
      <c r="CF93" s="130" t="str">
        <f>IF(ISBLANK(laps_times[[#This Row],[75]]),"DNF",CONCATENATE(RANK(rounds_cum_time[[#This Row],[75]],rounds_cum_time[75],1),"."))</f>
        <v>95.</v>
      </c>
      <c r="CG93" s="130" t="str">
        <f>IF(ISBLANK(laps_times[[#This Row],[76]]),"DNF",CONCATENATE(RANK(rounds_cum_time[[#This Row],[76]],rounds_cum_time[76],1),"."))</f>
        <v>94.</v>
      </c>
      <c r="CH93" s="130" t="str">
        <f>IF(ISBLANK(laps_times[[#This Row],[77]]),"DNF",CONCATENATE(RANK(rounds_cum_time[[#This Row],[77]],rounds_cum_time[77],1),"."))</f>
        <v>94.</v>
      </c>
      <c r="CI93" s="130" t="str">
        <f>IF(ISBLANK(laps_times[[#This Row],[78]]),"DNF",CONCATENATE(RANK(rounds_cum_time[[#This Row],[78]],rounds_cum_time[78],1),"."))</f>
        <v>94.</v>
      </c>
      <c r="CJ93" s="130" t="str">
        <f>IF(ISBLANK(laps_times[[#This Row],[79]]),"DNF",CONCATENATE(RANK(rounds_cum_time[[#This Row],[79]],rounds_cum_time[79],1),"."))</f>
        <v>94.</v>
      </c>
      <c r="CK93" s="130" t="str">
        <f>IF(ISBLANK(laps_times[[#This Row],[80]]),"DNF",CONCATENATE(RANK(rounds_cum_time[[#This Row],[80]],rounds_cum_time[80],1),"."))</f>
        <v>94.</v>
      </c>
      <c r="CL93" s="130" t="str">
        <f>IF(ISBLANK(laps_times[[#This Row],[81]]),"DNF",CONCATENATE(RANK(rounds_cum_time[[#This Row],[81]],rounds_cum_time[81],1),"."))</f>
        <v>94.</v>
      </c>
      <c r="CM93" s="130" t="str">
        <f>IF(ISBLANK(laps_times[[#This Row],[82]]),"DNF",CONCATENATE(RANK(rounds_cum_time[[#This Row],[82]],rounds_cum_time[82],1),"."))</f>
        <v>94.</v>
      </c>
      <c r="CN93" s="130" t="str">
        <f>IF(ISBLANK(laps_times[[#This Row],[83]]),"DNF",CONCATENATE(RANK(rounds_cum_time[[#This Row],[83]],rounds_cum_time[83],1),"."))</f>
        <v>92.</v>
      </c>
      <c r="CO93" s="130" t="str">
        <f>IF(ISBLANK(laps_times[[#This Row],[84]]),"DNF",CONCATENATE(RANK(rounds_cum_time[[#This Row],[84]],rounds_cum_time[84],1),"."))</f>
        <v>93.</v>
      </c>
      <c r="CP93" s="130" t="str">
        <f>IF(ISBLANK(laps_times[[#This Row],[85]]),"DNF",CONCATENATE(RANK(rounds_cum_time[[#This Row],[85]],rounds_cum_time[85],1),"."))</f>
        <v>93.</v>
      </c>
      <c r="CQ93" s="130" t="str">
        <f>IF(ISBLANK(laps_times[[#This Row],[86]]),"DNF",CONCATENATE(RANK(rounds_cum_time[[#This Row],[86]],rounds_cum_time[86],1),"."))</f>
        <v>92.</v>
      </c>
      <c r="CR93" s="130" t="str">
        <f>IF(ISBLANK(laps_times[[#This Row],[87]]),"DNF",CONCATENATE(RANK(rounds_cum_time[[#This Row],[87]],rounds_cum_time[87],1),"."))</f>
        <v>92.</v>
      </c>
      <c r="CS93" s="130" t="str">
        <f>IF(ISBLANK(laps_times[[#This Row],[88]]),"DNF",CONCATENATE(RANK(rounds_cum_time[[#This Row],[88]],rounds_cum_time[88],1),"."))</f>
        <v>91.</v>
      </c>
      <c r="CT93" s="130" t="str">
        <f>IF(ISBLANK(laps_times[[#This Row],[89]]),"DNF",CONCATENATE(RANK(rounds_cum_time[[#This Row],[89]],rounds_cum_time[89],1),"."))</f>
        <v>91.</v>
      </c>
      <c r="CU93" s="130" t="str">
        <f>IF(ISBLANK(laps_times[[#This Row],[90]]),"DNF",CONCATENATE(RANK(rounds_cum_time[[#This Row],[90]],rounds_cum_time[90],1),"."))</f>
        <v>91.</v>
      </c>
      <c r="CV93" s="130" t="str">
        <f>IF(ISBLANK(laps_times[[#This Row],[91]]),"DNF",CONCATENATE(RANK(rounds_cum_time[[#This Row],[91]],rounds_cum_time[91],1),"."))</f>
        <v>91.</v>
      </c>
      <c r="CW93" s="130" t="str">
        <f>IF(ISBLANK(laps_times[[#This Row],[92]]),"DNF",CONCATENATE(RANK(rounds_cum_time[[#This Row],[92]],rounds_cum_time[92],1),"."))</f>
        <v>91.</v>
      </c>
      <c r="CX93" s="130" t="str">
        <f>IF(ISBLANK(laps_times[[#This Row],[93]]),"DNF",CONCATENATE(RANK(rounds_cum_time[[#This Row],[93]],rounds_cum_time[93],1),"."))</f>
        <v>91.</v>
      </c>
      <c r="CY93" s="130" t="str">
        <f>IF(ISBLANK(laps_times[[#This Row],[94]]),"DNF",CONCATENATE(RANK(rounds_cum_time[[#This Row],[94]],rounds_cum_time[94],1),"."))</f>
        <v>91.</v>
      </c>
      <c r="CZ93" s="130" t="str">
        <f>IF(ISBLANK(laps_times[[#This Row],[95]]),"DNF",CONCATENATE(RANK(rounds_cum_time[[#This Row],[95]],rounds_cum_time[95],1),"."))</f>
        <v>91.</v>
      </c>
      <c r="DA93" s="130" t="str">
        <f>IF(ISBLANK(laps_times[[#This Row],[96]]),"DNF",CONCATENATE(RANK(rounds_cum_time[[#This Row],[96]],rounds_cum_time[96],1),"."))</f>
        <v>91.</v>
      </c>
      <c r="DB93" s="130" t="str">
        <f>IF(ISBLANK(laps_times[[#This Row],[97]]),"DNF",CONCATENATE(RANK(rounds_cum_time[[#This Row],[97]],rounds_cum_time[97],1),"."))</f>
        <v>91.</v>
      </c>
      <c r="DC93" s="130" t="str">
        <f>IF(ISBLANK(laps_times[[#This Row],[98]]),"DNF",CONCATENATE(RANK(rounds_cum_time[[#This Row],[98]],rounds_cum_time[98],1),"."))</f>
        <v>91.</v>
      </c>
      <c r="DD93" s="130" t="str">
        <f>IF(ISBLANK(laps_times[[#This Row],[99]]),"DNF",CONCATENATE(RANK(rounds_cum_time[[#This Row],[99]],rounds_cum_time[99],1),"."))</f>
        <v>90.</v>
      </c>
      <c r="DE93" s="130" t="str">
        <f>IF(ISBLANK(laps_times[[#This Row],[100]]),"DNF",CONCATENATE(RANK(rounds_cum_time[[#This Row],[100]],rounds_cum_time[100],1),"."))</f>
        <v>90.</v>
      </c>
      <c r="DF93" s="130" t="str">
        <f>IF(ISBLANK(laps_times[[#This Row],[101]]),"DNF",CONCATENATE(RANK(rounds_cum_time[[#This Row],[101]],rounds_cum_time[101],1),"."))</f>
        <v>90.</v>
      </c>
      <c r="DG93" s="130" t="str">
        <f>IF(ISBLANK(laps_times[[#This Row],[102]]),"DNF",CONCATENATE(RANK(rounds_cum_time[[#This Row],[102]],rounds_cum_time[102],1),"."))</f>
        <v>90.</v>
      </c>
      <c r="DH93" s="130" t="str">
        <f>IF(ISBLANK(laps_times[[#This Row],[103]]),"DNF",CONCATENATE(RANK(rounds_cum_time[[#This Row],[103]],rounds_cum_time[103],1),"."))</f>
        <v>90.</v>
      </c>
      <c r="DI93" s="131" t="str">
        <f>IF(ISBLANK(laps_times[[#This Row],[104]]),"DNF",CONCATENATE(RANK(rounds_cum_time[[#This Row],[104]],rounds_cum_time[104],1),"."))</f>
        <v>90.</v>
      </c>
      <c r="DJ93" s="131" t="str">
        <f>IF(ISBLANK(laps_times[[#This Row],[105]]),"DNF",CONCATENATE(RANK(rounds_cum_time[[#This Row],[105]],rounds_cum_time[105],1),"."))</f>
        <v>90.</v>
      </c>
    </row>
    <row r="94" spans="2:114" x14ac:dyDescent="0.2">
      <c r="B94" s="124">
        <f>laps_times[[#This Row],[poř]]</f>
        <v>91</v>
      </c>
      <c r="C94" s="129">
        <f>laps_times[[#This Row],[s.č.]]</f>
        <v>73</v>
      </c>
      <c r="D94" s="125" t="str">
        <f>laps_times[[#This Row],[jméno]]</f>
        <v>Pillar Ladislav</v>
      </c>
      <c r="E94" s="126">
        <f>laps_times[[#This Row],[roč]]</f>
        <v>1952</v>
      </c>
      <c r="F94" s="126" t="str">
        <f>laps_times[[#This Row],[kat]]</f>
        <v>M60</v>
      </c>
      <c r="G94" s="126">
        <f>laps_times[[#This Row],[poř_kat]]</f>
        <v>4</v>
      </c>
      <c r="H94" s="125" t="str">
        <f>IF(ISBLANK(laps_times[[#This Row],[klub]]),"-",laps_times[[#This Row],[klub]])</f>
        <v>DTJ Lomnice/Luž.</v>
      </c>
      <c r="I94" s="138">
        <f>laps_times[[#This Row],[celk. čas]]</f>
        <v>0.17962962962962961</v>
      </c>
      <c r="J94" s="130" t="str">
        <f>IF(ISBLANK(laps_times[[#This Row],[1]]),"DNF",CONCATENATE(RANK(rounds_cum_time[[#This Row],[1]],rounds_cum_time[1],1),"."))</f>
        <v>67.</v>
      </c>
      <c r="K94" s="130" t="str">
        <f>IF(ISBLANK(laps_times[[#This Row],[2]]),"DNF",CONCATENATE(RANK(rounds_cum_time[[#This Row],[2]],rounds_cum_time[2],1),"."))</f>
        <v>71.</v>
      </c>
      <c r="L94" s="130" t="str">
        <f>IF(ISBLANK(laps_times[[#This Row],[3]]),"DNF",CONCATENATE(RANK(rounds_cum_time[[#This Row],[3]],rounds_cum_time[3],1),"."))</f>
        <v>74.</v>
      </c>
      <c r="M94" s="130" t="str">
        <f>IF(ISBLANK(laps_times[[#This Row],[4]]),"DNF",CONCATENATE(RANK(rounds_cum_time[[#This Row],[4]],rounds_cum_time[4],1),"."))</f>
        <v>74.</v>
      </c>
      <c r="N94" s="130" t="str">
        <f>IF(ISBLANK(laps_times[[#This Row],[5]]),"DNF",CONCATENATE(RANK(rounds_cum_time[[#This Row],[5]],rounds_cum_time[5],1),"."))</f>
        <v>76.</v>
      </c>
      <c r="O94" s="130" t="str">
        <f>IF(ISBLANK(laps_times[[#This Row],[6]]),"DNF",CONCATENATE(RANK(rounds_cum_time[[#This Row],[6]],rounds_cum_time[6],1),"."))</f>
        <v>77.</v>
      </c>
      <c r="P94" s="130" t="str">
        <f>IF(ISBLANK(laps_times[[#This Row],[7]]),"DNF",CONCATENATE(RANK(rounds_cum_time[[#This Row],[7]],rounds_cum_time[7],1),"."))</f>
        <v>78.</v>
      </c>
      <c r="Q94" s="130" t="str">
        <f>IF(ISBLANK(laps_times[[#This Row],[8]]),"DNF",CONCATENATE(RANK(rounds_cum_time[[#This Row],[8]],rounds_cum_time[8],1),"."))</f>
        <v>76.</v>
      </c>
      <c r="R94" s="130" t="str">
        <f>IF(ISBLANK(laps_times[[#This Row],[9]]),"DNF",CONCATENATE(RANK(rounds_cum_time[[#This Row],[9]],rounds_cum_time[9],1),"."))</f>
        <v>75.</v>
      </c>
      <c r="S94" s="130" t="str">
        <f>IF(ISBLANK(laps_times[[#This Row],[10]]),"DNF",CONCATENATE(RANK(rounds_cum_time[[#This Row],[10]],rounds_cum_time[10],1),"."))</f>
        <v>77.</v>
      </c>
      <c r="T94" s="130" t="str">
        <f>IF(ISBLANK(laps_times[[#This Row],[11]]),"DNF",CONCATENATE(RANK(rounds_cum_time[[#This Row],[11]],rounds_cum_time[11],1),"."))</f>
        <v>76.</v>
      </c>
      <c r="U94" s="130" t="str">
        <f>IF(ISBLANK(laps_times[[#This Row],[12]]),"DNF",CONCATENATE(RANK(rounds_cum_time[[#This Row],[12]],rounds_cum_time[12],1),"."))</f>
        <v>76.</v>
      </c>
      <c r="V94" s="130" t="str">
        <f>IF(ISBLANK(laps_times[[#This Row],[13]]),"DNF",CONCATENATE(RANK(rounds_cum_time[[#This Row],[13]],rounds_cum_time[13],1),"."))</f>
        <v>77.</v>
      </c>
      <c r="W94" s="130" t="str">
        <f>IF(ISBLANK(laps_times[[#This Row],[14]]),"DNF",CONCATENATE(RANK(rounds_cum_time[[#This Row],[14]],rounds_cum_time[14],1),"."))</f>
        <v>76.</v>
      </c>
      <c r="X94" s="130" t="str">
        <f>IF(ISBLANK(laps_times[[#This Row],[15]]),"DNF",CONCATENATE(RANK(rounds_cum_time[[#This Row],[15]],rounds_cum_time[15],1),"."))</f>
        <v>76.</v>
      </c>
      <c r="Y94" s="130" t="str">
        <f>IF(ISBLANK(laps_times[[#This Row],[16]]),"DNF",CONCATENATE(RANK(rounds_cum_time[[#This Row],[16]],rounds_cum_time[16],1),"."))</f>
        <v>77.</v>
      </c>
      <c r="Z94" s="130" t="str">
        <f>IF(ISBLANK(laps_times[[#This Row],[17]]),"DNF",CONCATENATE(RANK(rounds_cum_time[[#This Row],[17]],rounds_cum_time[17],1),"."))</f>
        <v>77.</v>
      </c>
      <c r="AA94" s="130" t="str">
        <f>IF(ISBLANK(laps_times[[#This Row],[18]]),"DNF",CONCATENATE(RANK(rounds_cum_time[[#This Row],[18]],rounds_cum_time[18],1),"."))</f>
        <v>77.</v>
      </c>
      <c r="AB94" s="130" t="str">
        <f>IF(ISBLANK(laps_times[[#This Row],[19]]),"DNF",CONCATENATE(RANK(rounds_cum_time[[#This Row],[19]],rounds_cum_time[19],1),"."))</f>
        <v>77.</v>
      </c>
      <c r="AC94" s="130" t="str">
        <f>IF(ISBLANK(laps_times[[#This Row],[20]]),"DNF",CONCATENATE(RANK(rounds_cum_time[[#This Row],[20]],rounds_cum_time[20],1),"."))</f>
        <v>77.</v>
      </c>
      <c r="AD94" s="130" t="str">
        <f>IF(ISBLANK(laps_times[[#This Row],[21]]),"DNF",CONCATENATE(RANK(rounds_cum_time[[#This Row],[21]],rounds_cum_time[21],1),"."))</f>
        <v>77.</v>
      </c>
      <c r="AE94" s="130" t="str">
        <f>IF(ISBLANK(laps_times[[#This Row],[22]]),"DNF",CONCATENATE(RANK(rounds_cum_time[[#This Row],[22]],rounds_cum_time[22],1),"."))</f>
        <v>76.</v>
      </c>
      <c r="AF94" s="130" t="str">
        <f>IF(ISBLANK(laps_times[[#This Row],[23]]),"DNF",CONCATENATE(RANK(rounds_cum_time[[#This Row],[23]],rounds_cum_time[23],1),"."))</f>
        <v>76.</v>
      </c>
      <c r="AG94" s="130" t="str">
        <f>IF(ISBLANK(laps_times[[#This Row],[24]]),"DNF",CONCATENATE(RANK(rounds_cum_time[[#This Row],[24]],rounds_cum_time[24],1),"."))</f>
        <v>77.</v>
      </c>
      <c r="AH94" s="130" t="str">
        <f>IF(ISBLANK(laps_times[[#This Row],[25]]),"DNF",CONCATENATE(RANK(rounds_cum_time[[#This Row],[25]],rounds_cum_time[25],1),"."))</f>
        <v>77.</v>
      </c>
      <c r="AI94" s="130" t="str">
        <f>IF(ISBLANK(laps_times[[#This Row],[26]]),"DNF",CONCATENATE(RANK(rounds_cum_time[[#This Row],[26]],rounds_cum_time[26],1),"."))</f>
        <v>77.</v>
      </c>
      <c r="AJ94" s="130" t="str">
        <f>IF(ISBLANK(laps_times[[#This Row],[27]]),"DNF",CONCATENATE(RANK(rounds_cum_time[[#This Row],[27]],rounds_cum_time[27],1),"."))</f>
        <v>77.</v>
      </c>
      <c r="AK94" s="130" t="str">
        <f>IF(ISBLANK(laps_times[[#This Row],[28]]),"DNF",CONCATENATE(RANK(rounds_cum_time[[#This Row],[28]],rounds_cum_time[28],1),"."))</f>
        <v>77.</v>
      </c>
      <c r="AL94" s="130" t="str">
        <f>IF(ISBLANK(laps_times[[#This Row],[29]]),"DNF",CONCATENATE(RANK(rounds_cum_time[[#This Row],[29]],rounds_cum_time[29],1),"."))</f>
        <v>77.</v>
      </c>
      <c r="AM94" s="130" t="str">
        <f>IF(ISBLANK(laps_times[[#This Row],[30]]),"DNF",CONCATENATE(RANK(rounds_cum_time[[#This Row],[30]],rounds_cum_time[30],1),"."))</f>
        <v>78.</v>
      </c>
      <c r="AN94" s="130" t="str">
        <f>IF(ISBLANK(laps_times[[#This Row],[31]]),"DNF",CONCATENATE(RANK(rounds_cum_time[[#This Row],[31]],rounds_cum_time[31],1),"."))</f>
        <v>77.</v>
      </c>
      <c r="AO94" s="130" t="str">
        <f>IF(ISBLANK(laps_times[[#This Row],[32]]),"DNF",CONCATENATE(RANK(rounds_cum_time[[#This Row],[32]],rounds_cum_time[32],1),"."))</f>
        <v>77.</v>
      </c>
      <c r="AP94" s="130" t="str">
        <f>IF(ISBLANK(laps_times[[#This Row],[33]]),"DNF",CONCATENATE(RANK(rounds_cum_time[[#This Row],[33]],rounds_cum_time[33],1),"."))</f>
        <v>77.</v>
      </c>
      <c r="AQ94" s="130" t="str">
        <f>IF(ISBLANK(laps_times[[#This Row],[34]]),"DNF",CONCATENATE(RANK(rounds_cum_time[[#This Row],[34]],rounds_cum_time[34],1),"."))</f>
        <v>77.</v>
      </c>
      <c r="AR94" s="130" t="str">
        <f>IF(ISBLANK(laps_times[[#This Row],[35]]),"DNF",CONCATENATE(RANK(rounds_cum_time[[#This Row],[35]],rounds_cum_time[35],1),"."))</f>
        <v>77.</v>
      </c>
      <c r="AS94" s="130" t="str">
        <f>IF(ISBLANK(laps_times[[#This Row],[36]]),"DNF",CONCATENATE(RANK(rounds_cum_time[[#This Row],[36]],rounds_cum_time[36],1),"."))</f>
        <v>77.</v>
      </c>
      <c r="AT94" s="130" t="str">
        <f>IF(ISBLANK(laps_times[[#This Row],[37]]),"DNF",CONCATENATE(RANK(rounds_cum_time[[#This Row],[37]],rounds_cum_time[37],1),"."))</f>
        <v>77.</v>
      </c>
      <c r="AU94" s="130" t="str">
        <f>IF(ISBLANK(laps_times[[#This Row],[38]]),"DNF",CONCATENATE(RANK(rounds_cum_time[[#This Row],[38]],rounds_cum_time[38],1),"."))</f>
        <v>77.</v>
      </c>
      <c r="AV94" s="130" t="str">
        <f>IF(ISBLANK(laps_times[[#This Row],[39]]),"DNF",CONCATENATE(RANK(rounds_cum_time[[#This Row],[39]],rounds_cum_time[39],1),"."))</f>
        <v>77.</v>
      </c>
      <c r="AW94" s="130" t="str">
        <f>IF(ISBLANK(laps_times[[#This Row],[40]]),"DNF",CONCATENATE(RANK(rounds_cum_time[[#This Row],[40]],rounds_cum_time[40],1),"."))</f>
        <v>77.</v>
      </c>
      <c r="AX94" s="130" t="str">
        <f>IF(ISBLANK(laps_times[[#This Row],[41]]),"DNF",CONCATENATE(RANK(rounds_cum_time[[#This Row],[41]],rounds_cum_time[41],1),"."))</f>
        <v>77.</v>
      </c>
      <c r="AY94" s="130" t="str">
        <f>IF(ISBLANK(laps_times[[#This Row],[42]]),"DNF",CONCATENATE(RANK(rounds_cum_time[[#This Row],[42]],rounds_cum_time[42],1),"."))</f>
        <v>77.</v>
      </c>
      <c r="AZ94" s="130" t="str">
        <f>IF(ISBLANK(laps_times[[#This Row],[43]]),"DNF",CONCATENATE(RANK(rounds_cum_time[[#This Row],[43]],rounds_cum_time[43],1),"."))</f>
        <v>77.</v>
      </c>
      <c r="BA94" s="130" t="str">
        <f>IF(ISBLANK(laps_times[[#This Row],[44]]),"DNF",CONCATENATE(RANK(rounds_cum_time[[#This Row],[44]],rounds_cum_time[44],1),"."))</f>
        <v>77.</v>
      </c>
      <c r="BB94" s="130" t="str">
        <f>IF(ISBLANK(laps_times[[#This Row],[45]]),"DNF",CONCATENATE(RANK(rounds_cum_time[[#This Row],[45]],rounds_cum_time[45],1),"."))</f>
        <v>76.</v>
      </c>
      <c r="BC94" s="130" t="str">
        <f>IF(ISBLANK(laps_times[[#This Row],[46]]),"DNF",CONCATENATE(RANK(rounds_cum_time[[#This Row],[46]],rounds_cum_time[46],1),"."))</f>
        <v>77.</v>
      </c>
      <c r="BD94" s="130" t="str">
        <f>IF(ISBLANK(laps_times[[#This Row],[47]]),"DNF",CONCATENATE(RANK(rounds_cum_time[[#This Row],[47]],rounds_cum_time[47],1),"."))</f>
        <v>77.</v>
      </c>
      <c r="BE94" s="130" t="str">
        <f>IF(ISBLANK(laps_times[[#This Row],[48]]),"DNF",CONCATENATE(RANK(rounds_cum_time[[#This Row],[48]],rounds_cum_time[48],1),"."))</f>
        <v>77.</v>
      </c>
      <c r="BF94" s="130" t="str">
        <f>IF(ISBLANK(laps_times[[#This Row],[49]]),"DNF",CONCATENATE(RANK(rounds_cum_time[[#This Row],[49]],rounds_cum_time[49],1),"."))</f>
        <v>77.</v>
      </c>
      <c r="BG94" s="130" t="str">
        <f>IF(ISBLANK(laps_times[[#This Row],[50]]),"DNF",CONCATENATE(RANK(rounds_cum_time[[#This Row],[50]],rounds_cum_time[50],1),"."))</f>
        <v>77.</v>
      </c>
      <c r="BH94" s="130" t="str">
        <f>IF(ISBLANK(laps_times[[#This Row],[51]]),"DNF",CONCATENATE(RANK(rounds_cum_time[[#This Row],[51]],rounds_cum_time[51],1),"."))</f>
        <v>77.</v>
      </c>
      <c r="BI94" s="130" t="str">
        <f>IF(ISBLANK(laps_times[[#This Row],[52]]),"DNF",CONCATENATE(RANK(rounds_cum_time[[#This Row],[52]],rounds_cum_time[52],1),"."))</f>
        <v>77.</v>
      </c>
      <c r="BJ94" s="130" t="str">
        <f>IF(ISBLANK(laps_times[[#This Row],[53]]),"DNF",CONCATENATE(RANK(rounds_cum_time[[#This Row],[53]],rounds_cum_time[53],1),"."))</f>
        <v>78.</v>
      </c>
      <c r="BK94" s="130" t="str">
        <f>IF(ISBLANK(laps_times[[#This Row],[54]]),"DNF",CONCATENATE(RANK(rounds_cum_time[[#This Row],[54]],rounds_cum_time[54],1),"."))</f>
        <v>78.</v>
      </c>
      <c r="BL94" s="130" t="str">
        <f>IF(ISBLANK(laps_times[[#This Row],[55]]),"DNF",CONCATENATE(RANK(rounds_cum_time[[#This Row],[55]],rounds_cum_time[55],1),"."))</f>
        <v>79.</v>
      </c>
      <c r="BM94" s="130" t="str">
        <f>IF(ISBLANK(laps_times[[#This Row],[56]]),"DNF",CONCATENATE(RANK(rounds_cum_time[[#This Row],[56]],rounds_cum_time[56],1),"."))</f>
        <v>79.</v>
      </c>
      <c r="BN94" s="130" t="str">
        <f>IF(ISBLANK(laps_times[[#This Row],[57]]),"DNF",CONCATENATE(RANK(rounds_cum_time[[#This Row],[57]],rounds_cum_time[57],1),"."))</f>
        <v>79.</v>
      </c>
      <c r="BO94" s="130" t="str">
        <f>IF(ISBLANK(laps_times[[#This Row],[58]]),"DNF",CONCATENATE(RANK(rounds_cum_time[[#This Row],[58]],rounds_cum_time[58],1),"."))</f>
        <v>80.</v>
      </c>
      <c r="BP94" s="130" t="str">
        <f>IF(ISBLANK(laps_times[[#This Row],[59]]),"DNF",CONCATENATE(RANK(rounds_cum_time[[#This Row],[59]],rounds_cum_time[59],1),"."))</f>
        <v>81.</v>
      </c>
      <c r="BQ94" s="130" t="str">
        <f>IF(ISBLANK(laps_times[[#This Row],[60]]),"DNF",CONCATENATE(RANK(rounds_cum_time[[#This Row],[60]],rounds_cum_time[60],1),"."))</f>
        <v>81.</v>
      </c>
      <c r="BR94" s="130" t="str">
        <f>IF(ISBLANK(laps_times[[#This Row],[61]]),"DNF",CONCATENATE(RANK(rounds_cum_time[[#This Row],[61]],rounds_cum_time[61],1),"."))</f>
        <v>81.</v>
      </c>
      <c r="BS94" s="130" t="str">
        <f>IF(ISBLANK(laps_times[[#This Row],[62]]),"DNF",CONCATENATE(RANK(rounds_cum_time[[#This Row],[62]],rounds_cum_time[62],1),"."))</f>
        <v>81.</v>
      </c>
      <c r="BT94" s="130" t="str">
        <f>IF(ISBLANK(laps_times[[#This Row],[63]]),"DNF",CONCATENATE(RANK(rounds_cum_time[[#This Row],[63]],rounds_cum_time[63],1),"."))</f>
        <v>81.</v>
      </c>
      <c r="BU94" s="130" t="str">
        <f>IF(ISBLANK(laps_times[[#This Row],[64]]),"DNF",CONCATENATE(RANK(rounds_cum_time[[#This Row],[64]],rounds_cum_time[64],1),"."))</f>
        <v>81.</v>
      </c>
      <c r="BV94" s="130" t="str">
        <f>IF(ISBLANK(laps_times[[#This Row],[65]]),"DNF",CONCATENATE(RANK(rounds_cum_time[[#This Row],[65]],rounds_cum_time[65],1),"."))</f>
        <v>81.</v>
      </c>
      <c r="BW94" s="130" t="str">
        <f>IF(ISBLANK(laps_times[[#This Row],[66]]),"DNF",CONCATENATE(RANK(rounds_cum_time[[#This Row],[66]],rounds_cum_time[66],1),"."))</f>
        <v>82.</v>
      </c>
      <c r="BX94" s="130" t="str">
        <f>IF(ISBLANK(laps_times[[#This Row],[67]]),"DNF",CONCATENATE(RANK(rounds_cum_time[[#This Row],[67]],rounds_cum_time[67],1),"."))</f>
        <v>83.</v>
      </c>
      <c r="BY94" s="130" t="str">
        <f>IF(ISBLANK(laps_times[[#This Row],[68]]),"DNF",CONCATENATE(RANK(rounds_cum_time[[#This Row],[68]],rounds_cum_time[68],1),"."))</f>
        <v>82.</v>
      </c>
      <c r="BZ94" s="130" t="str">
        <f>IF(ISBLANK(laps_times[[#This Row],[69]]),"DNF",CONCATENATE(RANK(rounds_cum_time[[#This Row],[69]],rounds_cum_time[69],1),"."))</f>
        <v>83.</v>
      </c>
      <c r="CA94" s="130" t="str">
        <f>IF(ISBLANK(laps_times[[#This Row],[70]]),"DNF",CONCATENATE(RANK(rounds_cum_time[[#This Row],[70]],rounds_cum_time[70],1),"."))</f>
        <v>83.</v>
      </c>
      <c r="CB94" s="130" t="str">
        <f>IF(ISBLANK(laps_times[[#This Row],[71]]),"DNF",CONCATENATE(RANK(rounds_cum_time[[#This Row],[71]],rounds_cum_time[71],1),"."))</f>
        <v>83.</v>
      </c>
      <c r="CC94" s="130" t="str">
        <f>IF(ISBLANK(laps_times[[#This Row],[72]]),"DNF",CONCATENATE(RANK(rounds_cum_time[[#This Row],[72]],rounds_cum_time[72],1),"."))</f>
        <v>85.</v>
      </c>
      <c r="CD94" s="130" t="str">
        <f>IF(ISBLANK(laps_times[[#This Row],[73]]),"DNF",CONCATENATE(RANK(rounds_cum_time[[#This Row],[73]],rounds_cum_time[73],1),"."))</f>
        <v>85.</v>
      </c>
      <c r="CE94" s="130" t="str">
        <f>IF(ISBLANK(laps_times[[#This Row],[74]]),"DNF",CONCATENATE(RANK(rounds_cum_time[[#This Row],[74]],rounds_cum_time[74],1),"."))</f>
        <v>85.</v>
      </c>
      <c r="CF94" s="130" t="str">
        <f>IF(ISBLANK(laps_times[[#This Row],[75]]),"DNF",CONCATENATE(RANK(rounds_cum_time[[#This Row],[75]],rounds_cum_time[75],1),"."))</f>
        <v>85.</v>
      </c>
      <c r="CG94" s="130" t="str">
        <f>IF(ISBLANK(laps_times[[#This Row],[76]]),"DNF",CONCATENATE(RANK(rounds_cum_time[[#This Row],[76]],rounds_cum_time[76],1),"."))</f>
        <v>85.</v>
      </c>
      <c r="CH94" s="130" t="str">
        <f>IF(ISBLANK(laps_times[[#This Row],[77]]),"DNF",CONCATENATE(RANK(rounds_cum_time[[#This Row],[77]],rounds_cum_time[77],1),"."))</f>
        <v>85.</v>
      </c>
      <c r="CI94" s="130" t="str">
        <f>IF(ISBLANK(laps_times[[#This Row],[78]]),"DNF",CONCATENATE(RANK(rounds_cum_time[[#This Row],[78]],rounds_cum_time[78],1),"."))</f>
        <v>85.</v>
      </c>
      <c r="CJ94" s="130" t="str">
        <f>IF(ISBLANK(laps_times[[#This Row],[79]]),"DNF",CONCATENATE(RANK(rounds_cum_time[[#This Row],[79]],rounds_cum_time[79],1),"."))</f>
        <v>85.</v>
      </c>
      <c r="CK94" s="130" t="str">
        <f>IF(ISBLANK(laps_times[[#This Row],[80]]),"DNF",CONCATENATE(RANK(rounds_cum_time[[#This Row],[80]],rounds_cum_time[80],1),"."))</f>
        <v>85.</v>
      </c>
      <c r="CL94" s="130" t="str">
        <f>IF(ISBLANK(laps_times[[#This Row],[81]]),"DNF",CONCATENATE(RANK(rounds_cum_time[[#This Row],[81]],rounds_cum_time[81],1),"."))</f>
        <v>85.</v>
      </c>
      <c r="CM94" s="130" t="str">
        <f>IF(ISBLANK(laps_times[[#This Row],[82]]),"DNF",CONCATENATE(RANK(rounds_cum_time[[#This Row],[82]],rounds_cum_time[82],1),"."))</f>
        <v>85.</v>
      </c>
      <c r="CN94" s="130" t="str">
        <f>IF(ISBLANK(laps_times[[#This Row],[83]]),"DNF",CONCATENATE(RANK(rounds_cum_time[[#This Row],[83]],rounds_cum_time[83],1),"."))</f>
        <v>83.</v>
      </c>
      <c r="CO94" s="130" t="str">
        <f>IF(ISBLANK(laps_times[[#This Row],[84]]),"DNF",CONCATENATE(RANK(rounds_cum_time[[#This Row],[84]],rounds_cum_time[84],1),"."))</f>
        <v>84.</v>
      </c>
      <c r="CP94" s="130" t="str">
        <f>IF(ISBLANK(laps_times[[#This Row],[85]]),"DNF",CONCATENATE(RANK(rounds_cum_time[[#This Row],[85]],rounds_cum_time[85],1),"."))</f>
        <v>84.</v>
      </c>
      <c r="CQ94" s="130" t="str">
        <f>IF(ISBLANK(laps_times[[#This Row],[86]]),"DNF",CONCATENATE(RANK(rounds_cum_time[[#This Row],[86]],rounds_cum_time[86],1),"."))</f>
        <v>84.</v>
      </c>
      <c r="CR94" s="130" t="str">
        <f>IF(ISBLANK(laps_times[[#This Row],[87]]),"DNF",CONCATENATE(RANK(rounds_cum_time[[#This Row],[87]],rounds_cum_time[87],1),"."))</f>
        <v>86.</v>
      </c>
      <c r="CS94" s="130" t="str">
        <f>IF(ISBLANK(laps_times[[#This Row],[88]]),"DNF",CONCATENATE(RANK(rounds_cum_time[[#This Row],[88]],rounds_cum_time[88],1),"."))</f>
        <v>87.</v>
      </c>
      <c r="CT94" s="130" t="str">
        <f>IF(ISBLANK(laps_times[[#This Row],[89]]),"DNF",CONCATENATE(RANK(rounds_cum_time[[#This Row],[89]],rounds_cum_time[89],1),"."))</f>
        <v>87.</v>
      </c>
      <c r="CU94" s="130" t="str">
        <f>IF(ISBLANK(laps_times[[#This Row],[90]]),"DNF",CONCATENATE(RANK(rounds_cum_time[[#This Row],[90]],rounds_cum_time[90],1),"."))</f>
        <v>87.</v>
      </c>
      <c r="CV94" s="130" t="str">
        <f>IF(ISBLANK(laps_times[[#This Row],[91]]),"DNF",CONCATENATE(RANK(rounds_cum_time[[#This Row],[91]],rounds_cum_time[91],1),"."))</f>
        <v>89.</v>
      </c>
      <c r="CW94" s="130" t="str">
        <f>IF(ISBLANK(laps_times[[#This Row],[92]]),"DNF",CONCATENATE(RANK(rounds_cum_time[[#This Row],[92]],rounds_cum_time[92],1),"."))</f>
        <v>89.</v>
      </c>
      <c r="CX94" s="130" t="str">
        <f>IF(ISBLANK(laps_times[[#This Row],[93]]),"DNF",CONCATENATE(RANK(rounds_cum_time[[#This Row],[93]],rounds_cum_time[93],1),"."))</f>
        <v>89.</v>
      </c>
      <c r="CY94" s="130" t="str">
        <f>IF(ISBLANK(laps_times[[#This Row],[94]]),"DNF",CONCATENATE(RANK(rounds_cum_time[[#This Row],[94]],rounds_cum_time[94],1),"."))</f>
        <v>89.</v>
      </c>
      <c r="CZ94" s="130" t="str">
        <f>IF(ISBLANK(laps_times[[#This Row],[95]]),"DNF",CONCATENATE(RANK(rounds_cum_time[[#This Row],[95]],rounds_cum_time[95],1),"."))</f>
        <v>89.</v>
      </c>
      <c r="DA94" s="130" t="str">
        <f>IF(ISBLANK(laps_times[[#This Row],[96]]),"DNF",CONCATENATE(RANK(rounds_cum_time[[#This Row],[96]],rounds_cum_time[96],1),"."))</f>
        <v>90.</v>
      </c>
      <c r="DB94" s="130" t="str">
        <f>IF(ISBLANK(laps_times[[#This Row],[97]]),"DNF",CONCATENATE(RANK(rounds_cum_time[[#This Row],[97]],rounds_cum_time[97],1),"."))</f>
        <v>90.</v>
      </c>
      <c r="DC94" s="130" t="str">
        <f>IF(ISBLANK(laps_times[[#This Row],[98]]),"DNF",CONCATENATE(RANK(rounds_cum_time[[#This Row],[98]],rounds_cum_time[98],1),"."))</f>
        <v>90.</v>
      </c>
      <c r="DD94" s="130" t="str">
        <f>IF(ISBLANK(laps_times[[#This Row],[99]]),"DNF",CONCATENATE(RANK(rounds_cum_time[[#This Row],[99]],rounds_cum_time[99],1),"."))</f>
        <v>91.</v>
      </c>
      <c r="DE94" s="130" t="str">
        <f>IF(ISBLANK(laps_times[[#This Row],[100]]),"DNF",CONCATENATE(RANK(rounds_cum_time[[#This Row],[100]],rounds_cum_time[100],1),"."))</f>
        <v>91.</v>
      </c>
      <c r="DF94" s="130" t="str">
        <f>IF(ISBLANK(laps_times[[#This Row],[101]]),"DNF",CONCATENATE(RANK(rounds_cum_time[[#This Row],[101]],rounds_cum_time[101],1),"."))</f>
        <v>91.</v>
      </c>
      <c r="DG94" s="130" t="str">
        <f>IF(ISBLANK(laps_times[[#This Row],[102]]),"DNF",CONCATENATE(RANK(rounds_cum_time[[#This Row],[102]],rounds_cum_time[102],1),"."))</f>
        <v>91.</v>
      </c>
      <c r="DH94" s="130" t="str">
        <f>IF(ISBLANK(laps_times[[#This Row],[103]]),"DNF",CONCATENATE(RANK(rounds_cum_time[[#This Row],[103]],rounds_cum_time[103],1),"."))</f>
        <v>91.</v>
      </c>
      <c r="DI94" s="131" t="str">
        <f>IF(ISBLANK(laps_times[[#This Row],[104]]),"DNF",CONCATENATE(RANK(rounds_cum_time[[#This Row],[104]],rounds_cum_time[104],1),"."))</f>
        <v>91.</v>
      </c>
      <c r="DJ94" s="131" t="str">
        <f>IF(ISBLANK(laps_times[[#This Row],[105]]),"DNF",CONCATENATE(RANK(rounds_cum_time[[#This Row],[105]],rounds_cum_time[105],1),"."))</f>
        <v>91.</v>
      </c>
    </row>
    <row r="95" spans="2:114" x14ac:dyDescent="0.2">
      <c r="B95" s="124">
        <f>laps_times[[#This Row],[poř]]</f>
        <v>92</v>
      </c>
      <c r="C95" s="129">
        <f>laps_times[[#This Row],[s.č.]]</f>
        <v>69</v>
      </c>
      <c r="D95" s="125" t="str">
        <f>laps_times[[#This Row],[jméno]]</f>
        <v>Nováčková Dana</v>
      </c>
      <c r="E95" s="126">
        <f>laps_times[[#This Row],[roč]]</f>
        <v>1975</v>
      </c>
      <c r="F95" s="126" t="str">
        <f>laps_times[[#This Row],[kat]]</f>
        <v>Z2</v>
      </c>
      <c r="G95" s="126">
        <f>laps_times[[#This Row],[poř_kat]]</f>
        <v>5</v>
      </c>
      <c r="H95" s="125" t="str">
        <f>IF(ISBLANK(laps_times[[#This Row],[klub]]),"-",laps_times[[#This Row],[klub]])</f>
        <v>World Runners Company (WRC)</v>
      </c>
      <c r="I95" s="138">
        <f>laps_times[[#This Row],[celk. čas]]</f>
        <v>0.17974537037037039</v>
      </c>
      <c r="J95" s="130" t="str">
        <f>IF(ISBLANK(laps_times[[#This Row],[1]]),"DNF",CONCATENATE(RANK(rounds_cum_time[[#This Row],[1]],rounds_cum_time[1],1),"."))</f>
        <v>63.</v>
      </c>
      <c r="K95" s="130" t="str">
        <f>IF(ISBLANK(laps_times[[#This Row],[2]]),"DNF",CONCATENATE(RANK(rounds_cum_time[[#This Row],[2]],rounds_cum_time[2],1),"."))</f>
        <v>65.</v>
      </c>
      <c r="L95" s="130" t="str">
        <f>IF(ISBLANK(laps_times[[#This Row],[3]]),"DNF",CONCATENATE(RANK(rounds_cum_time[[#This Row],[3]],rounds_cum_time[3],1),"."))</f>
        <v>68.</v>
      </c>
      <c r="M95" s="130" t="str">
        <f>IF(ISBLANK(laps_times[[#This Row],[4]]),"DNF",CONCATENATE(RANK(rounds_cum_time[[#This Row],[4]],rounds_cum_time[4],1),"."))</f>
        <v>69.</v>
      </c>
      <c r="N95" s="130" t="str">
        <f>IF(ISBLANK(laps_times[[#This Row],[5]]),"DNF",CONCATENATE(RANK(rounds_cum_time[[#This Row],[5]],rounds_cum_time[5],1),"."))</f>
        <v>71.</v>
      </c>
      <c r="O95" s="130" t="str">
        <f>IF(ISBLANK(laps_times[[#This Row],[6]]),"DNF",CONCATENATE(RANK(rounds_cum_time[[#This Row],[6]],rounds_cum_time[6],1),"."))</f>
        <v>72.</v>
      </c>
      <c r="P95" s="130" t="str">
        <f>IF(ISBLANK(laps_times[[#This Row],[7]]),"DNF",CONCATENATE(RANK(rounds_cum_time[[#This Row],[7]],rounds_cum_time[7],1),"."))</f>
        <v>73.</v>
      </c>
      <c r="Q95" s="130" t="str">
        <f>IF(ISBLANK(laps_times[[#This Row],[8]]),"DNF",CONCATENATE(RANK(rounds_cum_time[[#This Row],[8]],rounds_cum_time[8],1),"."))</f>
        <v>79.</v>
      </c>
      <c r="R95" s="130" t="str">
        <f>IF(ISBLANK(laps_times[[#This Row],[9]]),"DNF",CONCATENATE(RANK(rounds_cum_time[[#This Row],[9]],rounds_cum_time[9],1),"."))</f>
        <v>79.</v>
      </c>
      <c r="S95" s="130" t="str">
        <f>IF(ISBLANK(laps_times[[#This Row],[10]]),"DNF",CONCATENATE(RANK(rounds_cum_time[[#This Row],[10]],rounds_cum_time[10],1),"."))</f>
        <v>79.</v>
      </c>
      <c r="T95" s="130" t="str">
        <f>IF(ISBLANK(laps_times[[#This Row],[11]]),"DNF",CONCATENATE(RANK(rounds_cum_time[[#This Row],[11]],rounds_cum_time[11],1),"."))</f>
        <v>81.</v>
      </c>
      <c r="U95" s="130" t="str">
        <f>IF(ISBLANK(laps_times[[#This Row],[12]]),"DNF",CONCATENATE(RANK(rounds_cum_time[[#This Row],[12]],rounds_cum_time[12],1),"."))</f>
        <v>81.</v>
      </c>
      <c r="V95" s="130" t="str">
        <f>IF(ISBLANK(laps_times[[#This Row],[13]]),"DNF",CONCATENATE(RANK(rounds_cum_time[[#This Row],[13]],rounds_cum_time[13],1),"."))</f>
        <v>81.</v>
      </c>
      <c r="W95" s="130" t="str">
        <f>IF(ISBLANK(laps_times[[#This Row],[14]]),"DNF",CONCATENATE(RANK(rounds_cum_time[[#This Row],[14]],rounds_cum_time[14],1),"."))</f>
        <v>82.</v>
      </c>
      <c r="X95" s="130" t="str">
        <f>IF(ISBLANK(laps_times[[#This Row],[15]]),"DNF",CONCATENATE(RANK(rounds_cum_time[[#This Row],[15]],rounds_cum_time[15],1),"."))</f>
        <v>82.</v>
      </c>
      <c r="Y95" s="130" t="str">
        <f>IF(ISBLANK(laps_times[[#This Row],[16]]),"DNF",CONCATENATE(RANK(rounds_cum_time[[#This Row],[16]],rounds_cum_time[16],1),"."))</f>
        <v>81.</v>
      </c>
      <c r="Z95" s="130" t="str">
        <f>IF(ISBLANK(laps_times[[#This Row],[17]]),"DNF",CONCATENATE(RANK(rounds_cum_time[[#This Row],[17]],rounds_cum_time[17],1),"."))</f>
        <v>81.</v>
      </c>
      <c r="AA95" s="130" t="str">
        <f>IF(ISBLANK(laps_times[[#This Row],[18]]),"DNF",CONCATENATE(RANK(rounds_cum_time[[#This Row],[18]],rounds_cum_time[18],1),"."))</f>
        <v>83.</v>
      </c>
      <c r="AB95" s="130" t="str">
        <f>IF(ISBLANK(laps_times[[#This Row],[19]]),"DNF",CONCATENATE(RANK(rounds_cum_time[[#This Row],[19]],rounds_cum_time[19],1),"."))</f>
        <v>84.</v>
      </c>
      <c r="AC95" s="130" t="str">
        <f>IF(ISBLANK(laps_times[[#This Row],[20]]),"DNF",CONCATENATE(RANK(rounds_cum_time[[#This Row],[20]],rounds_cum_time[20],1),"."))</f>
        <v>86.</v>
      </c>
      <c r="AD95" s="130" t="str">
        <f>IF(ISBLANK(laps_times[[#This Row],[21]]),"DNF",CONCATENATE(RANK(rounds_cum_time[[#This Row],[21]],rounds_cum_time[21],1),"."))</f>
        <v>86.</v>
      </c>
      <c r="AE95" s="130" t="str">
        <f>IF(ISBLANK(laps_times[[#This Row],[22]]),"DNF",CONCATENATE(RANK(rounds_cum_time[[#This Row],[22]],rounds_cum_time[22],1),"."))</f>
        <v>86.</v>
      </c>
      <c r="AF95" s="130" t="str">
        <f>IF(ISBLANK(laps_times[[#This Row],[23]]),"DNF",CONCATENATE(RANK(rounds_cum_time[[#This Row],[23]],rounds_cum_time[23],1),"."))</f>
        <v>89.</v>
      </c>
      <c r="AG95" s="130" t="str">
        <f>IF(ISBLANK(laps_times[[#This Row],[24]]),"DNF",CONCATENATE(RANK(rounds_cum_time[[#This Row],[24]],rounds_cum_time[24],1),"."))</f>
        <v>88.</v>
      </c>
      <c r="AH95" s="130" t="str">
        <f>IF(ISBLANK(laps_times[[#This Row],[25]]),"DNF",CONCATENATE(RANK(rounds_cum_time[[#This Row],[25]],rounds_cum_time[25],1),"."))</f>
        <v>89.</v>
      </c>
      <c r="AI95" s="130" t="str">
        <f>IF(ISBLANK(laps_times[[#This Row],[26]]),"DNF",CONCATENATE(RANK(rounds_cum_time[[#This Row],[26]],rounds_cum_time[26],1),"."))</f>
        <v>90.</v>
      </c>
      <c r="AJ95" s="130" t="str">
        <f>IF(ISBLANK(laps_times[[#This Row],[27]]),"DNF",CONCATENATE(RANK(rounds_cum_time[[#This Row],[27]],rounds_cum_time[27],1),"."))</f>
        <v>91.</v>
      </c>
      <c r="AK95" s="130" t="str">
        <f>IF(ISBLANK(laps_times[[#This Row],[28]]),"DNF",CONCATENATE(RANK(rounds_cum_time[[#This Row],[28]],rounds_cum_time[28],1),"."))</f>
        <v>91.</v>
      </c>
      <c r="AL95" s="130" t="str">
        <f>IF(ISBLANK(laps_times[[#This Row],[29]]),"DNF",CONCATENATE(RANK(rounds_cum_time[[#This Row],[29]],rounds_cum_time[29],1),"."))</f>
        <v>91.</v>
      </c>
      <c r="AM95" s="130" t="str">
        <f>IF(ISBLANK(laps_times[[#This Row],[30]]),"DNF",CONCATENATE(RANK(rounds_cum_time[[#This Row],[30]],rounds_cum_time[30],1),"."))</f>
        <v>91.</v>
      </c>
      <c r="AN95" s="130" t="str">
        <f>IF(ISBLANK(laps_times[[#This Row],[31]]),"DNF",CONCATENATE(RANK(rounds_cum_time[[#This Row],[31]],rounds_cum_time[31],1),"."))</f>
        <v>91.</v>
      </c>
      <c r="AO95" s="130" t="str">
        <f>IF(ISBLANK(laps_times[[#This Row],[32]]),"DNF",CONCATENATE(RANK(rounds_cum_time[[#This Row],[32]],rounds_cum_time[32],1),"."))</f>
        <v>90.</v>
      </c>
      <c r="AP95" s="130" t="str">
        <f>IF(ISBLANK(laps_times[[#This Row],[33]]),"DNF",CONCATENATE(RANK(rounds_cum_time[[#This Row],[33]],rounds_cum_time[33],1),"."))</f>
        <v>90.</v>
      </c>
      <c r="AQ95" s="130" t="str">
        <f>IF(ISBLANK(laps_times[[#This Row],[34]]),"DNF",CONCATENATE(RANK(rounds_cum_time[[#This Row],[34]],rounds_cum_time[34],1),"."))</f>
        <v>91.</v>
      </c>
      <c r="AR95" s="130" t="str">
        <f>IF(ISBLANK(laps_times[[#This Row],[35]]),"DNF",CONCATENATE(RANK(rounds_cum_time[[#This Row],[35]],rounds_cum_time[35],1),"."))</f>
        <v>91.</v>
      </c>
      <c r="AS95" s="130" t="str">
        <f>IF(ISBLANK(laps_times[[#This Row],[36]]),"DNF",CONCATENATE(RANK(rounds_cum_time[[#This Row],[36]],rounds_cum_time[36],1),"."))</f>
        <v>91.</v>
      </c>
      <c r="AT95" s="130" t="str">
        <f>IF(ISBLANK(laps_times[[#This Row],[37]]),"DNF",CONCATENATE(RANK(rounds_cum_time[[#This Row],[37]],rounds_cum_time[37],1),"."))</f>
        <v>91.</v>
      </c>
      <c r="AU95" s="130" t="str">
        <f>IF(ISBLANK(laps_times[[#This Row],[38]]),"DNF",CONCATENATE(RANK(rounds_cum_time[[#This Row],[38]],rounds_cum_time[38],1),"."))</f>
        <v>92.</v>
      </c>
      <c r="AV95" s="130" t="str">
        <f>IF(ISBLANK(laps_times[[#This Row],[39]]),"DNF",CONCATENATE(RANK(rounds_cum_time[[#This Row],[39]],rounds_cum_time[39],1),"."))</f>
        <v>91.</v>
      </c>
      <c r="AW95" s="130" t="str">
        <f>IF(ISBLANK(laps_times[[#This Row],[40]]),"DNF",CONCATENATE(RANK(rounds_cum_time[[#This Row],[40]],rounds_cum_time[40],1),"."))</f>
        <v>91.</v>
      </c>
      <c r="AX95" s="130" t="str">
        <f>IF(ISBLANK(laps_times[[#This Row],[41]]),"DNF",CONCATENATE(RANK(rounds_cum_time[[#This Row],[41]],rounds_cum_time[41],1),"."))</f>
        <v>92.</v>
      </c>
      <c r="AY95" s="130" t="str">
        <f>IF(ISBLANK(laps_times[[#This Row],[42]]),"DNF",CONCATENATE(RANK(rounds_cum_time[[#This Row],[42]],rounds_cum_time[42],1),"."))</f>
        <v>92.</v>
      </c>
      <c r="AZ95" s="130" t="str">
        <f>IF(ISBLANK(laps_times[[#This Row],[43]]),"DNF",CONCATENATE(RANK(rounds_cum_time[[#This Row],[43]],rounds_cum_time[43],1),"."))</f>
        <v>92.</v>
      </c>
      <c r="BA95" s="130" t="str">
        <f>IF(ISBLANK(laps_times[[#This Row],[44]]),"DNF",CONCATENATE(RANK(rounds_cum_time[[#This Row],[44]],rounds_cum_time[44],1),"."))</f>
        <v>93.</v>
      </c>
      <c r="BB95" s="130" t="str">
        <f>IF(ISBLANK(laps_times[[#This Row],[45]]),"DNF",CONCATENATE(RANK(rounds_cum_time[[#This Row],[45]],rounds_cum_time[45],1),"."))</f>
        <v>93.</v>
      </c>
      <c r="BC95" s="130" t="str">
        <f>IF(ISBLANK(laps_times[[#This Row],[46]]),"DNF",CONCATENATE(RANK(rounds_cum_time[[#This Row],[46]],rounds_cum_time[46],1),"."))</f>
        <v>93.</v>
      </c>
      <c r="BD95" s="130" t="str">
        <f>IF(ISBLANK(laps_times[[#This Row],[47]]),"DNF",CONCATENATE(RANK(rounds_cum_time[[#This Row],[47]],rounds_cum_time[47],1),"."))</f>
        <v>93.</v>
      </c>
      <c r="BE95" s="130" t="str">
        <f>IF(ISBLANK(laps_times[[#This Row],[48]]),"DNF",CONCATENATE(RANK(rounds_cum_time[[#This Row],[48]],rounds_cum_time[48],1),"."))</f>
        <v>92.</v>
      </c>
      <c r="BF95" s="130" t="str">
        <f>IF(ISBLANK(laps_times[[#This Row],[49]]),"DNF",CONCATENATE(RANK(rounds_cum_time[[#This Row],[49]],rounds_cum_time[49],1),"."))</f>
        <v>92.</v>
      </c>
      <c r="BG95" s="130" t="str">
        <f>IF(ISBLANK(laps_times[[#This Row],[50]]),"DNF",CONCATENATE(RANK(rounds_cum_time[[#This Row],[50]],rounds_cum_time[50],1),"."))</f>
        <v>92.</v>
      </c>
      <c r="BH95" s="130" t="str">
        <f>IF(ISBLANK(laps_times[[#This Row],[51]]),"DNF",CONCATENATE(RANK(rounds_cum_time[[#This Row],[51]],rounds_cum_time[51],1),"."))</f>
        <v>92.</v>
      </c>
      <c r="BI95" s="130" t="str">
        <f>IF(ISBLANK(laps_times[[#This Row],[52]]),"DNF",CONCATENATE(RANK(rounds_cum_time[[#This Row],[52]],rounds_cum_time[52],1),"."))</f>
        <v>93.</v>
      </c>
      <c r="BJ95" s="130" t="str">
        <f>IF(ISBLANK(laps_times[[#This Row],[53]]),"DNF",CONCATENATE(RANK(rounds_cum_time[[#This Row],[53]],rounds_cum_time[53],1),"."))</f>
        <v>93.</v>
      </c>
      <c r="BK95" s="130" t="str">
        <f>IF(ISBLANK(laps_times[[#This Row],[54]]),"DNF",CONCATENATE(RANK(rounds_cum_time[[#This Row],[54]],rounds_cum_time[54],1),"."))</f>
        <v>94.</v>
      </c>
      <c r="BL95" s="130" t="str">
        <f>IF(ISBLANK(laps_times[[#This Row],[55]]),"DNF",CONCATENATE(RANK(rounds_cum_time[[#This Row],[55]],rounds_cum_time[55],1),"."))</f>
        <v>96.</v>
      </c>
      <c r="BM95" s="130" t="str">
        <f>IF(ISBLANK(laps_times[[#This Row],[56]]),"DNF",CONCATENATE(RANK(rounds_cum_time[[#This Row],[56]],rounds_cum_time[56],1),"."))</f>
        <v>96.</v>
      </c>
      <c r="BN95" s="130" t="str">
        <f>IF(ISBLANK(laps_times[[#This Row],[57]]),"DNF",CONCATENATE(RANK(rounds_cum_time[[#This Row],[57]],rounds_cum_time[57],1),"."))</f>
        <v>96.</v>
      </c>
      <c r="BO95" s="130" t="str">
        <f>IF(ISBLANK(laps_times[[#This Row],[58]]),"DNF",CONCATENATE(RANK(rounds_cum_time[[#This Row],[58]],rounds_cum_time[58],1),"."))</f>
        <v>96.</v>
      </c>
      <c r="BP95" s="130" t="str">
        <f>IF(ISBLANK(laps_times[[#This Row],[59]]),"DNF",CONCATENATE(RANK(rounds_cum_time[[#This Row],[59]],rounds_cum_time[59],1),"."))</f>
        <v>96.</v>
      </c>
      <c r="BQ95" s="130" t="str">
        <f>IF(ISBLANK(laps_times[[#This Row],[60]]),"DNF",CONCATENATE(RANK(rounds_cum_time[[#This Row],[60]],rounds_cum_time[60],1),"."))</f>
        <v>96.</v>
      </c>
      <c r="BR95" s="130" t="str">
        <f>IF(ISBLANK(laps_times[[#This Row],[61]]),"DNF",CONCATENATE(RANK(rounds_cum_time[[#This Row],[61]],rounds_cum_time[61],1),"."))</f>
        <v>95.</v>
      </c>
      <c r="BS95" s="130" t="str">
        <f>IF(ISBLANK(laps_times[[#This Row],[62]]),"DNF",CONCATENATE(RANK(rounds_cum_time[[#This Row],[62]],rounds_cum_time[62],1),"."))</f>
        <v>95.</v>
      </c>
      <c r="BT95" s="130" t="str">
        <f>IF(ISBLANK(laps_times[[#This Row],[63]]),"DNF",CONCATENATE(RANK(rounds_cum_time[[#This Row],[63]],rounds_cum_time[63],1),"."))</f>
        <v>95.</v>
      </c>
      <c r="BU95" s="130" t="str">
        <f>IF(ISBLANK(laps_times[[#This Row],[64]]),"DNF",CONCATENATE(RANK(rounds_cum_time[[#This Row],[64]],rounds_cum_time[64],1),"."))</f>
        <v>96.</v>
      </c>
      <c r="BV95" s="130" t="str">
        <f>IF(ISBLANK(laps_times[[#This Row],[65]]),"DNF",CONCATENATE(RANK(rounds_cum_time[[#This Row],[65]],rounds_cum_time[65],1),"."))</f>
        <v>95.</v>
      </c>
      <c r="BW95" s="130" t="str">
        <f>IF(ISBLANK(laps_times[[#This Row],[66]]),"DNF",CONCATENATE(RANK(rounds_cum_time[[#This Row],[66]],rounds_cum_time[66],1),"."))</f>
        <v>95.</v>
      </c>
      <c r="BX95" s="130" t="str">
        <f>IF(ISBLANK(laps_times[[#This Row],[67]]),"DNF",CONCATENATE(RANK(rounds_cum_time[[#This Row],[67]],rounds_cum_time[67],1),"."))</f>
        <v>95.</v>
      </c>
      <c r="BY95" s="130" t="str">
        <f>IF(ISBLANK(laps_times[[#This Row],[68]]),"DNF",CONCATENATE(RANK(rounds_cum_time[[#This Row],[68]],rounds_cum_time[68],1),"."))</f>
        <v>94.</v>
      </c>
      <c r="BZ95" s="130" t="str">
        <f>IF(ISBLANK(laps_times[[#This Row],[69]]),"DNF",CONCATENATE(RANK(rounds_cum_time[[#This Row],[69]],rounds_cum_time[69],1),"."))</f>
        <v>93.</v>
      </c>
      <c r="CA95" s="130" t="str">
        <f>IF(ISBLANK(laps_times[[#This Row],[70]]),"DNF",CONCATENATE(RANK(rounds_cum_time[[#This Row],[70]],rounds_cum_time[70],1),"."))</f>
        <v>93.</v>
      </c>
      <c r="CB95" s="130" t="str">
        <f>IF(ISBLANK(laps_times[[#This Row],[71]]),"DNF",CONCATENATE(RANK(rounds_cum_time[[#This Row],[71]],rounds_cum_time[71],1),"."))</f>
        <v>93.</v>
      </c>
      <c r="CC95" s="130" t="str">
        <f>IF(ISBLANK(laps_times[[#This Row],[72]]),"DNF",CONCATENATE(RANK(rounds_cum_time[[#This Row],[72]],rounds_cum_time[72],1),"."))</f>
        <v>93.</v>
      </c>
      <c r="CD95" s="130" t="str">
        <f>IF(ISBLANK(laps_times[[#This Row],[73]]),"DNF",CONCATENATE(RANK(rounds_cum_time[[#This Row],[73]],rounds_cum_time[73],1),"."))</f>
        <v>93.</v>
      </c>
      <c r="CE95" s="130" t="str">
        <f>IF(ISBLANK(laps_times[[#This Row],[74]]),"DNF",CONCATENATE(RANK(rounds_cum_time[[#This Row],[74]],rounds_cum_time[74],1),"."))</f>
        <v>93.</v>
      </c>
      <c r="CF95" s="130" t="str">
        <f>IF(ISBLANK(laps_times[[#This Row],[75]]),"DNF",CONCATENATE(RANK(rounds_cum_time[[#This Row],[75]],rounds_cum_time[75],1),"."))</f>
        <v>93.</v>
      </c>
      <c r="CG95" s="130" t="str">
        <f>IF(ISBLANK(laps_times[[#This Row],[76]]),"DNF",CONCATENATE(RANK(rounds_cum_time[[#This Row],[76]],rounds_cum_time[76],1),"."))</f>
        <v>93.</v>
      </c>
      <c r="CH95" s="130" t="str">
        <f>IF(ISBLANK(laps_times[[#This Row],[77]]),"DNF",CONCATENATE(RANK(rounds_cum_time[[#This Row],[77]],rounds_cum_time[77],1),"."))</f>
        <v>93.</v>
      </c>
      <c r="CI95" s="130" t="str">
        <f>IF(ISBLANK(laps_times[[#This Row],[78]]),"DNF",CONCATENATE(RANK(rounds_cum_time[[#This Row],[78]],rounds_cum_time[78],1),"."))</f>
        <v>93.</v>
      </c>
      <c r="CJ95" s="130" t="str">
        <f>IF(ISBLANK(laps_times[[#This Row],[79]]),"DNF",CONCATENATE(RANK(rounds_cum_time[[#This Row],[79]],rounds_cum_time[79],1),"."))</f>
        <v>93.</v>
      </c>
      <c r="CK95" s="130" t="str">
        <f>IF(ISBLANK(laps_times[[#This Row],[80]]),"DNF",CONCATENATE(RANK(rounds_cum_time[[#This Row],[80]],rounds_cum_time[80],1),"."))</f>
        <v>93.</v>
      </c>
      <c r="CL95" s="130" t="str">
        <f>IF(ISBLANK(laps_times[[#This Row],[81]]),"DNF",CONCATENATE(RANK(rounds_cum_time[[#This Row],[81]],rounds_cum_time[81],1),"."))</f>
        <v>93.</v>
      </c>
      <c r="CM95" s="130" t="str">
        <f>IF(ISBLANK(laps_times[[#This Row],[82]]),"DNF",CONCATENATE(RANK(rounds_cum_time[[#This Row],[82]],rounds_cum_time[82],1),"."))</f>
        <v>92.</v>
      </c>
      <c r="CN95" s="130" t="str">
        <f>IF(ISBLANK(laps_times[[#This Row],[83]]),"DNF",CONCATENATE(RANK(rounds_cum_time[[#This Row],[83]],rounds_cum_time[83],1),"."))</f>
        <v>91.</v>
      </c>
      <c r="CO95" s="130" t="str">
        <f>IF(ISBLANK(laps_times[[#This Row],[84]]),"DNF",CONCATENATE(RANK(rounds_cum_time[[#This Row],[84]],rounds_cum_time[84],1),"."))</f>
        <v>90.</v>
      </c>
      <c r="CP95" s="130" t="str">
        <f>IF(ISBLANK(laps_times[[#This Row],[85]]),"DNF",CONCATENATE(RANK(rounds_cum_time[[#This Row],[85]],rounds_cum_time[85],1),"."))</f>
        <v>90.</v>
      </c>
      <c r="CQ95" s="130" t="str">
        <f>IF(ISBLANK(laps_times[[#This Row],[86]]),"DNF",CONCATENATE(RANK(rounds_cum_time[[#This Row],[86]],rounds_cum_time[86],1),"."))</f>
        <v>90.</v>
      </c>
      <c r="CR95" s="130" t="str">
        <f>IF(ISBLANK(laps_times[[#This Row],[87]]),"DNF",CONCATENATE(RANK(rounds_cum_time[[#This Row],[87]],rounds_cum_time[87],1),"."))</f>
        <v>91.</v>
      </c>
      <c r="CS95" s="130" t="str">
        <f>IF(ISBLANK(laps_times[[#This Row],[88]]),"DNF",CONCATENATE(RANK(rounds_cum_time[[#This Row],[88]],rounds_cum_time[88],1),"."))</f>
        <v>92.</v>
      </c>
      <c r="CT95" s="130" t="str">
        <f>IF(ISBLANK(laps_times[[#This Row],[89]]),"DNF",CONCATENATE(RANK(rounds_cum_time[[#This Row],[89]],rounds_cum_time[89],1),"."))</f>
        <v>92.</v>
      </c>
      <c r="CU95" s="130" t="str">
        <f>IF(ISBLANK(laps_times[[#This Row],[90]]),"DNF",CONCATENATE(RANK(rounds_cum_time[[#This Row],[90]],rounds_cum_time[90],1),"."))</f>
        <v>92.</v>
      </c>
      <c r="CV95" s="130" t="str">
        <f>IF(ISBLANK(laps_times[[#This Row],[91]]),"DNF",CONCATENATE(RANK(rounds_cum_time[[#This Row],[91]],rounds_cum_time[91],1),"."))</f>
        <v>92.</v>
      </c>
      <c r="CW95" s="130" t="str">
        <f>IF(ISBLANK(laps_times[[#This Row],[92]]),"DNF",CONCATENATE(RANK(rounds_cum_time[[#This Row],[92]],rounds_cum_time[92],1),"."))</f>
        <v>92.</v>
      </c>
      <c r="CX95" s="130" t="str">
        <f>IF(ISBLANK(laps_times[[#This Row],[93]]),"DNF",CONCATENATE(RANK(rounds_cum_time[[#This Row],[93]],rounds_cum_time[93],1),"."))</f>
        <v>92.</v>
      </c>
      <c r="CY95" s="130" t="str">
        <f>IF(ISBLANK(laps_times[[#This Row],[94]]),"DNF",CONCATENATE(RANK(rounds_cum_time[[#This Row],[94]],rounds_cum_time[94],1),"."))</f>
        <v>92.</v>
      </c>
      <c r="CZ95" s="130" t="str">
        <f>IF(ISBLANK(laps_times[[#This Row],[95]]),"DNF",CONCATENATE(RANK(rounds_cum_time[[#This Row],[95]],rounds_cum_time[95],1),"."))</f>
        <v>92.</v>
      </c>
      <c r="DA95" s="130" t="str">
        <f>IF(ISBLANK(laps_times[[#This Row],[96]]),"DNF",CONCATENATE(RANK(rounds_cum_time[[#This Row],[96]],rounds_cum_time[96],1),"."))</f>
        <v>92.</v>
      </c>
      <c r="DB95" s="130" t="str">
        <f>IF(ISBLANK(laps_times[[#This Row],[97]]),"DNF",CONCATENATE(RANK(rounds_cum_time[[#This Row],[97]],rounds_cum_time[97],1),"."))</f>
        <v>92.</v>
      </c>
      <c r="DC95" s="130" t="str">
        <f>IF(ISBLANK(laps_times[[#This Row],[98]]),"DNF",CONCATENATE(RANK(rounds_cum_time[[#This Row],[98]],rounds_cum_time[98],1),"."))</f>
        <v>92.</v>
      </c>
      <c r="DD95" s="130" t="str">
        <f>IF(ISBLANK(laps_times[[#This Row],[99]]),"DNF",CONCATENATE(RANK(rounds_cum_time[[#This Row],[99]],rounds_cum_time[99],1),"."))</f>
        <v>92.</v>
      </c>
      <c r="DE95" s="130" t="str">
        <f>IF(ISBLANK(laps_times[[#This Row],[100]]),"DNF",CONCATENATE(RANK(rounds_cum_time[[#This Row],[100]],rounds_cum_time[100],1),"."))</f>
        <v>92.</v>
      </c>
      <c r="DF95" s="130" t="str">
        <f>IF(ISBLANK(laps_times[[#This Row],[101]]),"DNF",CONCATENATE(RANK(rounds_cum_time[[#This Row],[101]],rounds_cum_time[101],1),"."))</f>
        <v>92.</v>
      </c>
      <c r="DG95" s="130" t="str">
        <f>IF(ISBLANK(laps_times[[#This Row],[102]]),"DNF",CONCATENATE(RANK(rounds_cum_time[[#This Row],[102]],rounds_cum_time[102],1),"."))</f>
        <v>92.</v>
      </c>
      <c r="DH95" s="130" t="str">
        <f>IF(ISBLANK(laps_times[[#This Row],[103]]),"DNF",CONCATENATE(RANK(rounds_cum_time[[#This Row],[103]],rounds_cum_time[103],1),"."))</f>
        <v>92.</v>
      </c>
      <c r="DI95" s="131" t="str">
        <f>IF(ISBLANK(laps_times[[#This Row],[104]]),"DNF",CONCATENATE(RANK(rounds_cum_time[[#This Row],[104]],rounds_cum_time[104],1),"."))</f>
        <v>92.</v>
      </c>
      <c r="DJ95" s="131" t="str">
        <f>IF(ISBLANK(laps_times[[#This Row],[105]]),"DNF",CONCATENATE(RANK(rounds_cum_time[[#This Row],[105]],rounds_cum_time[105],1),"."))</f>
        <v>92.</v>
      </c>
    </row>
    <row r="96" spans="2:114" x14ac:dyDescent="0.2">
      <c r="B96" s="124">
        <f>laps_times[[#This Row],[poř]]</f>
        <v>93</v>
      </c>
      <c r="C96" s="129">
        <f>laps_times[[#This Row],[s.č.]]</f>
        <v>119</v>
      </c>
      <c r="D96" s="125" t="str">
        <f>laps_times[[#This Row],[jméno]]</f>
        <v>Vlčková Kateřina</v>
      </c>
      <c r="E96" s="126">
        <f>laps_times[[#This Row],[roč]]</f>
        <v>1977</v>
      </c>
      <c r="F96" s="126" t="str">
        <f>laps_times[[#This Row],[kat]]</f>
        <v>Z2</v>
      </c>
      <c r="G96" s="126">
        <f>laps_times[[#This Row],[poř_kat]]</f>
        <v>6</v>
      </c>
      <c r="H96" s="125" t="str">
        <f>IF(ISBLANK(laps_times[[#This Row],[klub]]),"-",laps_times[[#This Row],[klub]])</f>
        <v>Bezvaúči</v>
      </c>
      <c r="I96" s="138">
        <f>laps_times[[#This Row],[celk. čas]]</f>
        <v>0.18024305555555556</v>
      </c>
      <c r="J96" s="130" t="str">
        <f>IF(ISBLANK(laps_times[[#This Row],[1]]),"DNF",CONCATENATE(RANK(rounds_cum_time[[#This Row],[1]],rounds_cum_time[1],1),"."))</f>
        <v>86.</v>
      </c>
      <c r="K96" s="130" t="str">
        <f>IF(ISBLANK(laps_times[[#This Row],[2]]),"DNF",CONCATENATE(RANK(rounds_cum_time[[#This Row],[2]],rounds_cum_time[2],1),"."))</f>
        <v>80.</v>
      </c>
      <c r="L96" s="130" t="str">
        <f>IF(ISBLANK(laps_times[[#This Row],[3]]),"DNF",CONCATENATE(RANK(rounds_cum_time[[#This Row],[3]],rounds_cum_time[3],1),"."))</f>
        <v>81.</v>
      </c>
      <c r="M96" s="130" t="str">
        <f>IF(ISBLANK(laps_times[[#This Row],[4]]),"DNF",CONCATENATE(RANK(rounds_cum_time[[#This Row],[4]],rounds_cum_time[4],1),"."))</f>
        <v>81.</v>
      </c>
      <c r="N96" s="130" t="str">
        <f>IF(ISBLANK(laps_times[[#This Row],[5]]),"DNF",CONCATENATE(RANK(rounds_cum_time[[#This Row],[5]],rounds_cum_time[5],1),"."))</f>
        <v>81.</v>
      </c>
      <c r="O96" s="130" t="str">
        <f>IF(ISBLANK(laps_times[[#This Row],[6]]),"DNF",CONCATENATE(RANK(rounds_cum_time[[#This Row],[6]],rounds_cum_time[6],1),"."))</f>
        <v>81.</v>
      </c>
      <c r="P96" s="130" t="str">
        <f>IF(ISBLANK(laps_times[[#This Row],[7]]),"DNF",CONCATENATE(RANK(rounds_cum_time[[#This Row],[7]],rounds_cum_time[7],1),"."))</f>
        <v>83.</v>
      </c>
      <c r="Q96" s="130" t="str">
        <f>IF(ISBLANK(laps_times[[#This Row],[8]]),"DNF",CONCATENATE(RANK(rounds_cum_time[[#This Row],[8]],rounds_cum_time[8],1),"."))</f>
        <v>83.</v>
      </c>
      <c r="R96" s="130" t="str">
        <f>IF(ISBLANK(laps_times[[#This Row],[9]]),"DNF",CONCATENATE(RANK(rounds_cum_time[[#This Row],[9]],rounds_cum_time[9],1),"."))</f>
        <v>83.</v>
      </c>
      <c r="S96" s="130" t="str">
        <f>IF(ISBLANK(laps_times[[#This Row],[10]]),"DNF",CONCATENATE(RANK(rounds_cum_time[[#This Row],[10]],rounds_cum_time[10],1),"."))</f>
        <v>83.</v>
      </c>
      <c r="T96" s="130" t="str">
        <f>IF(ISBLANK(laps_times[[#This Row],[11]]),"DNF",CONCATENATE(RANK(rounds_cum_time[[#This Row],[11]],rounds_cum_time[11],1),"."))</f>
        <v>83.</v>
      </c>
      <c r="U96" s="130" t="str">
        <f>IF(ISBLANK(laps_times[[#This Row],[12]]),"DNF",CONCATENATE(RANK(rounds_cum_time[[#This Row],[12]],rounds_cum_time[12],1),"."))</f>
        <v>83.</v>
      </c>
      <c r="V96" s="130" t="str">
        <f>IF(ISBLANK(laps_times[[#This Row],[13]]),"DNF",CONCATENATE(RANK(rounds_cum_time[[#This Row],[13]],rounds_cum_time[13],1),"."))</f>
        <v>84.</v>
      </c>
      <c r="W96" s="130" t="str">
        <f>IF(ISBLANK(laps_times[[#This Row],[14]]),"DNF",CONCATENATE(RANK(rounds_cum_time[[#This Row],[14]],rounds_cum_time[14],1),"."))</f>
        <v>84.</v>
      </c>
      <c r="X96" s="130" t="str">
        <f>IF(ISBLANK(laps_times[[#This Row],[15]]),"DNF",CONCATENATE(RANK(rounds_cum_time[[#This Row],[15]],rounds_cum_time[15],1),"."))</f>
        <v>84.</v>
      </c>
      <c r="Y96" s="130" t="str">
        <f>IF(ISBLANK(laps_times[[#This Row],[16]]),"DNF",CONCATENATE(RANK(rounds_cum_time[[#This Row],[16]],rounds_cum_time[16],1),"."))</f>
        <v>85.</v>
      </c>
      <c r="Z96" s="130" t="str">
        <f>IF(ISBLANK(laps_times[[#This Row],[17]]),"DNF",CONCATENATE(RANK(rounds_cum_time[[#This Row],[17]],rounds_cum_time[17],1),"."))</f>
        <v>86.</v>
      </c>
      <c r="AA96" s="130" t="str">
        <f>IF(ISBLANK(laps_times[[#This Row],[18]]),"DNF",CONCATENATE(RANK(rounds_cum_time[[#This Row],[18]],rounds_cum_time[18],1),"."))</f>
        <v>87.</v>
      </c>
      <c r="AB96" s="130" t="str">
        <f>IF(ISBLANK(laps_times[[#This Row],[19]]),"DNF",CONCATENATE(RANK(rounds_cum_time[[#This Row],[19]],rounds_cum_time[19],1),"."))</f>
        <v>87.</v>
      </c>
      <c r="AC96" s="130" t="str">
        <f>IF(ISBLANK(laps_times[[#This Row],[20]]),"DNF",CONCATENATE(RANK(rounds_cum_time[[#This Row],[20]],rounds_cum_time[20],1),"."))</f>
        <v>91.</v>
      </c>
      <c r="AD96" s="130" t="str">
        <f>IF(ISBLANK(laps_times[[#This Row],[21]]),"DNF",CONCATENATE(RANK(rounds_cum_time[[#This Row],[21]],rounds_cum_time[21],1),"."))</f>
        <v>92.</v>
      </c>
      <c r="AE96" s="130" t="str">
        <f>IF(ISBLANK(laps_times[[#This Row],[22]]),"DNF",CONCATENATE(RANK(rounds_cum_time[[#This Row],[22]],rounds_cum_time[22],1),"."))</f>
        <v>92.</v>
      </c>
      <c r="AF96" s="130" t="str">
        <f>IF(ISBLANK(laps_times[[#This Row],[23]]),"DNF",CONCATENATE(RANK(rounds_cum_time[[#This Row],[23]],rounds_cum_time[23],1),"."))</f>
        <v>93.</v>
      </c>
      <c r="AG96" s="130" t="str">
        <f>IF(ISBLANK(laps_times[[#This Row],[24]]),"DNF",CONCATENATE(RANK(rounds_cum_time[[#This Row],[24]],rounds_cum_time[24],1),"."))</f>
        <v>93.</v>
      </c>
      <c r="AH96" s="130" t="str">
        <f>IF(ISBLANK(laps_times[[#This Row],[25]]),"DNF",CONCATENATE(RANK(rounds_cum_time[[#This Row],[25]],rounds_cum_time[25],1),"."))</f>
        <v>93.</v>
      </c>
      <c r="AI96" s="130" t="str">
        <f>IF(ISBLANK(laps_times[[#This Row],[26]]),"DNF",CONCATENATE(RANK(rounds_cum_time[[#This Row],[26]],rounds_cum_time[26],1),"."))</f>
        <v>93.</v>
      </c>
      <c r="AJ96" s="130" t="str">
        <f>IF(ISBLANK(laps_times[[#This Row],[27]]),"DNF",CONCATENATE(RANK(rounds_cum_time[[#This Row],[27]],rounds_cum_time[27],1),"."))</f>
        <v>93.</v>
      </c>
      <c r="AK96" s="130" t="str">
        <f>IF(ISBLANK(laps_times[[#This Row],[28]]),"DNF",CONCATENATE(RANK(rounds_cum_time[[#This Row],[28]],rounds_cum_time[28],1),"."))</f>
        <v>93.</v>
      </c>
      <c r="AL96" s="130" t="str">
        <f>IF(ISBLANK(laps_times[[#This Row],[29]]),"DNF",CONCATENATE(RANK(rounds_cum_time[[#This Row],[29]],rounds_cum_time[29],1),"."))</f>
        <v>94.</v>
      </c>
      <c r="AM96" s="130" t="str">
        <f>IF(ISBLANK(laps_times[[#This Row],[30]]),"DNF",CONCATENATE(RANK(rounds_cum_time[[#This Row],[30]],rounds_cum_time[30],1),"."))</f>
        <v>94.</v>
      </c>
      <c r="AN96" s="130" t="str">
        <f>IF(ISBLANK(laps_times[[#This Row],[31]]),"DNF",CONCATENATE(RANK(rounds_cum_time[[#This Row],[31]],rounds_cum_time[31],1),"."))</f>
        <v>94.</v>
      </c>
      <c r="AO96" s="130" t="str">
        <f>IF(ISBLANK(laps_times[[#This Row],[32]]),"DNF",CONCATENATE(RANK(rounds_cum_time[[#This Row],[32]],rounds_cum_time[32],1),"."))</f>
        <v>93.</v>
      </c>
      <c r="AP96" s="130" t="str">
        <f>IF(ISBLANK(laps_times[[#This Row],[33]]),"DNF",CONCATENATE(RANK(rounds_cum_time[[#This Row],[33]],rounds_cum_time[33],1),"."))</f>
        <v>93.</v>
      </c>
      <c r="AQ96" s="130" t="str">
        <f>IF(ISBLANK(laps_times[[#This Row],[34]]),"DNF",CONCATENATE(RANK(rounds_cum_time[[#This Row],[34]],rounds_cum_time[34],1),"."))</f>
        <v>93.</v>
      </c>
      <c r="AR96" s="130" t="str">
        <f>IF(ISBLANK(laps_times[[#This Row],[35]]),"DNF",CONCATENATE(RANK(rounds_cum_time[[#This Row],[35]],rounds_cum_time[35],1),"."))</f>
        <v>93.</v>
      </c>
      <c r="AS96" s="130" t="str">
        <f>IF(ISBLANK(laps_times[[#This Row],[36]]),"DNF",CONCATENATE(RANK(rounds_cum_time[[#This Row],[36]],rounds_cum_time[36],1),"."))</f>
        <v>92.</v>
      </c>
      <c r="AT96" s="130" t="str">
        <f>IF(ISBLANK(laps_times[[#This Row],[37]]),"DNF",CONCATENATE(RANK(rounds_cum_time[[#This Row],[37]],rounds_cum_time[37],1),"."))</f>
        <v>92.</v>
      </c>
      <c r="AU96" s="130" t="str">
        <f>IF(ISBLANK(laps_times[[#This Row],[38]]),"DNF",CONCATENATE(RANK(rounds_cum_time[[#This Row],[38]],rounds_cum_time[38],1),"."))</f>
        <v>93.</v>
      </c>
      <c r="AV96" s="130" t="str">
        <f>IF(ISBLANK(laps_times[[#This Row],[39]]),"DNF",CONCATENATE(RANK(rounds_cum_time[[#This Row],[39]],rounds_cum_time[39],1),"."))</f>
        <v>92.</v>
      </c>
      <c r="AW96" s="130" t="str">
        <f>IF(ISBLANK(laps_times[[#This Row],[40]]),"DNF",CONCATENATE(RANK(rounds_cum_time[[#This Row],[40]],rounds_cum_time[40],1),"."))</f>
        <v>92.</v>
      </c>
      <c r="AX96" s="130" t="str">
        <f>IF(ISBLANK(laps_times[[#This Row],[41]]),"DNF",CONCATENATE(RANK(rounds_cum_time[[#This Row],[41]],rounds_cum_time[41],1),"."))</f>
        <v>93.</v>
      </c>
      <c r="AY96" s="130" t="str">
        <f>IF(ISBLANK(laps_times[[#This Row],[42]]),"DNF",CONCATENATE(RANK(rounds_cum_time[[#This Row],[42]],rounds_cum_time[42],1),"."))</f>
        <v>93.</v>
      </c>
      <c r="AZ96" s="130" t="str">
        <f>IF(ISBLANK(laps_times[[#This Row],[43]]),"DNF",CONCATENATE(RANK(rounds_cum_time[[#This Row],[43]],rounds_cum_time[43],1),"."))</f>
        <v>93.</v>
      </c>
      <c r="BA96" s="130" t="str">
        <f>IF(ISBLANK(laps_times[[#This Row],[44]]),"DNF",CONCATENATE(RANK(rounds_cum_time[[#This Row],[44]],rounds_cum_time[44],1),"."))</f>
        <v>92.</v>
      </c>
      <c r="BB96" s="130" t="str">
        <f>IF(ISBLANK(laps_times[[#This Row],[45]]),"DNF",CONCATENATE(RANK(rounds_cum_time[[#This Row],[45]],rounds_cum_time[45],1),"."))</f>
        <v>92.</v>
      </c>
      <c r="BC96" s="130" t="str">
        <f>IF(ISBLANK(laps_times[[#This Row],[46]]),"DNF",CONCATENATE(RANK(rounds_cum_time[[#This Row],[46]],rounds_cum_time[46],1),"."))</f>
        <v>92.</v>
      </c>
      <c r="BD96" s="130" t="str">
        <f>IF(ISBLANK(laps_times[[#This Row],[47]]),"DNF",CONCATENATE(RANK(rounds_cum_time[[#This Row],[47]],rounds_cum_time[47],1),"."))</f>
        <v>92.</v>
      </c>
      <c r="BE96" s="130" t="str">
        <f>IF(ISBLANK(laps_times[[#This Row],[48]]),"DNF",CONCATENATE(RANK(rounds_cum_time[[#This Row],[48]],rounds_cum_time[48],1),"."))</f>
        <v>91.</v>
      </c>
      <c r="BF96" s="130" t="str">
        <f>IF(ISBLANK(laps_times[[#This Row],[49]]),"DNF",CONCATENATE(RANK(rounds_cum_time[[#This Row],[49]],rounds_cum_time[49],1),"."))</f>
        <v>91.</v>
      </c>
      <c r="BG96" s="130" t="str">
        <f>IF(ISBLANK(laps_times[[#This Row],[50]]),"DNF",CONCATENATE(RANK(rounds_cum_time[[#This Row],[50]],rounds_cum_time[50],1),"."))</f>
        <v>91.</v>
      </c>
      <c r="BH96" s="130" t="str">
        <f>IF(ISBLANK(laps_times[[#This Row],[51]]),"DNF",CONCATENATE(RANK(rounds_cum_time[[#This Row],[51]],rounds_cum_time[51],1),"."))</f>
        <v>91.</v>
      </c>
      <c r="BI96" s="130" t="str">
        <f>IF(ISBLANK(laps_times[[#This Row],[52]]),"DNF",CONCATENATE(RANK(rounds_cum_time[[#This Row],[52]],rounds_cum_time[52],1),"."))</f>
        <v>91.</v>
      </c>
      <c r="BJ96" s="130" t="str">
        <f>IF(ISBLANK(laps_times[[#This Row],[53]]),"DNF",CONCATENATE(RANK(rounds_cum_time[[#This Row],[53]],rounds_cum_time[53],1),"."))</f>
        <v>91.</v>
      </c>
      <c r="BK96" s="130" t="str">
        <f>IF(ISBLANK(laps_times[[#This Row],[54]]),"DNF",CONCATENATE(RANK(rounds_cum_time[[#This Row],[54]],rounds_cum_time[54],1),"."))</f>
        <v>91.</v>
      </c>
      <c r="BL96" s="130" t="str">
        <f>IF(ISBLANK(laps_times[[#This Row],[55]]),"DNF",CONCATENATE(RANK(rounds_cum_time[[#This Row],[55]],rounds_cum_time[55],1),"."))</f>
        <v>91.</v>
      </c>
      <c r="BM96" s="130" t="str">
        <f>IF(ISBLANK(laps_times[[#This Row],[56]]),"DNF",CONCATENATE(RANK(rounds_cum_time[[#This Row],[56]],rounds_cum_time[56],1),"."))</f>
        <v>90.</v>
      </c>
      <c r="BN96" s="130" t="str">
        <f>IF(ISBLANK(laps_times[[#This Row],[57]]),"DNF",CONCATENATE(RANK(rounds_cum_time[[#This Row],[57]],rounds_cum_time[57],1),"."))</f>
        <v>90.</v>
      </c>
      <c r="BO96" s="130" t="str">
        <f>IF(ISBLANK(laps_times[[#This Row],[58]]),"DNF",CONCATENATE(RANK(rounds_cum_time[[#This Row],[58]],rounds_cum_time[58],1),"."))</f>
        <v>90.</v>
      </c>
      <c r="BP96" s="130" t="str">
        <f>IF(ISBLANK(laps_times[[#This Row],[59]]),"DNF",CONCATENATE(RANK(rounds_cum_time[[#This Row],[59]],rounds_cum_time[59],1),"."))</f>
        <v>90.</v>
      </c>
      <c r="BQ96" s="130" t="str">
        <f>IF(ISBLANK(laps_times[[#This Row],[60]]),"DNF",CONCATENATE(RANK(rounds_cum_time[[#This Row],[60]],rounds_cum_time[60],1),"."))</f>
        <v>90.</v>
      </c>
      <c r="BR96" s="130" t="str">
        <f>IF(ISBLANK(laps_times[[#This Row],[61]]),"DNF",CONCATENATE(RANK(rounds_cum_time[[#This Row],[61]],rounds_cum_time[61],1),"."))</f>
        <v>91.</v>
      </c>
      <c r="BS96" s="130" t="str">
        <f>IF(ISBLANK(laps_times[[#This Row],[62]]),"DNF",CONCATENATE(RANK(rounds_cum_time[[#This Row],[62]],rounds_cum_time[62],1),"."))</f>
        <v>92.</v>
      </c>
      <c r="BT96" s="130" t="str">
        <f>IF(ISBLANK(laps_times[[#This Row],[63]]),"DNF",CONCATENATE(RANK(rounds_cum_time[[#This Row],[63]],rounds_cum_time[63],1),"."))</f>
        <v>92.</v>
      </c>
      <c r="BU96" s="130" t="str">
        <f>IF(ISBLANK(laps_times[[#This Row],[64]]),"DNF",CONCATENATE(RANK(rounds_cum_time[[#This Row],[64]],rounds_cum_time[64],1),"."))</f>
        <v>92.</v>
      </c>
      <c r="BV96" s="130" t="str">
        <f>IF(ISBLANK(laps_times[[#This Row],[65]]),"DNF",CONCATENATE(RANK(rounds_cum_time[[#This Row],[65]],rounds_cum_time[65],1),"."))</f>
        <v>92.</v>
      </c>
      <c r="BW96" s="130" t="str">
        <f>IF(ISBLANK(laps_times[[#This Row],[66]]),"DNF",CONCATENATE(RANK(rounds_cum_time[[#This Row],[66]],rounds_cum_time[66],1),"."))</f>
        <v>93.</v>
      </c>
      <c r="BX96" s="130" t="str">
        <f>IF(ISBLANK(laps_times[[#This Row],[67]]),"DNF",CONCATENATE(RANK(rounds_cum_time[[#This Row],[67]],rounds_cum_time[67],1),"."))</f>
        <v>93.</v>
      </c>
      <c r="BY96" s="130" t="str">
        <f>IF(ISBLANK(laps_times[[#This Row],[68]]),"DNF",CONCATENATE(RANK(rounds_cum_time[[#This Row],[68]],rounds_cum_time[68],1),"."))</f>
        <v>92.</v>
      </c>
      <c r="BZ96" s="130" t="str">
        <f>IF(ISBLANK(laps_times[[#This Row],[69]]),"DNF",CONCATENATE(RANK(rounds_cum_time[[#This Row],[69]],rounds_cum_time[69],1),"."))</f>
        <v>92.</v>
      </c>
      <c r="CA96" s="130" t="str">
        <f>IF(ISBLANK(laps_times[[#This Row],[70]]),"DNF",CONCATENATE(RANK(rounds_cum_time[[#This Row],[70]],rounds_cum_time[70],1),"."))</f>
        <v>92.</v>
      </c>
      <c r="CB96" s="130" t="str">
        <f>IF(ISBLANK(laps_times[[#This Row],[71]]),"DNF",CONCATENATE(RANK(rounds_cum_time[[#This Row],[71]],rounds_cum_time[71],1),"."))</f>
        <v>92.</v>
      </c>
      <c r="CC96" s="130" t="str">
        <f>IF(ISBLANK(laps_times[[#This Row],[72]]),"DNF",CONCATENATE(RANK(rounds_cum_time[[#This Row],[72]],rounds_cum_time[72],1),"."))</f>
        <v>92.</v>
      </c>
      <c r="CD96" s="130" t="str">
        <f>IF(ISBLANK(laps_times[[#This Row],[73]]),"DNF",CONCATENATE(RANK(rounds_cum_time[[#This Row],[73]],rounds_cum_time[73],1),"."))</f>
        <v>92.</v>
      </c>
      <c r="CE96" s="130" t="str">
        <f>IF(ISBLANK(laps_times[[#This Row],[74]]),"DNF",CONCATENATE(RANK(rounds_cum_time[[#This Row],[74]],rounds_cum_time[74],1),"."))</f>
        <v>92.</v>
      </c>
      <c r="CF96" s="130" t="str">
        <f>IF(ISBLANK(laps_times[[#This Row],[75]]),"DNF",CONCATENATE(RANK(rounds_cum_time[[#This Row],[75]],rounds_cum_time[75],1),"."))</f>
        <v>92.</v>
      </c>
      <c r="CG96" s="130" t="str">
        <f>IF(ISBLANK(laps_times[[#This Row],[76]]),"DNF",CONCATENATE(RANK(rounds_cum_time[[#This Row],[76]],rounds_cum_time[76],1),"."))</f>
        <v>92.</v>
      </c>
      <c r="CH96" s="130" t="str">
        <f>IF(ISBLANK(laps_times[[#This Row],[77]]),"DNF",CONCATENATE(RANK(rounds_cum_time[[#This Row],[77]],rounds_cum_time[77],1),"."))</f>
        <v>92.</v>
      </c>
      <c r="CI96" s="130" t="str">
        <f>IF(ISBLANK(laps_times[[#This Row],[78]]),"DNF",CONCATENATE(RANK(rounds_cum_time[[#This Row],[78]],rounds_cum_time[78],1),"."))</f>
        <v>92.</v>
      </c>
      <c r="CJ96" s="130" t="str">
        <f>IF(ISBLANK(laps_times[[#This Row],[79]]),"DNF",CONCATENATE(RANK(rounds_cum_time[[#This Row],[79]],rounds_cum_time[79],1),"."))</f>
        <v>92.</v>
      </c>
      <c r="CK96" s="130" t="str">
        <f>IF(ISBLANK(laps_times[[#This Row],[80]]),"DNF",CONCATENATE(RANK(rounds_cum_time[[#This Row],[80]],rounds_cum_time[80],1),"."))</f>
        <v>92.</v>
      </c>
      <c r="CL96" s="130" t="str">
        <f>IF(ISBLANK(laps_times[[#This Row],[81]]),"DNF",CONCATENATE(RANK(rounds_cum_time[[#This Row],[81]],rounds_cum_time[81],1),"."))</f>
        <v>92.</v>
      </c>
      <c r="CM96" s="130" t="str">
        <f>IF(ISBLANK(laps_times[[#This Row],[82]]),"DNF",CONCATENATE(RANK(rounds_cum_time[[#This Row],[82]],rounds_cum_time[82],1),"."))</f>
        <v>93.</v>
      </c>
      <c r="CN96" s="130" t="str">
        <f>IF(ISBLANK(laps_times[[#This Row],[83]]),"DNF",CONCATENATE(RANK(rounds_cum_time[[#This Row],[83]],rounds_cum_time[83],1),"."))</f>
        <v>94.</v>
      </c>
      <c r="CO96" s="130" t="str">
        <f>IF(ISBLANK(laps_times[[#This Row],[84]]),"DNF",CONCATENATE(RANK(rounds_cum_time[[#This Row],[84]],rounds_cum_time[84],1),"."))</f>
        <v>94.</v>
      </c>
      <c r="CP96" s="130" t="str">
        <f>IF(ISBLANK(laps_times[[#This Row],[85]]),"DNF",CONCATENATE(RANK(rounds_cum_time[[#This Row],[85]],rounds_cum_time[85],1),"."))</f>
        <v>94.</v>
      </c>
      <c r="CQ96" s="130" t="str">
        <f>IF(ISBLANK(laps_times[[#This Row],[86]]),"DNF",CONCATENATE(RANK(rounds_cum_time[[#This Row],[86]],rounds_cum_time[86],1),"."))</f>
        <v>94.</v>
      </c>
      <c r="CR96" s="130" t="str">
        <f>IF(ISBLANK(laps_times[[#This Row],[87]]),"DNF",CONCATENATE(RANK(rounds_cum_time[[#This Row],[87]],rounds_cum_time[87],1),"."))</f>
        <v>94.</v>
      </c>
      <c r="CS96" s="130" t="str">
        <f>IF(ISBLANK(laps_times[[#This Row],[88]]),"DNF",CONCATENATE(RANK(rounds_cum_time[[#This Row],[88]],rounds_cum_time[88],1),"."))</f>
        <v>94.</v>
      </c>
      <c r="CT96" s="130" t="str">
        <f>IF(ISBLANK(laps_times[[#This Row],[89]]),"DNF",CONCATENATE(RANK(rounds_cum_time[[#This Row],[89]],rounds_cum_time[89],1),"."))</f>
        <v>94.</v>
      </c>
      <c r="CU96" s="130" t="str">
        <f>IF(ISBLANK(laps_times[[#This Row],[90]]),"DNF",CONCATENATE(RANK(rounds_cum_time[[#This Row],[90]],rounds_cum_time[90],1),"."))</f>
        <v>93.</v>
      </c>
      <c r="CV96" s="130" t="str">
        <f>IF(ISBLANK(laps_times[[#This Row],[91]]),"DNF",CONCATENATE(RANK(rounds_cum_time[[#This Row],[91]],rounds_cum_time[91],1),"."))</f>
        <v>93.</v>
      </c>
      <c r="CW96" s="130" t="str">
        <f>IF(ISBLANK(laps_times[[#This Row],[92]]),"DNF",CONCATENATE(RANK(rounds_cum_time[[#This Row],[92]],rounds_cum_time[92],1),"."))</f>
        <v>93.</v>
      </c>
      <c r="CX96" s="130" t="str">
        <f>IF(ISBLANK(laps_times[[#This Row],[93]]),"DNF",CONCATENATE(RANK(rounds_cum_time[[#This Row],[93]],rounds_cum_time[93],1),"."))</f>
        <v>93.</v>
      </c>
      <c r="CY96" s="130" t="str">
        <f>IF(ISBLANK(laps_times[[#This Row],[94]]),"DNF",CONCATENATE(RANK(rounds_cum_time[[#This Row],[94]],rounds_cum_time[94],1),"."))</f>
        <v>93.</v>
      </c>
      <c r="CZ96" s="130" t="str">
        <f>IF(ISBLANK(laps_times[[#This Row],[95]]),"DNF",CONCATENATE(RANK(rounds_cum_time[[#This Row],[95]],rounds_cum_time[95],1),"."))</f>
        <v>93.</v>
      </c>
      <c r="DA96" s="130" t="str">
        <f>IF(ISBLANK(laps_times[[#This Row],[96]]),"DNF",CONCATENATE(RANK(rounds_cum_time[[#This Row],[96]],rounds_cum_time[96],1),"."))</f>
        <v>93.</v>
      </c>
      <c r="DB96" s="130" t="str">
        <f>IF(ISBLANK(laps_times[[#This Row],[97]]),"DNF",CONCATENATE(RANK(rounds_cum_time[[#This Row],[97]],rounds_cum_time[97],1),"."))</f>
        <v>93.</v>
      </c>
      <c r="DC96" s="130" t="str">
        <f>IF(ISBLANK(laps_times[[#This Row],[98]]),"DNF",CONCATENATE(RANK(rounds_cum_time[[#This Row],[98]],rounds_cum_time[98],1),"."))</f>
        <v>93.</v>
      </c>
      <c r="DD96" s="130" t="str">
        <f>IF(ISBLANK(laps_times[[#This Row],[99]]),"DNF",CONCATENATE(RANK(rounds_cum_time[[#This Row],[99]],rounds_cum_time[99],1),"."))</f>
        <v>93.</v>
      </c>
      <c r="DE96" s="130" t="str">
        <f>IF(ISBLANK(laps_times[[#This Row],[100]]),"DNF",CONCATENATE(RANK(rounds_cum_time[[#This Row],[100]],rounds_cum_time[100],1),"."))</f>
        <v>93.</v>
      </c>
      <c r="DF96" s="130" t="str">
        <f>IF(ISBLANK(laps_times[[#This Row],[101]]),"DNF",CONCATENATE(RANK(rounds_cum_time[[#This Row],[101]],rounds_cum_time[101],1),"."))</f>
        <v>93.</v>
      </c>
      <c r="DG96" s="130" t="str">
        <f>IF(ISBLANK(laps_times[[#This Row],[102]]),"DNF",CONCATENATE(RANK(rounds_cum_time[[#This Row],[102]],rounds_cum_time[102],1),"."))</f>
        <v>94.</v>
      </c>
      <c r="DH96" s="130" t="str">
        <f>IF(ISBLANK(laps_times[[#This Row],[103]]),"DNF",CONCATENATE(RANK(rounds_cum_time[[#This Row],[103]],rounds_cum_time[103],1),"."))</f>
        <v>94.</v>
      </c>
      <c r="DI96" s="131" t="str">
        <f>IF(ISBLANK(laps_times[[#This Row],[104]]),"DNF",CONCATENATE(RANK(rounds_cum_time[[#This Row],[104]],rounds_cum_time[104],1),"."))</f>
        <v>94.</v>
      </c>
      <c r="DJ96" s="131" t="str">
        <f>IF(ISBLANK(laps_times[[#This Row],[105]]),"DNF",CONCATENATE(RANK(rounds_cum_time[[#This Row],[105]],rounds_cum_time[105],1),"."))</f>
        <v>93.</v>
      </c>
    </row>
    <row r="97" spans="2:114" x14ac:dyDescent="0.2">
      <c r="B97" s="124">
        <f>laps_times[[#This Row],[poř]]</f>
        <v>94</v>
      </c>
      <c r="C97" s="129">
        <f>laps_times[[#This Row],[s.č.]]</f>
        <v>123</v>
      </c>
      <c r="D97" s="125" t="str">
        <f>laps_times[[#This Row],[jméno]]</f>
        <v>Vosátka Zdeněk</v>
      </c>
      <c r="E97" s="126">
        <f>laps_times[[#This Row],[roč]]</f>
        <v>1963</v>
      </c>
      <c r="F97" s="126" t="str">
        <f>laps_times[[#This Row],[kat]]</f>
        <v>M50</v>
      </c>
      <c r="G97" s="126">
        <f>laps_times[[#This Row],[poř_kat]]</f>
        <v>18</v>
      </c>
      <c r="H97" s="125" t="str">
        <f>IF(ISBLANK(laps_times[[#This Row],[klub]]),"-",laps_times[[#This Row],[klub]])</f>
        <v>Atletika Písek</v>
      </c>
      <c r="I97" s="138">
        <f>laps_times[[#This Row],[celk. čas]]</f>
        <v>0.18026620370370372</v>
      </c>
      <c r="J97" s="130" t="str">
        <f>IF(ISBLANK(laps_times[[#This Row],[1]]),"DNF",CONCATENATE(RANK(rounds_cum_time[[#This Row],[1]],rounds_cum_time[1],1),"."))</f>
        <v>104.</v>
      </c>
      <c r="K97" s="130" t="str">
        <f>IF(ISBLANK(laps_times[[#This Row],[2]]),"DNF",CONCATENATE(RANK(rounds_cum_time[[#This Row],[2]],rounds_cum_time[2],1),"."))</f>
        <v>102.</v>
      </c>
      <c r="L97" s="130" t="str">
        <f>IF(ISBLANK(laps_times[[#This Row],[3]]),"DNF",CONCATENATE(RANK(rounds_cum_time[[#This Row],[3]],rounds_cum_time[3],1),"."))</f>
        <v>104.</v>
      </c>
      <c r="M97" s="130" t="str">
        <f>IF(ISBLANK(laps_times[[#This Row],[4]]),"DNF",CONCATENATE(RANK(rounds_cum_time[[#This Row],[4]],rounds_cum_time[4],1),"."))</f>
        <v>102.</v>
      </c>
      <c r="N97" s="130" t="str">
        <f>IF(ISBLANK(laps_times[[#This Row],[5]]),"DNF",CONCATENATE(RANK(rounds_cum_time[[#This Row],[5]],rounds_cum_time[5],1),"."))</f>
        <v>103.</v>
      </c>
      <c r="O97" s="130" t="str">
        <f>IF(ISBLANK(laps_times[[#This Row],[6]]),"DNF",CONCATENATE(RANK(rounds_cum_time[[#This Row],[6]],rounds_cum_time[6],1),"."))</f>
        <v>105.</v>
      </c>
      <c r="P97" s="130" t="str">
        <f>IF(ISBLANK(laps_times[[#This Row],[7]]),"DNF",CONCATENATE(RANK(rounds_cum_time[[#This Row],[7]],rounds_cum_time[7],1),"."))</f>
        <v>105.</v>
      </c>
      <c r="Q97" s="130" t="str">
        <f>IF(ISBLANK(laps_times[[#This Row],[8]]),"DNF",CONCATENATE(RANK(rounds_cum_time[[#This Row],[8]],rounds_cum_time[8],1),"."))</f>
        <v>104.</v>
      </c>
      <c r="R97" s="130" t="str">
        <f>IF(ISBLANK(laps_times[[#This Row],[9]]),"DNF",CONCATENATE(RANK(rounds_cum_time[[#This Row],[9]],rounds_cum_time[9],1),"."))</f>
        <v>104.</v>
      </c>
      <c r="S97" s="130" t="str">
        <f>IF(ISBLANK(laps_times[[#This Row],[10]]),"DNF",CONCATENATE(RANK(rounds_cum_time[[#This Row],[10]],rounds_cum_time[10],1),"."))</f>
        <v>104.</v>
      </c>
      <c r="T97" s="130" t="str">
        <f>IF(ISBLANK(laps_times[[#This Row],[11]]),"DNF",CONCATENATE(RANK(rounds_cum_time[[#This Row],[11]],rounds_cum_time[11],1),"."))</f>
        <v>106.</v>
      </c>
      <c r="U97" s="130" t="str">
        <f>IF(ISBLANK(laps_times[[#This Row],[12]]),"DNF",CONCATENATE(RANK(rounds_cum_time[[#This Row],[12]],rounds_cum_time[12],1),"."))</f>
        <v>105.</v>
      </c>
      <c r="V97" s="130" t="str">
        <f>IF(ISBLANK(laps_times[[#This Row],[13]]),"DNF",CONCATENATE(RANK(rounds_cum_time[[#This Row],[13]],rounds_cum_time[13],1),"."))</f>
        <v>106.</v>
      </c>
      <c r="W97" s="130" t="str">
        <f>IF(ISBLANK(laps_times[[#This Row],[14]]),"DNF",CONCATENATE(RANK(rounds_cum_time[[#This Row],[14]],rounds_cum_time[14],1),"."))</f>
        <v>105.</v>
      </c>
      <c r="X97" s="130" t="str">
        <f>IF(ISBLANK(laps_times[[#This Row],[15]]),"DNF",CONCATENATE(RANK(rounds_cum_time[[#This Row],[15]],rounds_cum_time[15],1),"."))</f>
        <v>105.</v>
      </c>
      <c r="Y97" s="130" t="str">
        <f>IF(ISBLANK(laps_times[[#This Row],[16]]),"DNF",CONCATENATE(RANK(rounds_cum_time[[#This Row],[16]],rounds_cum_time[16],1),"."))</f>
        <v>105.</v>
      </c>
      <c r="Z97" s="130" t="str">
        <f>IF(ISBLANK(laps_times[[#This Row],[17]]),"DNF",CONCATENATE(RANK(rounds_cum_time[[#This Row],[17]],rounds_cum_time[17],1),"."))</f>
        <v>105.</v>
      </c>
      <c r="AA97" s="130" t="str">
        <f>IF(ISBLANK(laps_times[[#This Row],[18]]),"DNF",CONCATENATE(RANK(rounds_cum_time[[#This Row],[18]],rounds_cum_time[18],1),"."))</f>
        <v>105.</v>
      </c>
      <c r="AB97" s="130" t="str">
        <f>IF(ISBLANK(laps_times[[#This Row],[19]]),"DNF",CONCATENATE(RANK(rounds_cum_time[[#This Row],[19]],rounds_cum_time[19],1),"."))</f>
        <v>105.</v>
      </c>
      <c r="AC97" s="130" t="str">
        <f>IF(ISBLANK(laps_times[[#This Row],[20]]),"DNF",CONCATENATE(RANK(rounds_cum_time[[#This Row],[20]],rounds_cum_time[20],1),"."))</f>
        <v>105.</v>
      </c>
      <c r="AD97" s="130" t="str">
        <f>IF(ISBLANK(laps_times[[#This Row],[21]]),"DNF",CONCATENATE(RANK(rounds_cum_time[[#This Row],[21]],rounds_cum_time[21],1),"."))</f>
        <v>105.</v>
      </c>
      <c r="AE97" s="130" t="str">
        <f>IF(ISBLANK(laps_times[[#This Row],[22]]),"DNF",CONCATENATE(RANK(rounds_cum_time[[#This Row],[22]],rounds_cum_time[22],1),"."))</f>
        <v>105.</v>
      </c>
      <c r="AF97" s="130" t="str">
        <f>IF(ISBLANK(laps_times[[#This Row],[23]]),"DNF",CONCATENATE(RANK(rounds_cum_time[[#This Row],[23]],rounds_cum_time[23],1),"."))</f>
        <v>105.</v>
      </c>
      <c r="AG97" s="130" t="str">
        <f>IF(ISBLANK(laps_times[[#This Row],[24]]),"DNF",CONCATENATE(RANK(rounds_cum_time[[#This Row],[24]],rounds_cum_time[24],1),"."))</f>
        <v>105.</v>
      </c>
      <c r="AH97" s="130" t="str">
        <f>IF(ISBLANK(laps_times[[#This Row],[25]]),"DNF",CONCATENATE(RANK(rounds_cum_time[[#This Row],[25]],rounds_cum_time[25],1),"."))</f>
        <v>105.</v>
      </c>
      <c r="AI97" s="130" t="str">
        <f>IF(ISBLANK(laps_times[[#This Row],[26]]),"DNF",CONCATENATE(RANK(rounds_cum_time[[#This Row],[26]],rounds_cum_time[26],1),"."))</f>
        <v>107.</v>
      </c>
      <c r="AJ97" s="130" t="str">
        <f>IF(ISBLANK(laps_times[[#This Row],[27]]),"DNF",CONCATENATE(RANK(rounds_cum_time[[#This Row],[27]],rounds_cum_time[27],1),"."))</f>
        <v>107.</v>
      </c>
      <c r="AK97" s="130" t="str">
        <f>IF(ISBLANK(laps_times[[#This Row],[28]]),"DNF",CONCATENATE(RANK(rounds_cum_time[[#This Row],[28]],rounds_cum_time[28],1),"."))</f>
        <v>107.</v>
      </c>
      <c r="AL97" s="130" t="str">
        <f>IF(ISBLANK(laps_times[[#This Row],[29]]),"DNF",CONCATENATE(RANK(rounds_cum_time[[#This Row],[29]],rounds_cum_time[29],1),"."))</f>
        <v>107.</v>
      </c>
      <c r="AM97" s="130" t="str">
        <f>IF(ISBLANK(laps_times[[#This Row],[30]]),"DNF",CONCATENATE(RANK(rounds_cum_time[[#This Row],[30]],rounds_cum_time[30],1),"."))</f>
        <v>106.</v>
      </c>
      <c r="AN97" s="130" t="str">
        <f>IF(ISBLANK(laps_times[[#This Row],[31]]),"DNF",CONCATENATE(RANK(rounds_cum_time[[#This Row],[31]],rounds_cum_time[31],1),"."))</f>
        <v>106.</v>
      </c>
      <c r="AO97" s="130" t="str">
        <f>IF(ISBLANK(laps_times[[#This Row],[32]]),"DNF",CONCATENATE(RANK(rounds_cum_time[[#This Row],[32]],rounds_cum_time[32],1),"."))</f>
        <v>105.</v>
      </c>
      <c r="AP97" s="130" t="str">
        <f>IF(ISBLANK(laps_times[[#This Row],[33]]),"DNF",CONCATENATE(RANK(rounds_cum_time[[#This Row],[33]],rounds_cum_time[33],1),"."))</f>
        <v>104.</v>
      </c>
      <c r="AQ97" s="130" t="str">
        <f>IF(ISBLANK(laps_times[[#This Row],[34]]),"DNF",CONCATENATE(RANK(rounds_cum_time[[#This Row],[34]],rounds_cum_time[34],1),"."))</f>
        <v>104.</v>
      </c>
      <c r="AR97" s="130" t="str">
        <f>IF(ISBLANK(laps_times[[#This Row],[35]]),"DNF",CONCATENATE(RANK(rounds_cum_time[[#This Row],[35]],rounds_cum_time[35],1),"."))</f>
        <v>103.</v>
      </c>
      <c r="AS97" s="130" t="str">
        <f>IF(ISBLANK(laps_times[[#This Row],[36]]),"DNF",CONCATENATE(RANK(rounds_cum_time[[#This Row],[36]],rounds_cum_time[36],1),"."))</f>
        <v>103.</v>
      </c>
      <c r="AT97" s="130" t="str">
        <f>IF(ISBLANK(laps_times[[#This Row],[37]]),"DNF",CONCATENATE(RANK(rounds_cum_time[[#This Row],[37]],rounds_cum_time[37],1),"."))</f>
        <v>102.</v>
      </c>
      <c r="AU97" s="130" t="str">
        <f>IF(ISBLANK(laps_times[[#This Row],[38]]),"DNF",CONCATENATE(RANK(rounds_cum_time[[#This Row],[38]],rounds_cum_time[38],1),"."))</f>
        <v>102.</v>
      </c>
      <c r="AV97" s="130" t="str">
        <f>IF(ISBLANK(laps_times[[#This Row],[39]]),"DNF",CONCATENATE(RANK(rounds_cum_time[[#This Row],[39]],rounds_cum_time[39],1),"."))</f>
        <v>104.</v>
      </c>
      <c r="AW97" s="130" t="str">
        <f>IF(ISBLANK(laps_times[[#This Row],[40]]),"DNF",CONCATENATE(RANK(rounds_cum_time[[#This Row],[40]],rounds_cum_time[40],1),"."))</f>
        <v>103.</v>
      </c>
      <c r="AX97" s="130" t="str">
        <f>IF(ISBLANK(laps_times[[#This Row],[41]]),"DNF",CONCATENATE(RANK(rounds_cum_time[[#This Row],[41]],rounds_cum_time[41],1),"."))</f>
        <v>102.</v>
      </c>
      <c r="AY97" s="130" t="str">
        <f>IF(ISBLANK(laps_times[[#This Row],[42]]),"DNF",CONCATENATE(RANK(rounds_cum_time[[#This Row],[42]],rounds_cum_time[42],1),"."))</f>
        <v>102.</v>
      </c>
      <c r="AZ97" s="130" t="str">
        <f>IF(ISBLANK(laps_times[[#This Row],[43]]),"DNF",CONCATENATE(RANK(rounds_cum_time[[#This Row],[43]],rounds_cum_time[43],1),"."))</f>
        <v>102.</v>
      </c>
      <c r="BA97" s="130" t="str">
        <f>IF(ISBLANK(laps_times[[#This Row],[44]]),"DNF",CONCATENATE(RANK(rounds_cum_time[[#This Row],[44]],rounds_cum_time[44],1),"."))</f>
        <v>102.</v>
      </c>
      <c r="BB97" s="130" t="str">
        <f>IF(ISBLANK(laps_times[[#This Row],[45]]),"DNF",CONCATENATE(RANK(rounds_cum_time[[#This Row],[45]],rounds_cum_time[45],1),"."))</f>
        <v>102.</v>
      </c>
      <c r="BC97" s="130" t="str">
        <f>IF(ISBLANK(laps_times[[#This Row],[46]]),"DNF",CONCATENATE(RANK(rounds_cum_time[[#This Row],[46]],rounds_cum_time[46],1),"."))</f>
        <v>102.</v>
      </c>
      <c r="BD97" s="130" t="str">
        <f>IF(ISBLANK(laps_times[[#This Row],[47]]),"DNF",CONCATENATE(RANK(rounds_cum_time[[#This Row],[47]],rounds_cum_time[47],1),"."))</f>
        <v>102.</v>
      </c>
      <c r="BE97" s="130" t="str">
        <f>IF(ISBLANK(laps_times[[#This Row],[48]]),"DNF",CONCATENATE(RANK(rounds_cum_time[[#This Row],[48]],rounds_cum_time[48],1),"."))</f>
        <v>100.</v>
      </c>
      <c r="BF97" s="130" t="str">
        <f>IF(ISBLANK(laps_times[[#This Row],[49]]),"DNF",CONCATENATE(RANK(rounds_cum_time[[#This Row],[49]],rounds_cum_time[49],1),"."))</f>
        <v>99.</v>
      </c>
      <c r="BG97" s="130" t="str">
        <f>IF(ISBLANK(laps_times[[#This Row],[50]]),"DNF",CONCATENATE(RANK(rounds_cum_time[[#This Row],[50]],rounds_cum_time[50],1),"."))</f>
        <v>99.</v>
      </c>
      <c r="BH97" s="130" t="str">
        <f>IF(ISBLANK(laps_times[[#This Row],[51]]),"DNF",CONCATENATE(RANK(rounds_cum_time[[#This Row],[51]],rounds_cum_time[51],1),"."))</f>
        <v>104.</v>
      </c>
      <c r="BI97" s="130" t="str">
        <f>IF(ISBLANK(laps_times[[#This Row],[52]]),"DNF",CONCATENATE(RANK(rounds_cum_time[[#This Row],[52]],rounds_cum_time[52],1),"."))</f>
        <v>103.</v>
      </c>
      <c r="BJ97" s="130" t="str">
        <f>IF(ISBLANK(laps_times[[#This Row],[53]]),"DNF",CONCATENATE(RANK(rounds_cum_time[[#This Row],[53]],rounds_cum_time[53],1),"."))</f>
        <v>101.</v>
      </c>
      <c r="BK97" s="130" t="str">
        <f>IF(ISBLANK(laps_times[[#This Row],[54]]),"DNF",CONCATENATE(RANK(rounds_cum_time[[#This Row],[54]],rounds_cum_time[54],1),"."))</f>
        <v>101.</v>
      </c>
      <c r="BL97" s="130" t="str">
        <f>IF(ISBLANK(laps_times[[#This Row],[55]]),"DNF",CONCATENATE(RANK(rounds_cum_time[[#This Row],[55]],rounds_cum_time[55],1),"."))</f>
        <v>101.</v>
      </c>
      <c r="BM97" s="130" t="str">
        <f>IF(ISBLANK(laps_times[[#This Row],[56]]),"DNF",CONCATENATE(RANK(rounds_cum_time[[#This Row],[56]],rounds_cum_time[56],1),"."))</f>
        <v>101.</v>
      </c>
      <c r="BN97" s="130" t="str">
        <f>IF(ISBLANK(laps_times[[#This Row],[57]]),"DNF",CONCATENATE(RANK(rounds_cum_time[[#This Row],[57]],rounds_cum_time[57],1),"."))</f>
        <v>100.</v>
      </c>
      <c r="BO97" s="130" t="str">
        <f>IF(ISBLANK(laps_times[[#This Row],[58]]),"DNF",CONCATENATE(RANK(rounds_cum_time[[#This Row],[58]],rounds_cum_time[58],1),"."))</f>
        <v>100.</v>
      </c>
      <c r="BP97" s="130" t="str">
        <f>IF(ISBLANK(laps_times[[#This Row],[59]]),"DNF",CONCATENATE(RANK(rounds_cum_time[[#This Row],[59]],rounds_cum_time[59],1),"."))</f>
        <v>100.</v>
      </c>
      <c r="BQ97" s="130" t="str">
        <f>IF(ISBLANK(laps_times[[#This Row],[60]]),"DNF",CONCATENATE(RANK(rounds_cum_time[[#This Row],[60]],rounds_cum_time[60],1),"."))</f>
        <v>99.</v>
      </c>
      <c r="BR97" s="130" t="str">
        <f>IF(ISBLANK(laps_times[[#This Row],[61]]),"DNF",CONCATENATE(RANK(rounds_cum_time[[#This Row],[61]],rounds_cum_time[61],1),"."))</f>
        <v>98.</v>
      </c>
      <c r="BS97" s="130" t="str">
        <f>IF(ISBLANK(laps_times[[#This Row],[62]]),"DNF",CONCATENATE(RANK(rounds_cum_time[[#This Row],[62]],rounds_cum_time[62],1),"."))</f>
        <v>98.</v>
      </c>
      <c r="BT97" s="130" t="str">
        <f>IF(ISBLANK(laps_times[[#This Row],[63]]),"DNF",CONCATENATE(RANK(rounds_cum_time[[#This Row],[63]],rounds_cum_time[63],1),"."))</f>
        <v>100.</v>
      </c>
      <c r="BU97" s="130" t="str">
        <f>IF(ISBLANK(laps_times[[#This Row],[64]]),"DNF",CONCATENATE(RANK(rounds_cum_time[[#This Row],[64]],rounds_cum_time[64],1),"."))</f>
        <v>100.</v>
      </c>
      <c r="BV97" s="130" t="str">
        <f>IF(ISBLANK(laps_times[[#This Row],[65]]),"DNF",CONCATENATE(RANK(rounds_cum_time[[#This Row],[65]],rounds_cum_time[65],1),"."))</f>
        <v>100.</v>
      </c>
      <c r="BW97" s="130" t="str">
        <f>IF(ISBLANK(laps_times[[#This Row],[66]]),"DNF",CONCATENATE(RANK(rounds_cum_time[[#This Row],[66]],rounds_cum_time[66],1),"."))</f>
        <v>100.</v>
      </c>
      <c r="BX97" s="130" t="str">
        <f>IF(ISBLANK(laps_times[[#This Row],[67]]),"DNF",CONCATENATE(RANK(rounds_cum_time[[#This Row],[67]],rounds_cum_time[67],1),"."))</f>
        <v>99.</v>
      </c>
      <c r="BY97" s="130" t="str">
        <f>IF(ISBLANK(laps_times[[#This Row],[68]]),"DNF",CONCATENATE(RANK(rounds_cum_time[[#This Row],[68]],rounds_cum_time[68],1),"."))</f>
        <v>98.</v>
      </c>
      <c r="BZ97" s="130" t="str">
        <f>IF(ISBLANK(laps_times[[#This Row],[69]]),"DNF",CONCATENATE(RANK(rounds_cum_time[[#This Row],[69]],rounds_cum_time[69],1),"."))</f>
        <v>98.</v>
      </c>
      <c r="CA97" s="130" t="str">
        <f>IF(ISBLANK(laps_times[[#This Row],[70]]),"DNF",CONCATENATE(RANK(rounds_cum_time[[#This Row],[70]],rounds_cum_time[70],1),"."))</f>
        <v>98.</v>
      </c>
      <c r="CB97" s="130" t="str">
        <f>IF(ISBLANK(laps_times[[#This Row],[71]]),"DNF",CONCATENATE(RANK(rounds_cum_time[[#This Row],[71]],rounds_cum_time[71],1),"."))</f>
        <v>98.</v>
      </c>
      <c r="CC97" s="130" t="str">
        <f>IF(ISBLANK(laps_times[[#This Row],[72]]),"DNF",CONCATENATE(RANK(rounds_cum_time[[#This Row],[72]],rounds_cum_time[72],1),"."))</f>
        <v>98.</v>
      </c>
      <c r="CD97" s="130" t="str">
        <f>IF(ISBLANK(laps_times[[#This Row],[73]]),"DNF",CONCATENATE(RANK(rounds_cum_time[[#This Row],[73]],rounds_cum_time[73],1),"."))</f>
        <v>98.</v>
      </c>
      <c r="CE97" s="130" t="str">
        <f>IF(ISBLANK(laps_times[[#This Row],[74]]),"DNF",CONCATENATE(RANK(rounds_cum_time[[#This Row],[74]],rounds_cum_time[74],1),"."))</f>
        <v>98.</v>
      </c>
      <c r="CF97" s="130" t="str">
        <f>IF(ISBLANK(laps_times[[#This Row],[75]]),"DNF",CONCATENATE(RANK(rounds_cum_time[[#This Row],[75]],rounds_cum_time[75],1),"."))</f>
        <v>98.</v>
      </c>
      <c r="CG97" s="130" t="str">
        <f>IF(ISBLANK(laps_times[[#This Row],[76]]),"DNF",CONCATENATE(RANK(rounds_cum_time[[#This Row],[76]],rounds_cum_time[76],1),"."))</f>
        <v>99.</v>
      </c>
      <c r="CH97" s="130" t="str">
        <f>IF(ISBLANK(laps_times[[#This Row],[77]]),"DNF",CONCATENATE(RANK(rounds_cum_time[[#This Row],[77]],rounds_cum_time[77],1),"."))</f>
        <v>99.</v>
      </c>
      <c r="CI97" s="130" t="str">
        <f>IF(ISBLANK(laps_times[[#This Row],[78]]),"DNF",CONCATENATE(RANK(rounds_cum_time[[#This Row],[78]],rounds_cum_time[78],1),"."))</f>
        <v>98.</v>
      </c>
      <c r="CJ97" s="130" t="str">
        <f>IF(ISBLANK(laps_times[[#This Row],[79]]),"DNF",CONCATENATE(RANK(rounds_cum_time[[#This Row],[79]],rounds_cum_time[79],1),"."))</f>
        <v>98.</v>
      </c>
      <c r="CK97" s="130" t="str">
        <f>IF(ISBLANK(laps_times[[#This Row],[80]]),"DNF",CONCATENATE(RANK(rounds_cum_time[[#This Row],[80]],rounds_cum_time[80],1),"."))</f>
        <v>98.</v>
      </c>
      <c r="CL97" s="130" t="str">
        <f>IF(ISBLANK(laps_times[[#This Row],[81]]),"DNF",CONCATENATE(RANK(rounds_cum_time[[#This Row],[81]],rounds_cum_time[81],1),"."))</f>
        <v>98.</v>
      </c>
      <c r="CM97" s="130" t="str">
        <f>IF(ISBLANK(laps_times[[#This Row],[82]]),"DNF",CONCATENATE(RANK(rounds_cum_time[[#This Row],[82]],rounds_cum_time[82],1),"."))</f>
        <v>98.</v>
      </c>
      <c r="CN97" s="130" t="str">
        <f>IF(ISBLANK(laps_times[[#This Row],[83]]),"DNF",CONCATENATE(RANK(rounds_cum_time[[#This Row],[83]],rounds_cum_time[83],1),"."))</f>
        <v>96.</v>
      </c>
      <c r="CO97" s="130" t="str">
        <f>IF(ISBLANK(laps_times[[#This Row],[84]]),"DNF",CONCATENATE(RANK(rounds_cum_time[[#This Row],[84]],rounds_cum_time[84],1),"."))</f>
        <v>96.</v>
      </c>
      <c r="CP97" s="130" t="str">
        <f>IF(ISBLANK(laps_times[[#This Row],[85]]),"DNF",CONCATENATE(RANK(rounds_cum_time[[#This Row],[85]],rounds_cum_time[85],1),"."))</f>
        <v>96.</v>
      </c>
      <c r="CQ97" s="130" t="str">
        <f>IF(ISBLANK(laps_times[[#This Row],[86]]),"DNF",CONCATENATE(RANK(rounds_cum_time[[#This Row],[86]],rounds_cum_time[86],1),"."))</f>
        <v>98.</v>
      </c>
      <c r="CR97" s="130" t="str">
        <f>IF(ISBLANK(laps_times[[#This Row],[87]]),"DNF",CONCATENATE(RANK(rounds_cum_time[[#This Row],[87]],rounds_cum_time[87],1),"."))</f>
        <v>97.</v>
      </c>
      <c r="CS97" s="130" t="str">
        <f>IF(ISBLANK(laps_times[[#This Row],[88]]),"DNF",CONCATENATE(RANK(rounds_cum_time[[#This Row],[88]],rounds_cum_time[88],1),"."))</f>
        <v>97.</v>
      </c>
      <c r="CT97" s="130" t="str">
        <f>IF(ISBLANK(laps_times[[#This Row],[89]]),"DNF",CONCATENATE(RANK(rounds_cum_time[[#This Row],[89]],rounds_cum_time[89],1),"."))</f>
        <v>96.</v>
      </c>
      <c r="CU97" s="130" t="str">
        <f>IF(ISBLANK(laps_times[[#This Row],[90]]),"DNF",CONCATENATE(RANK(rounds_cum_time[[#This Row],[90]],rounds_cum_time[90],1),"."))</f>
        <v>96.</v>
      </c>
      <c r="CV97" s="130" t="str">
        <f>IF(ISBLANK(laps_times[[#This Row],[91]]),"DNF",CONCATENATE(RANK(rounds_cum_time[[#This Row],[91]],rounds_cum_time[91],1),"."))</f>
        <v>95.</v>
      </c>
      <c r="CW97" s="130" t="str">
        <f>IF(ISBLANK(laps_times[[#This Row],[92]]),"DNF",CONCATENATE(RANK(rounds_cum_time[[#This Row],[92]],rounds_cum_time[92],1),"."))</f>
        <v>94.</v>
      </c>
      <c r="CX97" s="130" t="str">
        <f>IF(ISBLANK(laps_times[[#This Row],[93]]),"DNF",CONCATENATE(RANK(rounds_cum_time[[#This Row],[93]],rounds_cum_time[93],1),"."))</f>
        <v>96.</v>
      </c>
      <c r="CY97" s="130" t="str">
        <f>IF(ISBLANK(laps_times[[#This Row],[94]]),"DNF",CONCATENATE(RANK(rounds_cum_time[[#This Row],[94]],rounds_cum_time[94],1),"."))</f>
        <v>96.</v>
      </c>
      <c r="CZ97" s="130" t="str">
        <f>IF(ISBLANK(laps_times[[#This Row],[95]]),"DNF",CONCATENATE(RANK(rounds_cum_time[[#This Row],[95]],rounds_cum_time[95],1),"."))</f>
        <v>94.</v>
      </c>
      <c r="DA97" s="130" t="str">
        <f>IF(ISBLANK(laps_times[[#This Row],[96]]),"DNF",CONCATENATE(RANK(rounds_cum_time[[#This Row],[96]],rounds_cum_time[96],1),"."))</f>
        <v>94.</v>
      </c>
      <c r="DB97" s="130" t="str">
        <f>IF(ISBLANK(laps_times[[#This Row],[97]]),"DNF",CONCATENATE(RANK(rounds_cum_time[[#This Row],[97]],rounds_cum_time[97],1),"."))</f>
        <v>94.</v>
      </c>
      <c r="DC97" s="130" t="str">
        <f>IF(ISBLANK(laps_times[[#This Row],[98]]),"DNF",CONCATENATE(RANK(rounds_cum_time[[#This Row],[98]],rounds_cum_time[98],1),"."))</f>
        <v>94.</v>
      </c>
      <c r="DD97" s="130" t="str">
        <f>IF(ISBLANK(laps_times[[#This Row],[99]]),"DNF",CONCATENATE(RANK(rounds_cum_time[[#This Row],[99]],rounds_cum_time[99],1),"."))</f>
        <v>94.</v>
      </c>
      <c r="DE97" s="130" t="str">
        <f>IF(ISBLANK(laps_times[[#This Row],[100]]),"DNF",CONCATENATE(RANK(rounds_cum_time[[#This Row],[100]],rounds_cum_time[100],1),"."))</f>
        <v>94.</v>
      </c>
      <c r="DF97" s="130" t="str">
        <f>IF(ISBLANK(laps_times[[#This Row],[101]]),"DNF",CONCATENATE(RANK(rounds_cum_time[[#This Row],[101]],rounds_cum_time[101],1),"."))</f>
        <v>94.</v>
      </c>
      <c r="DG97" s="130" t="str">
        <f>IF(ISBLANK(laps_times[[#This Row],[102]]),"DNF",CONCATENATE(RANK(rounds_cum_time[[#This Row],[102]],rounds_cum_time[102],1),"."))</f>
        <v>93.</v>
      </c>
      <c r="DH97" s="130" t="str">
        <f>IF(ISBLANK(laps_times[[#This Row],[103]]),"DNF",CONCATENATE(RANK(rounds_cum_time[[#This Row],[103]],rounds_cum_time[103],1),"."))</f>
        <v>93.</v>
      </c>
      <c r="DI97" s="131" t="str">
        <f>IF(ISBLANK(laps_times[[#This Row],[104]]),"DNF",CONCATENATE(RANK(rounds_cum_time[[#This Row],[104]],rounds_cum_time[104],1),"."))</f>
        <v>93.</v>
      </c>
      <c r="DJ97" s="131" t="str">
        <f>IF(ISBLANK(laps_times[[#This Row],[105]]),"DNF",CONCATENATE(RANK(rounds_cum_time[[#This Row],[105]],rounds_cum_time[105],1),"."))</f>
        <v>94.</v>
      </c>
    </row>
    <row r="98" spans="2:114" x14ac:dyDescent="0.2">
      <c r="B98" s="124">
        <f>laps_times[[#This Row],[poř]]</f>
        <v>95</v>
      </c>
      <c r="C98" s="129">
        <f>laps_times[[#This Row],[s.č.]]</f>
        <v>97</v>
      </c>
      <c r="D98" s="125" t="str">
        <f>laps_times[[#This Row],[jméno]]</f>
        <v>Šandera Martin</v>
      </c>
      <c r="E98" s="126">
        <f>laps_times[[#This Row],[roč]]</f>
        <v>1976</v>
      </c>
      <c r="F98" s="126" t="str">
        <f>laps_times[[#This Row],[kat]]</f>
        <v>M40</v>
      </c>
      <c r="G98" s="126">
        <f>laps_times[[#This Row],[poř_kat]]</f>
        <v>39</v>
      </c>
      <c r="H98" s="135" t="str">
        <f>IF(ISBLANK(laps_times[[#This Row],[klub]]),"-",laps_times[[#This Row],[klub]])</f>
        <v>BONBON</v>
      </c>
      <c r="I98" s="138">
        <f>laps_times[[#This Row],[celk. čas]]</f>
        <v>0.18097222222222223</v>
      </c>
      <c r="J98" s="130" t="str">
        <f>IF(ISBLANK(laps_times[[#This Row],[1]]),"DNF",CONCATENATE(RANK(rounds_cum_time[[#This Row],[1]],rounds_cum_time[1],1),"."))</f>
        <v>118.</v>
      </c>
      <c r="K98" s="130" t="str">
        <f>IF(ISBLANK(laps_times[[#This Row],[2]]),"DNF",CONCATENATE(RANK(rounds_cum_time[[#This Row],[2]],rounds_cum_time[2],1),"."))</f>
        <v>118.</v>
      </c>
      <c r="L98" s="130" t="str">
        <f>IF(ISBLANK(laps_times[[#This Row],[3]]),"DNF",CONCATENATE(RANK(rounds_cum_time[[#This Row],[3]],rounds_cum_time[3],1),"."))</f>
        <v>117.</v>
      </c>
      <c r="M98" s="130" t="str">
        <f>IF(ISBLANK(laps_times[[#This Row],[4]]),"DNF",CONCATENATE(RANK(rounds_cum_time[[#This Row],[4]],rounds_cum_time[4],1),"."))</f>
        <v>117.</v>
      </c>
      <c r="N98" s="130" t="str">
        <f>IF(ISBLANK(laps_times[[#This Row],[5]]),"DNF",CONCATENATE(RANK(rounds_cum_time[[#This Row],[5]],rounds_cum_time[5],1),"."))</f>
        <v>118.</v>
      </c>
      <c r="O98" s="130" t="str">
        <f>IF(ISBLANK(laps_times[[#This Row],[6]]),"DNF",CONCATENATE(RANK(rounds_cum_time[[#This Row],[6]],rounds_cum_time[6],1),"."))</f>
        <v>117.</v>
      </c>
      <c r="P98" s="130" t="str">
        <f>IF(ISBLANK(laps_times[[#This Row],[7]]),"DNF",CONCATENATE(RANK(rounds_cum_time[[#This Row],[7]],rounds_cum_time[7],1),"."))</f>
        <v>117.</v>
      </c>
      <c r="Q98" s="130" t="str">
        <f>IF(ISBLANK(laps_times[[#This Row],[8]]),"DNF",CONCATENATE(RANK(rounds_cum_time[[#This Row],[8]],rounds_cum_time[8],1),"."))</f>
        <v>117.</v>
      </c>
      <c r="R98" s="130" t="str">
        <f>IF(ISBLANK(laps_times[[#This Row],[9]]),"DNF",CONCATENATE(RANK(rounds_cum_time[[#This Row],[9]],rounds_cum_time[9],1),"."))</f>
        <v>117.</v>
      </c>
      <c r="S98" s="130" t="str">
        <f>IF(ISBLANK(laps_times[[#This Row],[10]]),"DNF",CONCATENATE(RANK(rounds_cum_time[[#This Row],[10]],rounds_cum_time[10],1),"."))</f>
        <v>117.</v>
      </c>
      <c r="T98" s="130" t="str">
        <f>IF(ISBLANK(laps_times[[#This Row],[11]]),"DNF",CONCATENATE(RANK(rounds_cum_time[[#This Row],[11]],rounds_cum_time[11],1),"."))</f>
        <v>119.</v>
      </c>
      <c r="U98" s="130" t="str">
        <f>IF(ISBLANK(laps_times[[#This Row],[12]]),"DNF",CONCATENATE(RANK(rounds_cum_time[[#This Row],[12]],rounds_cum_time[12],1),"."))</f>
        <v>118.</v>
      </c>
      <c r="V98" s="130" t="str">
        <f>IF(ISBLANK(laps_times[[#This Row],[13]]),"DNF",CONCATENATE(RANK(rounds_cum_time[[#This Row],[13]],rounds_cum_time[13],1),"."))</f>
        <v>118.</v>
      </c>
      <c r="W98" s="130" t="str">
        <f>IF(ISBLANK(laps_times[[#This Row],[14]]),"DNF",CONCATENATE(RANK(rounds_cum_time[[#This Row],[14]],rounds_cum_time[14],1),"."))</f>
        <v>117.</v>
      </c>
      <c r="X98" s="130" t="str">
        <f>IF(ISBLANK(laps_times[[#This Row],[15]]),"DNF",CONCATENATE(RANK(rounds_cum_time[[#This Row],[15]],rounds_cum_time[15],1),"."))</f>
        <v>117.</v>
      </c>
      <c r="Y98" s="130" t="str">
        <f>IF(ISBLANK(laps_times[[#This Row],[16]]),"DNF",CONCATENATE(RANK(rounds_cum_time[[#This Row],[16]],rounds_cum_time[16],1),"."))</f>
        <v>117.</v>
      </c>
      <c r="Z98" s="130" t="str">
        <f>IF(ISBLANK(laps_times[[#This Row],[17]]),"DNF",CONCATENATE(RANK(rounds_cum_time[[#This Row],[17]],rounds_cum_time[17],1),"."))</f>
        <v>117.</v>
      </c>
      <c r="AA98" s="130" t="str">
        <f>IF(ISBLANK(laps_times[[#This Row],[18]]),"DNF",CONCATENATE(RANK(rounds_cum_time[[#This Row],[18]],rounds_cum_time[18],1),"."))</f>
        <v>117.</v>
      </c>
      <c r="AB98" s="130" t="str">
        <f>IF(ISBLANK(laps_times[[#This Row],[19]]),"DNF",CONCATENATE(RANK(rounds_cum_time[[#This Row],[19]],rounds_cum_time[19],1),"."))</f>
        <v>117.</v>
      </c>
      <c r="AC98" s="130" t="str">
        <f>IF(ISBLANK(laps_times[[#This Row],[20]]),"DNF",CONCATENATE(RANK(rounds_cum_time[[#This Row],[20]],rounds_cum_time[20],1),"."))</f>
        <v>117.</v>
      </c>
      <c r="AD98" s="130" t="str">
        <f>IF(ISBLANK(laps_times[[#This Row],[21]]),"DNF",CONCATENATE(RANK(rounds_cum_time[[#This Row],[21]],rounds_cum_time[21],1),"."))</f>
        <v>117.</v>
      </c>
      <c r="AE98" s="130" t="str">
        <f>IF(ISBLANK(laps_times[[#This Row],[22]]),"DNF",CONCATENATE(RANK(rounds_cum_time[[#This Row],[22]],rounds_cum_time[22],1),"."))</f>
        <v>118.</v>
      </c>
      <c r="AF98" s="130" t="str">
        <f>IF(ISBLANK(laps_times[[#This Row],[23]]),"DNF",CONCATENATE(RANK(rounds_cum_time[[#This Row],[23]],rounds_cum_time[23],1),"."))</f>
        <v>118.</v>
      </c>
      <c r="AG98" s="130" t="str">
        <f>IF(ISBLANK(laps_times[[#This Row],[24]]),"DNF",CONCATENATE(RANK(rounds_cum_time[[#This Row],[24]],rounds_cum_time[24],1),"."))</f>
        <v>118.</v>
      </c>
      <c r="AH98" s="130" t="str">
        <f>IF(ISBLANK(laps_times[[#This Row],[25]]),"DNF",CONCATENATE(RANK(rounds_cum_time[[#This Row],[25]],rounds_cum_time[25],1),"."))</f>
        <v>117.</v>
      </c>
      <c r="AI98" s="130" t="str">
        <f>IF(ISBLANK(laps_times[[#This Row],[26]]),"DNF",CONCATENATE(RANK(rounds_cum_time[[#This Row],[26]],rounds_cum_time[26],1),"."))</f>
        <v>118.</v>
      </c>
      <c r="AJ98" s="130" t="str">
        <f>IF(ISBLANK(laps_times[[#This Row],[27]]),"DNF",CONCATENATE(RANK(rounds_cum_time[[#This Row],[27]],rounds_cum_time[27],1),"."))</f>
        <v>118.</v>
      </c>
      <c r="AK98" s="130" t="str">
        <f>IF(ISBLANK(laps_times[[#This Row],[28]]),"DNF",CONCATENATE(RANK(rounds_cum_time[[#This Row],[28]],rounds_cum_time[28],1),"."))</f>
        <v>118.</v>
      </c>
      <c r="AL98" s="130" t="str">
        <f>IF(ISBLANK(laps_times[[#This Row],[29]]),"DNF",CONCATENATE(RANK(rounds_cum_time[[#This Row],[29]],rounds_cum_time[29],1),"."))</f>
        <v>118.</v>
      </c>
      <c r="AM98" s="130" t="str">
        <f>IF(ISBLANK(laps_times[[#This Row],[30]]),"DNF",CONCATENATE(RANK(rounds_cum_time[[#This Row],[30]],rounds_cum_time[30],1),"."))</f>
        <v>118.</v>
      </c>
      <c r="AN98" s="130" t="str">
        <f>IF(ISBLANK(laps_times[[#This Row],[31]]),"DNF",CONCATENATE(RANK(rounds_cum_time[[#This Row],[31]],rounds_cum_time[31],1),"."))</f>
        <v>118.</v>
      </c>
      <c r="AO98" s="130" t="str">
        <f>IF(ISBLANK(laps_times[[#This Row],[32]]),"DNF",CONCATENATE(RANK(rounds_cum_time[[#This Row],[32]],rounds_cum_time[32],1),"."))</f>
        <v>117.</v>
      </c>
      <c r="AP98" s="130" t="str">
        <f>IF(ISBLANK(laps_times[[#This Row],[33]]),"DNF",CONCATENATE(RANK(rounds_cum_time[[#This Row],[33]],rounds_cum_time[33],1),"."))</f>
        <v>117.</v>
      </c>
      <c r="AQ98" s="130" t="str">
        <f>IF(ISBLANK(laps_times[[#This Row],[34]]),"DNF",CONCATENATE(RANK(rounds_cum_time[[#This Row],[34]],rounds_cum_time[34],1),"."))</f>
        <v>117.</v>
      </c>
      <c r="AR98" s="130" t="str">
        <f>IF(ISBLANK(laps_times[[#This Row],[35]]),"DNF",CONCATENATE(RANK(rounds_cum_time[[#This Row],[35]],rounds_cum_time[35],1),"."))</f>
        <v>117.</v>
      </c>
      <c r="AS98" s="130" t="str">
        <f>IF(ISBLANK(laps_times[[#This Row],[36]]),"DNF",CONCATENATE(RANK(rounds_cum_time[[#This Row],[36]],rounds_cum_time[36],1),"."))</f>
        <v>117.</v>
      </c>
      <c r="AT98" s="130" t="str">
        <f>IF(ISBLANK(laps_times[[#This Row],[37]]),"DNF",CONCATENATE(RANK(rounds_cum_time[[#This Row],[37]],rounds_cum_time[37],1),"."))</f>
        <v>117.</v>
      </c>
      <c r="AU98" s="130" t="str">
        <f>IF(ISBLANK(laps_times[[#This Row],[38]]),"DNF",CONCATENATE(RANK(rounds_cum_time[[#This Row],[38]],rounds_cum_time[38],1),"."))</f>
        <v>117.</v>
      </c>
      <c r="AV98" s="130" t="str">
        <f>IF(ISBLANK(laps_times[[#This Row],[39]]),"DNF",CONCATENATE(RANK(rounds_cum_time[[#This Row],[39]],rounds_cum_time[39],1),"."))</f>
        <v>117.</v>
      </c>
      <c r="AW98" s="130" t="str">
        <f>IF(ISBLANK(laps_times[[#This Row],[40]]),"DNF",CONCATENATE(RANK(rounds_cum_time[[#This Row],[40]],rounds_cum_time[40],1),"."))</f>
        <v>117.</v>
      </c>
      <c r="AX98" s="130" t="str">
        <f>IF(ISBLANK(laps_times[[#This Row],[41]]),"DNF",CONCATENATE(RANK(rounds_cum_time[[#This Row],[41]],rounds_cum_time[41],1),"."))</f>
        <v>117.</v>
      </c>
      <c r="AY98" s="130" t="str">
        <f>IF(ISBLANK(laps_times[[#This Row],[42]]),"DNF",CONCATENATE(RANK(rounds_cum_time[[#This Row],[42]],rounds_cum_time[42],1),"."))</f>
        <v>117.</v>
      </c>
      <c r="AZ98" s="130" t="str">
        <f>IF(ISBLANK(laps_times[[#This Row],[43]]),"DNF",CONCATENATE(RANK(rounds_cum_time[[#This Row],[43]],rounds_cum_time[43],1),"."))</f>
        <v>116.</v>
      </c>
      <c r="BA98" s="130" t="str">
        <f>IF(ISBLANK(laps_times[[#This Row],[44]]),"DNF",CONCATENATE(RANK(rounds_cum_time[[#This Row],[44]],rounds_cum_time[44],1),"."))</f>
        <v>116.</v>
      </c>
      <c r="BB98" s="130" t="str">
        <f>IF(ISBLANK(laps_times[[#This Row],[45]]),"DNF",CONCATENATE(RANK(rounds_cum_time[[#This Row],[45]],rounds_cum_time[45],1),"."))</f>
        <v>116.</v>
      </c>
      <c r="BC98" s="130" t="str">
        <f>IF(ISBLANK(laps_times[[#This Row],[46]]),"DNF",CONCATENATE(RANK(rounds_cum_time[[#This Row],[46]],rounds_cum_time[46],1),"."))</f>
        <v>116.</v>
      </c>
      <c r="BD98" s="130" t="str">
        <f>IF(ISBLANK(laps_times[[#This Row],[47]]),"DNF",CONCATENATE(RANK(rounds_cum_time[[#This Row],[47]],rounds_cum_time[47],1),"."))</f>
        <v>115.</v>
      </c>
      <c r="BE98" s="130" t="str">
        <f>IF(ISBLANK(laps_times[[#This Row],[48]]),"DNF",CONCATENATE(RANK(rounds_cum_time[[#This Row],[48]],rounds_cum_time[48],1),"."))</f>
        <v>114.</v>
      </c>
      <c r="BF98" s="130" t="str">
        <f>IF(ISBLANK(laps_times[[#This Row],[49]]),"DNF",CONCATENATE(RANK(rounds_cum_time[[#This Row],[49]],rounds_cum_time[49],1),"."))</f>
        <v>114.</v>
      </c>
      <c r="BG98" s="130" t="str">
        <f>IF(ISBLANK(laps_times[[#This Row],[50]]),"DNF",CONCATENATE(RANK(rounds_cum_time[[#This Row],[50]],rounds_cum_time[50],1),"."))</f>
        <v>113.</v>
      </c>
      <c r="BH98" s="130" t="str">
        <f>IF(ISBLANK(laps_times[[#This Row],[51]]),"DNF",CONCATENATE(RANK(rounds_cum_time[[#This Row],[51]],rounds_cum_time[51],1),"."))</f>
        <v>114.</v>
      </c>
      <c r="BI98" s="130" t="str">
        <f>IF(ISBLANK(laps_times[[#This Row],[52]]),"DNF",CONCATENATE(RANK(rounds_cum_time[[#This Row],[52]],rounds_cum_time[52],1),"."))</f>
        <v>112.</v>
      </c>
      <c r="BJ98" s="130" t="str">
        <f>IF(ISBLANK(laps_times[[#This Row],[53]]),"DNF",CONCATENATE(RANK(rounds_cum_time[[#This Row],[53]],rounds_cum_time[53],1),"."))</f>
        <v>111.</v>
      </c>
      <c r="BK98" s="130" t="str">
        <f>IF(ISBLANK(laps_times[[#This Row],[54]]),"DNF",CONCATENATE(RANK(rounds_cum_time[[#This Row],[54]],rounds_cum_time[54],1),"."))</f>
        <v>111.</v>
      </c>
      <c r="BL98" s="130" t="str">
        <f>IF(ISBLANK(laps_times[[#This Row],[55]]),"DNF",CONCATENATE(RANK(rounds_cum_time[[#This Row],[55]],rounds_cum_time[55],1),"."))</f>
        <v>111.</v>
      </c>
      <c r="BM98" s="130" t="str">
        <f>IF(ISBLANK(laps_times[[#This Row],[56]]),"DNF",CONCATENATE(RANK(rounds_cum_time[[#This Row],[56]],rounds_cum_time[56],1),"."))</f>
        <v>111.</v>
      </c>
      <c r="BN98" s="130" t="str">
        <f>IF(ISBLANK(laps_times[[#This Row],[57]]),"DNF",CONCATENATE(RANK(rounds_cum_time[[#This Row],[57]],rounds_cum_time[57],1),"."))</f>
        <v>110.</v>
      </c>
      <c r="BO98" s="130" t="str">
        <f>IF(ISBLANK(laps_times[[#This Row],[58]]),"DNF",CONCATENATE(RANK(rounds_cum_time[[#This Row],[58]],rounds_cum_time[58],1),"."))</f>
        <v>110.</v>
      </c>
      <c r="BP98" s="130" t="str">
        <f>IF(ISBLANK(laps_times[[#This Row],[59]]),"DNF",CONCATENATE(RANK(rounds_cum_time[[#This Row],[59]],rounds_cum_time[59],1),"."))</f>
        <v>110.</v>
      </c>
      <c r="BQ98" s="130" t="str">
        <f>IF(ISBLANK(laps_times[[#This Row],[60]]),"DNF",CONCATENATE(RANK(rounds_cum_time[[#This Row],[60]],rounds_cum_time[60],1),"."))</f>
        <v>110.</v>
      </c>
      <c r="BR98" s="130" t="str">
        <f>IF(ISBLANK(laps_times[[#This Row],[61]]),"DNF",CONCATENATE(RANK(rounds_cum_time[[#This Row],[61]],rounds_cum_time[61],1),"."))</f>
        <v>108.</v>
      </c>
      <c r="BS98" s="130" t="str">
        <f>IF(ISBLANK(laps_times[[#This Row],[62]]),"DNF",CONCATENATE(RANK(rounds_cum_time[[#This Row],[62]],rounds_cum_time[62],1),"."))</f>
        <v>108.</v>
      </c>
      <c r="BT98" s="130" t="str">
        <f>IF(ISBLANK(laps_times[[#This Row],[63]]),"DNF",CONCATENATE(RANK(rounds_cum_time[[#This Row],[63]],rounds_cum_time[63],1),"."))</f>
        <v>108.</v>
      </c>
      <c r="BU98" s="130" t="str">
        <f>IF(ISBLANK(laps_times[[#This Row],[64]]),"DNF",CONCATENATE(RANK(rounds_cum_time[[#This Row],[64]],rounds_cum_time[64],1),"."))</f>
        <v>108.</v>
      </c>
      <c r="BV98" s="130" t="str">
        <f>IF(ISBLANK(laps_times[[#This Row],[65]]),"DNF",CONCATENATE(RANK(rounds_cum_time[[#This Row],[65]],rounds_cum_time[65],1),"."))</f>
        <v>108.</v>
      </c>
      <c r="BW98" s="130" t="str">
        <f>IF(ISBLANK(laps_times[[#This Row],[66]]),"DNF",CONCATENATE(RANK(rounds_cum_time[[#This Row],[66]],rounds_cum_time[66],1),"."))</f>
        <v>107.</v>
      </c>
      <c r="BX98" s="130" t="str">
        <f>IF(ISBLANK(laps_times[[#This Row],[67]]),"DNF",CONCATENATE(RANK(rounds_cum_time[[#This Row],[67]],rounds_cum_time[67],1),"."))</f>
        <v>107.</v>
      </c>
      <c r="BY98" s="130" t="str">
        <f>IF(ISBLANK(laps_times[[#This Row],[68]]),"DNF",CONCATENATE(RANK(rounds_cum_time[[#This Row],[68]],rounds_cum_time[68],1),"."))</f>
        <v>105.</v>
      </c>
      <c r="BZ98" s="130" t="str">
        <f>IF(ISBLANK(laps_times[[#This Row],[69]]),"DNF",CONCATENATE(RANK(rounds_cum_time[[#This Row],[69]],rounds_cum_time[69],1),"."))</f>
        <v>105.</v>
      </c>
      <c r="CA98" s="130" t="str">
        <f>IF(ISBLANK(laps_times[[#This Row],[70]]),"DNF",CONCATENATE(RANK(rounds_cum_time[[#This Row],[70]],rounds_cum_time[70],1),"."))</f>
        <v>105.</v>
      </c>
      <c r="CB98" s="130" t="str">
        <f>IF(ISBLANK(laps_times[[#This Row],[71]]),"DNF",CONCATENATE(RANK(rounds_cum_time[[#This Row],[71]],rounds_cum_time[71],1),"."))</f>
        <v>105.</v>
      </c>
      <c r="CC98" s="130" t="str">
        <f>IF(ISBLANK(laps_times[[#This Row],[72]]),"DNF",CONCATENATE(RANK(rounds_cum_time[[#This Row],[72]],rounds_cum_time[72],1),"."))</f>
        <v>105.</v>
      </c>
      <c r="CD98" s="130" t="str">
        <f>IF(ISBLANK(laps_times[[#This Row],[73]]),"DNF",CONCATENATE(RANK(rounds_cum_time[[#This Row],[73]],rounds_cum_time[73],1),"."))</f>
        <v>105.</v>
      </c>
      <c r="CE98" s="130" t="str">
        <f>IF(ISBLANK(laps_times[[#This Row],[74]]),"DNF",CONCATENATE(RANK(rounds_cum_time[[#This Row],[74]],rounds_cum_time[74],1),"."))</f>
        <v>105.</v>
      </c>
      <c r="CF98" s="130" t="str">
        <f>IF(ISBLANK(laps_times[[#This Row],[75]]),"DNF",CONCATENATE(RANK(rounds_cum_time[[#This Row],[75]],rounds_cum_time[75],1),"."))</f>
        <v>105.</v>
      </c>
      <c r="CG98" s="130" t="str">
        <f>IF(ISBLANK(laps_times[[#This Row],[76]]),"DNF",CONCATENATE(RANK(rounds_cum_time[[#This Row],[76]],rounds_cum_time[76],1),"."))</f>
        <v>105.</v>
      </c>
      <c r="CH98" s="130" t="str">
        <f>IF(ISBLANK(laps_times[[#This Row],[77]]),"DNF",CONCATENATE(RANK(rounds_cum_time[[#This Row],[77]],rounds_cum_time[77],1),"."))</f>
        <v>104.</v>
      </c>
      <c r="CI98" s="130" t="str">
        <f>IF(ISBLANK(laps_times[[#This Row],[78]]),"DNF",CONCATENATE(RANK(rounds_cum_time[[#This Row],[78]],rounds_cum_time[78],1),"."))</f>
        <v>103.</v>
      </c>
      <c r="CJ98" s="130" t="str">
        <f>IF(ISBLANK(laps_times[[#This Row],[79]]),"DNF",CONCATENATE(RANK(rounds_cum_time[[#This Row],[79]],rounds_cum_time[79],1),"."))</f>
        <v>103.</v>
      </c>
      <c r="CK98" s="130" t="str">
        <f>IF(ISBLANK(laps_times[[#This Row],[80]]),"DNF",CONCATENATE(RANK(rounds_cum_time[[#This Row],[80]],rounds_cum_time[80],1),"."))</f>
        <v>103.</v>
      </c>
      <c r="CL98" s="130" t="str">
        <f>IF(ISBLANK(laps_times[[#This Row],[81]]),"DNF",CONCATENATE(RANK(rounds_cum_time[[#This Row],[81]],rounds_cum_time[81],1),"."))</f>
        <v>102.</v>
      </c>
      <c r="CM98" s="130" t="str">
        <f>IF(ISBLANK(laps_times[[#This Row],[82]]),"DNF",CONCATENATE(RANK(rounds_cum_time[[#This Row],[82]],rounds_cum_time[82],1),"."))</f>
        <v>102.</v>
      </c>
      <c r="CN98" s="130" t="str">
        <f>IF(ISBLANK(laps_times[[#This Row],[83]]),"DNF",CONCATENATE(RANK(rounds_cum_time[[#This Row],[83]],rounds_cum_time[83],1),"."))</f>
        <v>101.</v>
      </c>
      <c r="CO98" s="130" t="str">
        <f>IF(ISBLANK(laps_times[[#This Row],[84]]),"DNF",CONCATENATE(RANK(rounds_cum_time[[#This Row],[84]],rounds_cum_time[84],1),"."))</f>
        <v>101.</v>
      </c>
      <c r="CP98" s="130" t="str">
        <f>IF(ISBLANK(laps_times[[#This Row],[85]]),"DNF",CONCATENATE(RANK(rounds_cum_time[[#This Row],[85]],rounds_cum_time[85],1),"."))</f>
        <v>101.</v>
      </c>
      <c r="CQ98" s="130" t="str">
        <f>IF(ISBLANK(laps_times[[#This Row],[86]]),"DNF",CONCATENATE(RANK(rounds_cum_time[[#This Row],[86]],rounds_cum_time[86],1),"."))</f>
        <v>101.</v>
      </c>
      <c r="CR98" s="130" t="str">
        <f>IF(ISBLANK(laps_times[[#This Row],[87]]),"DNF",CONCATENATE(RANK(rounds_cum_time[[#This Row],[87]],rounds_cum_time[87],1),"."))</f>
        <v>101.</v>
      </c>
      <c r="CS98" s="130" t="str">
        <f>IF(ISBLANK(laps_times[[#This Row],[88]]),"DNF",CONCATENATE(RANK(rounds_cum_time[[#This Row],[88]],rounds_cum_time[88],1),"."))</f>
        <v>100.</v>
      </c>
      <c r="CT98" s="130" t="str">
        <f>IF(ISBLANK(laps_times[[#This Row],[89]]),"DNF",CONCATENATE(RANK(rounds_cum_time[[#This Row],[89]],rounds_cum_time[89],1),"."))</f>
        <v>100.</v>
      </c>
      <c r="CU98" s="130" t="str">
        <f>IF(ISBLANK(laps_times[[#This Row],[90]]),"DNF",CONCATENATE(RANK(rounds_cum_time[[#This Row],[90]],rounds_cum_time[90],1),"."))</f>
        <v>99.</v>
      </c>
      <c r="CV98" s="130" t="str">
        <f>IF(ISBLANK(laps_times[[#This Row],[91]]),"DNF",CONCATENATE(RANK(rounds_cum_time[[#This Row],[91]],rounds_cum_time[91],1),"."))</f>
        <v>100.</v>
      </c>
      <c r="CW98" s="130" t="str">
        <f>IF(ISBLANK(laps_times[[#This Row],[92]]),"DNF",CONCATENATE(RANK(rounds_cum_time[[#This Row],[92]],rounds_cum_time[92],1),"."))</f>
        <v>99.</v>
      </c>
      <c r="CX98" s="130" t="str">
        <f>IF(ISBLANK(laps_times[[#This Row],[93]]),"DNF",CONCATENATE(RANK(rounds_cum_time[[#This Row],[93]],rounds_cum_time[93],1),"."))</f>
        <v>98.</v>
      </c>
      <c r="CY98" s="130" t="str">
        <f>IF(ISBLANK(laps_times[[#This Row],[94]]),"DNF",CONCATENATE(RANK(rounds_cum_time[[#This Row],[94]],rounds_cum_time[94],1),"."))</f>
        <v>97.</v>
      </c>
      <c r="CZ98" s="130" t="str">
        <f>IF(ISBLANK(laps_times[[#This Row],[95]]),"DNF",CONCATENATE(RANK(rounds_cum_time[[#This Row],[95]],rounds_cum_time[95],1),"."))</f>
        <v>97.</v>
      </c>
      <c r="DA98" s="130" t="str">
        <f>IF(ISBLANK(laps_times[[#This Row],[96]]),"DNF",CONCATENATE(RANK(rounds_cum_time[[#This Row],[96]],rounds_cum_time[96],1),"."))</f>
        <v>97.</v>
      </c>
      <c r="DB98" s="130" t="str">
        <f>IF(ISBLANK(laps_times[[#This Row],[97]]),"DNF",CONCATENATE(RANK(rounds_cum_time[[#This Row],[97]],rounds_cum_time[97],1),"."))</f>
        <v>96.</v>
      </c>
      <c r="DC98" s="130" t="str">
        <f>IF(ISBLANK(laps_times[[#This Row],[98]]),"DNF",CONCATENATE(RANK(rounds_cum_time[[#This Row],[98]],rounds_cum_time[98],1),"."))</f>
        <v>96.</v>
      </c>
      <c r="DD98" s="130" t="str">
        <f>IF(ISBLANK(laps_times[[#This Row],[99]]),"DNF",CONCATENATE(RANK(rounds_cum_time[[#This Row],[99]],rounds_cum_time[99],1),"."))</f>
        <v>95.</v>
      </c>
      <c r="DE98" s="130" t="str">
        <f>IF(ISBLANK(laps_times[[#This Row],[100]]),"DNF",CONCATENATE(RANK(rounds_cum_time[[#This Row],[100]],rounds_cum_time[100],1),"."))</f>
        <v>95.</v>
      </c>
      <c r="DF98" s="130" t="str">
        <f>IF(ISBLANK(laps_times[[#This Row],[101]]),"DNF",CONCATENATE(RANK(rounds_cum_time[[#This Row],[101]],rounds_cum_time[101],1),"."))</f>
        <v>95.</v>
      </c>
      <c r="DG98" s="130" t="str">
        <f>IF(ISBLANK(laps_times[[#This Row],[102]]),"DNF",CONCATENATE(RANK(rounds_cum_time[[#This Row],[102]],rounds_cum_time[102],1),"."))</f>
        <v>95.</v>
      </c>
      <c r="DH98" s="130" t="str">
        <f>IF(ISBLANK(laps_times[[#This Row],[103]]),"DNF",CONCATENATE(RANK(rounds_cum_time[[#This Row],[103]],rounds_cum_time[103],1),"."))</f>
        <v>95.</v>
      </c>
      <c r="DI98" s="131" t="str">
        <f>IF(ISBLANK(laps_times[[#This Row],[104]]),"DNF",CONCATENATE(RANK(rounds_cum_time[[#This Row],[104]],rounds_cum_time[104],1),"."))</f>
        <v>95.</v>
      </c>
      <c r="DJ98" s="131" t="str">
        <f>IF(ISBLANK(laps_times[[#This Row],[105]]),"DNF",CONCATENATE(RANK(rounds_cum_time[[#This Row],[105]],rounds_cum_time[105],1),"."))</f>
        <v>95.</v>
      </c>
    </row>
    <row r="99" spans="2:114" x14ac:dyDescent="0.2">
      <c r="B99" s="124">
        <f>laps_times[[#This Row],[poř]]</f>
        <v>96</v>
      </c>
      <c r="C99" s="129">
        <f>laps_times[[#This Row],[s.č.]]</f>
        <v>54</v>
      </c>
      <c r="D99" s="125" t="str">
        <f>laps_times[[#This Row],[jméno]]</f>
        <v>Kubičková Eliška Anna</v>
      </c>
      <c r="E99" s="126">
        <f>laps_times[[#This Row],[roč]]</f>
        <v>1966</v>
      </c>
      <c r="F99" s="126" t="str">
        <f>laps_times[[#This Row],[kat]]</f>
        <v>Z2</v>
      </c>
      <c r="G99" s="126">
        <f>laps_times[[#This Row],[poř_kat]]</f>
        <v>7</v>
      </c>
      <c r="H99" s="135" t="str">
        <f>IF(ISBLANK(laps_times[[#This Row],[klub]]),"-",laps_times[[#This Row],[klub]])</f>
        <v>SC Marathon Plzeň</v>
      </c>
      <c r="I99" s="138">
        <f>laps_times[[#This Row],[celk. čas]]</f>
        <v>0.18186342592592594</v>
      </c>
      <c r="J99" s="130" t="str">
        <f>IF(ISBLANK(laps_times[[#This Row],[1]]),"DNF",CONCATENATE(RANK(rounds_cum_time[[#This Row],[1]],rounds_cum_time[1],1),"."))</f>
        <v>120.</v>
      </c>
      <c r="K99" s="130" t="str">
        <f>IF(ISBLANK(laps_times[[#This Row],[2]]),"DNF",CONCATENATE(RANK(rounds_cum_time[[#This Row],[2]],rounds_cum_time[2],1),"."))</f>
        <v>120.</v>
      </c>
      <c r="L99" s="130" t="str">
        <f>IF(ISBLANK(laps_times[[#This Row],[3]]),"DNF",CONCATENATE(RANK(rounds_cum_time[[#This Row],[3]],rounds_cum_time[3],1),"."))</f>
        <v>118.</v>
      </c>
      <c r="M99" s="130" t="str">
        <f>IF(ISBLANK(laps_times[[#This Row],[4]]),"DNF",CONCATENATE(RANK(rounds_cum_time[[#This Row],[4]],rounds_cum_time[4],1),"."))</f>
        <v>119.</v>
      </c>
      <c r="N99" s="130" t="str">
        <f>IF(ISBLANK(laps_times[[#This Row],[5]]),"DNF",CONCATENATE(RANK(rounds_cum_time[[#This Row],[5]],rounds_cum_time[5],1),"."))</f>
        <v>119.</v>
      </c>
      <c r="O99" s="130" t="str">
        <f>IF(ISBLANK(laps_times[[#This Row],[6]]),"DNF",CONCATENATE(RANK(rounds_cum_time[[#This Row],[6]],rounds_cum_time[6],1),"."))</f>
        <v>119.</v>
      </c>
      <c r="P99" s="130" t="str">
        <f>IF(ISBLANK(laps_times[[#This Row],[7]]),"DNF",CONCATENATE(RANK(rounds_cum_time[[#This Row],[7]],rounds_cum_time[7],1),"."))</f>
        <v>119.</v>
      </c>
      <c r="Q99" s="130" t="str">
        <f>IF(ISBLANK(laps_times[[#This Row],[8]]),"DNF",CONCATENATE(RANK(rounds_cum_time[[#This Row],[8]],rounds_cum_time[8],1),"."))</f>
        <v>119.</v>
      </c>
      <c r="R99" s="130" t="str">
        <f>IF(ISBLANK(laps_times[[#This Row],[9]]),"DNF",CONCATENATE(RANK(rounds_cum_time[[#This Row],[9]],rounds_cum_time[9],1),"."))</f>
        <v>119.</v>
      </c>
      <c r="S99" s="130" t="str">
        <f>IF(ISBLANK(laps_times[[#This Row],[10]]),"DNF",CONCATENATE(RANK(rounds_cum_time[[#This Row],[10]],rounds_cum_time[10],1),"."))</f>
        <v>119.</v>
      </c>
      <c r="T99" s="130" t="str">
        <f>IF(ISBLANK(laps_times[[#This Row],[11]]),"DNF",CONCATENATE(RANK(rounds_cum_time[[#This Row],[11]],rounds_cum_time[11],1),"."))</f>
        <v>118.</v>
      </c>
      <c r="U99" s="130" t="str">
        <f>IF(ISBLANK(laps_times[[#This Row],[12]]),"DNF",CONCATENATE(RANK(rounds_cum_time[[#This Row],[12]],rounds_cum_time[12],1),"."))</f>
        <v>119.</v>
      </c>
      <c r="V99" s="130" t="str">
        <f>IF(ISBLANK(laps_times[[#This Row],[13]]),"DNF",CONCATENATE(RANK(rounds_cum_time[[#This Row],[13]],rounds_cum_time[13],1),"."))</f>
        <v>119.</v>
      </c>
      <c r="W99" s="130" t="str">
        <f>IF(ISBLANK(laps_times[[#This Row],[14]]),"DNF",CONCATENATE(RANK(rounds_cum_time[[#This Row],[14]],rounds_cum_time[14],1),"."))</f>
        <v>118.</v>
      </c>
      <c r="X99" s="130" t="str">
        <f>IF(ISBLANK(laps_times[[#This Row],[15]]),"DNF",CONCATENATE(RANK(rounds_cum_time[[#This Row],[15]],rounds_cum_time[15],1),"."))</f>
        <v>118.</v>
      </c>
      <c r="Y99" s="130" t="str">
        <f>IF(ISBLANK(laps_times[[#This Row],[16]]),"DNF",CONCATENATE(RANK(rounds_cum_time[[#This Row],[16]],rounds_cum_time[16],1),"."))</f>
        <v>118.</v>
      </c>
      <c r="Z99" s="130" t="str">
        <f>IF(ISBLANK(laps_times[[#This Row],[17]]),"DNF",CONCATENATE(RANK(rounds_cum_time[[#This Row],[17]],rounds_cum_time[17],1),"."))</f>
        <v>118.</v>
      </c>
      <c r="AA99" s="130" t="str">
        <f>IF(ISBLANK(laps_times[[#This Row],[18]]),"DNF",CONCATENATE(RANK(rounds_cum_time[[#This Row],[18]],rounds_cum_time[18],1),"."))</f>
        <v>118.</v>
      </c>
      <c r="AB99" s="130" t="str">
        <f>IF(ISBLANK(laps_times[[#This Row],[19]]),"DNF",CONCATENATE(RANK(rounds_cum_time[[#This Row],[19]],rounds_cum_time[19],1),"."))</f>
        <v>118.</v>
      </c>
      <c r="AC99" s="130" t="str">
        <f>IF(ISBLANK(laps_times[[#This Row],[20]]),"DNF",CONCATENATE(RANK(rounds_cum_time[[#This Row],[20]],rounds_cum_time[20],1),"."))</f>
        <v>118.</v>
      </c>
      <c r="AD99" s="130" t="str">
        <f>IF(ISBLANK(laps_times[[#This Row],[21]]),"DNF",CONCATENATE(RANK(rounds_cum_time[[#This Row],[21]],rounds_cum_time[21],1),"."))</f>
        <v>118.</v>
      </c>
      <c r="AE99" s="130" t="str">
        <f>IF(ISBLANK(laps_times[[#This Row],[22]]),"DNF",CONCATENATE(RANK(rounds_cum_time[[#This Row],[22]],rounds_cum_time[22],1),"."))</f>
        <v>117.</v>
      </c>
      <c r="AF99" s="130" t="str">
        <f>IF(ISBLANK(laps_times[[#This Row],[23]]),"DNF",CONCATENATE(RANK(rounds_cum_time[[#This Row],[23]],rounds_cum_time[23],1),"."))</f>
        <v>117.</v>
      </c>
      <c r="AG99" s="130" t="str">
        <f>IF(ISBLANK(laps_times[[#This Row],[24]]),"DNF",CONCATENATE(RANK(rounds_cum_time[[#This Row],[24]],rounds_cum_time[24],1),"."))</f>
        <v>117.</v>
      </c>
      <c r="AH99" s="130" t="str">
        <f>IF(ISBLANK(laps_times[[#This Row],[25]]),"DNF",CONCATENATE(RANK(rounds_cum_time[[#This Row],[25]],rounds_cum_time[25],1),"."))</f>
        <v>118.</v>
      </c>
      <c r="AI99" s="130" t="str">
        <f>IF(ISBLANK(laps_times[[#This Row],[26]]),"DNF",CONCATENATE(RANK(rounds_cum_time[[#This Row],[26]],rounds_cum_time[26],1),"."))</f>
        <v>117.</v>
      </c>
      <c r="AJ99" s="130" t="str">
        <f>IF(ISBLANK(laps_times[[#This Row],[27]]),"DNF",CONCATENATE(RANK(rounds_cum_time[[#This Row],[27]],rounds_cum_time[27],1),"."))</f>
        <v>117.</v>
      </c>
      <c r="AK99" s="130" t="str">
        <f>IF(ISBLANK(laps_times[[#This Row],[28]]),"DNF",CONCATENATE(RANK(rounds_cum_time[[#This Row],[28]],rounds_cum_time[28],1),"."))</f>
        <v>117.</v>
      </c>
      <c r="AL99" s="130" t="str">
        <f>IF(ISBLANK(laps_times[[#This Row],[29]]),"DNF",CONCATENATE(RANK(rounds_cum_time[[#This Row],[29]],rounds_cum_time[29],1),"."))</f>
        <v>117.</v>
      </c>
      <c r="AM99" s="130" t="str">
        <f>IF(ISBLANK(laps_times[[#This Row],[30]]),"DNF",CONCATENATE(RANK(rounds_cum_time[[#This Row],[30]],rounds_cum_time[30],1),"."))</f>
        <v>117.</v>
      </c>
      <c r="AN99" s="130" t="str">
        <f>IF(ISBLANK(laps_times[[#This Row],[31]]),"DNF",CONCATENATE(RANK(rounds_cum_time[[#This Row],[31]],rounds_cum_time[31],1),"."))</f>
        <v>117.</v>
      </c>
      <c r="AO99" s="130" t="str">
        <f>IF(ISBLANK(laps_times[[#This Row],[32]]),"DNF",CONCATENATE(RANK(rounds_cum_time[[#This Row],[32]],rounds_cum_time[32],1),"."))</f>
        <v>116.</v>
      </c>
      <c r="AP99" s="130" t="str">
        <f>IF(ISBLANK(laps_times[[#This Row],[33]]),"DNF",CONCATENATE(RANK(rounds_cum_time[[#This Row],[33]],rounds_cum_time[33],1),"."))</f>
        <v>115.</v>
      </c>
      <c r="AQ99" s="130" t="str">
        <f>IF(ISBLANK(laps_times[[#This Row],[34]]),"DNF",CONCATENATE(RANK(rounds_cum_time[[#This Row],[34]],rounds_cum_time[34],1),"."))</f>
        <v>114.</v>
      </c>
      <c r="AR99" s="130" t="str">
        <f>IF(ISBLANK(laps_times[[#This Row],[35]]),"DNF",CONCATENATE(RANK(rounds_cum_time[[#This Row],[35]],rounds_cum_time[35],1),"."))</f>
        <v>114.</v>
      </c>
      <c r="AS99" s="130" t="str">
        <f>IF(ISBLANK(laps_times[[#This Row],[36]]),"DNF",CONCATENATE(RANK(rounds_cum_time[[#This Row],[36]],rounds_cum_time[36],1),"."))</f>
        <v>113.</v>
      </c>
      <c r="AT99" s="130" t="str">
        <f>IF(ISBLANK(laps_times[[#This Row],[37]]),"DNF",CONCATENATE(RANK(rounds_cum_time[[#This Row],[37]],rounds_cum_time[37],1),"."))</f>
        <v>112.</v>
      </c>
      <c r="AU99" s="130" t="str">
        <f>IF(ISBLANK(laps_times[[#This Row],[38]]),"DNF",CONCATENATE(RANK(rounds_cum_time[[#This Row],[38]],rounds_cum_time[38],1),"."))</f>
        <v>112.</v>
      </c>
      <c r="AV99" s="130" t="str">
        <f>IF(ISBLANK(laps_times[[#This Row],[39]]),"DNF",CONCATENATE(RANK(rounds_cum_time[[#This Row],[39]],rounds_cum_time[39],1),"."))</f>
        <v>112.</v>
      </c>
      <c r="AW99" s="130" t="str">
        <f>IF(ISBLANK(laps_times[[#This Row],[40]]),"DNF",CONCATENATE(RANK(rounds_cum_time[[#This Row],[40]],rounds_cum_time[40],1),"."))</f>
        <v>112.</v>
      </c>
      <c r="AX99" s="130" t="str">
        <f>IF(ISBLANK(laps_times[[#This Row],[41]]),"DNF",CONCATENATE(RANK(rounds_cum_time[[#This Row],[41]],rounds_cum_time[41],1),"."))</f>
        <v>112.</v>
      </c>
      <c r="AY99" s="130" t="str">
        <f>IF(ISBLANK(laps_times[[#This Row],[42]]),"DNF",CONCATENATE(RANK(rounds_cum_time[[#This Row],[42]],rounds_cum_time[42],1),"."))</f>
        <v>112.</v>
      </c>
      <c r="AZ99" s="130" t="str">
        <f>IF(ISBLANK(laps_times[[#This Row],[43]]),"DNF",CONCATENATE(RANK(rounds_cum_time[[#This Row],[43]],rounds_cum_time[43],1),"."))</f>
        <v>111.</v>
      </c>
      <c r="BA99" s="130" t="str">
        <f>IF(ISBLANK(laps_times[[#This Row],[44]]),"DNF",CONCATENATE(RANK(rounds_cum_time[[#This Row],[44]],rounds_cum_time[44],1),"."))</f>
        <v>110.</v>
      </c>
      <c r="BB99" s="130" t="str">
        <f>IF(ISBLANK(laps_times[[#This Row],[45]]),"DNF",CONCATENATE(RANK(rounds_cum_time[[#This Row],[45]],rounds_cum_time[45],1),"."))</f>
        <v>109.</v>
      </c>
      <c r="BC99" s="130" t="str">
        <f>IF(ISBLANK(laps_times[[#This Row],[46]]),"DNF",CONCATENATE(RANK(rounds_cum_time[[#This Row],[46]],rounds_cum_time[46],1),"."))</f>
        <v>109.</v>
      </c>
      <c r="BD99" s="130" t="str">
        <f>IF(ISBLANK(laps_times[[#This Row],[47]]),"DNF",CONCATENATE(RANK(rounds_cum_time[[#This Row],[47]],rounds_cum_time[47],1),"."))</f>
        <v>109.</v>
      </c>
      <c r="BE99" s="130" t="str">
        <f>IF(ISBLANK(laps_times[[#This Row],[48]]),"DNF",CONCATENATE(RANK(rounds_cum_time[[#This Row],[48]],rounds_cum_time[48],1),"."))</f>
        <v>107.</v>
      </c>
      <c r="BF99" s="130" t="str">
        <f>IF(ISBLANK(laps_times[[#This Row],[49]]),"DNF",CONCATENATE(RANK(rounds_cum_time[[#This Row],[49]],rounds_cum_time[49],1),"."))</f>
        <v>107.</v>
      </c>
      <c r="BG99" s="130" t="str">
        <f>IF(ISBLANK(laps_times[[#This Row],[50]]),"DNF",CONCATENATE(RANK(rounds_cum_time[[#This Row],[50]],rounds_cum_time[50],1),"."))</f>
        <v>107.</v>
      </c>
      <c r="BH99" s="130" t="str">
        <f>IF(ISBLANK(laps_times[[#This Row],[51]]),"DNF",CONCATENATE(RANK(rounds_cum_time[[#This Row],[51]],rounds_cum_time[51],1),"."))</f>
        <v>107.</v>
      </c>
      <c r="BI99" s="130" t="str">
        <f>IF(ISBLANK(laps_times[[#This Row],[52]]),"DNF",CONCATENATE(RANK(rounds_cum_time[[#This Row],[52]],rounds_cum_time[52],1),"."))</f>
        <v>107.</v>
      </c>
      <c r="BJ99" s="130" t="str">
        <f>IF(ISBLANK(laps_times[[#This Row],[53]]),"DNF",CONCATENATE(RANK(rounds_cum_time[[#This Row],[53]],rounds_cum_time[53],1),"."))</f>
        <v>107.</v>
      </c>
      <c r="BK99" s="130" t="str">
        <f>IF(ISBLANK(laps_times[[#This Row],[54]]),"DNF",CONCATENATE(RANK(rounds_cum_time[[#This Row],[54]],rounds_cum_time[54],1),"."))</f>
        <v>107.</v>
      </c>
      <c r="BL99" s="130" t="str">
        <f>IF(ISBLANK(laps_times[[#This Row],[55]]),"DNF",CONCATENATE(RANK(rounds_cum_time[[#This Row],[55]],rounds_cum_time[55],1),"."))</f>
        <v>106.</v>
      </c>
      <c r="BM99" s="130" t="str">
        <f>IF(ISBLANK(laps_times[[#This Row],[56]]),"DNF",CONCATENATE(RANK(rounds_cum_time[[#This Row],[56]],rounds_cum_time[56],1),"."))</f>
        <v>106.</v>
      </c>
      <c r="BN99" s="130" t="str">
        <f>IF(ISBLANK(laps_times[[#This Row],[57]]),"DNF",CONCATENATE(RANK(rounds_cum_time[[#This Row],[57]],rounds_cum_time[57],1),"."))</f>
        <v>106.</v>
      </c>
      <c r="BO99" s="130" t="str">
        <f>IF(ISBLANK(laps_times[[#This Row],[58]]),"DNF",CONCATENATE(RANK(rounds_cum_time[[#This Row],[58]],rounds_cum_time[58],1),"."))</f>
        <v>105.</v>
      </c>
      <c r="BP99" s="130" t="str">
        <f>IF(ISBLANK(laps_times[[#This Row],[59]]),"DNF",CONCATENATE(RANK(rounds_cum_time[[#This Row],[59]],rounds_cum_time[59],1),"."))</f>
        <v>105.</v>
      </c>
      <c r="BQ99" s="130" t="str">
        <f>IF(ISBLANK(laps_times[[#This Row],[60]]),"DNF",CONCATENATE(RANK(rounds_cum_time[[#This Row],[60]],rounds_cum_time[60],1),"."))</f>
        <v>105.</v>
      </c>
      <c r="BR99" s="130" t="str">
        <f>IF(ISBLANK(laps_times[[#This Row],[61]]),"DNF",CONCATENATE(RANK(rounds_cum_time[[#This Row],[61]],rounds_cum_time[61],1),"."))</f>
        <v>104.</v>
      </c>
      <c r="BS99" s="130" t="str">
        <f>IF(ISBLANK(laps_times[[#This Row],[62]]),"DNF",CONCATENATE(RANK(rounds_cum_time[[#This Row],[62]],rounds_cum_time[62],1),"."))</f>
        <v>104.</v>
      </c>
      <c r="BT99" s="130" t="str">
        <f>IF(ISBLANK(laps_times[[#This Row],[63]]),"DNF",CONCATENATE(RANK(rounds_cum_time[[#This Row],[63]],rounds_cum_time[63],1),"."))</f>
        <v>103.</v>
      </c>
      <c r="BU99" s="130" t="str">
        <f>IF(ISBLANK(laps_times[[#This Row],[64]]),"DNF",CONCATENATE(RANK(rounds_cum_time[[#This Row],[64]],rounds_cum_time[64],1),"."))</f>
        <v>103.</v>
      </c>
      <c r="BV99" s="130" t="str">
        <f>IF(ISBLANK(laps_times[[#This Row],[65]]),"DNF",CONCATENATE(RANK(rounds_cum_time[[#This Row],[65]],rounds_cum_time[65],1),"."))</f>
        <v>102.</v>
      </c>
      <c r="BW99" s="130" t="str">
        <f>IF(ISBLANK(laps_times[[#This Row],[66]]),"DNF",CONCATENATE(RANK(rounds_cum_time[[#This Row],[66]],rounds_cum_time[66],1),"."))</f>
        <v>102.</v>
      </c>
      <c r="BX99" s="130" t="str">
        <f>IF(ISBLANK(laps_times[[#This Row],[67]]),"DNF",CONCATENATE(RANK(rounds_cum_time[[#This Row],[67]],rounds_cum_time[67],1),"."))</f>
        <v>102.</v>
      </c>
      <c r="BY99" s="130" t="str">
        <f>IF(ISBLANK(laps_times[[#This Row],[68]]),"DNF",CONCATENATE(RANK(rounds_cum_time[[#This Row],[68]],rounds_cum_time[68],1),"."))</f>
        <v>101.</v>
      </c>
      <c r="BZ99" s="130" t="str">
        <f>IF(ISBLANK(laps_times[[#This Row],[69]]),"DNF",CONCATENATE(RANK(rounds_cum_time[[#This Row],[69]],rounds_cum_time[69],1),"."))</f>
        <v>101.</v>
      </c>
      <c r="CA99" s="130" t="str">
        <f>IF(ISBLANK(laps_times[[#This Row],[70]]),"DNF",CONCATENATE(RANK(rounds_cum_time[[#This Row],[70]],rounds_cum_time[70],1),"."))</f>
        <v>101.</v>
      </c>
      <c r="CB99" s="130" t="str">
        <f>IF(ISBLANK(laps_times[[#This Row],[71]]),"DNF",CONCATENATE(RANK(rounds_cum_time[[#This Row],[71]],rounds_cum_time[71],1),"."))</f>
        <v>101.</v>
      </c>
      <c r="CC99" s="130" t="str">
        <f>IF(ISBLANK(laps_times[[#This Row],[72]]),"DNF",CONCATENATE(RANK(rounds_cum_time[[#This Row],[72]],rounds_cum_time[72],1),"."))</f>
        <v>101.</v>
      </c>
      <c r="CD99" s="130" t="str">
        <f>IF(ISBLANK(laps_times[[#This Row],[73]]),"DNF",CONCATENATE(RANK(rounds_cum_time[[#This Row],[73]],rounds_cum_time[73],1),"."))</f>
        <v>101.</v>
      </c>
      <c r="CE99" s="130" t="str">
        <f>IF(ISBLANK(laps_times[[#This Row],[74]]),"DNF",CONCATENATE(RANK(rounds_cum_time[[#This Row],[74]],rounds_cum_time[74],1),"."))</f>
        <v>101.</v>
      </c>
      <c r="CF99" s="130" t="str">
        <f>IF(ISBLANK(laps_times[[#This Row],[75]]),"DNF",CONCATENATE(RANK(rounds_cum_time[[#This Row],[75]],rounds_cum_time[75],1),"."))</f>
        <v>101.</v>
      </c>
      <c r="CG99" s="130" t="str">
        <f>IF(ISBLANK(laps_times[[#This Row],[76]]),"DNF",CONCATENATE(RANK(rounds_cum_time[[#This Row],[76]],rounds_cum_time[76],1),"."))</f>
        <v>100.</v>
      </c>
      <c r="CH99" s="130" t="str">
        <f>IF(ISBLANK(laps_times[[#This Row],[77]]),"DNF",CONCATENATE(RANK(rounds_cum_time[[#This Row],[77]],rounds_cum_time[77],1),"."))</f>
        <v>100.</v>
      </c>
      <c r="CI99" s="130" t="str">
        <f>IF(ISBLANK(laps_times[[#This Row],[78]]),"DNF",CONCATENATE(RANK(rounds_cum_time[[#This Row],[78]],rounds_cum_time[78],1),"."))</f>
        <v>100.</v>
      </c>
      <c r="CJ99" s="130" t="str">
        <f>IF(ISBLANK(laps_times[[#This Row],[79]]),"DNF",CONCATENATE(RANK(rounds_cum_time[[#This Row],[79]],rounds_cum_time[79],1),"."))</f>
        <v>100.</v>
      </c>
      <c r="CK99" s="130" t="str">
        <f>IF(ISBLANK(laps_times[[#This Row],[80]]),"DNF",CONCATENATE(RANK(rounds_cum_time[[#This Row],[80]],rounds_cum_time[80],1),"."))</f>
        <v>100.</v>
      </c>
      <c r="CL99" s="130" t="str">
        <f>IF(ISBLANK(laps_times[[#This Row],[81]]),"DNF",CONCATENATE(RANK(rounds_cum_time[[#This Row],[81]],rounds_cum_time[81],1),"."))</f>
        <v>100.</v>
      </c>
      <c r="CM99" s="130" t="str">
        <f>IF(ISBLANK(laps_times[[#This Row],[82]]),"DNF",CONCATENATE(RANK(rounds_cum_time[[#This Row],[82]],rounds_cum_time[82],1),"."))</f>
        <v>100.</v>
      </c>
      <c r="CN99" s="130" t="str">
        <f>IF(ISBLANK(laps_times[[#This Row],[83]]),"DNF",CONCATENATE(RANK(rounds_cum_time[[#This Row],[83]],rounds_cum_time[83],1),"."))</f>
        <v>99.</v>
      </c>
      <c r="CO99" s="130" t="str">
        <f>IF(ISBLANK(laps_times[[#This Row],[84]]),"DNF",CONCATENATE(RANK(rounds_cum_time[[#This Row],[84]],rounds_cum_time[84],1),"."))</f>
        <v>99.</v>
      </c>
      <c r="CP99" s="130" t="str">
        <f>IF(ISBLANK(laps_times[[#This Row],[85]]),"DNF",CONCATENATE(RANK(rounds_cum_time[[#This Row],[85]],rounds_cum_time[85],1),"."))</f>
        <v>98.</v>
      </c>
      <c r="CQ99" s="130" t="str">
        <f>IF(ISBLANK(laps_times[[#This Row],[86]]),"DNF",CONCATENATE(RANK(rounds_cum_time[[#This Row],[86]],rounds_cum_time[86],1),"."))</f>
        <v>96.</v>
      </c>
      <c r="CR99" s="130" t="str">
        <f>IF(ISBLANK(laps_times[[#This Row],[87]]),"DNF",CONCATENATE(RANK(rounds_cum_time[[#This Row],[87]],rounds_cum_time[87],1),"."))</f>
        <v>96.</v>
      </c>
      <c r="CS99" s="130" t="str">
        <f>IF(ISBLANK(laps_times[[#This Row],[88]]),"DNF",CONCATENATE(RANK(rounds_cum_time[[#This Row],[88]],rounds_cum_time[88],1),"."))</f>
        <v>96.</v>
      </c>
      <c r="CT99" s="130" t="str">
        <f>IF(ISBLANK(laps_times[[#This Row],[89]]),"DNF",CONCATENATE(RANK(rounds_cum_time[[#This Row],[89]],rounds_cum_time[89],1),"."))</f>
        <v>97.</v>
      </c>
      <c r="CU99" s="130" t="str">
        <f>IF(ISBLANK(laps_times[[#This Row],[90]]),"DNF",CONCATENATE(RANK(rounds_cum_time[[#This Row],[90]],rounds_cum_time[90],1),"."))</f>
        <v>97.</v>
      </c>
      <c r="CV99" s="130" t="str">
        <f>IF(ISBLANK(laps_times[[#This Row],[91]]),"DNF",CONCATENATE(RANK(rounds_cum_time[[#This Row],[91]],rounds_cum_time[91],1),"."))</f>
        <v>97.</v>
      </c>
      <c r="CW99" s="130" t="str">
        <f>IF(ISBLANK(laps_times[[#This Row],[92]]),"DNF",CONCATENATE(RANK(rounds_cum_time[[#This Row],[92]],rounds_cum_time[92],1),"."))</f>
        <v>96.</v>
      </c>
      <c r="CX99" s="130" t="str">
        <f>IF(ISBLANK(laps_times[[#This Row],[93]]),"DNF",CONCATENATE(RANK(rounds_cum_time[[#This Row],[93]],rounds_cum_time[93],1),"."))</f>
        <v>95.</v>
      </c>
      <c r="CY99" s="130" t="str">
        <f>IF(ISBLANK(laps_times[[#This Row],[94]]),"DNF",CONCATENATE(RANK(rounds_cum_time[[#This Row],[94]],rounds_cum_time[94],1),"."))</f>
        <v>95.</v>
      </c>
      <c r="CZ99" s="130" t="str">
        <f>IF(ISBLANK(laps_times[[#This Row],[95]]),"DNF",CONCATENATE(RANK(rounds_cum_time[[#This Row],[95]],rounds_cum_time[95],1),"."))</f>
        <v>95.</v>
      </c>
      <c r="DA99" s="130" t="str">
        <f>IF(ISBLANK(laps_times[[#This Row],[96]]),"DNF",CONCATENATE(RANK(rounds_cum_time[[#This Row],[96]],rounds_cum_time[96],1),"."))</f>
        <v>95.</v>
      </c>
      <c r="DB99" s="130" t="str">
        <f>IF(ISBLANK(laps_times[[#This Row],[97]]),"DNF",CONCATENATE(RANK(rounds_cum_time[[#This Row],[97]],rounds_cum_time[97],1),"."))</f>
        <v>95.</v>
      </c>
      <c r="DC99" s="130" t="str">
        <f>IF(ISBLANK(laps_times[[#This Row],[98]]),"DNF",CONCATENATE(RANK(rounds_cum_time[[#This Row],[98]],rounds_cum_time[98],1),"."))</f>
        <v>95.</v>
      </c>
      <c r="DD99" s="130" t="str">
        <f>IF(ISBLANK(laps_times[[#This Row],[99]]),"DNF",CONCATENATE(RANK(rounds_cum_time[[#This Row],[99]],rounds_cum_time[99],1),"."))</f>
        <v>96.</v>
      </c>
      <c r="DE99" s="130" t="str">
        <f>IF(ISBLANK(laps_times[[#This Row],[100]]),"DNF",CONCATENATE(RANK(rounds_cum_time[[#This Row],[100]],rounds_cum_time[100],1),"."))</f>
        <v>96.</v>
      </c>
      <c r="DF99" s="130" t="str">
        <f>IF(ISBLANK(laps_times[[#This Row],[101]]),"DNF",CONCATENATE(RANK(rounds_cum_time[[#This Row],[101]],rounds_cum_time[101],1),"."))</f>
        <v>96.</v>
      </c>
      <c r="DG99" s="130" t="str">
        <f>IF(ISBLANK(laps_times[[#This Row],[102]]),"DNF",CONCATENATE(RANK(rounds_cum_time[[#This Row],[102]],rounds_cum_time[102],1),"."))</f>
        <v>96.</v>
      </c>
      <c r="DH99" s="130" t="str">
        <f>IF(ISBLANK(laps_times[[#This Row],[103]]),"DNF",CONCATENATE(RANK(rounds_cum_time[[#This Row],[103]],rounds_cum_time[103],1),"."))</f>
        <v>96.</v>
      </c>
      <c r="DI99" s="131" t="str">
        <f>IF(ISBLANK(laps_times[[#This Row],[104]]),"DNF",CONCATENATE(RANK(rounds_cum_time[[#This Row],[104]],rounds_cum_time[104],1),"."))</f>
        <v>96.</v>
      </c>
      <c r="DJ99" s="131" t="str">
        <f>IF(ISBLANK(laps_times[[#This Row],[105]]),"DNF",CONCATENATE(RANK(rounds_cum_time[[#This Row],[105]],rounds_cum_time[105],1),"."))</f>
        <v>96.</v>
      </c>
    </row>
    <row r="100" spans="2:114" x14ac:dyDescent="0.2">
      <c r="B100" s="124">
        <f>laps_times[[#This Row],[poř]]</f>
        <v>97</v>
      </c>
      <c r="C100" s="129">
        <f>laps_times[[#This Row],[s.č.]]</f>
        <v>98</v>
      </c>
      <c r="D100" s="125" t="str">
        <f>laps_times[[#This Row],[jméno]]</f>
        <v>Ščibran Miroslav</v>
      </c>
      <c r="E100" s="126">
        <f>laps_times[[#This Row],[roč]]</f>
        <v>1977</v>
      </c>
      <c r="F100" s="126" t="str">
        <f>laps_times[[#This Row],[kat]]</f>
        <v>M40</v>
      </c>
      <c r="G100" s="126">
        <f>laps_times[[#This Row],[poř_kat]]</f>
        <v>40</v>
      </c>
      <c r="H100" s="135" t="str">
        <f>IF(ISBLANK(laps_times[[#This Row],[klub]]),"-",laps_times[[#This Row],[klub]])</f>
        <v>Sirka a Miza Žilina</v>
      </c>
      <c r="I100" s="138">
        <f>laps_times[[#This Row],[celk. čas]]</f>
        <v>0.18339120370370368</v>
      </c>
      <c r="J100" s="130" t="str">
        <f>IF(ISBLANK(laps_times[[#This Row],[1]]),"DNF",CONCATENATE(RANK(rounds_cum_time[[#This Row],[1]],rounds_cum_time[1],1),"."))</f>
        <v>116.</v>
      </c>
      <c r="K100" s="130" t="str">
        <f>IF(ISBLANK(laps_times[[#This Row],[2]]),"DNF",CONCATENATE(RANK(rounds_cum_time[[#This Row],[2]],rounds_cum_time[2],1),"."))</f>
        <v>116.</v>
      </c>
      <c r="L100" s="130" t="str">
        <f>IF(ISBLANK(laps_times[[#This Row],[3]]),"DNF",CONCATENATE(RANK(rounds_cum_time[[#This Row],[3]],rounds_cum_time[3],1),"."))</f>
        <v>115.</v>
      </c>
      <c r="M100" s="130" t="str">
        <f>IF(ISBLANK(laps_times[[#This Row],[4]]),"DNF",CONCATENATE(RANK(rounds_cum_time[[#This Row],[4]],rounds_cum_time[4],1),"."))</f>
        <v>114.</v>
      </c>
      <c r="N100" s="130" t="str">
        <f>IF(ISBLANK(laps_times[[#This Row],[5]]),"DNF",CONCATENATE(RANK(rounds_cum_time[[#This Row],[5]],rounds_cum_time[5],1),"."))</f>
        <v>114.</v>
      </c>
      <c r="O100" s="130" t="str">
        <f>IF(ISBLANK(laps_times[[#This Row],[6]]),"DNF",CONCATENATE(RANK(rounds_cum_time[[#This Row],[6]],rounds_cum_time[6],1),"."))</f>
        <v>114.</v>
      </c>
      <c r="P100" s="130" t="str">
        <f>IF(ISBLANK(laps_times[[#This Row],[7]]),"DNF",CONCATENATE(RANK(rounds_cum_time[[#This Row],[7]],rounds_cum_time[7],1),"."))</f>
        <v>115.</v>
      </c>
      <c r="Q100" s="130" t="str">
        <f>IF(ISBLANK(laps_times[[#This Row],[8]]),"DNF",CONCATENATE(RANK(rounds_cum_time[[#This Row],[8]],rounds_cum_time[8],1),"."))</f>
        <v>114.</v>
      </c>
      <c r="R100" s="130" t="str">
        <f>IF(ISBLANK(laps_times[[#This Row],[9]]),"DNF",CONCATENATE(RANK(rounds_cum_time[[#This Row],[9]],rounds_cum_time[9],1),"."))</f>
        <v>115.</v>
      </c>
      <c r="S100" s="130" t="str">
        <f>IF(ISBLANK(laps_times[[#This Row],[10]]),"DNF",CONCATENATE(RANK(rounds_cum_time[[#This Row],[10]],rounds_cum_time[10],1),"."))</f>
        <v>115.</v>
      </c>
      <c r="T100" s="130" t="str">
        <f>IF(ISBLANK(laps_times[[#This Row],[11]]),"DNF",CONCATENATE(RANK(rounds_cum_time[[#This Row],[11]],rounds_cum_time[11],1),"."))</f>
        <v>114.</v>
      </c>
      <c r="U100" s="130" t="str">
        <f>IF(ISBLANK(laps_times[[#This Row],[12]]),"DNF",CONCATENATE(RANK(rounds_cum_time[[#This Row],[12]],rounds_cum_time[12],1),"."))</f>
        <v>114.</v>
      </c>
      <c r="V100" s="130" t="str">
        <f>IF(ISBLANK(laps_times[[#This Row],[13]]),"DNF",CONCATENATE(RANK(rounds_cum_time[[#This Row],[13]],rounds_cum_time[13],1),"."))</f>
        <v>114.</v>
      </c>
      <c r="W100" s="130" t="str">
        <f>IF(ISBLANK(laps_times[[#This Row],[14]]),"DNF",CONCATENATE(RANK(rounds_cum_time[[#This Row],[14]],rounds_cum_time[14],1),"."))</f>
        <v>113.</v>
      </c>
      <c r="X100" s="130" t="str">
        <f>IF(ISBLANK(laps_times[[#This Row],[15]]),"DNF",CONCATENATE(RANK(rounds_cum_time[[#This Row],[15]],rounds_cum_time[15],1),"."))</f>
        <v>113.</v>
      </c>
      <c r="Y100" s="130" t="str">
        <f>IF(ISBLANK(laps_times[[#This Row],[16]]),"DNF",CONCATENATE(RANK(rounds_cum_time[[#This Row],[16]],rounds_cum_time[16],1),"."))</f>
        <v>113.</v>
      </c>
      <c r="Z100" s="130" t="str">
        <f>IF(ISBLANK(laps_times[[#This Row],[17]]),"DNF",CONCATENATE(RANK(rounds_cum_time[[#This Row],[17]],rounds_cum_time[17],1),"."))</f>
        <v>113.</v>
      </c>
      <c r="AA100" s="130" t="str">
        <f>IF(ISBLANK(laps_times[[#This Row],[18]]),"DNF",CONCATENATE(RANK(rounds_cum_time[[#This Row],[18]],rounds_cum_time[18],1),"."))</f>
        <v>113.</v>
      </c>
      <c r="AB100" s="130" t="str">
        <f>IF(ISBLANK(laps_times[[#This Row],[19]]),"DNF",CONCATENATE(RANK(rounds_cum_time[[#This Row],[19]],rounds_cum_time[19],1),"."))</f>
        <v>113.</v>
      </c>
      <c r="AC100" s="130" t="str">
        <f>IF(ISBLANK(laps_times[[#This Row],[20]]),"DNF",CONCATENATE(RANK(rounds_cum_time[[#This Row],[20]],rounds_cum_time[20],1),"."))</f>
        <v>113.</v>
      </c>
      <c r="AD100" s="130" t="str">
        <f>IF(ISBLANK(laps_times[[#This Row],[21]]),"DNF",CONCATENATE(RANK(rounds_cum_time[[#This Row],[21]],rounds_cum_time[21],1),"."))</f>
        <v>113.</v>
      </c>
      <c r="AE100" s="130" t="str">
        <f>IF(ISBLANK(laps_times[[#This Row],[22]]),"DNF",CONCATENATE(RANK(rounds_cum_time[[#This Row],[22]],rounds_cum_time[22],1),"."))</f>
        <v>113.</v>
      </c>
      <c r="AF100" s="130" t="str">
        <f>IF(ISBLANK(laps_times[[#This Row],[23]]),"DNF",CONCATENATE(RANK(rounds_cum_time[[#This Row],[23]],rounds_cum_time[23],1),"."))</f>
        <v>113.</v>
      </c>
      <c r="AG100" s="130" t="str">
        <f>IF(ISBLANK(laps_times[[#This Row],[24]]),"DNF",CONCATENATE(RANK(rounds_cum_time[[#This Row],[24]],rounds_cum_time[24],1),"."))</f>
        <v>113.</v>
      </c>
      <c r="AH100" s="130" t="str">
        <f>IF(ISBLANK(laps_times[[#This Row],[25]]),"DNF",CONCATENATE(RANK(rounds_cum_time[[#This Row],[25]],rounds_cum_time[25],1),"."))</f>
        <v>112.</v>
      </c>
      <c r="AI100" s="130" t="str">
        <f>IF(ISBLANK(laps_times[[#This Row],[26]]),"DNF",CONCATENATE(RANK(rounds_cum_time[[#This Row],[26]],rounds_cum_time[26],1),"."))</f>
        <v>112.</v>
      </c>
      <c r="AJ100" s="130" t="str">
        <f>IF(ISBLANK(laps_times[[#This Row],[27]]),"DNF",CONCATENATE(RANK(rounds_cum_time[[#This Row],[27]],rounds_cum_time[27],1),"."))</f>
        <v>111.</v>
      </c>
      <c r="AK100" s="130" t="str">
        <f>IF(ISBLANK(laps_times[[#This Row],[28]]),"DNF",CONCATENATE(RANK(rounds_cum_time[[#This Row],[28]],rounds_cum_time[28],1),"."))</f>
        <v>112.</v>
      </c>
      <c r="AL100" s="130" t="str">
        <f>IF(ISBLANK(laps_times[[#This Row],[29]]),"DNF",CONCATENATE(RANK(rounds_cum_time[[#This Row],[29]],rounds_cum_time[29],1),"."))</f>
        <v>112.</v>
      </c>
      <c r="AM100" s="130" t="str">
        <f>IF(ISBLANK(laps_times[[#This Row],[30]]),"DNF",CONCATENATE(RANK(rounds_cum_time[[#This Row],[30]],rounds_cum_time[30],1),"."))</f>
        <v>112.</v>
      </c>
      <c r="AN100" s="130" t="str">
        <f>IF(ISBLANK(laps_times[[#This Row],[31]]),"DNF",CONCATENATE(RANK(rounds_cum_time[[#This Row],[31]],rounds_cum_time[31],1),"."))</f>
        <v>112.</v>
      </c>
      <c r="AO100" s="130" t="str">
        <f>IF(ISBLANK(laps_times[[#This Row],[32]]),"DNF",CONCATENATE(RANK(rounds_cum_time[[#This Row],[32]],rounds_cum_time[32],1),"."))</f>
        <v>111.</v>
      </c>
      <c r="AP100" s="130" t="str">
        <f>IF(ISBLANK(laps_times[[#This Row],[33]]),"DNF",CONCATENATE(RANK(rounds_cum_time[[#This Row],[33]],rounds_cum_time[33],1),"."))</f>
        <v>110.</v>
      </c>
      <c r="AQ100" s="130" t="str">
        <f>IF(ISBLANK(laps_times[[#This Row],[34]]),"DNF",CONCATENATE(RANK(rounds_cum_time[[#This Row],[34]],rounds_cum_time[34],1),"."))</f>
        <v>108.</v>
      </c>
      <c r="AR100" s="130" t="str">
        <f>IF(ISBLANK(laps_times[[#This Row],[35]]),"DNF",CONCATENATE(RANK(rounds_cum_time[[#This Row],[35]],rounds_cum_time[35],1),"."))</f>
        <v>107.</v>
      </c>
      <c r="AS100" s="130" t="str">
        <f>IF(ISBLANK(laps_times[[#This Row],[36]]),"DNF",CONCATENATE(RANK(rounds_cum_time[[#This Row],[36]],rounds_cum_time[36],1),"."))</f>
        <v>107.</v>
      </c>
      <c r="AT100" s="130" t="str">
        <f>IF(ISBLANK(laps_times[[#This Row],[37]]),"DNF",CONCATENATE(RANK(rounds_cum_time[[#This Row],[37]],rounds_cum_time[37],1),"."))</f>
        <v>107.</v>
      </c>
      <c r="AU100" s="130" t="str">
        <f>IF(ISBLANK(laps_times[[#This Row],[38]]),"DNF",CONCATENATE(RANK(rounds_cum_time[[#This Row],[38]],rounds_cum_time[38],1),"."))</f>
        <v>107.</v>
      </c>
      <c r="AV100" s="130" t="str">
        <f>IF(ISBLANK(laps_times[[#This Row],[39]]),"DNF",CONCATENATE(RANK(rounds_cum_time[[#This Row],[39]],rounds_cum_time[39],1),"."))</f>
        <v>107.</v>
      </c>
      <c r="AW100" s="130" t="str">
        <f>IF(ISBLANK(laps_times[[#This Row],[40]]),"DNF",CONCATENATE(RANK(rounds_cum_time[[#This Row],[40]],rounds_cum_time[40],1),"."))</f>
        <v>107.</v>
      </c>
      <c r="AX100" s="130" t="str">
        <f>IF(ISBLANK(laps_times[[#This Row],[41]]),"DNF",CONCATENATE(RANK(rounds_cum_time[[#This Row],[41]],rounds_cum_time[41],1),"."))</f>
        <v>106.</v>
      </c>
      <c r="AY100" s="130" t="str">
        <f>IF(ISBLANK(laps_times[[#This Row],[42]]),"DNF",CONCATENATE(RANK(rounds_cum_time[[#This Row],[42]],rounds_cum_time[42],1),"."))</f>
        <v>106.</v>
      </c>
      <c r="AZ100" s="130" t="str">
        <f>IF(ISBLANK(laps_times[[#This Row],[43]]),"DNF",CONCATENATE(RANK(rounds_cum_time[[#This Row],[43]],rounds_cum_time[43],1),"."))</f>
        <v>106.</v>
      </c>
      <c r="BA100" s="130" t="str">
        <f>IF(ISBLANK(laps_times[[#This Row],[44]]),"DNF",CONCATENATE(RANK(rounds_cum_time[[#This Row],[44]],rounds_cum_time[44],1),"."))</f>
        <v>106.</v>
      </c>
      <c r="BB100" s="130" t="str">
        <f>IF(ISBLANK(laps_times[[#This Row],[45]]),"DNF",CONCATENATE(RANK(rounds_cum_time[[#This Row],[45]],rounds_cum_time[45],1),"."))</f>
        <v>106.</v>
      </c>
      <c r="BC100" s="130" t="str">
        <f>IF(ISBLANK(laps_times[[#This Row],[46]]),"DNF",CONCATENATE(RANK(rounds_cum_time[[#This Row],[46]],rounds_cum_time[46],1),"."))</f>
        <v>106.</v>
      </c>
      <c r="BD100" s="130" t="str">
        <f>IF(ISBLANK(laps_times[[#This Row],[47]]),"DNF",CONCATENATE(RANK(rounds_cum_time[[#This Row],[47]],rounds_cum_time[47],1),"."))</f>
        <v>106.</v>
      </c>
      <c r="BE100" s="130" t="str">
        <f>IF(ISBLANK(laps_times[[#This Row],[48]]),"DNF",CONCATENATE(RANK(rounds_cum_time[[#This Row],[48]],rounds_cum_time[48],1),"."))</f>
        <v>105.</v>
      </c>
      <c r="BF100" s="130" t="str">
        <f>IF(ISBLANK(laps_times[[#This Row],[49]]),"DNF",CONCATENATE(RANK(rounds_cum_time[[#This Row],[49]],rounds_cum_time[49],1),"."))</f>
        <v>105.</v>
      </c>
      <c r="BG100" s="130" t="str">
        <f>IF(ISBLANK(laps_times[[#This Row],[50]]),"DNF",CONCATENATE(RANK(rounds_cum_time[[#This Row],[50]],rounds_cum_time[50],1),"."))</f>
        <v>105.</v>
      </c>
      <c r="BH100" s="130" t="str">
        <f>IF(ISBLANK(laps_times[[#This Row],[51]]),"DNF",CONCATENATE(RANK(rounds_cum_time[[#This Row],[51]],rounds_cum_time[51],1),"."))</f>
        <v>105.</v>
      </c>
      <c r="BI100" s="130" t="str">
        <f>IF(ISBLANK(laps_times[[#This Row],[52]]),"DNF",CONCATENATE(RANK(rounds_cum_time[[#This Row],[52]],rounds_cum_time[52],1),"."))</f>
        <v>105.</v>
      </c>
      <c r="BJ100" s="130" t="str">
        <f>IF(ISBLANK(laps_times[[#This Row],[53]]),"DNF",CONCATENATE(RANK(rounds_cum_time[[#This Row],[53]],rounds_cum_time[53],1),"."))</f>
        <v>105.</v>
      </c>
      <c r="BK100" s="130" t="str">
        <f>IF(ISBLANK(laps_times[[#This Row],[54]]),"DNF",CONCATENATE(RANK(rounds_cum_time[[#This Row],[54]],rounds_cum_time[54],1),"."))</f>
        <v>104.</v>
      </c>
      <c r="BL100" s="130" t="str">
        <f>IF(ISBLANK(laps_times[[#This Row],[55]]),"DNF",CONCATENATE(RANK(rounds_cum_time[[#This Row],[55]],rounds_cum_time[55],1),"."))</f>
        <v>104.</v>
      </c>
      <c r="BM100" s="130" t="str">
        <f>IF(ISBLANK(laps_times[[#This Row],[56]]),"DNF",CONCATENATE(RANK(rounds_cum_time[[#This Row],[56]],rounds_cum_time[56],1),"."))</f>
        <v>103.</v>
      </c>
      <c r="BN100" s="130" t="str">
        <f>IF(ISBLANK(laps_times[[#This Row],[57]]),"DNF",CONCATENATE(RANK(rounds_cum_time[[#This Row],[57]],rounds_cum_time[57],1),"."))</f>
        <v>102.</v>
      </c>
      <c r="BO100" s="130" t="str">
        <f>IF(ISBLANK(laps_times[[#This Row],[58]]),"DNF",CONCATENATE(RANK(rounds_cum_time[[#This Row],[58]],rounds_cum_time[58],1),"."))</f>
        <v>102.</v>
      </c>
      <c r="BP100" s="130" t="str">
        <f>IF(ISBLANK(laps_times[[#This Row],[59]]),"DNF",CONCATENATE(RANK(rounds_cum_time[[#This Row],[59]],rounds_cum_time[59],1),"."))</f>
        <v>102.</v>
      </c>
      <c r="BQ100" s="130" t="str">
        <f>IF(ISBLANK(laps_times[[#This Row],[60]]),"DNF",CONCATENATE(RANK(rounds_cum_time[[#This Row],[60]],rounds_cum_time[60],1),"."))</f>
        <v>102.</v>
      </c>
      <c r="BR100" s="130" t="str">
        <f>IF(ISBLANK(laps_times[[#This Row],[61]]),"DNF",CONCATENATE(RANK(rounds_cum_time[[#This Row],[61]],rounds_cum_time[61],1),"."))</f>
        <v>101.</v>
      </c>
      <c r="BS100" s="130" t="str">
        <f>IF(ISBLANK(laps_times[[#This Row],[62]]),"DNF",CONCATENATE(RANK(rounds_cum_time[[#This Row],[62]],rounds_cum_time[62],1),"."))</f>
        <v>101.</v>
      </c>
      <c r="BT100" s="130" t="str">
        <f>IF(ISBLANK(laps_times[[#This Row],[63]]),"DNF",CONCATENATE(RANK(rounds_cum_time[[#This Row],[63]],rounds_cum_time[63],1),"."))</f>
        <v>101.</v>
      </c>
      <c r="BU100" s="130" t="str">
        <f>IF(ISBLANK(laps_times[[#This Row],[64]]),"DNF",CONCATENATE(RANK(rounds_cum_time[[#This Row],[64]],rounds_cum_time[64],1),"."))</f>
        <v>101.</v>
      </c>
      <c r="BV100" s="130" t="str">
        <f>IF(ISBLANK(laps_times[[#This Row],[65]]),"DNF",CONCATENATE(RANK(rounds_cum_time[[#This Row],[65]],rounds_cum_time[65],1),"."))</f>
        <v>101.</v>
      </c>
      <c r="BW100" s="130" t="str">
        <f>IF(ISBLANK(laps_times[[#This Row],[66]]),"DNF",CONCATENATE(RANK(rounds_cum_time[[#This Row],[66]],rounds_cum_time[66],1),"."))</f>
        <v>101.</v>
      </c>
      <c r="BX100" s="130" t="str">
        <f>IF(ISBLANK(laps_times[[#This Row],[67]]),"DNF",CONCATENATE(RANK(rounds_cum_time[[#This Row],[67]],rounds_cum_time[67],1),"."))</f>
        <v>101.</v>
      </c>
      <c r="BY100" s="130" t="str">
        <f>IF(ISBLANK(laps_times[[#This Row],[68]]),"DNF",CONCATENATE(RANK(rounds_cum_time[[#This Row],[68]],rounds_cum_time[68],1),"."))</f>
        <v>100.</v>
      </c>
      <c r="BZ100" s="130" t="str">
        <f>IF(ISBLANK(laps_times[[#This Row],[69]]),"DNF",CONCATENATE(RANK(rounds_cum_time[[#This Row],[69]],rounds_cum_time[69],1),"."))</f>
        <v>100.</v>
      </c>
      <c r="CA100" s="130" t="str">
        <f>IF(ISBLANK(laps_times[[#This Row],[70]]),"DNF",CONCATENATE(RANK(rounds_cum_time[[#This Row],[70]],rounds_cum_time[70],1),"."))</f>
        <v>100.</v>
      </c>
      <c r="CB100" s="130" t="str">
        <f>IF(ISBLANK(laps_times[[#This Row],[71]]),"DNF",CONCATENATE(RANK(rounds_cum_time[[#This Row],[71]],rounds_cum_time[71],1),"."))</f>
        <v>100.</v>
      </c>
      <c r="CC100" s="130" t="str">
        <f>IF(ISBLANK(laps_times[[#This Row],[72]]),"DNF",CONCATENATE(RANK(rounds_cum_time[[#This Row],[72]],rounds_cum_time[72],1),"."))</f>
        <v>100.</v>
      </c>
      <c r="CD100" s="130" t="str">
        <f>IF(ISBLANK(laps_times[[#This Row],[73]]),"DNF",CONCATENATE(RANK(rounds_cum_time[[#This Row],[73]],rounds_cum_time[73],1),"."))</f>
        <v>100.</v>
      </c>
      <c r="CE100" s="130" t="str">
        <f>IF(ISBLANK(laps_times[[#This Row],[74]]),"DNF",CONCATENATE(RANK(rounds_cum_time[[#This Row],[74]],rounds_cum_time[74],1),"."))</f>
        <v>100.</v>
      </c>
      <c r="CF100" s="130" t="str">
        <f>IF(ISBLANK(laps_times[[#This Row],[75]]),"DNF",CONCATENATE(RANK(rounds_cum_time[[#This Row],[75]],rounds_cum_time[75],1),"."))</f>
        <v>100.</v>
      </c>
      <c r="CG100" s="130" t="str">
        <f>IF(ISBLANK(laps_times[[#This Row],[76]]),"DNF",CONCATENATE(RANK(rounds_cum_time[[#This Row],[76]],rounds_cum_time[76],1),"."))</f>
        <v>101.</v>
      </c>
      <c r="CH100" s="130" t="str">
        <f>IF(ISBLANK(laps_times[[#This Row],[77]]),"DNF",CONCATENATE(RANK(rounds_cum_time[[#This Row],[77]],rounds_cum_time[77],1),"."))</f>
        <v>101.</v>
      </c>
      <c r="CI100" s="130" t="str">
        <f>IF(ISBLANK(laps_times[[#This Row],[78]]),"DNF",CONCATENATE(RANK(rounds_cum_time[[#This Row],[78]],rounds_cum_time[78],1),"."))</f>
        <v>101.</v>
      </c>
      <c r="CJ100" s="130" t="str">
        <f>IF(ISBLANK(laps_times[[#This Row],[79]]),"DNF",CONCATENATE(RANK(rounds_cum_time[[#This Row],[79]],rounds_cum_time[79],1),"."))</f>
        <v>101.</v>
      </c>
      <c r="CK100" s="130" t="str">
        <f>IF(ISBLANK(laps_times[[#This Row],[80]]),"DNF",CONCATENATE(RANK(rounds_cum_time[[#This Row],[80]],rounds_cum_time[80],1),"."))</f>
        <v>101.</v>
      </c>
      <c r="CL100" s="130" t="str">
        <f>IF(ISBLANK(laps_times[[#This Row],[81]]),"DNF",CONCATENATE(RANK(rounds_cum_time[[#This Row],[81]],rounds_cum_time[81],1),"."))</f>
        <v>101.</v>
      </c>
      <c r="CM100" s="130" t="str">
        <f>IF(ISBLANK(laps_times[[#This Row],[82]]),"DNF",CONCATENATE(RANK(rounds_cum_time[[#This Row],[82]],rounds_cum_time[82],1),"."))</f>
        <v>101.</v>
      </c>
      <c r="CN100" s="130" t="str">
        <f>IF(ISBLANK(laps_times[[#This Row],[83]]),"DNF",CONCATENATE(RANK(rounds_cum_time[[#This Row],[83]],rounds_cum_time[83],1),"."))</f>
        <v>100.</v>
      </c>
      <c r="CO100" s="130" t="str">
        <f>IF(ISBLANK(laps_times[[#This Row],[84]]),"DNF",CONCATENATE(RANK(rounds_cum_time[[#This Row],[84]],rounds_cum_time[84],1),"."))</f>
        <v>100.</v>
      </c>
      <c r="CP100" s="130" t="str">
        <f>IF(ISBLANK(laps_times[[#This Row],[85]]),"DNF",CONCATENATE(RANK(rounds_cum_time[[#This Row],[85]],rounds_cum_time[85],1),"."))</f>
        <v>100.</v>
      </c>
      <c r="CQ100" s="130" t="str">
        <f>IF(ISBLANK(laps_times[[#This Row],[86]]),"DNF",CONCATENATE(RANK(rounds_cum_time[[#This Row],[86]],rounds_cum_time[86],1),"."))</f>
        <v>100.</v>
      </c>
      <c r="CR100" s="130" t="str">
        <f>IF(ISBLANK(laps_times[[#This Row],[87]]),"DNF",CONCATENATE(RANK(rounds_cum_time[[#This Row],[87]],rounds_cum_time[87],1),"."))</f>
        <v>100.</v>
      </c>
      <c r="CS100" s="130" t="str">
        <f>IF(ISBLANK(laps_times[[#This Row],[88]]),"DNF",CONCATENATE(RANK(rounds_cum_time[[#This Row],[88]],rounds_cum_time[88],1),"."))</f>
        <v>99.</v>
      </c>
      <c r="CT100" s="130" t="str">
        <f>IF(ISBLANK(laps_times[[#This Row],[89]]),"DNF",CONCATENATE(RANK(rounds_cum_time[[#This Row],[89]],rounds_cum_time[89],1),"."))</f>
        <v>99.</v>
      </c>
      <c r="CU100" s="130" t="str">
        <f>IF(ISBLANK(laps_times[[#This Row],[90]]),"DNF",CONCATENATE(RANK(rounds_cum_time[[#This Row],[90]],rounds_cum_time[90],1),"."))</f>
        <v>100.</v>
      </c>
      <c r="CV100" s="130" t="str">
        <f>IF(ISBLANK(laps_times[[#This Row],[91]]),"DNF",CONCATENATE(RANK(rounds_cum_time[[#This Row],[91]],rounds_cum_time[91],1),"."))</f>
        <v>99.</v>
      </c>
      <c r="CW100" s="130" t="str">
        <f>IF(ISBLANK(laps_times[[#This Row],[92]]),"DNF",CONCATENATE(RANK(rounds_cum_time[[#This Row],[92]],rounds_cum_time[92],1),"."))</f>
        <v>100.</v>
      </c>
      <c r="CX100" s="130" t="str">
        <f>IF(ISBLANK(laps_times[[#This Row],[93]]),"DNF",CONCATENATE(RANK(rounds_cum_time[[#This Row],[93]],rounds_cum_time[93],1),"."))</f>
        <v>100.</v>
      </c>
      <c r="CY100" s="130" t="str">
        <f>IF(ISBLANK(laps_times[[#This Row],[94]]),"DNF",CONCATENATE(RANK(rounds_cum_time[[#This Row],[94]],rounds_cum_time[94],1),"."))</f>
        <v>99.</v>
      </c>
      <c r="CZ100" s="130" t="str">
        <f>IF(ISBLANK(laps_times[[#This Row],[95]]),"DNF",CONCATENATE(RANK(rounds_cum_time[[#This Row],[95]],rounds_cum_time[95],1),"."))</f>
        <v>99.</v>
      </c>
      <c r="DA100" s="130" t="str">
        <f>IF(ISBLANK(laps_times[[#This Row],[96]]),"DNF",CONCATENATE(RANK(rounds_cum_time[[#This Row],[96]],rounds_cum_time[96],1),"."))</f>
        <v>98.</v>
      </c>
      <c r="DB100" s="130" t="str">
        <f>IF(ISBLANK(laps_times[[#This Row],[97]]),"DNF",CONCATENATE(RANK(rounds_cum_time[[#This Row],[97]],rounds_cum_time[97],1),"."))</f>
        <v>98.</v>
      </c>
      <c r="DC100" s="130" t="str">
        <f>IF(ISBLANK(laps_times[[#This Row],[98]]),"DNF",CONCATENATE(RANK(rounds_cum_time[[#This Row],[98]],rounds_cum_time[98],1),"."))</f>
        <v>98.</v>
      </c>
      <c r="DD100" s="130" t="str">
        <f>IF(ISBLANK(laps_times[[#This Row],[99]]),"DNF",CONCATENATE(RANK(rounds_cum_time[[#This Row],[99]],rounds_cum_time[99],1),"."))</f>
        <v>98.</v>
      </c>
      <c r="DE100" s="130" t="str">
        <f>IF(ISBLANK(laps_times[[#This Row],[100]]),"DNF",CONCATENATE(RANK(rounds_cum_time[[#This Row],[100]],rounds_cum_time[100],1),"."))</f>
        <v>98.</v>
      </c>
      <c r="DF100" s="130" t="str">
        <f>IF(ISBLANK(laps_times[[#This Row],[101]]),"DNF",CONCATENATE(RANK(rounds_cum_time[[#This Row],[101]],rounds_cum_time[101],1),"."))</f>
        <v>98.</v>
      </c>
      <c r="DG100" s="130" t="str">
        <f>IF(ISBLANK(laps_times[[#This Row],[102]]),"DNF",CONCATENATE(RANK(rounds_cum_time[[#This Row],[102]],rounds_cum_time[102],1),"."))</f>
        <v>98.</v>
      </c>
      <c r="DH100" s="130" t="str">
        <f>IF(ISBLANK(laps_times[[#This Row],[103]]),"DNF",CONCATENATE(RANK(rounds_cum_time[[#This Row],[103]],rounds_cum_time[103],1),"."))</f>
        <v>98.</v>
      </c>
      <c r="DI100" s="131" t="str">
        <f>IF(ISBLANK(laps_times[[#This Row],[104]]),"DNF",CONCATENATE(RANK(rounds_cum_time[[#This Row],[104]],rounds_cum_time[104],1),"."))</f>
        <v>97.</v>
      </c>
      <c r="DJ100" s="131" t="str">
        <f>IF(ISBLANK(laps_times[[#This Row],[105]]),"DNF",CONCATENATE(RANK(rounds_cum_time[[#This Row],[105]],rounds_cum_time[105],1),"."))</f>
        <v>97.</v>
      </c>
    </row>
    <row r="101" spans="2:114" x14ac:dyDescent="0.2">
      <c r="B101" s="124">
        <f>laps_times[[#This Row],[poř]]</f>
        <v>98</v>
      </c>
      <c r="C101" s="129">
        <f>laps_times[[#This Row],[s.č.]]</f>
        <v>118</v>
      </c>
      <c r="D101" s="125" t="str">
        <f>laps_times[[#This Row],[jméno]]</f>
        <v>Vejvoda Jiří</v>
      </c>
      <c r="E101" s="126">
        <f>laps_times[[#This Row],[roč]]</f>
        <v>1971</v>
      </c>
      <c r="F101" s="126" t="str">
        <f>laps_times[[#This Row],[kat]]</f>
        <v>M40</v>
      </c>
      <c r="G101" s="126">
        <f>laps_times[[#This Row],[poř_kat]]</f>
        <v>41</v>
      </c>
      <c r="H101" s="135" t="str">
        <f>IF(ISBLANK(laps_times[[#This Row],[klub]]),"-",laps_times[[#This Row],[klub]])</f>
        <v>-</v>
      </c>
      <c r="I101" s="138">
        <f>laps_times[[#This Row],[celk. čas]]</f>
        <v>0.1839814814814815</v>
      </c>
      <c r="J101" s="130" t="str">
        <f>IF(ISBLANK(laps_times[[#This Row],[1]]),"DNF",CONCATENATE(RANK(rounds_cum_time[[#This Row],[1]],rounds_cum_time[1],1),"."))</f>
        <v>95.</v>
      </c>
      <c r="K101" s="130" t="str">
        <f>IF(ISBLANK(laps_times[[#This Row],[2]]),"DNF",CONCATENATE(RANK(rounds_cum_time[[#This Row],[2]],rounds_cum_time[2],1),"."))</f>
        <v>97.</v>
      </c>
      <c r="L101" s="130" t="str">
        <f>IF(ISBLANK(laps_times[[#This Row],[3]]),"DNF",CONCATENATE(RANK(rounds_cum_time[[#This Row],[3]],rounds_cum_time[3],1),"."))</f>
        <v>102.</v>
      </c>
      <c r="M101" s="130" t="str">
        <f>IF(ISBLANK(laps_times[[#This Row],[4]]),"DNF",CONCATENATE(RANK(rounds_cum_time[[#This Row],[4]],rounds_cum_time[4],1),"."))</f>
        <v>104.</v>
      </c>
      <c r="N101" s="130" t="str">
        <f>IF(ISBLANK(laps_times[[#This Row],[5]]),"DNF",CONCATENATE(RANK(rounds_cum_time[[#This Row],[5]],rounds_cum_time[5],1),"."))</f>
        <v>107.</v>
      </c>
      <c r="O101" s="130" t="str">
        <f>IF(ISBLANK(laps_times[[#This Row],[6]]),"DNF",CONCATENATE(RANK(rounds_cum_time[[#This Row],[6]],rounds_cum_time[6],1),"."))</f>
        <v>109.</v>
      </c>
      <c r="P101" s="130" t="str">
        <f>IF(ISBLANK(laps_times[[#This Row],[7]]),"DNF",CONCATENATE(RANK(rounds_cum_time[[#This Row],[7]],rounds_cum_time[7],1),"."))</f>
        <v>109.</v>
      </c>
      <c r="Q101" s="130" t="str">
        <f>IF(ISBLANK(laps_times[[#This Row],[8]]),"DNF",CONCATENATE(RANK(rounds_cum_time[[#This Row],[8]],rounds_cum_time[8],1),"."))</f>
        <v>110.</v>
      </c>
      <c r="R101" s="130" t="str">
        <f>IF(ISBLANK(laps_times[[#This Row],[9]]),"DNF",CONCATENATE(RANK(rounds_cum_time[[#This Row],[9]],rounds_cum_time[9],1),"."))</f>
        <v>110.</v>
      </c>
      <c r="S101" s="130" t="str">
        <f>IF(ISBLANK(laps_times[[#This Row],[10]]),"DNF",CONCATENATE(RANK(rounds_cum_time[[#This Row],[10]],rounds_cum_time[10],1),"."))</f>
        <v>111.</v>
      </c>
      <c r="T101" s="130" t="str">
        <f>IF(ISBLANK(laps_times[[#This Row],[11]]),"DNF",CONCATENATE(RANK(rounds_cum_time[[#This Row],[11]],rounds_cum_time[11],1),"."))</f>
        <v>111.</v>
      </c>
      <c r="U101" s="130" t="str">
        <f>IF(ISBLANK(laps_times[[#This Row],[12]]),"DNF",CONCATENATE(RANK(rounds_cum_time[[#This Row],[12]],rounds_cum_time[12],1),"."))</f>
        <v>111.</v>
      </c>
      <c r="V101" s="130" t="str">
        <f>IF(ISBLANK(laps_times[[#This Row],[13]]),"DNF",CONCATENATE(RANK(rounds_cum_time[[#This Row],[13]],rounds_cum_time[13],1),"."))</f>
        <v>111.</v>
      </c>
      <c r="W101" s="130" t="str">
        <f>IF(ISBLANK(laps_times[[#This Row],[14]]),"DNF",CONCATENATE(RANK(rounds_cum_time[[#This Row],[14]],rounds_cum_time[14],1),"."))</f>
        <v>111.</v>
      </c>
      <c r="X101" s="130" t="str">
        <f>IF(ISBLANK(laps_times[[#This Row],[15]]),"DNF",CONCATENATE(RANK(rounds_cum_time[[#This Row],[15]],rounds_cum_time[15],1),"."))</f>
        <v>111.</v>
      </c>
      <c r="Y101" s="130" t="str">
        <f>IF(ISBLANK(laps_times[[#This Row],[16]]),"DNF",CONCATENATE(RANK(rounds_cum_time[[#This Row],[16]],rounds_cum_time[16],1),"."))</f>
        <v>111.</v>
      </c>
      <c r="Z101" s="130" t="str">
        <f>IF(ISBLANK(laps_times[[#This Row],[17]]),"DNF",CONCATENATE(RANK(rounds_cum_time[[#This Row],[17]],rounds_cum_time[17],1),"."))</f>
        <v>111.</v>
      </c>
      <c r="AA101" s="130" t="str">
        <f>IF(ISBLANK(laps_times[[#This Row],[18]]),"DNF",CONCATENATE(RANK(rounds_cum_time[[#This Row],[18]],rounds_cum_time[18],1),"."))</f>
        <v>110.</v>
      </c>
      <c r="AB101" s="130" t="str">
        <f>IF(ISBLANK(laps_times[[#This Row],[19]]),"DNF",CONCATENATE(RANK(rounds_cum_time[[#This Row],[19]],rounds_cum_time[19],1),"."))</f>
        <v>110.</v>
      </c>
      <c r="AC101" s="130" t="str">
        <f>IF(ISBLANK(laps_times[[#This Row],[20]]),"DNF",CONCATENATE(RANK(rounds_cum_time[[#This Row],[20]],rounds_cum_time[20],1),"."))</f>
        <v>111.</v>
      </c>
      <c r="AD101" s="130" t="str">
        <f>IF(ISBLANK(laps_times[[#This Row],[21]]),"DNF",CONCATENATE(RANK(rounds_cum_time[[#This Row],[21]],rounds_cum_time[21],1),"."))</f>
        <v>111.</v>
      </c>
      <c r="AE101" s="130" t="str">
        <f>IF(ISBLANK(laps_times[[#This Row],[22]]),"DNF",CONCATENATE(RANK(rounds_cum_time[[#This Row],[22]],rounds_cum_time[22],1),"."))</f>
        <v>112.</v>
      </c>
      <c r="AF101" s="130" t="str">
        <f>IF(ISBLANK(laps_times[[#This Row],[23]]),"DNF",CONCATENATE(RANK(rounds_cum_time[[#This Row],[23]],rounds_cum_time[23],1),"."))</f>
        <v>112.</v>
      </c>
      <c r="AG101" s="130" t="str">
        <f>IF(ISBLANK(laps_times[[#This Row],[24]]),"DNF",CONCATENATE(RANK(rounds_cum_time[[#This Row],[24]],rounds_cum_time[24],1),"."))</f>
        <v>112.</v>
      </c>
      <c r="AH101" s="130" t="str">
        <f>IF(ISBLANK(laps_times[[#This Row],[25]]),"DNF",CONCATENATE(RANK(rounds_cum_time[[#This Row],[25]],rounds_cum_time[25],1),"."))</f>
        <v>113.</v>
      </c>
      <c r="AI101" s="130" t="str">
        <f>IF(ISBLANK(laps_times[[#This Row],[26]]),"DNF",CONCATENATE(RANK(rounds_cum_time[[#This Row],[26]],rounds_cum_time[26],1),"."))</f>
        <v>113.</v>
      </c>
      <c r="AJ101" s="130" t="str">
        <f>IF(ISBLANK(laps_times[[#This Row],[27]]),"DNF",CONCATENATE(RANK(rounds_cum_time[[#This Row],[27]],rounds_cum_time[27],1),"."))</f>
        <v>112.</v>
      </c>
      <c r="AK101" s="130" t="str">
        <f>IF(ISBLANK(laps_times[[#This Row],[28]]),"DNF",CONCATENATE(RANK(rounds_cum_time[[#This Row],[28]],rounds_cum_time[28],1),"."))</f>
        <v>111.</v>
      </c>
      <c r="AL101" s="130" t="str">
        <f>IF(ISBLANK(laps_times[[#This Row],[29]]),"DNF",CONCATENATE(RANK(rounds_cum_time[[#This Row],[29]],rounds_cum_time[29],1),"."))</f>
        <v>111.</v>
      </c>
      <c r="AM101" s="130" t="str">
        <f>IF(ISBLANK(laps_times[[#This Row],[30]]),"DNF",CONCATENATE(RANK(rounds_cum_time[[#This Row],[30]],rounds_cum_time[30],1),"."))</f>
        <v>110.</v>
      </c>
      <c r="AN101" s="130" t="str">
        <f>IF(ISBLANK(laps_times[[#This Row],[31]]),"DNF",CONCATENATE(RANK(rounds_cum_time[[#This Row],[31]],rounds_cum_time[31],1),"."))</f>
        <v>109.</v>
      </c>
      <c r="AO101" s="130" t="str">
        <f>IF(ISBLANK(laps_times[[#This Row],[32]]),"DNF",CONCATENATE(RANK(rounds_cum_time[[#This Row],[32]],rounds_cum_time[32],1),"."))</f>
        <v>107.</v>
      </c>
      <c r="AP101" s="130" t="str">
        <f>IF(ISBLANK(laps_times[[#This Row],[33]]),"DNF",CONCATENATE(RANK(rounds_cum_time[[#This Row],[33]],rounds_cum_time[33],1),"."))</f>
        <v>107.</v>
      </c>
      <c r="AQ101" s="130" t="str">
        <f>IF(ISBLANK(laps_times[[#This Row],[34]]),"DNF",CONCATENATE(RANK(rounds_cum_time[[#This Row],[34]],rounds_cum_time[34],1),"."))</f>
        <v>107.</v>
      </c>
      <c r="AR101" s="130" t="str">
        <f>IF(ISBLANK(laps_times[[#This Row],[35]]),"DNF",CONCATENATE(RANK(rounds_cum_time[[#This Row],[35]],rounds_cum_time[35],1),"."))</f>
        <v>108.</v>
      </c>
      <c r="AS101" s="130" t="str">
        <f>IF(ISBLANK(laps_times[[#This Row],[36]]),"DNF",CONCATENATE(RANK(rounds_cum_time[[#This Row],[36]],rounds_cum_time[36],1),"."))</f>
        <v>108.</v>
      </c>
      <c r="AT101" s="130" t="str">
        <f>IF(ISBLANK(laps_times[[#This Row],[37]]),"DNF",CONCATENATE(RANK(rounds_cum_time[[#This Row],[37]],rounds_cum_time[37],1),"."))</f>
        <v>108.</v>
      </c>
      <c r="AU101" s="130" t="str">
        <f>IF(ISBLANK(laps_times[[#This Row],[38]]),"DNF",CONCATENATE(RANK(rounds_cum_time[[#This Row],[38]],rounds_cum_time[38],1),"."))</f>
        <v>108.</v>
      </c>
      <c r="AV101" s="130" t="str">
        <f>IF(ISBLANK(laps_times[[#This Row],[39]]),"DNF",CONCATENATE(RANK(rounds_cum_time[[#This Row],[39]],rounds_cum_time[39],1),"."))</f>
        <v>108.</v>
      </c>
      <c r="AW101" s="130" t="str">
        <f>IF(ISBLANK(laps_times[[#This Row],[40]]),"DNF",CONCATENATE(RANK(rounds_cum_time[[#This Row],[40]],rounds_cum_time[40],1),"."))</f>
        <v>108.</v>
      </c>
      <c r="AX101" s="130" t="str">
        <f>IF(ISBLANK(laps_times[[#This Row],[41]]),"DNF",CONCATENATE(RANK(rounds_cum_time[[#This Row],[41]],rounds_cum_time[41],1),"."))</f>
        <v>107.</v>
      </c>
      <c r="AY101" s="130" t="str">
        <f>IF(ISBLANK(laps_times[[#This Row],[42]]),"DNF",CONCATENATE(RANK(rounds_cum_time[[#This Row],[42]],rounds_cum_time[42],1),"."))</f>
        <v>107.</v>
      </c>
      <c r="AZ101" s="130" t="str">
        <f>IF(ISBLANK(laps_times[[#This Row],[43]]),"DNF",CONCATENATE(RANK(rounds_cum_time[[#This Row],[43]],rounds_cum_time[43],1),"."))</f>
        <v>107.</v>
      </c>
      <c r="BA101" s="130" t="str">
        <f>IF(ISBLANK(laps_times[[#This Row],[44]]),"DNF",CONCATENATE(RANK(rounds_cum_time[[#This Row],[44]],rounds_cum_time[44],1),"."))</f>
        <v>107.</v>
      </c>
      <c r="BB101" s="130" t="str">
        <f>IF(ISBLANK(laps_times[[#This Row],[45]]),"DNF",CONCATENATE(RANK(rounds_cum_time[[#This Row],[45]],rounds_cum_time[45],1),"."))</f>
        <v>107.</v>
      </c>
      <c r="BC101" s="130" t="str">
        <f>IF(ISBLANK(laps_times[[#This Row],[46]]),"DNF",CONCATENATE(RANK(rounds_cum_time[[#This Row],[46]],rounds_cum_time[46],1),"."))</f>
        <v>107.</v>
      </c>
      <c r="BD101" s="130" t="str">
        <f>IF(ISBLANK(laps_times[[#This Row],[47]]),"DNF",CONCATENATE(RANK(rounds_cum_time[[#This Row],[47]],rounds_cum_time[47],1),"."))</f>
        <v>107.</v>
      </c>
      <c r="BE101" s="130" t="str">
        <f>IF(ISBLANK(laps_times[[#This Row],[48]]),"DNF",CONCATENATE(RANK(rounds_cum_time[[#This Row],[48]],rounds_cum_time[48],1),"."))</f>
        <v>106.</v>
      </c>
      <c r="BF101" s="130" t="str">
        <f>IF(ISBLANK(laps_times[[#This Row],[49]]),"DNF",CONCATENATE(RANK(rounds_cum_time[[#This Row],[49]],rounds_cum_time[49],1),"."))</f>
        <v>106.</v>
      </c>
      <c r="BG101" s="130" t="str">
        <f>IF(ISBLANK(laps_times[[#This Row],[50]]),"DNF",CONCATENATE(RANK(rounds_cum_time[[#This Row],[50]],rounds_cum_time[50],1),"."))</f>
        <v>106.</v>
      </c>
      <c r="BH101" s="130" t="str">
        <f>IF(ISBLANK(laps_times[[#This Row],[51]]),"DNF",CONCATENATE(RANK(rounds_cum_time[[#This Row],[51]],rounds_cum_time[51],1),"."))</f>
        <v>106.</v>
      </c>
      <c r="BI101" s="130" t="str">
        <f>IF(ISBLANK(laps_times[[#This Row],[52]]),"DNF",CONCATENATE(RANK(rounds_cum_time[[#This Row],[52]],rounds_cum_time[52],1),"."))</f>
        <v>106.</v>
      </c>
      <c r="BJ101" s="130" t="str">
        <f>IF(ISBLANK(laps_times[[#This Row],[53]]),"DNF",CONCATENATE(RANK(rounds_cum_time[[#This Row],[53]],rounds_cum_time[53],1),"."))</f>
        <v>106.</v>
      </c>
      <c r="BK101" s="130" t="str">
        <f>IF(ISBLANK(laps_times[[#This Row],[54]]),"DNF",CONCATENATE(RANK(rounds_cum_time[[#This Row],[54]],rounds_cum_time[54],1),"."))</f>
        <v>106.</v>
      </c>
      <c r="BL101" s="130" t="str">
        <f>IF(ISBLANK(laps_times[[#This Row],[55]]),"DNF",CONCATENATE(RANK(rounds_cum_time[[#This Row],[55]],rounds_cum_time[55],1),"."))</f>
        <v>105.</v>
      </c>
      <c r="BM101" s="130" t="str">
        <f>IF(ISBLANK(laps_times[[#This Row],[56]]),"DNF",CONCATENATE(RANK(rounds_cum_time[[#This Row],[56]],rounds_cum_time[56],1),"."))</f>
        <v>105.</v>
      </c>
      <c r="BN101" s="130" t="str">
        <f>IF(ISBLANK(laps_times[[#This Row],[57]]),"DNF",CONCATENATE(RANK(rounds_cum_time[[#This Row],[57]],rounds_cum_time[57],1),"."))</f>
        <v>105.</v>
      </c>
      <c r="BO101" s="130" t="str">
        <f>IF(ISBLANK(laps_times[[#This Row],[58]]),"DNF",CONCATENATE(RANK(rounds_cum_time[[#This Row],[58]],rounds_cum_time[58],1),"."))</f>
        <v>106.</v>
      </c>
      <c r="BP101" s="130" t="str">
        <f>IF(ISBLANK(laps_times[[#This Row],[59]]),"DNF",CONCATENATE(RANK(rounds_cum_time[[#This Row],[59]],rounds_cum_time[59],1),"."))</f>
        <v>106.</v>
      </c>
      <c r="BQ101" s="130" t="str">
        <f>IF(ISBLANK(laps_times[[#This Row],[60]]),"DNF",CONCATENATE(RANK(rounds_cum_time[[#This Row],[60]],rounds_cum_time[60],1),"."))</f>
        <v>106.</v>
      </c>
      <c r="BR101" s="130" t="str">
        <f>IF(ISBLANK(laps_times[[#This Row],[61]]),"DNF",CONCATENATE(RANK(rounds_cum_time[[#This Row],[61]],rounds_cum_time[61],1),"."))</f>
        <v>105.</v>
      </c>
      <c r="BS101" s="130" t="str">
        <f>IF(ISBLANK(laps_times[[#This Row],[62]]),"DNF",CONCATENATE(RANK(rounds_cum_time[[#This Row],[62]],rounds_cum_time[62],1),"."))</f>
        <v>105.</v>
      </c>
      <c r="BT101" s="130" t="str">
        <f>IF(ISBLANK(laps_times[[#This Row],[63]]),"DNF",CONCATENATE(RANK(rounds_cum_time[[#This Row],[63]],rounds_cum_time[63],1),"."))</f>
        <v>105.</v>
      </c>
      <c r="BU101" s="130" t="str">
        <f>IF(ISBLANK(laps_times[[#This Row],[64]]),"DNF",CONCATENATE(RANK(rounds_cum_time[[#This Row],[64]],rounds_cum_time[64],1),"."))</f>
        <v>105.</v>
      </c>
      <c r="BV101" s="130" t="str">
        <f>IF(ISBLANK(laps_times[[#This Row],[65]]),"DNF",CONCATENATE(RANK(rounds_cum_time[[#This Row],[65]],rounds_cum_time[65],1),"."))</f>
        <v>105.</v>
      </c>
      <c r="BW101" s="130" t="str">
        <f>IF(ISBLANK(laps_times[[#This Row],[66]]),"DNF",CONCATENATE(RANK(rounds_cum_time[[#This Row],[66]],rounds_cum_time[66],1),"."))</f>
        <v>105.</v>
      </c>
      <c r="BX101" s="130" t="str">
        <f>IF(ISBLANK(laps_times[[#This Row],[67]]),"DNF",CONCATENATE(RANK(rounds_cum_time[[#This Row],[67]],rounds_cum_time[67],1),"."))</f>
        <v>105.</v>
      </c>
      <c r="BY101" s="130" t="str">
        <f>IF(ISBLANK(laps_times[[#This Row],[68]]),"DNF",CONCATENATE(RANK(rounds_cum_time[[#This Row],[68]],rounds_cum_time[68],1),"."))</f>
        <v>103.</v>
      </c>
      <c r="BZ101" s="130" t="str">
        <f>IF(ISBLANK(laps_times[[#This Row],[69]]),"DNF",CONCATENATE(RANK(rounds_cum_time[[#This Row],[69]],rounds_cum_time[69],1),"."))</f>
        <v>102.</v>
      </c>
      <c r="CA101" s="130" t="str">
        <f>IF(ISBLANK(laps_times[[#This Row],[70]]),"DNF",CONCATENATE(RANK(rounds_cum_time[[#This Row],[70]],rounds_cum_time[70],1),"."))</f>
        <v>102.</v>
      </c>
      <c r="CB101" s="130" t="str">
        <f>IF(ISBLANK(laps_times[[#This Row],[71]]),"DNF",CONCATENATE(RANK(rounds_cum_time[[#This Row],[71]],rounds_cum_time[71],1),"."))</f>
        <v>102.</v>
      </c>
      <c r="CC101" s="130" t="str">
        <f>IF(ISBLANK(laps_times[[#This Row],[72]]),"DNF",CONCATENATE(RANK(rounds_cum_time[[#This Row],[72]],rounds_cum_time[72],1),"."))</f>
        <v>102.</v>
      </c>
      <c r="CD101" s="130" t="str">
        <f>IF(ISBLANK(laps_times[[#This Row],[73]]),"DNF",CONCATENATE(RANK(rounds_cum_time[[#This Row],[73]],rounds_cum_time[73],1),"."))</f>
        <v>102.</v>
      </c>
      <c r="CE101" s="130" t="str">
        <f>IF(ISBLANK(laps_times[[#This Row],[74]]),"DNF",CONCATENATE(RANK(rounds_cum_time[[#This Row],[74]],rounds_cum_time[74],1),"."))</f>
        <v>102.</v>
      </c>
      <c r="CF101" s="130" t="str">
        <f>IF(ISBLANK(laps_times[[#This Row],[75]]),"DNF",CONCATENATE(RANK(rounds_cum_time[[#This Row],[75]],rounds_cum_time[75],1),"."))</f>
        <v>102.</v>
      </c>
      <c r="CG101" s="130" t="str">
        <f>IF(ISBLANK(laps_times[[#This Row],[76]]),"DNF",CONCATENATE(RANK(rounds_cum_time[[#This Row],[76]],rounds_cum_time[76],1),"."))</f>
        <v>102.</v>
      </c>
      <c r="CH101" s="130" t="str">
        <f>IF(ISBLANK(laps_times[[#This Row],[77]]),"DNF",CONCATENATE(RANK(rounds_cum_time[[#This Row],[77]],rounds_cum_time[77],1),"."))</f>
        <v>102.</v>
      </c>
      <c r="CI101" s="130" t="str">
        <f>IF(ISBLANK(laps_times[[#This Row],[78]]),"DNF",CONCATENATE(RANK(rounds_cum_time[[#This Row],[78]],rounds_cum_time[78],1),"."))</f>
        <v>102.</v>
      </c>
      <c r="CJ101" s="130" t="str">
        <f>IF(ISBLANK(laps_times[[#This Row],[79]]),"DNF",CONCATENATE(RANK(rounds_cum_time[[#This Row],[79]],rounds_cum_time[79],1),"."))</f>
        <v>102.</v>
      </c>
      <c r="CK101" s="130" t="str">
        <f>IF(ISBLANK(laps_times[[#This Row],[80]]),"DNF",CONCATENATE(RANK(rounds_cum_time[[#This Row],[80]],rounds_cum_time[80],1),"."))</f>
        <v>102.</v>
      </c>
      <c r="CL101" s="130" t="str">
        <f>IF(ISBLANK(laps_times[[#This Row],[81]]),"DNF",CONCATENATE(RANK(rounds_cum_time[[#This Row],[81]],rounds_cum_time[81],1),"."))</f>
        <v>103.</v>
      </c>
      <c r="CM101" s="130" t="str">
        <f>IF(ISBLANK(laps_times[[#This Row],[82]]),"DNF",CONCATENATE(RANK(rounds_cum_time[[#This Row],[82]],rounds_cum_time[82],1),"."))</f>
        <v>103.</v>
      </c>
      <c r="CN101" s="130" t="str">
        <f>IF(ISBLANK(laps_times[[#This Row],[83]]),"DNF",CONCATENATE(RANK(rounds_cum_time[[#This Row],[83]],rounds_cum_time[83],1),"."))</f>
        <v>102.</v>
      </c>
      <c r="CO101" s="130" t="str">
        <f>IF(ISBLANK(laps_times[[#This Row],[84]]),"DNF",CONCATENATE(RANK(rounds_cum_time[[#This Row],[84]],rounds_cum_time[84],1),"."))</f>
        <v>102.</v>
      </c>
      <c r="CP101" s="130" t="str">
        <f>IF(ISBLANK(laps_times[[#This Row],[85]]),"DNF",CONCATENATE(RANK(rounds_cum_time[[#This Row],[85]],rounds_cum_time[85],1),"."))</f>
        <v>102.</v>
      </c>
      <c r="CQ101" s="130" t="str">
        <f>IF(ISBLANK(laps_times[[#This Row],[86]]),"DNF",CONCATENATE(RANK(rounds_cum_time[[#This Row],[86]],rounds_cum_time[86],1),"."))</f>
        <v>102.</v>
      </c>
      <c r="CR101" s="130" t="str">
        <f>IF(ISBLANK(laps_times[[#This Row],[87]]),"DNF",CONCATENATE(RANK(rounds_cum_time[[#This Row],[87]],rounds_cum_time[87],1),"."))</f>
        <v>102.</v>
      </c>
      <c r="CS101" s="130" t="str">
        <f>IF(ISBLANK(laps_times[[#This Row],[88]]),"DNF",CONCATENATE(RANK(rounds_cum_time[[#This Row],[88]],rounds_cum_time[88],1),"."))</f>
        <v>102.</v>
      </c>
      <c r="CT101" s="130" t="str">
        <f>IF(ISBLANK(laps_times[[#This Row],[89]]),"DNF",CONCATENATE(RANK(rounds_cum_time[[#This Row],[89]],rounds_cum_time[89],1),"."))</f>
        <v>102.</v>
      </c>
      <c r="CU101" s="130" t="str">
        <f>IF(ISBLANK(laps_times[[#This Row],[90]]),"DNF",CONCATENATE(RANK(rounds_cum_time[[#This Row],[90]],rounds_cum_time[90],1),"."))</f>
        <v>101.</v>
      </c>
      <c r="CV101" s="130" t="str">
        <f>IF(ISBLANK(laps_times[[#This Row],[91]]),"DNF",CONCATENATE(RANK(rounds_cum_time[[#This Row],[91]],rounds_cum_time[91],1),"."))</f>
        <v>101.</v>
      </c>
      <c r="CW101" s="130" t="str">
        <f>IF(ISBLANK(laps_times[[#This Row],[92]]),"DNF",CONCATENATE(RANK(rounds_cum_time[[#This Row],[92]],rounds_cum_time[92],1),"."))</f>
        <v>101.</v>
      </c>
      <c r="CX101" s="130" t="str">
        <f>IF(ISBLANK(laps_times[[#This Row],[93]]),"DNF",CONCATENATE(RANK(rounds_cum_time[[#This Row],[93]],rounds_cum_time[93],1),"."))</f>
        <v>101.</v>
      </c>
      <c r="CY101" s="130" t="str">
        <f>IF(ISBLANK(laps_times[[#This Row],[94]]),"DNF",CONCATENATE(RANK(rounds_cum_time[[#This Row],[94]],rounds_cum_time[94],1),"."))</f>
        <v>101.</v>
      </c>
      <c r="CZ101" s="130" t="str">
        <f>IF(ISBLANK(laps_times[[#This Row],[95]]),"DNF",CONCATENATE(RANK(rounds_cum_time[[#This Row],[95]],rounds_cum_time[95],1),"."))</f>
        <v>100.</v>
      </c>
      <c r="DA101" s="130" t="str">
        <f>IF(ISBLANK(laps_times[[#This Row],[96]]),"DNF",CONCATENATE(RANK(rounds_cum_time[[#This Row],[96]],rounds_cum_time[96],1),"."))</f>
        <v>100.</v>
      </c>
      <c r="DB101" s="130" t="str">
        <f>IF(ISBLANK(laps_times[[#This Row],[97]]),"DNF",CONCATENATE(RANK(rounds_cum_time[[#This Row],[97]],rounds_cum_time[97],1),"."))</f>
        <v>100.</v>
      </c>
      <c r="DC101" s="130" t="str">
        <f>IF(ISBLANK(laps_times[[#This Row],[98]]),"DNF",CONCATENATE(RANK(rounds_cum_time[[#This Row],[98]],rounds_cum_time[98],1),"."))</f>
        <v>100.</v>
      </c>
      <c r="DD101" s="130" t="str">
        <f>IF(ISBLANK(laps_times[[#This Row],[99]]),"DNF",CONCATENATE(RANK(rounds_cum_time[[#This Row],[99]],rounds_cum_time[99],1),"."))</f>
        <v>100.</v>
      </c>
      <c r="DE101" s="130" t="str">
        <f>IF(ISBLANK(laps_times[[#This Row],[100]]),"DNF",CONCATENATE(RANK(rounds_cum_time[[#This Row],[100]],rounds_cum_time[100],1),"."))</f>
        <v>100.</v>
      </c>
      <c r="DF101" s="130" t="str">
        <f>IF(ISBLANK(laps_times[[#This Row],[101]]),"DNF",CONCATENATE(RANK(rounds_cum_time[[#This Row],[101]],rounds_cum_time[101],1),"."))</f>
        <v>100.</v>
      </c>
      <c r="DG101" s="130" t="str">
        <f>IF(ISBLANK(laps_times[[#This Row],[102]]),"DNF",CONCATENATE(RANK(rounds_cum_time[[#This Row],[102]],rounds_cum_time[102],1),"."))</f>
        <v>100.</v>
      </c>
      <c r="DH101" s="130" t="str">
        <f>IF(ISBLANK(laps_times[[#This Row],[103]]),"DNF",CONCATENATE(RANK(rounds_cum_time[[#This Row],[103]],rounds_cum_time[103],1),"."))</f>
        <v>99.</v>
      </c>
      <c r="DI101" s="131" t="str">
        <f>IF(ISBLANK(laps_times[[#This Row],[104]]),"DNF",CONCATENATE(RANK(rounds_cum_time[[#This Row],[104]],rounds_cum_time[104],1),"."))</f>
        <v>99.</v>
      </c>
      <c r="DJ101" s="131" t="str">
        <f>IF(ISBLANK(laps_times[[#This Row],[105]]),"DNF",CONCATENATE(RANK(rounds_cum_time[[#This Row],[105]],rounds_cum_time[105],1),"."))</f>
        <v>98.</v>
      </c>
    </row>
    <row r="102" spans="2:114" x14ac:dyDescent="0.2">
      <c r="B102" s="124">
        <f>laps_times[[#This Row],[poř]]</f>
        <v>99</v>
      </c>
      <c r="C102" s="129">
        <f>laps_times[[#This Row],[s.č.]]</f>
        <v>82</v>
      </c>
      <c r="D102" s="125" t="str">
        <f>laps_times[[#This Row],[jméno]]</f>
        <v>Pucholt Jiří</v>
      </c>
      <c r="E102" s="126">
        <f>laps_times[[#This Row],[roč]]</f>
        <v>1959</v>
      </c>
      <c r="F102" s="126" t="str">
        <f>laps_times[[#This Row],[kat]]</f>
        <v>M50</v>
      </c>
      <c r="G102" s="126">
        <f>laps_times[[#This Row],[poř_kat]]</f>
        <v>19</v>
      </c>
      <c r="H102" s="135" t="str">
        <f>IF(ISBLANK(laps_times[[#This Row],[klub]]),"-",laps_times[[#This Row],[klub]])</f>
        <v>T.J.Sokol Unhošť</v>
      </c>
      <c r="I102" s="138">
        <f>laps_times[[#This Row],[celk. čas]]</f>
        <v>0.18400462962962963</v>
      </c>
      <c r="J102" s="130" t="str">
        <f>IF(ISBLANK(laps_times[[#This Row],[1]]),"DNF",CONCATENATE(RANK(rounds_cum_time[[#This Row],[1]],rounds_cum_time[1],1),"."))</f>
        <v>105.</v>
      </c>
      <c r="K102" s="130" t="str">
        <f>IF(ISBLANK(laps_times[[#This Row],[2]]),"DNF",CONCATENATE(RANK(rounds_cum_time[[#This Row],[2]],rounds_cum_time[2],1),"."))</f>
        <v>100.</v>
      </c>
      <c r="L102" s="130" t="str">
        <f>IF(ISBLANK(laps_times[[#This Row],[3]]),"DNF",CONCATENATE(RANK(rounds_cum_time[[#This Row],[3]],rounds_cum_time[3],1),"."))</f>
        <v>98.</v>
      </c>
      <c r="M102" s="130" t="str">
        <f>IF(ISBLANK(laps_times[[#This Row],[4]]),"DNF",CONCATENATE(RANK(rounds_cum_time[[#This Row],[4]],rounds_cum_time[4],1),"."))</f>
        <v>96.</v>
      </c>
      <c r="N102" s="130" t="str">
        <f>IF(ISBLANK(laps_times[[#This Row],[5]]),"DNF",CONCATENATE(RANK(rounds_cum_time[[#This Row],[5]],rounds_cum_time[5],1),"."))</f>
        <v>94.</v>
      </c>
      <c r="O102" s="130" t="str">
        <f>IF(ISBLANK(laps_times[[#This Row],[6]]),"DNF",CONCATENATE(RANK(rounds_cum_time[[#This Row],[6]],rounds_cum_time[6],1),"."))</f>
        <v>95.</v>
      </c>
      <c r="P102" s="130" t="str">
        <f>IF(ISBLANK(laps_times[[#This Row],[7]]),"DNF",CONCATENATE(RANK(rounds_cum_time[[#This Row],[7]],rounds_cum_time[7],1),"."))</f>
        <v>94.</v>
      </c>
      <c r="Q102" s="130" t="str">
        <f>IF(ISBLANK(laps_times[[#This Row],[8]]),"DNF",CONCATENATE(RANK(rounds_cum_time[[#This Row],[8]],rounds_cum_time[8],1),"."))</f>
        <v>94.</v>
      </c>
      <c r="R102" s="130" t="str">
        <f>IF(ISBLANK(laps_times[[#This Row],[9]]),"DNF",CONCATENATE(RANK(rounds_cum_time[[#This Row],[9]],rounds_cum_time[9],1),"."))</f>
        <v>93.</v>
      </c>
      <c r="S102" s="130" t="str">
        <f>IF(ISBLANK(laps_times[[#This Row],[10]]),"DNF",CONCATENATE(RANK(rounds_cum_time[[#This Row],[10]],rounds_cum_time[10],1),"."))</f>
        <v>91.</v>
      </c>
      <c r="T102" s="130" t="str">
        <f>IF(ISBLANK(laps_times[[#This Row],[11]]),"DNF",CONCATENATE(RANK(rounds_cum_time[[#This Row],[11]],rounds_cum_time[11],1),"."))</f>
        <v>92.</v>
      </c>
      <c r="U102" s="130" t="str">
        <f>IF(ISBLANK(laps_times[[#This Row],[12]]),"DNF",CONCATENATE(RANK(rounds_cum_time[[#This Row],[12]],rounds_cum_time[12],1),"."))</f>
        <v>92.</v>
      </c>
      <c r="V102" s="130" t="str">
        <f>IF(ISBLANK(laps_times[[#This Row],[13]]),"DNF",CONCATENATE(RANK(rounds_cum_time[[#This Row],[13]],rounds_cum_time[13],1),"."))</f>
        <v>91.</v>
      </c>
      <c r="W102" s="130" t="str">
        <f>IF(ISBLANK(laps_times[[#This Row],[14]]),"DNF",CONCATENATE(RANK(rounds_cum_time[[#This Row],[14]],rounds_cum_time[14],1),"."))</f>
        <v>92.</v>
      </c>
      <c r="X102" s="130" t="str">
        <f>IF(ISBLANK(laps_times[[#This Row],[15]]),"DNF",CONCATENATE(RANK(rounds_cum_time[[#This Row],[15]],rounds_cum_time[15],1),"."))</f>
        <v>92.</v>
      </c>
      <c r="Y102" s="130" t="str">
        <f>IF(ISBLANK(laps_times[[#This Row],[16]]),"DNF",CONCATENATE(RANK(rounds_cum_time[[#This Row],[16]],rounds_cum_time[16],1),"."))</f>
        <v>91.</v>
      </c>
      <c r="Z102" s="130" t="str">
        <f>IF(ISBLANK(laps_times[[#This Row],[17]]),"DNF",CONCATENATE(RANK(rounds_cum_time[[#This Row],[17]],rounds_cum_time[17],1),"."))</f>
        <v>89.</v>
      </c>
      <c r="AA102" s="130" t="str">
        <f>IF(ISBLANK(laps_times[[#This Row],[18]]),"DNF",CONCATENATE(RANK(rounds_cum_time[[#This Row],[18]],rounds_cum_time[18],1),"."))</f>
        <v>89.</v>
      </c>
      <c r="AB102" s="130" t="str">
        <f>IF(ISBLANK(laps_times[[#This Row],[19]]),"DNF",CONCATENATE(RANK(rounds_cum_time[[#This Row],[19]],rounds_cum_time[19],1),"."))</f>
        <v>89.</v>
      </c>
      <c r="AC102" s="130" t="str">
        <f>IF(ISBLANK(laps_times[[#This Row],[20]]),"DNF",CONCATENATE(RANK(rounds_cum_time[[#This Row],[20]],rounds_cum_time[20],1),"."))</f>
        <v>87.</v>
      </c>
      <c r="AD102" s="130" t="str">
        <f>IF(ISBLANK(laps_times[[#This Row],[21]]),"DNF",CONCATENATE(RANK(rounds_cum_time[[#This Row],[21]],rounds_cum_time[21],1),"."))</f>
        <v>87.</v>
      </c>
      <c r="AE102" s="130" t="str">
        <f>IF(ISBLANK(laps_times[[#This Row],[22]]),"DNF",CONCATENATE(RANK(rounds_cum_time[[#This Row],[22]],rounds_cum_time[22],1),"."))</f>
        <v>88.</v>
      </c>
      <c r="AF102" s="130" t="str">
        <f>IF(ISBLANK(laps_times[[#This Row],[23]]),"DNF",CONCATENATE(RANK(rounds_cum_time[[#This Row],[23]],rounds_cum_time[23],1),"."))</f>
        <v>88.</v>
      </c>
      <c r="AG102" s="130" t="str">
        <f>IF(ISBLANK(laps_times[[#This Row],[24]]),"DNF",CONCATENATE(RANK(rounds_cum_time[[#This Row],[24]],rounds_cum_time[24],1),"."))</f>
        <v>89.</v>
      </c>
      <c r="AH102" s="130" t="str">
        <f>IF(ISBLANK(laps_times[[#This Row],[25]]),"DNF",CONCATENATE(RANK(rounds_cum_time[[#This Row],[25]],rounds_cum_time[25],1),"."))</f>
        <v>88.</v>
      </c>
      <c r="AI102" s="130" t="str">
        <f>IF(ISBLANK(laps_times[[#This Row],[26]]),"DNF",CONCATENATE(RANK(rounds_cum_time[[#This Row],[26]],rounds_cum_time[26],1),"."))</f>
        <v>88.</v>
      </c>
      <c r="AJ102" s="130" t="str">
        <f>IF(ISBLANK(laps_times[[#This Row],[27]]),"DNF",CONCATENATE(RANK(rounds_cum_time[[#This Row],[27]],rounds_cum_time[27],1),"."))</f>
        <v>89.</v>
      </c>
      <c r="AK102" s="130" t="str">
        <f>IF(ISBLANK(laps_times[[#This Row],[28]]),"DNF",CONCATENATE(RANK(rounds_cum_time[[#This Row],[28]],rounds_cum_time[28],1),"."))</f>
        <v>89.</v>
      </c>
      <c r="AL102" s="130" t="str">
        <f>IF(ISBLANK(laps_times[[#This Row],[29]]),"DNF",CONCATENATE(RANK(rounds_cum_time[[#This Row],[29]],rounds_cum_time[29],1),"."))</f>
        <v>89.</v>
      </c>
      <c r="AM102" s="130" t="str">
        <f>IF(ISBLANK(laps_times[[#This Row],[30]]),"DNF",CONCATENATE(RANK(rounds_cum_time[[#This Row],[30]],rounds_cum_time[30],1),"."))</f>
        <v>89.</v>
      </c>
      <c r="AN102" s="130" t="str">
        <f>IF(ISBLANK(laps_times[[#This Row],[31]]),"DNF",CONCATENATE(RANK(rounds_cum_time[[#This Row],[31]],rounds_cum_time[31],1),"."))</f>
        <v>89.</v>
      </c>
      <c r="AO102" s="130" t="str">
        <f>IF(ISBLANK(laps_times[[#This Row],[32]]),"DNF",CONCATENATE(RANK(rounds_cum_time[[#This Row],[32]],rounds_cum_time[32],1),"."))</f>
        <v>88.</v>
      </c>
      <c r="AP102" s="130" t="str">
        <f>IF(ISBLANK(laps_times[[#This Row],[33]]),"DNF",CONCATENATE(RANK(rounds_cum_time[[#This Row],[33]],rounds_cum_time[33],1),"."))</f>
        <v>88.</v>
      </c>
      <c r="AQ102" s="130" t="str">
        <f>IF(ISBLANK(laps_times[[#This Row],[34]]),"DNF",CONCATENATE(RANK(rounds_cum_time[[#This Row],[34]],rounds_cum_time[34],1),"."))</f>
        <v>88.</v>
      </c>
      <c r="AR102" s="130" t="str">
        <f>IF(ISBLANK(laps_times[[#This Row],[35]]),"DNF",CONCATENATE(RANK(rounds_cum_time[[#This Row],[35]],rounds_cum_time[35],1),"."))</f>
        <v>88.</v>
      </c>
      <c r="AS102" s="130" t="str">
        <f>IF(ISBLANK(laps_times[[#This Row],[36]]),"DNF",CONCATENATE(RANK(rounds_cum_time[[#This Row],[36]],rounds_cum_time[36],1),"."))</f>
        <v>89.</v>
      </c>
      <c r="AT102" s="130" t="str">
        <f>IF(ISBLANK(laps_times[[#This Row],[37]]),"DNF",CONCATENATE(RANK(rounds_cum_time[[#This Row],[37]],rounds_cum_time[37],1),"."))</f>
        <v>89.</v>
      </c>
      <c r="AU102" s="130" t="str">
        <f>IF(ISBLANK(laps_times[[#This Row],[38]]),"DNF",CONCATENATE(RANK(rounds_cum_time[[#This Row],[38]],rounds_cum_time[38],1),"."))</f>
        <v>89.</v>
      </c>
      <c r="AV102" s="130" t="str">
        <f>IF(ISBLANK(laps_times[[#This Row],[39]]),"DNF",CONCATENATE(RANK(rounds_cum_time[[#This Row],[39]],rounds_cum_time[39],1),"."))</f>
        <v>89.</v>
      </c>
      <c r="AW102" s="130" t="str">
        <f>IF(ISBLANK(laps_times[[#This Row],[40]]),"DNF",CONCATENATE(RANK(rounds_cum_time[[#This Row],[40]],rounds_cum_time[40],1),"."))</f>
        <v>89.</v>
      </c>
      <c r="AX102" s="130" t="str">
        <f>IF(ISBLANK(laps_times[[#This Row],[41]]),"DNF",CONCATENATE(RANK(rounds_cum_time[[#This Row],[41]],rounds_cum_time[41],1),"."))</f>
        <v>89.</v>
      </c>
      <c r="AY102" s="130" t="str">
        <f>IF(ISBLANK(laps_times[[#This Row],[42]]),"DNF",CONCATENATE(RANK(rounds_cum_time[[#This Row],[42]],rounds_cum_time[42],1),"."))</f>
        <v>89.</v>
      </c>
      <c r="AZ102" s="130" t="str">
        <f>IF(ISBLANK(laps_times[[#This Row],[43]]),"DNF",CONCATENATE(RANK(rounds_cum_time[[#This Row],[43]],rounds_cum_time[43],1),"."))</f>
        <v>90.</v>
      </c>
      <c r="BA102" s="130" t="str">
        <f>IF(ISBLANK(laps_times[[#This Row],[44]]),"DNF",CONCATENATE(RANK(rounds_cum_time[[#This Row],[44]],rounds_cum_time[44],1),"."))</f>
        <v>90.</v>
      </c>
      <c r="BB102" s="130" t="str">
        <f>IF(ISBLANK(laps_times[[#This Row],[45]]),"DNF",CONCATENATE(RANK(rounds_cum_time[[#This Row],[45]],rounds_cum_time[45],1),"."))</f>
        <v>90.</v>
      </c>
      <c r="BC102" s="130" t="str">
        <f>IF(ISBLANK(laps_times[[#This Row],[46]]),"DNF",CONCATENATE(RANK(rounds_cum_time[[#This Row],[46]],rounds_cum_time[46],1),"."))</f>
        <v>90.</v>
      </c>
      <c r="BD102" s="130" t="str">
        <f>IF(ISBLANK(laps_times[[#This Row],[47]]),"DNF",CONCATENATE(RANK(rounds_cum_time[[#This Row],[47]],rounds_cum_time[47],1),"."))</f>
        <v>90.</v>
      </c>
      <c r="BE102" s="130" t="str">
        <f>IF(ISBLANK(laps_times[[#This Row],[48]]),"DNF",CONCATENATE(RANK(rounds_cum_time[[#This Row],[48]],rounds_cum_time[48],1),"."))</f>
        <v>89.</v>
      </c>
      <c r="BF102" s="130" t="str">
        <f>IF(ISBLANK(laps_times[[#This Row],[49]]),"DNF",CONCATENATE(RANK(rounds_cum_time[[#This Row],[49]],rounds_cum_time[49],1),"."))</f>
        <v>89.</v>
      </c>
      <c r="BG102" s="130" t="str">
        <f>IF(ISBLANK(laps_times[[#This Row],[50]]),"DNF",CONCATENATE(RANK(rounds_cum_time[[#This Row],[50]],rounds_cum_time[50],1),"."))</f>
        <v>90.</v>
      </c>
      <c r="BH102" s="130" t="str">
        <f>IF(ISBLANK(laps_times[[#This Row],[51]]),"DNF",CONCATENATE(RANK(rounds_cum_time[[#This Row],[51]],rounds_cum_time[51],1),"."))</f>
        <v>90.</v>
      </c>
      <c r="BI102" s="130" t="str">
        <f>IF(ISBLANK(laps_times[[#This Row],[52]]),"DNF",CONCATENATE(RANK(rounds_cum_time[[#This Row],[52]],rounds_cum_time[52],1),"."))</f>
        <v>90.</v>
      </c>
      <c r="BJ102" s="130" t="str">
        <f>IF(ISBLANK(laps_times[[#This Row],[53]]),"DNF",CONCATENATE(RANK(rounds_cum_time[[#This Row],[53]],rounds_cum_time[53],1),"."))</f>
        <v>90.</v>
      </c>
      <c r="BK102" s="130" t="str">
        <f>IF(ISBLANK(laps_times[[#This Row],[54]]),"DNF",CONCATENATE(RANK(rounds_cum_time[[#This Row],[54]],rounds_cum_time[54],1),"."))</f>
        <v>90.</v>
      </c>
      <c r="BL102" s="130" t="str">
        <f>IF(ISBLANK(laps_times[[#This Row],[55]]),"DNF",CONCATENATE(RANK(rounds_cum_time[[#This Row],[55]],rounds_cum_time[55],1),"."))</f>
        <v>90.</v>
      </c>
      <c r="BM102" s="130" t="str">
        <f>IF(ISBLANK(laps_times[[#This Row],[56]]),"DNF",CONCATENATE(RANK(rounds_cum_time[[#This Row],[56]],rounds_cum_time[56],1),"."))</f>
        <v>92.</v>
      </c>
      <c r="BN102" s="130" t="str">
        <f>IF(ISBLANK(laps_times[[#This Row],[57]]),"DNF",CONCATENATE(RANK(rounds_cum_time[[#This Row],[57]],rounds_cum_time[57],1),"."))</f>
        <v>93.</v>
      </c>
      <c r="BO102" s="130" t="str">
        <f>IF(ISBLANK(laps_times[[#This Row],[58]]),"DNF",CONCATENATE(RANK(rounds_cum_time[[#This Row],[58]],rounds_cum_time[58],1),"."))</f>
        <v>93.</v>
      </c>
      <c r="BP102" s="130" t="str">
        <f>IF(ISBLANK(laps_times[[#This Row],[59]]),"DNF",CONCATENATE(RANK(rounds_cum_time[[#This Row],[59]],rounds_cum_time[59],1),"."))</f>
        <v>93.</v>
      </c>
      <c r="BQ102" s="130" t="str">
        <f>IF(ISBLANK(laps_times[[#This Row],[60]]),"DNF",CONCATENATE(RANK(rounds_cum_time[[#This Row],[60]],rounds_cum_time[60],1),"."))</f>
        <v>92.</v>
      </c>
      <c r="BR102" s="130" t="str">
        <f>IF(ISBLANK(laps_times[[#This Row],[61]]),"DNF",CONCATENATE(RANK(rounds_cum_time[[#This Row],[61]],rounds_cum_time[61],1),"."))</f>
        <v>94.</v>
      </c>
      <c r="BS102" s="130" t="str">
        <f>IF(ISBLANK(laps_times[[#This Row],[62]]),"DNF",CONCATENATE(RANK(rounds_cum_time[[#This Row],[62]],rounds_cum_time[62],1),"."))</f>
        <v>94.</v>
      </c>
      <c r="BT102" s="130" t="str">
        <f>IF(ISBLANK(laps_times[[#This Row],[63]]),"DNF",CONCATENATE(RANK(rounds_cum_time[[#This Row],[63]],rounds_cum_time[63],1),"."))</f>
        <v>94.</v>
      </c>
      <c r="BU102" s="130" t="str">
        <f>IF(ISBLANK(laps_times[[#This Row],[64]]),"DNF",CONCATENATE(RANK(rounds_cum_time[[#This Row],[64]],rounds_cum_time[64],1),"."))</f>
        <v>94.</v>
      </c>
      <c r="BV102" s="130" t="str">
        <f>IF(ISBLANK(laps_times[[#This Row],[65]]),"DNF",CONCATENATE(RANK(rounds_cum_time[[#This Row],[65]],rounds_cum_time[65],1),"."))</f>
        <v>94.</v>
      </c>
      <c r="BW102" s="130" t="str">
        <f>IF(ISBLANK(laps_times[[#This Row],[66]]),"DNF",CONCATENATE(RANK(rounds_cum_time[[#This Row],[66]],rounds_cum_time[66],1),"."))</f>
        <v>94.</v>
      </c>
      <c r="BX102" s="130" t="str">
        <f>IF(ISBLANK(laps_times[[#This Row],[67]]),"DNF",CONCATENATE(RANK(rounds_cum_time[[#This Row],[67]],rounds_cum_time[67],1),"."))</f>
        <v>94.</v>
      </c>
      <c r="BY102" s="130" t="str">
        <f>IF(ISBLANK(laps_times[[#This Row],[68]]),"DNF",CONCATENATE(RANK(rounds_cum_time[[#This Row],[68]],rounds_cum_time[68],1),"."))</f>
        <v>93.</v>
      </c>
      <c r="BZ102" s="130" t="str">
        <f>IF(ISBLANK(laps_times[[#This Row],[69]]),"DNF",CONCATENATE(RANK(rounds_cum_time[[#This Row],[69]],rounds_cum_time[69],1),"."))</f>
        <v>94.</v>
      </c>
      <c r="CA102" s="130" t="str">
        <f>IF(ISBLANK(laps_times[[#This Row],[70]]),"DNF",CONCATENATE(RANK(rounds_cum_time[[#This Row],[70]],rounds_cum_time[70],1),"."))</f>
        <v>94.</v>
      </c>
      <c r="CB102" s="130" t="str">
        <f>IF(ISBLANK(laps_times[[#This Row],[71]]),"DNF",CONCATENATE(RANK(rounds_cum_time[[#This Row],[71]],rounds_cum_time[71],1),"."))</f>
        <v>94.</v>
      </c>
      <c r="CC102" s="130" t="str">
        <f>IF(ISBLANK(laps_times[[#This Row],[72]]),"DNF",CONCATENATE(RANK(rounds_cum_time[[#This Row],[72]],rounds_cum_time[72],1),"."))</f>
        <v>94.</v>
      </c>
      <c r="CD102" s="130" t="str">
        <f>IF(ISBLANK(laps_times[[#This Row],[73]]),"DNF",CONCATENATE(RANK(rounds_cum_time[[#This Row],[73]],rounds_cum_time[73],1),"."))</f>
        <v>94.</v>
      </c>
      <c r="CE102" s="130" t="str">
        <f>IF(ISBLANK(laps_times[[#This Row],[74]]),"DNF",CONCATENATE(RANK(rounds_cum_time[[#This Row],[74]],rounds_cum_time[74],1),"."))</f>
        <v>94.</v>
      </c>
      <c r="CF102" s="130" t="str">
        <f>IF(ISBLANK(laps_times[[#This Row],[75]]),"DNF",CONCATENATE(RANK(rounds_cum_time[[#This Row],[75]],rounds_cum_time[75],1),"."))</f>
        <v>94.</v>
      </c>
      <c r="CG102" s="130" t="str">
        <f>IF(ISBLANK(laps_times[[#This Row],[76]]),"DNF",CONCATENATE(RANK(rounds_cum_time[[#This Row],[76]],rounds_cum_time[76],1),"."))</f>
        <v>96.</v>
      </c>
      <c r="CH102" s="130" t="str">
        <f>IF(ISBLANK(laps_times[[#This Row],[77]]),"DNF",CONCATENATE(RANK(rounds_cum_time[[#This Row],[77]],rounds_cum_time[77],1),"."))</f>
        <v>95.</v>
      </c>
      <c r="CI102" s="130" t="str">
        <f>IF(ISBLANK(laps_times[[#This Row],[78]]),"DNF",CONCATENATE(RANK(rounds_cum_time[[#This Row],[78]],rounds_cum_time[78],1),"."))</f>
        <v>95.</v>
      </c>
      <c r="CJ102" s="130" t="str">
        <f>IF(ISBLANK(laps_times[[#This Row],[79]]),"DNF",CONCATENATE(RANK(rounds_cum_time[[#This Row],[79]],rounds_cum_time[79],1),"."))</f>
        <v>96.</v>
      </c>
      <c r="CK102" s="130" t="str">
        <f>IF(ISBLANK(laps_times[[#This Row],[80]]),"DNF",CONCATENATE(RANK(rounds_cum_time[[#This Row],[80]],rounds_cum_time[80],1),"."))</f>
        <v>96.</v>
      </c>
      <c r="CL102" s="130" t="str">
        <f>IF(ISBLANK(laps_times[[#This Row],[81]]),"DNF",CONCATENATE(RANK(rounds_cum_time[[#This Row],[81]],rounds_cum_time[81],1),"."))</f>
        <v>96.</v>
      </c>
      <c r="CM102" s="130" t="str">
        <f>IF(ISBLANK(laps_times[[#This Row],[82]]),"DNF",CONCATENATE(RANK(rounds_cum_time[[#This Row],[82]],rounds_cum_time[82],1),"."))</f>
        <v>96.</v>
      </c>
      <c r="CN102" s="130" t="str">
        <f>IF(ISBLANK(laps_times[[#This Row],[83]]),"DNF",CONCATENATE(RANK(rounds_cum_time[[#This Row],[83]],rounds_cum_time[83],1),"."))</f>
        <v>95.</v>
      </c>
      <c r="CO102" s="130" t="str">
        <f>IF(ISBLANK(laps_times[[#This Row],[84]]),"DNF",CONCATENATE(RANK(rounds_cum_time[[#This Row],[84]],rounds_cum_time[84],1),"."))</f>
        <v>95.</v>
      </c>
      <c r="CP102" s="130" t="str">
        <f>IF(ISBLANK(laps_times[[#This Row],[85]]),"DNF",CONCATENATE(RANK(rounds_cum_time[[#This Row],[85]],rounds_cum_time[85],1),"."))</f>
        <v>95.</v>
      </c>
      <c r="CQ102" s="130" t="str">
        <f>IF(ISBLANK(laps_times[[#This Row],[86]]),"DNF",CONCATENATE(RANK(rounds_cum_time[[#This Row],[86]],rounds_cum_time[86],1),"."))</f>
        <v>95.</v>
      </c>
      <c r="CR102" s="130" t="str">
        <f>IF(ISBLANK(laps_times[[#This Row],[87]]),"DNF",CONCATENATE(RANK(rounds_cum_time[[#This Row],[87]],rounds_cum_time[87],1),"."))</f>
        <v>95.</v>
      </c>
      <c r="CS102" s="130" t="str">
        <f>IF(ISBLANK(laps_times[[#This Row],[88]]),"DNF",CONCATENATE(RANK(rounds_cum_time[[#This Row],[88]],rounds_cum_time[88],1),"."))</f>
        <v>95.</v>
      </c>
      <c r="CT102" s="130" t="str">
        <f>IF(ISBLANK(laps_times[[#This Row],[89]]),"DNF",CONCATENATE(RANK(rounds_cum_time[[#This Row],[89]],rounds_cum_time[89],1),"."))</f>
        <v>95.</v>
      </c>
      <c r="CU102" s="130" t="str">
        <f>IF(ISBLANK(laps_times[[#This Row],[90]]),"DNF",CONCATENATE(RANK(rounds_cum_time[[#This Row],[90]],rounds_cum_time[90],1),"."))</f>
        <v>94.</v>
      </c>
      <c r="CV102" s="130" t="str">
        <f>IF(ISBLANK(laps_times[[#This Row],[91]]),"DNF",CONCATENATE(RANK(rounds_cum_time[[#This Row],[91]],rounds_cum_time[91],1),"."))</f>
        <v>94.</v>
      </c>
      <c r="CW102" s="130" t="str">
        <f>IF(ISBLANK(laps_times[[#This Row],[92]]),"DNF",CONCATENATE(RANK(rounds_cum_time[[#This Row],[92]],rounds_cum_time[92],1),"."))</f>
        <v>95.</v>
      </c>
      <c r="CX102" s="130" t="str">
        <f>IF(ISBLANK(laps_times[[#This Row],[93]]),"DNF",CONCATENATE(RANK(rounds_cum_time[[#This Row],[93]],rounds_cum_time[93],1),"."))</f>
        <v>94.</v>
      </c>
      <c r="CY102" s="130" t="str">
        <f>IF(ISBLANK(laps_times[[#This Row],[94]]),"DNF",CONCATENATE(RANK(rounds_cum_time[[#This Row],[94]],rounds_cum_time[94],1),"."))</f>
        <v>94.</v>
      </c>
      <c r="CZ102" s="130" t="str">
        <f>IF(ISBLANK(laps_times[[#This Row],[95]]),"DNF",CONCATENATE(RANK(rounds_cum_time[[#This Row],[95]],rounds_cum_time[95],1),"."))</f>
        <v>96.</v>
      </c>
      <c r="DA102" s="130" t="str">
        <f>IF(ISBLANK(laps_times[[#This Row],[96]]),"DNF",CONCATENATE(RANK(rounds_cum_time[[#This Row],[96]],rounds_cum_time[96],1),"."))</f>
        <v>96.</v>
      </c>
      <c r="DB102" s="130" t="str">
        <f>IF(ISBLANK(laps_times[[#This Row],[97]]),"DNF",CONCATENATE(RANK(rounds_cum_time[[#This Row],[97]],rounds_cum_time[97],1),"."))</f>
        <v>97.</v>
      </c>
      <c r="DC102" s="130" t="str">
        <f>IF(ISBLANK(laps_times[[#This Row],[98]]),"DNF",CONCATENATE(RANK(rounds_cum_time[[#This Row],[98]],rounds_cum_time[98],1),"."))</f>
        <v>97.</v>
      </c>
      <c r="DD102" s="130" t="str">
        <f>IF(ISBLANK(laps_times[[#This Row],[99]]),"DNF",CONCATENATE(RANK(rounds_cum_time[[#This Row],[99]],rounds_cum_time[99],1),"."))</f>
        <v>97.</v>
      </c>
      <c r="DE102" s="130" t="str">
        <f>IF(ISBLANK(laps_times[[#This Row],[100]]),"DNF",CONCATENATE(RANK(rounds_cum_time[[#This Row],[100]],rounds_cum_time[100],1),"."))</f>
        <v>97.</v>
      </c>
      <c r="DF102" s="130" t="str">
        <f>IF(ISBLANK(laps_times[[#This Row],[101]]),"DNF",CONCATENATE(RANK(rounds_cum_time[[#This Row],[101]],rounds_cum_time[101],1),"."))</f>
        <v>97.</v>
      </c>
      <c r="DG102" s="130" t="str">
        <f>IF(ISBLANK(laps_times[[#This Row],[102]]),"DNF",CONCATENATE(RANK(rounds_cum_time[[#This Row],[102]],rounds_cum_time[102],1),"."))</f>
        <v>97.</v>
      </c>
      <c r="DH102" s="130" t="str">
        <f>IF(ISBLANK(laps_times[[#This Row],[103]]),"DNF",CONCATENATE(RANK(rounds_cum_time[[#This Row],[103]],rounds_cum_time[103],1),"."))</f>
        <v>97.</v>
      </c>
      <c r="DI102" s="131" t="str">
        <f>IF(ISBLANK(laps_times[[#This Row],[104]]),"DNF",CONCATENATE(RANK(rounds_cum_time[[#This Row],[104]],rounds_cum_time[104],1),"."))</f>
        <v>98.</v>
      </c>
      <c r="DJ102" s="131" t="str">
        <f>IF(ISBLANK(laps_times[[#This Row],[105]]),"DNF",CONCATENATE(RANK(rounds_cum_time[[#This Row],[105]],rounds_cum_time[105],1),"."))</f>
        <v>99.</v>
      </c>
    </row>
    <row r="103" spans="2:114" x14ac:dyDescent="0.2">
      <c r="B103" s="124">
        <f>laps_times[[#This Row],[poř]]</f>
        <v>100</v>
      </c>
      <c r="C103" s="129">
        <f>laps_times[[#This Row],[s.č.]]</f>
        <v>53</v>
      </c>
      <c r="D103" s="125" t="str">
        <f>laps_times[[#This Row],[jméno]]</f>
        <v>Krumer Miroslav</v>
      </c>
      <c r="E103" s="126">
        <f>laps_times[[#This Row],[roč]]</f>
        <v>1949</v>
      </c>
      <c r="F103" s="126" t="str">
        <f>laps_times[[#This Row],[kat]]</f>
        <v>M60</v>
      </c>
      <c r="G103" s="126">
        <f>laps_times[[#This Row],[poř_kat]]</f>
        <v>5</v>
      </c>
      <c r="H103" s="135" t="str">
        <f>IF(ISBLANK(laps_times[[#This Row],[klub]]),"-",laps_times[[#This Row],[klub]])</f>
        <v>-</v>
      </c>
      <c r="I103" s="138">
        <f>laps_times[[#This Row],[celk. čas]]</f>
        <v>0.18483796296296295</v>
      </c>
      <c r="J103" s="130" t="str">
        <f>IF(ISBLANK(laps_times[[#This Row],[1]]),"DNF",CONCATENATE(RANK(rounds_cum_time[[#This Row],[1]],rounds_cum_time[1],1),"."))</f>
        <v>84.</v>
      </c>
      <c r="K103" s="130" t="str">
        <f>IF(ISBLANK(laps_times[[#This Row],[2]]),"DNF",CONCATENATE(RANK(rounds_cum_time[[#This Row],[2]],rounds_cum_time[2],1),"."))</f>
        <v>91.</v>
      </c>
      <c r="L103" s="130" t="str">
        <f>IF(ISBLANK(laps_times[[#This Row],[3]]),"DNF",CONCATENATE(RANK(rounds_cum_time[[#This Row],[3]],rounds_cum_time[3],1),"."))</f>
        <v>92.</v>
      </c>
      <c r="M103" s="130" t="str">
        <f>IF(ISBLANK(laps_times[[#This Row],[4]]),"DNF",CONCATENATE(RANK(rounds_cum_time[[#This Row],[4]],rounds_cum_time[4],1),"."))</f>
        <v>92.</v>
      </c>
      <c r="N103" s="130" t="str">
        <f>IF(ISBLANK(laps_times[[#This Row],[5]]),"DNF",CONCATENATE(RANK(rounds_cum_time[[#This Row],[5]],rounds_cum_time[5],1),"."))</f>
        <v>92.</v>
      </c>
      <c r="O103" s="130" t="str">
        <f>IF(ISBLANK(laps_times[[#This Row],[6]]),"DNF",CONCATENATE(RANK(rounds_cum_time[[#This Row],[6]],rounds_cum_time[6],1),"."))</f>
        <v>92.</v>
      </c>
      <c r="P103" s="130" t="str">
        <f>IF(ISBLANK(laps_times[[#This Row],[7]]),"DNF",CONCATENATE(RANK(rounds_cum_time[[#This Row],[7]],rounds_cum_time[7],1),"."))</f>
        <v>95.</v>
      </c>
      <c r="Q103" s="130" t="str">
        <f>IF(ISBLANK(laps_times[[#This Row],[8]]),"DNF",CONCATENATE(RANK(rounds_cum_time[[#This Row],[8]],rounds_cum_time[8],1),"."))</f>
        <v>96.</v>
      </c>
      <c r="R103" s="130" t="str">
        <f>IF(ISBLANK(laps_times[[#This Row],[9]]),"DNF",CONCATENATE(RANK(rounds_cum_time[[#This Row],[9]],rounds_cum_time[9],1),"."))</f>
        <v>98.</v>
      </c>
      <c r="S103" s="130" t="str">
        <f>IF(ISBLANK(laps_times[[#This Row],[10]]),"DNF",CONCATENATE(RANK(rounds_cum_time[[#This Row],[10]],rounds_cum_time[10],1),"."))</f>
        <v>98.</v>
      </c>
      <c r="T103" s="130" t="str">
        <f>IF(ISBLANK(laps_times[[#This Row],[11]]),"DNF",CONCATENATE(RANK(rounds_cum_time[[#This Row],[11]],rounds_cum_time[11],1),"."))</f>
        <v>98.</v>
      </c>
      <c r="U103" s="130" t="str">
        <f>IF(ISBLANK(laps_times[[#This Row],[12]]),"DNF",CONCATENATE(RANK(rounds_cum_time[[#This Row],[12]],rounds_cum_time[12],1),"."))</f>
        <v>98.</v>
      </c>
      <c r="V103" s="130" t="str">
        <f>IF(ISBLANK(laps_times[[#This Row],[13]]),"DNF",CONCATENATE(RANK(rounds_cum_time[[#This Row],[13]],rounds_cum_time[13],1),"."))</f>
        <v>100.</v>
      </c>
      <c r="W103" s="130" t="str">
        <f>IF(ISBLANK(laps_times[[#This Row],[14]]),"DNF",CONCATENATE(RANK(rounds_cum_time[[#This Row],[14]],rounds_cum_time[14],1),"."))</f>
        <v>100.</v>
      </c>
      <c r="X103" s="130" t="str">
        <f>IF(ISBLANK(laps_times[[#This Row],[15]]),"DNF",CONCATENATE(RANK(rounds_cum_time[[#This Row],[15]],rounds_cum_time[15],1),"."))</f>
        <v>101.</v>
      </c>
      <c r="Y103" s="130" t="str">
        <f>IF(ISBLANK(laps_times[[#This Row],[16]]),"DNF",CONCATENATE(RANK(rounds_cum_time[[#This Row],[16]],rounds_cum_time[16],1),"."))</f>
        <v>101.</v>
      </c>
      <c r="Z103" s="130" t="str">
        <f>IF(ISBLANK(laps_times[[#This Row],[17]]),"DNF",CONCATENATE(RANK(rounds_cum_time[[#This Row],[17]],rounds_cum_time[17],1),"."))</f>
        <v>102.</v>
      </c>
      <c r="AA103" s="130" t="str">
        <f>IF(ISBLANK(laps_times[[#This Row],[18]]),"DNF",CONCATENATE(RANK(rounds_cum_time[[#This Row],[18]],rounds_cum_time[18],1),"."))</f>
        <v>102.</v>
      </c>
      <c r="AB103" s="130" t="str">
        <f>IF(ISBLANK(laps_times[[#This Row],[19]]),"DNF",CONCATENATE(RANK(rounds_cum_time[[#This Row],[19]],rounds_cum_time[19],1),"."))</f>
        <v>102.</v>
      </c>
      <c r="AC103" s="130" t="str">
        <f>IF(ISBLANK(laps_times[[#This Row],[20]]),"DNF",CONCATENATE(RANK(rounds_cum_time[[#This Row],[20]],rounds_cum_time[20],1),"."))</f>
        <v>102.</v>
      </c>
      <c r="AD103" s="130" t="str">
        <f>IF(ISBLANK(laps_times[[#This Row],[21]]),"DNF",CONCATENATE(RANK(rounds_cum_time[[#This Row],[21]],rounds_cum_time[21],1),"."))</f>
        <v>102.</v>
      </c>
      <c r="AE103" s="130" t="str">
        <f>IF(ISBLANK(laps_times[[#This Row],[22]]),"DNF",CONCATENATE(RANK(rounds_cum_time[[#This Row],[22]],rounds_cum_time[22],1),"."))</f>
        <v>101.</v>
      </c>
      <c r="AF103" s="130" t="str">
        <f>IF(ISBLANK(laps_times[[#This Row],[23]]),"DNF",CONCATENATE(RANK(rounds_cum_time[[#This Row],[23]],rounds_cum_time[23],1),"."))</f>
        <v>101.</v>
      </c>
      <c r="AG103" s="130" t="str">
        <f>IF(ISBLANK(laps_times[[#This Row],[24]]),"DNF",CONCATENATE(RANK(rounds_cum_time[[#This Row],[24]],rounds_cum_time[24],1),"."))</f>
        <v>101.</v>
      </c>
      <c r="AH103" s="130" t="str">
        <f>IF(ISBLANK(laps_times[[#This Row],[25]]),"DNF",CONCATENATE(RANK(rounds_cum_time[[#This Row],[25]],rounds_cum_time[25],1),"."))</f>
        <v>101.</v>
      </c>
      <c r="AI103" s="130" t="str">
        <f>IF(ISBLANK(laps_times[[#This Row],[26]]),"DNF",CONCATENATE(RANK(rounds_cum_time[[#This Row],[26]],rounds_cum_time[26],1),"."))</f>
        <v>101.</v>
      </c>
      <c r="AJ103" s="130" t="str">
        <f>IF(ISBLANK(laps_times[[#This Row],[27]]),"DNF",CONCATENATE(RANK(rounds_cum_time[[#This Row],[27]],rounds_cum_time[27],1),"."))</f>
        <v>102.</v>
      </c>
      <c r="AK103" s="130" t="str">
        <f>IF(ISBLANK(laps_times[[#This Row],[28]]),"DNF",CONCATENATE(RANK(rounds_cum_time[[#This Row],[28]],rounds_cum_time[28],1),"."))</f>
        <v>102.</v>
      </c>
      <c r="AL103" s="130" t="str">
        <f>IF(ISBLANK(laps_times[[#This Row],[29]]),"DNF",CONCATENATE(RANK(rounds_cum_time[[#This Row],[29]],rounds_cum_time[29],1),"."))</f>
        <v>102.</v>
      </c>
      <c r="AM103" s="130" t="str">
        <f>IF(ISBLANK(laps_times[[#This Row],[30]]),"DNF",CONCATENATE(RANK(rounds_cum_time[[#This Row],[30]],rounds_cum_time[30],1),"."))</f>
        <v>102.</v>
      </c>
      <c r="AN103" s="130" t="str">
        <f>IF(ISBLANK(laps_times[[#This Row],[31]]),"DNF",CONCATENATE(RANK(rounds_cum_time[[#This Row],[31]],rounds_cum_time[31],1),"."))</f>
        <v>102.</v>
      </c>
      <c r="AO103" s="130" t="str">
        <f>IF(ISBLANK(laps_times[[#This Row],[32]]),"DNF",CONCATENATE(RANK(rounds_cum_time[[#This Row],[32]],rounds_cum_time[32],1),"."))</f>
        <v>101.</v>
      </c>
      <c r="AP103" s="130" t="str">
        <f>IF(ISBLANK(laps_times[[#This Row],[33]]),"DNF",CONCATENATE(RANK(rounds_cum_time[[#This Row],[33]],rounds_cum_time[33],1),"."))</f>
        <v>101.</v>
      </c>
      <c r="AQ103" s="130" t="str">
        <f>IF(ISBLANK(laps_times[[#This Row],[34]]),"DNF",CONCATENATE(RANK(rounds_cum_time[[#This Row],[34]],rounds_cum_time[34],1),"."))</f>
        <v>101.</v>
      </c>
      <c r="AR103" s="130" t="str">
        <f>IF(ISBLANK(laps_times[[#This Row],[35]]),"DNF",CONCATENATE(RANK(rounds_cum_time[[#This Row],[35]],rounds_cum_time[35],1),"."))</f>
        <v>101.</v>
      </c>
      <c r="AS103" s="130" t="str">
        <f>IF(ISBLANK(laps_times[[#This Row],[36]]),"DNF",CONCATENATE(RANK(rounds_cum_time[[#This Row],[36]],rounds_cum_time[36],1),"."))</f>
        <v>101.</v>
      </c>
      <c r="AT103" s="130" t="str">
        <f>IF(ISBLANK(laps_times[[#This Row],[37]]),"DNF",CONCATENATE(RANK(rounds_cum_time[[#This Row],[37]],rounds_cum_time[37],1),"."))</f>
        <v>101.</v>
      </c>
      <c r="AU103" s="130" t="str">
        <f>IF(ISBLANK(laps_times[[#This Row],[38]]),"DNF",CONCATENATE(RANK(rounds_cum_time[[#This Row],[38]],rounds_cum_time[38],1),"."))</f>
        <v>101.</v>
      </c>
      <c r="AV103" s="130" t="str">
        <f>IF(ISBLANK(laps_times[[#This Row],[39]]),"DNF",CONCATENATE(RANK(rounds_cum_time[[#This Row],[39]],rounds_cum_time[39],1),"."))</f>
        <v>101.</v>
      </c>
      <c r="AW103" s="130" t="str">
        <f>IF(ISBLANK(laps_times[[#This Row],[40]]),"DNF",CONCATENATE(RANK(rounds_cum_time[[#This Row],[40]],rounds_cum_time[40],1),"."))</f>
        <v>101.</v>
      </c>
      <c r="AX103" s="130" t="str">
        <f>IF(ISBLANK(laps_times[[#This Row],[41]]),"DNF",CONCATENATE(RANK(rounds_cum_time[[#This Row],[41]],rounds_cum_time[41],1),"."))</f>
        <v>101.</v>
      </c>
      <c r="AY103" s="130" t="str">
        <f>IF(ISBLANK(laps_times[[#This Row],[42]]),"DNF",CONCATENATE(RANK(rounds_cum_time[[#This Row],[42]],rounds_cum_time[42],1),"."))</f>
        <v>101.</v>
      </c>
      <c r="AZ103" s="130" t="str">
        <f>IF(ISBLANK(laps_times[[#This Row],[43]]),"DNF",CONCATENATE(RANK(rounds_cum_time[[#This Row],[43]],rounds_cum_time[43],1),"."))</f>
        <v>101.</v>
      </c>
      <c r="BA103" s="130" t="str">
        <f>IF(ISBLANK(laps_times[[#This Row],[44]]),"DNF",CONCATENATE(RANK(rounds_cum_time[[#This Row],[44]],rounds_cum_time[44],1),"."))</f>
        <v>101.</v>
      </c>
      <c r="BB103" s="130" t="str">
        <f>IF(ISBLANK(laps_times[[#This Row],[45]]),"DNF",CONCATENATE(RANK(rounds_cum_time[[#This Row],[45]],rounds_cum_time[45],1),"."))</f>
        <v>101.</v>
      </c>
      <c r="BC103" s="130" t="str">
        <f>IF(ISBLANK(laps_times[[#This Row],[46]]),"DNF",CONCATENATE(RANK(rounds_cum_time[[#This Row],[46]],rounds_cum_time[46],1),"."))</f>
        <v>101.</v>
      </c>
      <c r="BD103" s="130" t="str">
        <f>IF(ISBLANK(laps_times[[#This Row],[47]]),"DNF",CONCATENATE(RANK(rounds_cum_time[[#This Row],[47]],rounds_cum_time[47],1),"."))</f>
        <v>101.</v>
      </c>
      <c r="BE103" s="130" t="str">
        <f>IF(ISBLANK(laps_times[[#This Row],[48]]),"DNF",CONCATENATE(RANK(rounds_cum_time[[#This Row],[48]],rounds_cum_time[48],1),"."))</f>
        <v>101.</v>
      </c>
      <c r="BF103" s="130" t="str">
        <f>IF(ISBLANK(laps_times[[#This Row],[49]]),"DNF",CONCATENATE(RANK(rounds_cum_time[[#This Row],[49]],rounds_cum_time[49],1),"."))</f>
        <v>100.</v>
      </c>
      <c r="BG103" s="130" t="str">
        <f>IF(ISBLANK(laps_times[[#This Row],[50]]),"DNF",CONCATENATE(RANK(rounds_cum_time[[#This Row],[50]],rounds_cum_time[50],1),"."))</f>
        <v>100.</v>
      </c>
      <c r="BH103" s="130" t="str">
        <f>IF(ISBLANK(laps_times[[#This Row],[51]]),"DNF",CONCATENATE(RANK(rounds_cum_time[[#This Row],[51]],rounds_cum_time[51],1),"."))</f>
        <v>99.</v>
      </c>
      <c r="BI103" s="130" t="str">
        <f>IF(ISBLANK(laps_times[[#This Row],[52]]),"DNF",CONCATENATE(RANK(rounds_cum_time[[#This Row],[52]],rounds_cum_time[52],1),"."))</f>
        <v>99.</v>
      </c>
      <c r="BJ103" s="130" t="str">
        <f>IF(ISBLANK(laps_times[[#This Row],[53]]),"DNF",CONCATENATE(RANK(rounds_cum_time[[#This Row],[53]],rounds_cum_time[53],1),"."))</f>
        <v>99.</v>
      </c>
      <c r="BK103" s="130" t="str">
        <f>IF(ISBLANK(laps_times[[#This Row],[54]]),"DNF",CONCATENATE(RANK(rounds_cum_time[[#This Row],[54]],rounds_cum_time[54],1),"."))</f>
        <v>99.</v>
      </c>
      <c r="BL103" s="130" t="str">
        <f>IF(ISBLANK(laps_times[[#This Row],[55]]),"DNF",CONCATENATE(RANK(rounds_cum_time[[#This Row],[55]],rounds_cum_time[55],1),"."))</f>
        <v>99.</v>
      </c>
      <c r="BM103" s="130" t="str">
        <f>IF(ISBLANK(laps_times[[#This Row],[56]]),"DNF",CONCATENATE(RANK(rounds_cum_time[[#This Row],[56]],rounds_cum_time[56],1),"."))</f>
        <v>99.</v>
      </c>
      <c r="BN103" s="130" t="str">
        <f>IF(ISBLANK(laps_times[[#This Row],[57]]),"DNF",CONCATENATE(RANK(rounds_cum_time[[#This Row],[57]],rounds_cum_time[57],1),"."))</f>
        <v>99.</v>
      </c>
      <c r="BO103" s="130" t="str">
        <f>IF(ISBLANK(laps_times[[#This Row],[58]]),"DNF",CONCATENATE(RANK(rounds_cum_time[[#This Row],[58]],rounds_cum_time[58],1),"."))</f>
        <v>99.</v>
      </c>
      <c r="BP103" s="130" t="str">
        <f>IF(ISBLANK(laps_times[[#This Row],[59]]),"DNF",CONCATENATE(RANK(rounds_cum_time[[#This Row],[59]],rounds_cum_time[59],1),"."))</f>
        <v>99.</v>
      </c>
      <c r="BQ103" s="130" t="str">
        <f>IF(ISBLANK(laps_times[[#This Row],[60]]),"DNF",CONCATENATE(RANK(rounds_cum_time[[#This Row],[60]],rounds_cum_time[60],1),"."))</f>
        <v>100.</v>
      </c>
      <c r="BR103" s="130" t="str">
        <f>IF(ISBLANK(laps_times[[#This Row],[61]]),"DNF",CONCATENATE(RANK(rounds_cum_time[[#This Row],[61]],rounds_cum_time[61],1),"."))</f>
        <v>99.</v>
      </c>
      <c r="BS103" s="130" t="str">
        <f>IF(ISBLANK(laps_times[[#This Row],[62]]),"DNF",CONCATENATE(RANK(rounds_cum_time[[#This Row],[62]],rounds_cum_time[62],1),"."))</f>
        <v>100.</v>
      </c>
      <c r="BT103" s="130" t="str">
        <f>IF(ISBLANK(laps_times[[#This Row],[63]]),"DNF",CONCATENATE(RANK(rounds_cum_time[[#This Row],[63]],rounds_cum_time[63],1),"."))</f>
        <v>99.</v>
      </c>
      <c r="BU103" s="130" t="str">
        <f>IF(ISBLANK(laps_times[[#This Row],[64]]),"DNF",CONCATENATE(RANK(rounds_cum_time[[#This Row],[64]],rounds_cum_time[64],1),"."))</f>
        <v>99.</v>
      </c>
      <c r="BV103" s="130" t="str">
        <f>IF(ISBLANK(laps_times[[#This Row],[65]]),"DNF",CONCATENATE(RANK(rounds_cum_time[[#This Row],[65]],rounds_cum_time[65],1),"."))</f>
        <v>99.</v>
      </c>
      <c r="BW103" s="130" t="str">
        <f>IF(ISBLANK(laps_times[[#This Row],[66]]),"DNF",CONCATENATE(RANK(rounds_cum_time[[#This Row],[66]],rounds_cum_time[66],1),"."))</f>
        <v>99.</v>
      </c>
      <c r="BX103" s="130" t="str">
        <f>IF(ISBLANK(laps_times[[#This Row],[67]]),"DNF",CONCATENATE(RANK(rounds_cum_time[[#This Row],[67]],rounds_cum_time[67],1),"."))</f>
        <v>100.</v>
      </c>
      <c r="BY103" s="130" t="str">
        <f>IF(ISBLANK(laps_times[[#This Row],[68]]),"DNF",CONCATENATE(RANK(rounds_cum_time[[#This Row],[68]],rounds_cum_time[68],1),"."))</f>
        <v>99.</v>
      </c>
      <c r="BZ103" s="130" t="str">
        <f>IF(ISBLANK(laps_times[[#This Row],[69]]),"DNF",CONCATENATE(RANK(rounds_cum_time[[#This Row],[69]],rounds_cum_time[69],1),"."))</f>
        <v>99.</v>
      </c>
      <c r="CA103" s="130" t="str">
        <f>IF(ISBLANK(laps_times[[#This Row],[70]]),"DNF",CONCATENATE(RANK(rounds_cum_time[[#This Row],[70]],rounds_cum_time[70],1),"."))</f>
        <v>99.</v>
      </c>
      <c r="CB103" s="130" t="str">
        <f>IF(ISBLANK(laps_times[[#This Row],[71]]),"DNF",CONCATENATE(RANK(rounds_cum_time[[#This Row],[71]],rounds_cum_time[71],1),"."))</f>
        <v>99.</v>
      </c>
      <c r="CC103" s="130" t="str">
        <f>IF(ISBLANK(laps_times[[#This Row],[72]]),"DNF",CONCATENATE(RANK(rounds_cum_time[[#This Row],[72]],rounds_cum_time[72],1),"."))</f>
        <v>99.</v>
      </c>
      <c r="CD103" s="130" t="str">
        <f>IF(ISBLANK(laps_times[[#This Row],[73]]),"DNF",CONCATENATE(RANK(rounds_cum_time[[#This Row],[73]],rounds_cum_time[73],1),"."))</f>
        <v>99.</v>
      </c>
      <c r="CE103" s="130" t="str">
        <f>IF(ISBLANK(laps_times[[#This Row],[74]]),"DNF",CONCATENATE(RANK(rounds_cum_time[[#This Row],[74]],rounds_cum_time[74],1),"."))</f>
        <v>99.</v>
      </c>
      <c r="CF103" s="130" t="str">
        <f>IF(ISBLANK(laps_times[[#This Row],[75]]),"DNF",CONCATENATE(RANK(rounds_cum_time[[#This Row],[75]],rounds_cum_time[75],1),"."))</f>
        <v>99.</v>
      </c>
      <c r="CG103" s="130" t="str">
        <f>IF(ISBLANK(laps_times[[#This Row],[76]]),"DNF",CONCATENATE(RANK(rounds_cum_time[[#This Row],[76]],rounds_cum_time[76],1),"."))</f>
        <v>98.</v>
      </c>
      <c r="CH103" s="130" t="str">
        <f>IF(ISBLANK(laps_times[[#This Row],[77]]),"DNF",CONCATENATE(RANK(rounds_cum_time[[#This Row],[77]],rounds_cum_time[77],1),"."))</f>
        <v>98.</v>
      </c>
      <c r="CI103" s="130" t="str">
        <f>IF(ISBLANK(laps_times[[#This Row],[78]]),"DNF",CONCATENATE(RANK(rounds_cum_time[[#This Row],[78]],rounds_cum_time[78],1),"."))</f>
        <v>99.</v>
      </c>
      <c r="CJ103" s="130" t="str">
        <f>IF(ISBLANK(laps_times[[#This Row],[79]]),"DNF",CONCATENATE(RANK(rounds_cum_time[[#This Row],[79]],rounds_cum_time[79],1),"."))</f>
        <v>99.</v>
      </c>
      <c r="CK103" s="130" t="str">
        <f>IF(ISBLANK(laps_times[[#This Row],[80]]),"DNF",CONCATENATE(RANK(rounds_cum_time[[#This Row],[80]],rounds_cum_time[80],1),"."))</f>
        <v>99.</v>
      </c>
      <c r="CL103" s="130" t="str">
        <f>IF(ISBLANK(laps_times[[#This Row],[81]]),"DNF",CONCATENATE(RANK(rounds_cum_time[[#This Row],[81]],rounds_cum_time[81],1),"."))</f>
        <v>99.</v>
      </c>
      <c r="CM103" s="130" t="str">
        <f>IF(ISBLANK(laps_times[[#This Row],[82]]),"DNF",CONCATENATE(RANK(rounds_cum_time[[#This Row],[82]],rounds_cum_time[82],1),"."))</f>
        <v>99.</v>
      </c>
      <c r="CN103" s="130" t="str">
        <f>IF(ISBLANK(laps_times[[#This Row],[83]]),"DNF",CONCATENATE(RANK(rounds_cum_time[[#This Row],[83]],rounds_cum_time[83],1),"."))</f>
        <v>98.</v>
      </c>
      <c r="CO103" s="130" t="str">
        <f>IF(ISBLANK(laps_times[[#This Row],[84]]),"DNF",CONCATENATE(RANK(rounds_cum_time[[#This Row],[84]],rounds_cum_time[84],1),"."))</f>
        <v>98.</v>
      </c>
      <c r="CP103" s="130" t="str">
        <f>IF(ISBLANK(laps_times[[#This Row],[85]]),"DNF",CONCATENATE(RANK(rounds_cum_time[[#This Row],[85]],rounds_cum_time[85],1),"."))</f>
        <v>97.</v>
      </c>
      <c r="CQ103" s="130" t="str">
        <f>IF(ISBLANK(laps_times[[#This Row],[86]]),"DNF",CONCATENATE(RANK(rounds_cum_time[[#This Row],[86]],rounds_cum_time[86],1),"."))</f>
        <v>97.</v>
      </c>
      <c r="CR103" s="130" t="str">
        <f>IF(ISBLANK(laps_times[[#This Row],[87]]),"DNF",CONCATENATE(RANK(rounds_cum_time[[#This Row],[87]],rounds_cum_time[87],1),"."))</f>
        <v>98.</v>
      </c>
      <c r="CS103" s="130" t="str">
        <f>IF(ISBLANK(laps_times[[#This Row],[88]]),"DNF",CONCATENATE(RANK(rounds_cum_time[[#This Row],[88]],rounds_cum_time[88],1),"."))</f>
        <v>98.</v>
      </c>
      <c r="CT103" s="130" t="str">
        <f>IF(ISBLANK(laps_times[[#This Row],[89]]),"DNF",CONCATENATE(RANK(rounds_cum_time[[#This Row],[89]],rounds_cum_time[89],1),"."))</f>
        <v>98.</v>
      </c>
      <c r="CU103" s="130" t="str">
        <f>IF(ISBLANK(laps_times[[#This Row],[90]]),"DNF",CONCATENATE(RANK(rounds_cum_time[[#This Row],[90]],rounds_cum_time[90],1),"."))</f>
        <v>98.</v>
      </c>
      <c r="CV103" s="130" t="str">
        <f>IF(ISBLANK(laps_times[[#This Row],[91]]),"DNF",CONCATENATE(RANK(rounds_cum_time[[#This Row],[91]],rounds_cum_time[91],1),"."))</f>
        <v>98.</v>
      </c>
      <c r="CW103" s="130" t="str">
        <f>IF(ISBLANK(laps_times[[#This Row],[92]]),"DNF",CONCATENATE(RANK(rounds_cum_time[[#This Row],[92]],rounds_cum_time[92],1),"."))</f>
        <v>98.</v>
      </c>
      <c r="CX103" s="130" t="str">
        <f>IF(ISBLANK(laps_times[[#This Row],[93]]),"DNF",CONCATENATE(RANK(rounds_cum_time[[#This Row],[93]],rounds_cum_time[93],1),"."))</f>
        <v>97.</v>
      </c>
      <c r="CY103" s="130" t="str">
        <f>IF(ISBLANK(laps_times[[#This Row],[94]]),"DNF",CONCATENATE(RANK(rounds_cum_time[[#This Row],[94]],rounds_cum_time[94],1),"."))</f>
        <v>98.</v>
      </c>
      <c r="CZ103" s="130" t="str">
        <f>IF(ISBLANK(laps_times[[#This Row],[95]]),"DNF",CONCATENATE(RANK(rounds_cum_time[[#This Row],[95]],rounds_cum_time[95],1),"."))</f>
        <v>98.</v>
      </c>
      <c r="DA103" s="130" t="str">
        <f>IF(ISBLANK(laps_times[[#This Row],[96]]),"DNF",CONCATENATE(RANK(rounds_cum_time[[#This Row],[96]],rounds_cum_time[96],1),"."))</f>
        <v>99.</v>
      </c>
      <c r="DB103" s="130" t="str">
        <f>IF(ISBLANK(laps_times[[#This Row],[97]]),"DNF",CONCATENATE(RANK(rounds_cum_time[[#This Row],[97]],rounds_cum_time[97],1),"."))</f>
        <v>99.</v>
      </c>
      <c r="DC103" s="130" t="str">
        <f>IF(ISBLANK(laps_times[[#This Row],[98]]),"DNF",CONCATENATE(RANK(rounds_cum_time[[#This Row],[98]],rounds_cum_time[98],1),"."))</f>
        <v>99.</v>
      </c>
      <c r="DD103" s="130" t="str">
        <f>IF(ISBLANK(laps_times[[#This Row],[99]]),"DNF",CONCATENATE(RANK(rounds_cum_time[[#This Row],[99]],rounds_cum_time[99],1),"."))</f>
        <v>99.</v>
      </c>
      <c r="DE103" s="130" t="str">
        <f>IF(ISBLANK(laps_times[[#This Row],[100]]),"DNF",CONCATENATE(RANK(rounds_cum_time[[#This Row],[100]],rounds_cum_time[100],1),"."))</f>
        <v>99.</v>
      </c>
      <c r="DF103" s="130" t="str">
        <f>IF(ISBLANK(laps_times[[#This Row],[101]]),"DNF",CONCATENATE(RANK(rounds_cum_time[[#This Row],[101]],rounds_cum_time[101],1),"."))</f>
        <v>99.</v>
      </c>
      <c r="DG103" s="130" t="str">
        <f>IF(ISBLANK(laps_times[[#This Row],[102]]),"DNF",CONCATENATE(RANK(rounds_cum_time[[#This Row],[102]],rounds_cum_time[102],1),"."))</f>
        <v>99.</v>
      </c>
      <c r="DH103" s="130" t="str">
        <f>IF(ISBLANK(laps_times[[#This Row],[103]]),"DNF",CONCATENATE(RANK(rounds_cum_time[[#This Row],[103]],rounds_cum_time[103],1),"."))</f>
        <v>100.</v>
      </c>
      <c r="DI103" s="131" t="str">
        <f>IF(ISBLANK(laps_times[[#This Row],[104]]),"DNF",CONCATENATE(RANK(rounds_cum_time[[#This Row],[104]],rounds_cum_time[104],1),"."))</f>
        <v>100.</v>
      </c>
      <c r="DJ103" s="131" t="str">
        <f>IF(ISBLANK(laps_times[[#This Row],[105]]),"DNF",CONCATENATE(RANK(rounds_cum_time[[#This Row],[105]],rounds_cum_time[105],1),"."))</f>
        <v>100.</v>
      </c>
    </row>
    <row r="104" spans="2:114" x14ac:dyDescent="0.2">
      <c r="B104" s="124">
        <f>laps_times[[#This Row],[poř]]</f>
        <v>101</v>
      </c>
      <c r="C104" s="129">
        <f>laps_times[[#This Row],[s.č.]]</f>
        <v>20</v>
      </c>
      <c r="D104" s="125" t="str">
        <f>laps_times[[#This Row],[jméno]]</f>
        <v>Burger Pavel</v>
      </c>
      <c r="E104" s="126">
        <f>laps_times[[#This Row],[roč]]</f>
        <v>1974</v>
      </c>
      <c r="F104" s="126" t="str">
        <f>laps_times[[#This Row],[kat]]</f>
        <v>M40</v>
      </c>
      <c r="G104" s="126">
        <f>laps_times[[#This Row],[poř_kat]]</f>
        <v>42</v>
      </c>
      <c r="H104" s="135" t="str">
        <f>IF(ISBLANK(laps_times[[#This Row],[klub]]),"-",laps_times[[#This Row],[klub]])</f>
        <v>MK Kladno</v>
      </c>
      <c r="I104" s="138">
        <f>laps_times[[#This Row],[celk. čas]]</f>
        <v>0.18707175925925926</v>
      </c>
      <c r="J104" s="130" t="str">
        <f>IF(ISBLANK(laps_times[[#This Row],[1]]),"DNF",CONCATENATE(RANK(rounds_cum_time[[#This Row],[1]],rounds_cum_time[1],1),"."))</f>
        <v>102.</v>
      </c>
      <c r="K104" s="130" t="str">
        <f>IF(ISBLANK(laps_times[[#This Row],[2]]),"DNF",CONCATENATE(RANK(rounds_cum_time[[#This Row],[2]],rounds_cum_time[2],1),"."))</f>
        <v>103.</v>
      </c>
      <c r="L104" s="130" t="str">
        <f>IF(ISBLANK(laps_times[[#This Row],[3]]),"DNF",CONCATENATE(RANK(rounds_cum_time[[#This Row],[3]],rounds_cum_time[3],1),"."))</f>
        <v>103.</v>
      </c>
      <c r="M104" s="130" t="str">
        <f>IF(ISBLANK(laps_times[[#This Row],[4]]),"DNF",CONCATENATE(RANK(rounds_cum_time[[#This Row],[4]],rounds_cum_time[4],1),"."))</f>
        <v>105.</v>
      </c>
      <c r="N104" s="130" t="str">
        <f>IF(ISBLANK(laps_times[[#This Row],[5]]),"DNF",CONCATENATE(RANK(rounds_cum_time[[#This Row],[5]],rounds_cum_time[5],1),"."))</f>
        <v>106.</v>
      </c>
      <c r="O104" s="130" t="str">
        <f>IF(ISBLANK(laps_times[[#This Row],[6]]),"DNF",CONCATENATE(RANK(rounds_cum_time[[#This Row],[6]],rounds_cum_time[6],1),"."))</f>
        <v>107.</v>
      </c>
      <c r="P104" s="130" t="str">
        <f>IF(ISBLANK(laps_times[[#This Row],[7]]),"DNF",CONCATENATE(RANK(rounds_cum_time[[#This Row],[7]],rounds_cum_time[7],1),"."))</f>
        <v>106.</v>
      </c>
      <c r="Q104" s="130" t="str">
        <f>IF(ISBLANK(laps_times[[#This Row],[8]]),"DNF",CONCATENATE(RANK(rounds_cum_time[[#This Row],[8]],rounds_cum_time[8],1),"."))</f>
        <v>105.</v>
      </c>
      <c r="R104" s="130" t="str">
        <f>IF(ISBLANK(laps_times[[#This Row],[9]]),"DNF",CONCATENATE(RANK(rounds_cum_time[[#This Row],[9]],rounds_cum_time[9],1),"."))</f>
        <v>107.</v>
      </c>
      <c r="S104" s="130" t="str">
        <f>IF(ISBLANK(laps_times[[#This Row],[10]]),"DNF",CONCATENATE(RANK(rounds_cum_time[[#This Row],[10]],rounds_cum_time[10],1),"."))</f>
        <v>107.</v>
      </c>
      <c r="T104" s="130" t="str">
        <f>IF(ISBLANK(laps_times[[#This Row],[11]]),"DNF",CONCATENATE(RANK(rounds_cum_time[[#This Row],[11]],rounds_cum_time[11],1),"."))</f>
        <v>107.</v>
      </c>
      <c r="U104" s="130" t="str">
        <f>IF(ISBLANK(laps_times[[#This Row],[12]]),"DNF",CONCATENATE(RANK(rounds_cum_time[[#This Row],[12]],rounds_cum_time[12],1),"."))</f>
        <v>108.</v>
      </c>
      <c r="V104" s="130" t="str">
        <f>IF(ISBLANK(laps_times[[#This Row],[13]]),"DNF",CONCATENATE(RANK(rounds_cum_time[[#This Row],[13]],rounds_cum_time[13],1),"."))</f>
        <v>108.</v>
      </c>
      <c r="W104" s="130" t="str">
        <f>IF(ISBLANK(laps_times[[#This Row],[14]]),"DNF",CONCATENATE(RANK(rounds_cum_time[[#This Row],[14]],rounds_cum_time[14],1),"."))</f>
        <v>108.</v>
      </c>
      <c r="X104" s="130" t="str">
        <f>IF(ISBLANK(laps_times[[#This Row],[15]]),"DNF",CONCATENATE(RANK(rounds_cum_time[[#This Row],[15]],rounds_cum_time[15],1),"."))</f>
        <v>107.</v>
      </c>
      <c r="Y104" s="130" t="str">
        <f>IF(ISBLANK(laps_times[[#This Row],[16]]),"DNF",CONCATENATE(RANK(rounds_cum_time[[#This Row],[16]],rounds_cum_time[16],1),"."))</f>
        <v>107.</v>
      </c>
      <c r="Z104" s="130" t="str">
        <f>IF(ISBLANK(laps_times[[#This Row],[17]]),"DNF",CONCATENATE(RANK(rounds_cum_time[[#This Row],[17]],rounds_cum_time[17],1),"."))</f>
        <v>107.</v>
      </c>
      <c r="AA104" s="130" t="str">
        <f>IF(ISBLANK(laps_times[[#This Row],[18]]),"DNF",CONCATENATE(RANK(rounds_cum_time[[#This Row],[18]],rounds_cum_time[18],1),"."))</f>
        <v>107.</v>
      </c>
      <c r="AB104" s="130" t="str">
        <f>IF(ISBLANK(laps_times[[#This Row],[19]]),"DNF",CONCATENATE(RANK(rounds_cum_time[[#This Row],[19]],rounds_cum_time[19],1),"."))</f>
        <v>107.</v>
      </c>
      <c r="AC104" s="130" t="str">
        <f>IF(ISBLANK(laps_times[[#This Row],[20]]),"DNF",CONCATENATE(RANK(rounds_cum_time[[#This Row],[20]],rounds_cum_time[20],1),"."))</f>
        <v>107.</v>
      </c>
      <c r="AD104" s="130" t="str">
        <f>IF(ISBLANK(laps_times[[#This Row],[21]]),"DNF",CONCATENATE(RANK(rounds_cum_time[[#This Row],[21]],rounds_cum_time[21],1),"."))</f>
        <v>107.</v>
      </c>
      <c r="AE104" s="130" t="str">
        <f>IF(ISBLANK(laps_times[[#This Row],[22]]),"DNF",CONCATENATE(RANK(rounds_cum_time[[#This Row],[22]],rounds_cum_time[22],1),"."))</f>
        <v>107.</v>
      </c>
      <c r="AF104" s="130" t="str">
        <f>IF(ISBLANK(laps_times[[#This Row],[23]]),"DNF",CONCATENATE(RANK(rounds_cum_time[[#This Row],[23]],rounds_cum_time[23],1),"."))</f>
        <v>106.</v>
      </c>
      <c r="AG104" s="130" t="str">
        <f>IF(ISBLANK(laps_times[[#This Row],[24]]),"DNF",CONCATENATE(RANK(rounds_cum_time[[#This Row],[24]],rounds_cum_time[24],1),"."))</f>
        <v>106.</v>
      </c>
      <c r="AH104" s="130" t="str">
        <f>IF(ISBLANK(laps_times[[#This Row],[25]]),"DNF",CONCATENATE(RANK(rounds_cum_time[[#This Row],[25]],rounds_cum_time[25],1),"."))</f>
        <v>106.</v>
      </c>
      <c r="AI104" s="130" t="str">
        <f>IF(ISBLANK(laps_times[[#This Row],[26]]),"DNF",CONCATENATE(RANK(rounds_cum_time[[#This Row],[26]],rounds_cum_time[26],1),"."))</f>
        <v>105.</v>
      </c>
      <c r="AJ104" s="130" t="str">
        <f>IF(ISBLANK(laps_times[[#This Row],[27]]),"DNF",CONCATENATE(RANK(rounds_cum_time[[#This Row],[27]],rounds_cum_time[27],1),"."))</f>
        <v>105.</v>
      </c>
      <c r="AK104" s="130" t="str">
        <f>IF(ISBLANK(laps_times[[#This Row],[28]]),"DNF",CONCATENATE(RANK(rounds_cum_time[[#This Row],[28]],rounds_cum_time[28],1),"."))</f>
        <v>105.</v>
      </c>
      <c r="AL104" s="130" t="str">
        <f>IF(ISBLANK(laps_times[[#This Row],[29]]),"DNF",CONCATENATE(RANK(rounds_cum_time[[#This Row],[29]],rounds_cum_time[29],1),"."))</f>
        <v>105.</v>
      </c>
      <c r="AM104" s="130" t="str">
        <f>IF(ISBLANK(laps_times[[#This Row],[30]]),"DNF",CONCATENATE(RANK(rounds_cum_time[[#This Row],[30]],rounds_cum_time[30],1),"."))</f>
        <v>105.</v>
      </c>
      <c r="AN104" s="130" t="str">
        <f>IF(ISBLANK(laps_times[[#This Row],[31]]),"DNF",CONCATENATE(RANK(rounds_cum_time[[#This Row],[31]],rounds_cum_time[31],1),"."))</f>
        <v>104.</v>
      </c>
      <c r="AO104" s="130" t="str">
        <f>IF(ISBLANK(laps_times[[#This Row],[32]]),"DNF",CONCATENATE(RANK(rounds_cum_time[[#This Row],[32]],rounds_cum_time[32],1),"."))</f>
        <v>104.</v>
      </c>
      <c r="AP104" s="130" t="str">
        <f>IF(ISBLANK(laps_times[[#This Row],[33]]),"DNF",CONCATENATE(RANK(rounds_cum_time[[#This Row],[33]],rounds_cum_time[33],1),"."))</f>
        <v>105.</v>
      </c>
      <c r="AQ104" s="130" t="str">
        <f>IF(ISBLANK(laps_times[[#This Row],[34]]),"DNF",CONCATENATE(RANK(rounds_cum_time[[#This Row],[34]],rounds_cum_time[34],1),"."))</f>
        <v>105.</v>
      </c>
      <c r="AR104" s="130" t="str">
        <f>IF(ISBLANK(laps_times[[#This Row],[35]]),"DNF",CONCATENATE(RANK(rounds_cum_time[[#This Row],[35]],rounds_cum_time[35],1),"."))</f>
        <v>105.</v>
      </c>
      <c r="AS104" s="130" t="str">
        <f>IF(ISBLANK(laps_times[[#This Row],[36]]),"DNF",CONCATENATE(RANK(rounds_cum_time[[#This Row],[36]],rounds_cum_time[36],1),"."))</f>
        <v>104.</v>
      </c>
      <c r="AT104" s="130" t="str">
        <f>IF(ISBLANK(laps_times[[#This Row],[37]]),"DNF",CONCATENATE(RANK(rounds_cum_time[[#This Row],[37]],rounds_cum_time[37],1),"."))</f>
        <v>104.</v>
      </c>
      <c r="AU104" s="130" t="str">
        <f>IF(ISBLANK(laps_times[[#This Row],[38]]),"DNF",CONCATENATE(RANK(rounds_cum_time[[#This Row],[38]],rounds_cum_time[38],1),"."))</f>
        <v>104.</v>
      </c>
      <c r="AV104" s="130" t="str">
        <f>IF(ISBLANK(laps_times[[#This Row],[39]]),"DNF",CONCATENATE(RANK(rounds_cum_time[[#This Row],[39]],rounds_cum_time[39],1),"."))</f>
        <v>103.</v>
      </c>
      <c r="AW104" s="130" t="str">
        <f>IF(ISBLANK(laps_times[[#This Row],[40]]),"DNF",CONCATENATE(RANK(rounds_cum_time[[#This Row],[40]],rounds_cum_time[40],1),"."))</f>
        <v>104.</v>
      </c>
      <c r="AX104" s="130" t="str">
        <f>IF(ISBLANK(laps_times[[#This Row],[41]]),"DNF",CONCATENATE(RANK(rounds_cum_time[[#This Row],[41]],rounds_cum_time[41],1),"."))</f>
        <v>104.</v>
      </c>
      <c r="AY104" s="130" t="str">
        <f>IF(ISBLANK(laps_times[[#This Row],[42]]),"DNF",CONCATENATE(RANK(rounds_cum_time[[#This Row],[42]],rounds_cum_time[42],1),"."))</f>
        <v>104.</v>
      </c>
      <c r="AZ104" s="130" t="str">
        <f>IF(ISBLANK(laps_times[[#This Row],[43]]),"DNF",CONCATENATE(RANK(rounds_cum_time[[#This Row],[43]],rounds_cum_time[43],1),"."))</f>
        <v>103.</v>
      </c>
      <c r="BA104" s="130" t="str">
        <f>IF(ISBLANK(laps_times[[#This Row],[44]]),"DNF",CONCATENATE(RANK(rounds_cum_time[[#This Row],[44]],rounds_cum_time[44],1),"."))</f>
        <v>104.</v>
      </c>
      <c r="BB104" s="130" t="str">
        <f>IF(ISBLANK(laps_times[[#This Row],[45]]),"DNF",CONCATENATE(RANK(rounds_cum_time[[#This Row],[45]],rounds_cum_time[45],1),"."))</f>
        <v>104.</v>
      </c>
      <c r="BC104" s="130" t="str">
        <f>IF(ISBLANK(laps_times[[#This Row],[46]]),"DNF",CONCATENATE(RANK(rounds_cum_time[[#This Row],[46]],rounds_cum_time[46],1),"."))</f>
        <v>104.</v>
      </c>
      <c r="BD104" s="130" t="str">
        <f>IF(ISBLANK(laps_times[[#This Row],[47]]),"DNF",CONCATENATE(RANK(rounds_cum_time[[#This Row],[47]],rounds_cum_time[47],1),"."))</f>
        <v>103.</v>
      </c>
      <c r="BE104" s="130" t="str">
        <f>IF(ISBLANK(laps_times[[#This Row],[48]]),"DNF",CONCATENATE(RANK(rounds_cum_time[[#This Row],[48]],rounds_cum_time[48],1),"."))</f>
        <v>103.</v>
      </c>
      <c r="BF104" s="130" t="str">
        <f>IF(ISBLANK(laps_times[[#This Row],[49]]),"DNF",CONCATENATE(RANK(rounds_cum_time[[#This Row],[49]],rounds_cum_time[49],1),"."))</f>
        <v>102.</v>
      </c>
      <c r="BG104" s="130" t="str">
        <f>IF(ISBLANK(laps_times[[#This Row],[50]]),"DNF",CONCATENATE(RANK(rounds_cum_time[[#This Row],[50]],rounds_cum_time[50],1),"."))</f>
        <v>102.</v>
      </c>
      <c r="BH104" s="130" t="str">
        <f>IF(ISBLANK(laps_times[[#This Row],[51]]),"DNF",CONCATENATE(RANK(rounds_cum_time[[#This Row],[51]],rounds_cum_time[51],1),"."))</f>
        <v>102.</v>
      </c>
      <c r="BI104" s="130" t="str">
        <f>IF(ISBLANK(laps_times[[#This Row],[52]]),"DNF",CONCATENATE(RANK(rounds_cum_time[[#This Row],[52]],rounds_cum_time[52],1),"."))</f>
        <v>102.</v>
      </c>
      <c r="BJ104" s="130" t="str">
        <f>IF(ISBLANK(laps_times[[#This Row],[53]]),"DNF",CONCATENATE(RANK(rounds_cum_time[[#This Row],[53]],rounds_cum_time[53],1),"."))</f>
        <v>104.</v>
      </c>
      <c r="BK104" s="130" t="str">
        <f>IF(ISBLANK(laps_times[[#This Row],[54]]),"DNF",CONCATENATE(RANK(rounds_cum_time[[#This Row],[54]],rounds_cum_time[54],1),"."))</f>
        <v>103.</v>
      </c>
      <c r="BL104" s="130" t="str">
        <f>IF(ISBLANK(laps_times[[#This Row],[55]]),"DNF",CONCATENATE(RANK(rounds_cum_time[[#This Row],[55]],rounds_cum_time[55],1),"."))</f>
        <v>102.</v>
      </c>
      <c r="BM104" s="130" t="str">
        <f>IF(ISBLANK(laps_times[[#This Row],[56]]),"DNF",CONCATENATE(RANK(rounds_cum_time[[#This Row],[56]],rounds_cum_time[56],1),"."))</f>
        <v>102.</v>
      </c>
      <c r="BN104" s="130" t="str">
        <f>IF(ISBLANK(laps_times[[#This Row],[57]]),"DNF",CONCATENATE(RANK(rounds_cum_time[[#This Row],[57]],rounds_cum_time[57],1),"."))</f>
        <v>103.</v>
      </c>
      <c r="BO104" s="130" t="str">
        <f>IF(ISBLANK(laps_times[[#This Row],[58]]),"DNF",CONCATENATE(RANK(rounds_cum_time[[#This Row],[58]],rounds_cum_time[58],1),"."))</f>
        <v>103.</v>
      </c>
      <c r="BP104" s="130" t="str">
        <f>IF(ISBLANK(laps_times[[#This Row],[59]]),"DNF",CONCATENATE(RANK(rounds_cum_time[[#This Row],[59]],rounds_cum_time[59],1),"."))</f>
        <v>103.</v>
      </c>
      <c r="BQ104" s="130" t="str">
        <f>IF(ISBLANK(laps_times[[#This Row],[60]]),"DNF",CONCATENATE(RANK(rounds_cum_time[[#This Row],[60]],rounds_cum_time[60],1),"."))</f>
        <v>103.</v>
      </c>
      <c r="BR104" s="130" t="str">
        <f>IF(ISBLANK(laps_times[[#This Row],[61]]),"DNF",CONCATENATE(RANK(rounds_cum_time[[#This Row],[61]],rounds_cum_time[61],1),"."))</f>
        <v>102.</v>
      </c>
      <c r="BS104" s="130" t="str">
        <f>IF(ISBLANK(laps_times[[#This Row],[62]]),"DNF",CONCATENATE(RANK(rounds_cum_time[[#This Row],[62]],rounds_cum_time[62],1),"."))</f>
        <v>102.</v>
      </c>
      <c r="BT104" s="130" t="str">
        <f>IF(ISBLANK(laps_times[[#This Row],[63]]),"DNF",CONCATENATE(RANK(rounds_cum_time[[#This Row],[63]],rounds_cum_time[63],1),"."))</f>
        <v>102.</v>
      </c>
      <c r="BU104" s="130" t="str">
        <f>IF(ISBLANK(laps_times[[#This Row],[64]]),"DNF",CONCATENATE(RANK(rounds_cum_time[[#This Row],[64]],rounds_cum_time[64],1),"."))</f>
        <v>102.</v>
      </c>
      <c r="BV104" s="130" t="str">
        <f>IF(ISBLANK(laps_times[[#This Row],[65]]),"DNF",CONCATENATE(RANK(rounds_cum_time[[#This Row],[65]],rounds_cum_time[65],1),"."))</f>
        <v>104.</v>
      </c>
      <c r="BW104" s="130" t="str">
        <f>IF(ISBLANK(laps_times[[#This Row],[66]]),"DNF",CONCATENATE(RANK(rounds_cum_time[[#This Row],[66]],rounds_cum_time[66],1),"."))</f>
        <v>103.</v>
      </c>
      <c r="BX104" s="130" t="str">
        <f>IF(ISBLANK(laps_times[[#This Row],[67]]),"DNF",CONCATENATE(RANK(rounds_cum_time[[#This Row],[67]],rounds_cum_time[67],1),"."))</f>
        <v>103.</v>
      </c>
      <c r="BY104" s="130" t="str">
        <f>IF(ISBLANK(laps_times[[#This Row],[68]]),"DNF",CONCATENATE(RANK(rounds_cum_time[[#This Row],[68]],rounds_cum_time[68],1),"."))</f>
        <v>104.</v>
      </c>
      <c r="BZ104" s="130" t="str">
        <f>IF(ISBLANK(laps_times[[#This Row],[69]]),"DNF",CONCATENATE(RANK(rounds_cum_time[[#This Row],[69]],rounds_cum_time[69],1),"."))</f>
        <v>104.</v>
      </c>
      <c r="CA104" s="130" t="str">
        <f>IF(ISBLANK(laps_times[[#This Row],[70]]),"DNF",CONCATENATE(RANK(rounds_cum_time[[#This Row],[70]],rounds_cum_time[70],1),"."))</f>
        <v>104.</v>
      </c>
      <c r="CB104" s="130" t="str">
        <f>IF(ISBLANK(laps_times[[#This Row],[71]]),"DNF",CONCATENATE(RANK(rounds_cum_time[[#This Row],[71]],rounds_cum_time[71],1),"."))</f>
        <v>103.</v>
      </c>
      <c r="CC104" s="130" t="str">
        <f>IF(ISBLANK(laps_times[[#This Row],[72]]),"DNF",CONCATENATE(RANK(rounds_cum_time[[#This Row],[72]],rounds_cum_time[72],1),"."))</f>
        <v>103.</v>
      </c>
      <c r="CD104" s="130" t="str">
        <f>IF(ISBLANK(laps_times[[#This Row],[73]]),"DNF",CONCATENATE(RANK(rounds_cum_time[[#This Row],[73]],rounds_cum_time[73],1),"."))</f>
        <v>103.</v>
      </c>
      <c r="CE104" s="130" t="str">
        <f>IF(ISBLANK(laps_times[[#This Row],[74]]),"DNF",CONCATENATE(RANK(rounds_cum_time[[#This Row],[74]],rounds_cum_time[74],1),"."))</f>
        <v>104.</v>
      </c>
      <c r="CF104" s="130" t="str">
        <f>IF(ISBLANK(laps_times[[#This Row],[75]]),"DNF",CONCATENATE(RANK(rounds_cum_time[[#This Row],[75]],rounds_cum_time[75],1),"."))</f>
        <v>103.</v>
      </c>
      <c r="CG104" s="130" t="str">
        <f>IF(ISBLANK(laps_times[[#This Row],[76]]),"DNF",CONCATENATE(RANK(rounds_cum_time[[#This Row],[76]],rounds_cum_time[76],1),"."))</f>
        <v>103.</v>
      </c>
      <c r="CH104" s="130" t="str">
        <f>IF(ISBLANK(laps_times[[#This Row],[77]]),"DNF",CONCATENATE(RANK(rounds_cum_time[[#This Row],[77]],rounds_cum_time[77],1),"."))</f>
        <v>103.</v>
      </c>
      <c r="CI104" s="130" t="str">
        <f>IF(ISBLANK(laps_times[[#This Row],[78]]),"DNF",CONCATENATE(RANK(rounds_cum_time[[#This Row],[78]],rounds_cum_time[78],1),"."))</f>
        <v>105.</v>
      </c>
      <c r="CJ104" s="130" t="str">
        <f>IF(ISBLANK(laps_times[[#This Row],[79]]),"DNF",CONCATENATE(RANK(rounds_cum_time[[#This Row],[79]],rounds_cum_time[79],1),"."))</f>
        <v>105.</v>
      </c>
      <c r="CK104" s="130" t="str">
        <f>IF(ISBLANK(laps_times[[#This Row],[80]]),"DNF",CONCATENATE(RANK(rounds_cum_time[[#This Row],[80]],rounds_cum_time[80],1),"."))</f>
        <v>105.</v>
      </c>
      <c r="CL104" s="130" t="str">
        <f>IF(ISBLANK(laps_times[[#This Row],[81]]),"DNF",CONCATENATE(RANK(rounds_cum_time[[#This Row],[81]],rounds_cum_time[81],1),"."))</f>
        <v>104.</v>
      </c>
      <c r="CM104" s="130" t="str">
        <f>IF(ISBLANK(laps_times[[#This Row],[82]]),"DNF",CONCATENATE(RANK(rounds_cum_time[[#This Row],[82]],rounds_cum_time[82],1),"."))</f>
        <v>104.</v>
      </c>
      <c r="CN104" s="130" t="str">
        <f>IF(ISBLANK(laps_times[[#This Row],[83]]),"DNF",CONCATENATE(RANK(rounds_cum_time[[#This Row],[83]],rounds_cum_time[83],1),"."))</f>
        <v>103.</v>
      </c>
      <c r="CO104" s="130" t="str">
        <f>IF(ISBLANK(laps_times[[#This Row],[84]]),"DNF",CONCATENATE(RANK(rounds_cum_time[[#This Row],[84]],rounds_cum_time[84],1),"."))</f>
        <v>103.</v>
      </c>
      <c r="CP104" s="130" t="str">
        <f>IF(ISBLANK(laps_times[[#This Row],[85]]),"DNF",CONCATENATE(RANK(rounds_cum_time[[#This Row],[85]],rounds_cum_time[85],1),"."))</f>
        <v>104.</v>
      </c>
      <c r="CQ104" s="130" t="str">
        <f>IF(ISBLANK(laps_times[[#This Row],[86]]),"DNF",CONCATENATE(RANK(rounds_cum_time[[#This Row],[86]],rounds_cum_time[86],1),"."))</f>
        <v>103.</v>
      </c>
      <c r="CR104" s="130" t="str">
        <f>IF(ISBLANK(laps_times[[#This Row],[87]]),"DNF",CONCATENATE(RANK(rounds_cum_time[[#This Row],[87]],rounds_cum_time[87],1),"."))</f>
        <v>103.</v>
      </c>
      <c r="CS104" s="130" t="str">
        <f>IF(ISBLANK(laps_times[[#This Row],[88]]),"DNF",CONCATENATE(RANK(rounds_cum_time[[#This Row],[88]],rounds_cum_time[88],1),"."))</f>
        <v>103.</v>
      </c>
      <c r="CT104" s="130" t="str">
        <f>IF(ISBLANK(laps_times[[#This Row],[89]]),"DNF",CONCATENATE(RANK(rounds_cum_time[[#This Row],[89]],rounds_cum_time[89],1),"."))</f>
        <v>103.</v>
      </c>
      <c r="CU104" s="130" t="str">
        <f>IF(ISBLANK(laps_times[[#This Row],[90]]),"DNF",CONCATENATE(RANK(rounds_cum_time[[#This Row],[90]],rounds_cum_time[90],1),"."))</f>
        <v>103.</v>
      </c>
      <c r="CV104" s="130" t="str">
        <f>IF(ISBLANK(laps_times[[#This Row],[91]]),"DNF",CONCATENATE(RANK(rounds_cum_time[[#This Row],[91]],rounds_cum_time[91],1),"."))</f>
        <v>103.</v>
      </c>
      <c r="CW104" s="130" t="str">
        <f>IF(ISBLANK(laps_times[[#This Row],[92]]),"DNF",CONCATENATE(RANK(rounds_cum_time[[#This Row],[92]],rounds_cum_time[92],1),"."))</f>
        <v>103.</v>
      </c>
      <c r="CX104" s="130" t="str">
        <f>IF(ISBLANK(laps_times[[#This Row],[93]]),"DNF",CONCATENATE(RANK(rounds_cum_time[[#This Row],[93]],rounds_cum_time[93],1),"."))</f>
        <v>103.</v>
      </c>
      <c r="CY104" s="130" t="str">
        <f>IF(ISBLANK(laps_times[[#This Row],[94]]),"DNF",CONCATENATE(RANK(rounds_cum_time[[#This Row],[94]],rounds_cum_time[94],1),"."))</f>
        <v>103.</v>
      </c>
      <c r="CZ104" s="130" t="str">
        <f>IF(ISBLANK(laps_times[[#This Row],[95]]),"DNF",CONCATENATE(RANK(rounds_cum_time[[#This Row],[95]],rounds_cum_time[95],1),"."))</f>
        <v>103.</v>
      </c>
      <c r="DA104" s="130" t="str">
        <f>IF(ISBLANK(laps_times[[#This Row],[96]]),"DNF",CONCATENATE(RANK(rounds_cum_time[[#This Row],[96]],rounds_cum_time[96],1),"."))</f>
        <v>102.</v>
      </c>
      <c r="DB104" s="130" t="str">
        <f>IF(ISBLANK(laps_times[[#This Row],[97]]),"DNF",CONCATENATE(RANK(rounds_cum_time[[#This Row],[97]],rounds_cum_time[97],1),"."))</f>
        <v>102.</v>
      </c>
      <c r="DC104" s="130" t="str">
        <f>IF(ISBLANK(laps_times[[#This Row],[98]]),"DNF",CONCATENATE(RANK(rounds_cum_time[[#This Row],[98]],rounds_cum_time[98],1),"."))</f>
        <v>101.</v>
      </c>
      <c r="DD104" s="130" t="str">
        <f>IF(ISBLANK(laps_times[[#This Row],[99]]),"DNF",CONCATENATE(RANK(rounds_cum_time[[#This Row],[99]],rounds_cum_time[99],1),"."))</f>
        <v>101.</v>
      </c>
      <c r="DE104" s="130" t="str">
        <f>IF(ISBLANK(laps_times[[#This Row],[100]]),"DNF",CONCATENATE(RANK(rounds_cum_time[[#This Row],[100]],rounds_cum_time[100],1),"."))</f>
        <v>101.</v>
      </c>
      <c r="DF104" s="130" t="str">
        <f>IF(ISBLANK(laps_times[[#This Row],[101]]),"DNF",CONCATENATE(RANK(rounds_cum_time[[#This Row],[101]],rounds_cum_time[101],1),"."))</f>
        <v>101.</v>
      </c>
      <c r="DG104" s="130" t="str">
        <f>IF(ISBLANK(laps_times[[#This Row],[102]]),"DNF",CONCATENATE(RANK(rounds_cum_time[[#This Row],[102]],rounds_cum_time[102],1),"."))</f>
        <v>101.</v>
      </c>
      <c r="DH104" s="130" t="str">
        <f>IF(ISBLANK(laps_times[[#This Row],[103]]),"DNF",CONCATENATE(RANK(rounds_cum_time[[#This Row],[103]],rounds_cum_time[103],1),"."))</f>
        <v>101.</v>
      </c>
      <c r="DI104" s="131" t="str">
        <f>IF(ISBLANK(laps_times[[#This Row],[104]]),"DNF",CONCATENATE(RANK(rounds_cum_time[[#This Row],[104]],rounds_cum_time[104],1),"."))</f>
        <v>101.</v>
      </c>
      <c r="DJ104" s="131" t="str">
        <f>IF(ISBLANK(laps_times[[#This Row],[105]]),"DNF",CONCATENATE(RANK(rounds_cum_time[[#This Row],[105]],rounds_cum_time[105],1),"."))</f>
        <v>101.</v>
      </c>
    </row>
    <row r="105" spans="2:114" x14ac:dyDescent="0.2">
      <c r="B105" s="124">
        <f>laps_times[[#This Row],[poř]]</f>
        <v>102</v>
      </c>
      <c r="C105" s="129">
        <f>laps_times[[#This Row],[s.č.]]</f>
        <v>113</v>
      </c>
      <c r="D105" s="125" t="str">
        <f>laps_times[[#This Row],[jméno]]</f>
        <v>Ulma Tomáš</v>
      </c>
      <c r="E105" s="126">
        <f>laps_times[[#This Row],[roč]]</f>
        <v>1964</v>
      </c>
      <c r="F105" s="126" t="str">
        <f>laps_times[[#This Row],[kat]]</f>
        <v>M50</v>
      </c>
      <c r="G105" s="126">
        <f>laps_times[[#This Row],[poř_kat]]</f>
        <v>20</v>
      </c>
      <c r="H105" s="135" t="str">
        <f>IF(ISBLANK(laps_times[[#This Row],[klub]]),"-",laps_times[[#This Row],[klub]])</f>
        <v>-</v>
      </c>
      <c r="I105" s="138">
        <f>laps_times[[#This Row],[celk. čas]]</f>
        <v>0.1888310185185185</v>
      </c>
      <c r="J105" s="130" t="str">
        <f>IF(ISBLANK(laps_times[[#This Row],[1]]),"DNF",CONCATENATE(RANK(rounds_cum_time[[#This Row],[1]],rounds_cum_time[1],1),"."))</f>
        <v>109.</v>
      </c>
      <c r="K105" s="130" t="str">
        <f>IF(ISBLANK(laps_times[[#This Row],[2]]),"DNF",CONCATENATE(RANK(rounds_cum_time[[#This Row],[2]],rounds_cum_time[2],1),"."))</f>
        <v>111.</v>
      </c>
      <c r="L105" s="130" t="str">
        <f>IF(ISBLANK(laps_times[[#This Row],[3]]),"DNF",CONCATENATE(RANK(rounds_cum_time[[#This Row],[3]],rounds_cum_time[3],1),"."))</f>
        <v>112.</v>
      </c>
      <c r="M105" s="130" t="str">
        <f>IF(ISBLANK(laps_times[[#This Row],[4]]),"DNF",CONCATENATE(RANK(rounds_cum_time[[#This Row],[4]],rounds_cum_time[4],1),"."))</f>
        <v>111.</v>
      </c>
      <c r="N105" s="130" t="str">
        <f>IF(ISBLANK(laps_times[[#This Row],[5]]),"DNF",CONCATENATE(RANK(rounds_cum_time[[#This Row],[5]],rounds_cum_time[5],1),"."))</f>
        <v>112.</v>
      </c>
      <c r="O105" s="130" t="str">
        <f>IF(ISBLANK(laps_times[[#This Row],[6]]),"DNF",CONCATENATE(RANK(rounds_cum_time[[#This Row],[6]],rounds_cum_time[6],1),"."))</f>
        <v>111.</v>
      </c>
      <c r="P105" s="130" t="str">
        <f>IF(ISBLANK(laps_times[[#This Row],[7]]),"DNF",CONCATENATE(RANK(rounds_cum_time[[#This Row],[7]],rounds_cum_time[7],1),"."))</f>
        <v>110.</v>
      </c>
      <c r="Q105" s="130" t="str">
        <f>IF(ISBLANK(laps_times[[#This Row],[8]]),"DNF",CONCATENATE(RANK(rounds_cum_time[[#This Row],[8]],rounds_cum_time[8],1),"."))</f>
        <v>109.</v>
      </c>
      <c r="R105" s="130" t="str">
        <f>IF(ISBLANK(laps_times[[#This Row],[9]]),"DNF",CONCATENATE(RANK(rounds_cum_time[[#This Row],[9]],rounds_cum_time[9],1),"."))</f>
        <v>109.</v>
      </c>
      <c r="S105" s="130" t="str">
        <f>IF(ISBLANK(laps_times[[#This Row],[10]]),"DNF",CONCATENATE(RANK(rounds_cum_time[[#This Row],[10]],rounds_cum_time[10],1),"."))</f>
        <v>109.</v>
      </c>
      <c r="T105" s="130" t="str">
        <f>IF(ISBLANK(laps_times[[#This Row],[11]]),"DNF",CONCATENATE(RANK(rounds_cum_time[[#This Row],[11]],rounds_cum_time[11],1),"."))</f>
        <v>109.</v>
      </c>
      <c r="U105" s="130" t="str">
        <f>IF(ISBLANK(laps_times[[#This Row],[12]]),"DNF",CONCATENATE(RANK(rounds_cum_time[[#This Row],[12]],rounds_cum_time[12],1),"."))</f>
        <v>109.</v>
      </c>
      <c r="V105" s="130" t="str">
        <f>IF(ISBLANK(laps_times[[#This Row],[13]]),"DNF",CONCATENATE(RANK(rounds_cum_time[[#This Row],[13]],rounds_cum_time[13],1),"."))</f>
        <v>109.</v>
      </c>
      <c r="W105" s="130" t="str">
        <f>IF(ISBLANK(laps_times[[#This Row],[14]]),"DNF",CONCATENATE(RANK(rounds_cum_time[[#This Row],[14]],rounds_cum_time[14],1),"."))</f>
        <v>109.</v>
      </c>
      <c r="X105" s="130" t="str">
        <f>IF(ISBLANK(laps_times[[#This Row],[15]]),"DNF",CONCATENATE(RANK(rounds_cum_time[[#This Row],[15]],rounds_cum_time[15],1),"."))</f>
        <v>109.</v>
      </c>
      <c r="Y105" s="130" t="str">
        <f>IF(ISBLANK(laps_times[[#This Row],[16]]),"DNF",CONCATENATE(RANK(rounds_cum_time[[#This Row],[16]],rounds_cum_time[16],1),"."))</f>
        <v>109.</v>
      </c>
      <c r="Z105" s="130" t="str">
        <f>IF(ISBLANK(laps_times[[#This Row],[17]]),"DNF",CONCATENATE(RANK(rounds_cum_time[[#This Row],[17]],rounds_cum_time[17],1),"."))</f>
        <v>109.</v>
      </c>
      <c r="AA105" s="130" t="str">
        <f>IF(ISBLANK(laps_times[[#This Row],[18]]),"DNF",CONCATENATE(RANK(rounds_cum_time[[#This Row],[18]],rounds_cum_time[18],1),"."))</f>
        <v>109.</v>
      </c>
      <c r="AB105" s="130" t="str">
        <f>IF(ISBLANK(laps_times[[#This Row],[19]]),"DNF",CONCATENATE(RANK(rounds_cum_time[[#This Row],[19]],rounds_cum_time[19],1),"."))</f>
        <v>109.</v>
      </c>
      <c r="AC105" s="130" t="str">
        <f>IF(ISBLANK(laps_times[[#This Row],[20]]),"DNF",CONCATENATE(RANK(rounds_cum_time[[#This Row],[20]],rounds_cum_time[20],1),"."))</f>
        <v>109.</v>
      </c>
      <c r="AD105" s="130" t="str">
        <f>IF(ISBLANK(laps_times[[#This Row],[21]]),"DNF",CONCATENATE(RANK(rounds_cum_time[[#This Row],[21]],rounds_cum_time[21],1),"."))</f>
        <v>108.</v>
      </c>
      <c r="AE105" s="130" t="str">
        <f>IF(ISBLANK(laps_times[[#This Row],[22]]),"DNF",CONCATENATE(RANK(rounds_cum_time[[#This Row],[22]],rounds_cum_time[22],1),"."))</f>
        <v>108.</v>
      </c>
      <c r="AF105" s="130" t="str">
        <f>IF(ISBLANK(laps_times[[#This Row],[23]]),"DNF",CONCATENATE(RANK(rounds_cum_time[[#This Row],[23]],rounds_cum_time[23],1),"."))</f>
        <v>108.</v>
      </c>
      <c r="AG105" s="130" t="str">
        <f>IF(ISBLANK(laps_times[[#This Row],[24]]),"DNF",CONCATENATE(RANK(rounds_cum_time[[#This Row],[24]],rounds_cum_time[24],1),"."))</f>
        <v>108.</v>
      </c>
      <c r="AH105" s="130" t="str">
        <f>IF(ISBLANK(laps_times[[#This Row],[25]]),"DNF",CONCATENATE(RANK(rounds_cum_time[[#This Row],[25]],rounds_cum_time[25],1),"."))</f>
        <v>108.</v>
      </c>
      <c r="AI105" s="130" t="str">
        <f>IF(ISBLANK(laps_times[[#This Row],[26]]),"DNF",CONCATENATE(RANK(rounds_cum_time[[#This Row],[26]],rounds_cum_time[26],1),"."))</f>
        <v>108.</v>
      </c>
      <c r="AJ105" s="130" t="str">
        <f>IF(ISBLANK(laps_times[[#This Row],[27]]),"DNF",CONCATENATE(RANK(rounds_cum_time[[#This Row],[27]],rounds_cum_time[27],1),"."))</f>
        <v>108.</v>
      </c>
      <c r="AK105" s="130" t="str">
        <f>IF(ISBLANK(laps_times[[#This Row],[28]]),"DNF",CONCATENATE(RANK(rounds_cum_time[[#This Row],[28]],rounds_cum_time[28],1),"."))</f>
        <v>108.</v>
      </c>
      <c r="AL105" s="130" t="str">
        <f>IF(ISBLANK(laps_times[[#This Row],[29]]),"DNF",CONCATENATE(RANK(rounds_cum_time[[#This Row],[29]],rounds_cum_time[29],1),"."))</f>
        <v>108.</v>
      </c>
      <c r="AM105" s="130" t="str">
        <f>IF(ISBLANK(laps_times[[#This Row],[30]]),"DNF",CONCATENATE(RANK(rounds_cum_time[[#This Row],[30]],rounds_cum_time[30],1),"."))</f>
        <v>109.</v>
      </c>
      <c r="AN105" s="130" t="str">
        <f>IF(ISBLANK(laps_times[[#This Row],[31]]),"DNF",CONCATENATE(RANK(rounds_cum_time[[#This Row],[31]],rounds_cum_time[31],1),"."))</f>
        <v>108.</v>
      </c>
      <c r="AO105" s="130" t="str">
        <f>IF(ISBLANK(laps_times[[#This Row],[32]]),"DNF",CONCATENATE(RANK(rounds_cum_time[[#This Row],[32]],rounds_cum_time[32],1),"."))</f>
        <v>108.</v>
      </c>
      <c r="AP105" s="130" t="str">
        <f>IF(ISBLANK(laps_times[[#This Row],[33]]),"DNF",CONCATENATE(RANK(rounds_cum_time[[#This Row],[33]],rounds_cum_time[33],1),"."))</f>
        <v>108.</v>
      </c>
      <c r="AQ105" s="130" t="str">
        <f>IF(ISBLANK(laps_times[[#This Row],[34]]),"DNF",CONCATENATE(RANK(rounds_cum_time[[#This Row],[34]],rounds_cum_time[34],1),"."))</f>
        <v>110.</v>
      </c>
      <c r="AR105" s="130" t="str">
        <f>IF(ISBLANK(laps_times[[#This Row],[35]]),"DNF",CONCATENATE(RANK(rounds_cum_time[[#This Row],[35]],rounds_cum_time[35],1),"."))</f>
        <v>109.</v>
      </c>
      <c r="AS105" s="130" t="str">
        <f>IF(ISBLANK(laps_times[[#This Row],[36]]),"DNF",CONCATENATE(RANK(rounds_cum_time[[#This Row],[36]],rounds_cum_time[36],1),"."))</f>
        <v>109.</v>
      </c>
      <c r="AT105" s="130" t="str">
        <f>IF(ISBLANK(laps_times[[#This Row],[37]]),"DNF",CONCATENATE(RANK(rounds_cum_time[[#This Row],[37]],rounds_cum_time[37],1),"."))</f>
        <v>109.</v>
      </c>
      <c r="AU105" s="130" t="str">
        <f>IF(ISBLANK(laps_times[[#This Row],[38]]),"DNF",CONCATENATE(RANK(rounds_cum_time[[#This Row],[38]],rounds_cum_time[38],1),"."))</f>
        <v>109.</v>
      </c>
      <c r="AV105" s="130" t="str">
        <f>IF(ISBLANK(laps_times[[#This Row],[39]]),"DNF",CONCATENATE(RANK(rounds_cum_time[[#This Row],[39]],rounds_cum_time[39],1),"."))</f>
        <v>109.</v>
      </c>
      <c r="AW105" s="130" t="str">
        <f>IF(ISBLANK(laps_times[[#This Row],[40]]),"DNF",CONCATENATE(RANK(rounds_cum_time[[#This Row],[40]],rounds_cum_time[40],1),"."))</f>
        <v>109.</v>
      </c>
      <c r="AX105" s="130" t="str">
        <f>IF(ISBLANK(laps_times[[#This Row],[41]]),"DNF",CONCATENATE(RANK(rounds_cum_time[[#This Row],[41]],rounds_cum_time[41],1),"."))</f>
        <v>110.</v>
      </c>
      <c r="AY105" s="130" t="str">
        <f>IF(ISBLANK(laps_times[[#This Row],[42]]),"DNF",CONCATENATE(RANK(rounds_cum_time[[#This Row],[42]],rounds_cum_time[42],1),"."))</f>
        <v>109.</v>
      </c>
      <c r="AZ105" s="130" t="str">
        <f>IF(ISBLANK(laps_times[[#This Row],[43]]),"DNF",CONCATENATE(RANK(rounds_cum_time[[#This Row],[43]],rounds_cum_time[43],1),"."))</f>
        <v>109.</v>
      </c>
      <c r="BA105" s="130" t="str">
        <f>IF(ISBLANK(laps_times[[#This Row],[44]]),"DNF",CONCATENATE(RANK(rounds_cum_time[[#This Row],[44]],rounds_cum_time[44],1),"."))</f>
        <v>109.</v>
      </c>
      <c r="BB105" s="130" t="str">
        <f>IF(ISBLANK(laps_times[[#This Row],[45]]),"DNF",CONCATENATE(RANK(rounds_cum_time[[#This Row],[45]],rounds_cum_time[45],1),"."))</f>
        <v>110.</v>
      </c>
      <c r="BC105" s="130" t="str">
        <f>IF(ISBLANK(laps_times[[#This Row],[46]]),"DNF",CONCATENATE(RANK(rounds_cum_time[[#This Row],[46]],rounds_cum_time[46],1),"."))</f>
        <v>110.</v>
      </c>
      <c r="BD105" s="130" t="str">
        <f>IF(ISBLANK(laps_times[[#This Row],[47]]),"DNF",CONCATENATE(RANK(rounds_cum_time[[#This Row],[47]],rounds_cum_time[47],1),"."))</f>
        <v>110.</v>
      </c>
      <c r="BE105" s="130" t="str">
        <f>IF(ISBLANK(laps_times[[#This Row],[48]]),"DNF",CONCATENATE(RANK(rounds_cum_time[[#This Row],[48]],rounds_cum_time[48],1),"."))</f>
        <v>109.</v>
      </c>
      <c r="BF105" s="130" t="str">
        <f>IF(ISBLANK(laps_times[[#This Row],[49]]),"DNF",CONCATENATE(RANK(rounds_cum_time[[#This Row],[49]],rounds_cum_time[49],1),"."))</f>
        <v>109.</v>
      </c>
      <c r="BG105" s="130" t="str">
        <f>IF(ISBLANK(laps_times[[#This Row],[50]]),"DNF",CONCATENATE(RANK(rounds_cum_time[[#This Row],[50]],rounds_cum_time[50],1),"."))</f>
        <v>109.</v>
      </c>
      <c r="BH105" s="130" t="str">
        <f>IF(ISBLANK(laps_times[[#This Row],[51]]),"DNF",CONCATENATE(RANK(rounds_cum_time[[#This Row],[51]],rounds_cum_time[51],1),"."))</f>
        <v>109.</v>
      </c>
      <c r="BI105" s="130" t="str">
        <f>IF(ISBLANK(laps_times[[#This Row],[52]]),"DNF",CONCATENATE(RANK(rounds_cum_time[[#This Row],[52]],rounds_cum_time[52],1),"."))</f>
        <v>109.</v>
      </c>
      <c r="BJ105" s="130" t="str">
        <f>IF(ISBLANK(laps_times[[#This Row],[53]]),"DNF",CONCATENATE(RANK(rounds_cum_time[[#This Row],[53]],rounds_cum_time[53],1),"."))</f>
        <v>109.</v>
      </c>
      <c r="BK105" s="130" t="str">
        <f>IF(ISBLANK(laps_times[[#This Row],[54]]),"DNF",CONCATENATE(RANK(rounds_cum_time[[#This Row],[54]],rounds_cum_time[54],1),"."))</f>
        <v>109.</v>
      </c>
      <c r="BL105" s="130" t="str">
        <f>IF(ISBLANK(laps_times[[#This Row],[55]]),"DNF",CONCATENATE(RANK(rounds_cum_time[[#This Row],[55]],rounds_cum_time[55],1),"."))</f>
        <v>109.</v>
      </c>
      <c r="BM105" s="130" t="str">
        <f>IF(ISBLANK(laps_times[[#This Row],[56]]),"DNF",CONCATENATE(RANK(rounds_cum_time[[#This Row],[56]],rounds_cum_time[56],1),"."))</f>
        <v>109.</v>
      </c>
      <c r="BN105" s="130" t="str">
        <f>IF(ISBLANK(laps_times[[#This Row],[57]]),"DNF",CONCATENATE(RANK(rounds_cum_time[[#This Row],[57]],rounds_cum_time[57],1),"."))</f>
        <v>109.</v>
      </c>
      <c r="BO105" s="130" t="str">
        <f>IF(ISBLANK(laps_times[[#This Row],[58]]),"DNF",CONCATENATE(RANK(rounds_cum_time[[#This Row],[58]],rounds_cum_time[58],1),"."))</f>
        <v>109.</v>
      </c>
      <c r="BP105" s="130" t="str">
        <f>IF(ISBLANK(laps_times[[#This Row],[59]]),"DNF",CONCATENATE(RANK(rounds_cum_time[[#This Row],[59]],rounds_cum_time[59],1),"."))</f>
        <v>108.</v>
      </c>
      <c r="BQ105" s="130" t="str">
        <f>IF(ISBLANK(laps_times[[#This Row],[60]]),"DNF",CONCATENATE(RANK(rounds_cum_time[[#This Row],[60]],rounds_cum_time[60],1),"."))</f>
        <v>108.</v>
      </c>
      <c r="BR105" s="130" t="str">
        <f>IF(ISBLANK(laps_times[[#This Row],[61]]),"DNF",CONCATENATE(RANK(rounds_cum_time[[#This Row],[61]],rounds_cum_time[61],1),"."))</f>
        <v>107.</v>
      </c>
      <c r="BS105" s="130" t="str">
        <f>IF(ISBLANK(laps_times[[#This Row],[62]]),"DNF",CONCATENATE(RANK(rounds_cum_time[[#This Row],[62]],rounds_cum_time[62],1),"."))</f>
        <v>107.</v>
      </c>
      <c r="BT105" s="130" t="str">
        <f>IF(ISBLANK(laps_times[[#This Row],[63]]),"DNF",CONCATENATE(RANK(rounds_cum_time[[#This Row],[63]],rounds_cum_time[63],1),"."))</f>
        <v>107.</v>
      </c>
      <c r="BU105" s="130" t="str">
        <f>IF(ISBLANK(laps_times[[#This Row],[64]]),"DNF",CONCATENATE(RANK(rounds_cum_time[[#This Row],[64]],rounds_cum_time[64],1),"."))</f>
        <v>107.</v>
      </c>
      <c r="BV105" s="130" t="str">
        <f>IF(ISBLANK(laps_times[[#This Row],[65]]),"DNF",CONCATENATE(RANK(rounds_cum_time[[#This Row],[65]],rounds_cum_time[65],1),"."))</f>
        <v>107.</v>
      </c>
      <c r="BW105" s="130" t="str">
        <f>IF(ISBLANK(laps_times[[#This Row],[66]]),"DNF",CONCATENATE(RANK(rounds_cum_time[[#This Row],[66]],rounds_cum_time[66],1),"."))</f>
        <v>106.</v>
      </c>
      <c r="BX105" s="130" t="str">
        <f>IF(ISBLANK(laps_times[[#This Row],[67]]),"DNF",CONCATENATE(RANK(rounds_cum_time[[#This Row],[67]],rounds_cum_time[67],1),"."))</f>
        <v>106.</v>
      </c>
      <c r="BY105" s="130" t="str">
        <f>IF(ISBLANK(laps_times[[#This Row],[68]]),"DNF",CONCATENATE(RANK(rounds_cum_time[[#This Row],[68]],rounds_cum_time[68],1),"."))</f>
        <v>106.</v>
      </c>
      <c r="BZ105" s="130" t="str">
        <f>IF(ISBLANK(laps_times[[#This Row],[69]]),"DNF",CONCATENATE(RANK(rounds_cum_time[[#This Row],[69]],rounds_cum_time[69],1),"."))</f>
        <v>106.</v>
      </c>
      <c r="CA105" s="130" t="str">
        <f>IF(ISBLANK(laps_times[[#This Row],[70]]),"DNF",CONCATENATE(RANK(rounds_cum_time[[#This Row],[70]],rounds_cum_time[70],1),"."))</f>
        <v>106.</v>
      </c>
      <c r="CB105" s="130" t="str">
        <f>IF(ISBLANK(laps_times[[#This Row],[71]]),"DNF",CONCATENATE(RANK(rounds_cum_time[[#This Row],[71]],rounds_cum_time[71],1),"."))</f>
        <v>106.</v>
      </c>
      <c r="CC105" s="130" t="str">
        <f>IF(ISBLANK(laps_times[[#This Row],[72]]),"DNF",CONCATENATE(RANK(rounds_cum_time[[#This Row],[72]],rounds_cum_time[72],1),"."))</f>
        <v>106.</v>
      </c>
      <c r="CD105" s="130" t="str">
        <f>IF(ISBLANK(laps_times[[#This Row],[73]]),"DNF",CONCATENATE(RANK(rounds_cum_time[[#This Row],[73]],rounds_cum_time[73],1),"."))</f>
        <v>106.</v>
      </c>
      <c r="CE105" s="130" t="str">
        <f>IF(ISBLANK(laps_times[[#This Row],[74]]),"DNF",CONCATENATE(RANK(rounds_cum_time[[#This Row],[74]],rounds_cum_time[74],1),"."))</f>
        <v>106.</v>
      </c>
      <c r="CF105" s="130" t="str">
        <f>IF(ISBLANK(laps_times[[#This Row],[75]]),"DNF",CONCATENATE(RANK(rounds_cum_time[[#This Row],[75]],rounds_cum_time[75],1),"."))</f>
        <v>106.</v>
      </c>
      <c r="CG105" s="130" t="str">
        <f>IF(ISBLANK(laps_times[[#This Row],[76]]),"DNF",CONCATENATE(RANK(rounds_cum_time[[#This Row],[76]],rounds_cum_time[76],1),"."))</f>
        <v>106.</v>
      </c>
      <c r="CH105" s="130" t="str">
        <f>IF(ISBLANK(laps_times[[#This Row],[77]]),"DNF",CONCATENATE(RANK(rounds_cum_time[[#This Row],[77]],rounds_cum_time[77],1),"."))</f>
        <v>106.</v>
      </c>
      <c r="CI105" s="130" t="str">
        <f>IF(ISBLANK(laps_times[[#This Row],[78]]),"DNF",CONCATENATE(RANK(rounds_cum_time[[#This Row],[78]],rounds_cum_time[78],1),"."))</f>
        <v>106.</v>
      </c>
      <c r="CJ105" s="130" t="str">
        <f>IF(ISBLANK(laps_times[[#This Row],[79]]),"DNF",CONCATENATE(RANK(rounds_cum_time[[#This Row],[79]],rounds_cum_time[79],1),"."))</f>
        <v>106.</v>
      </c>
      <c r="CK105" s="130" t="str">
        <f>IF(ISBLANK(laps_times[[#This Row],[80]]),"DNF",CONCATENATE(RANK(rounds_cum_time[[#This Row],[80]],rounds_cum_time[80],1),"."))</f>
        <v>106.</v>
      </c>
      <c r="CL105" s="130" t="str">
        <f>IF(ISBLANK(laps_times[[#This Row],[81]]),"DNF",CONCATENATE(RANK(rounds_cum_time[[#This Row],[81]],rounds_cum_time[81],1),"."))</f>
        <v>106.</v>
      </c>
      <c r="CM105" s="130" t="str">
        <f>IF(ISBLANK(laps_times[[#This Row],[82]]),"DNF",CONCATENATE(RANK(rounds_cum_time[[#This Row],[82]],rounds_cum_time[82],1),"."))</f>
        <v>106.</v>
      </c>
      <c r="CN105" s="130" t="str">
        <f>IF(ISBLANK(laps_times[[#This Row],[83]]),"DNF",CONCATENATE(RANK(rounds_cum_time[[#This Row],[83]],rounds_cum_time[83],1),"."))</f>
        <v>105.</v>
      </c>
      <c r="CO105" s="130" t="str">
        <f>IF(ISBLANK(laps_times[[#This Row],[84]]),"DNF",CONCATENATE(RANK(rounds_cum_time[[#This Row],[84]],rounds_cum_time[84],1),"."))</f>
        <v>105.</v>
      </c>
      <c r="CP105" s="130" t="str">
        <f>IF(ISBLANK(laps_times[[#This Row],[85]]),"DNF",CONCATENATE(RANK(rounds_cum_time[[#This Row],[85]],rounds_cum_time[85],1),"."))</f>
        <v>105.</v>
      </c>
      <c r="CQ105" s="130" t="str">
        <f>IF(ISBLANK(laps_times[[#This Row],[86]]),"DNF",CONCATENATE(RANK(rounds_cum_time[[#This Row],[86]],rounds_cum_time[86],1),"."))</f>
        <v>105.</v>
      </c>
      <c r="CR105" s="130" t="str">
        <f>IF(ISBLANK(laps_times[[#This Row],[87]]),"DNF",CONCATENATE(RANK(rounds_cum_time[[#This Row],[87]],rounds_cum_time[87],1),"."))</f>
        <v>105.</v>
      </c>
      <c r="CS105" s="130" t="str">
        <f>IF(ISBLANK(laps_times[[#This Row],[88]]),"DNF",CONCATENATE(RANK(rounds_cum_time[[#This Row],[88]],rounds_cum_time[88],1),"."))</f>
        <v>105.</v>
      </c>
      <c r="CT105" s="130" t="str">
        <f>IF(ISBLANK(laps_times[[#This Row],[89]]),"DNF",CONCATENATE(RANK(rounds_cum_time[[#This Row],[89]],rounds_cum_time[89],1),"."))</f>
        <v>105.</v>
      </c>
      <c r="CU105" s="130" t="str">
        <f>IF(ISBLANK(laps_times[[#This Row],[90]]),"DNF",CONCATENATE(RANK(rounds_cum_time[[#This Row],[90]],rounds_cum_time[90],1),"."))</f>
        <v>105.</v>
      </c>
      <c r="CV105" s="130" t="str">
        <f>IF(ISBLANK(laps_times[[#This Row],[91]]),"DNF",CONCATENATE(RANK(rounds_cum_time[[#This Row],[91]],rounds_cum_time[91],1),"."))</f>
        <v>105.</v>
      </c>
      <c r="CW105" s="130" t="str">
        <f>IF(ISBLANK(laps_times[[#This Row],[92]]),"DNF",CONCATENATE(RANK(rounds_cum_time[[#This Row],[92]],rounds_cum_time[92],1),"."))</f>
        <v>105.</v>
      </c>
      <c r="CX105" s="130" t="str">
        <f>IF(ISBLANK(laps_times[[#This Row],[93]]),"DNF",CONCATENATE(RANK(rounds_cum_time[[#This Row],[93]],rounds_cum_time[93],1),"."))</f>
        <v>104.</v>
      </c>
      <c r="CY105" s="130" t="str">
        <f>IF(ISBLANK(laps_times[[#This Row],[94]]),"DNF",CONCATENATE(RANK(rounds_cum_time[[#This Row],[94]],rounds_cum_time[94],1),"."))</f>
        <v>104.</v>
      </c>
      <c r="CZ105" s="130" t="str">
        <f>IF(ISBLANK(laps_times[[#This Row],[95]]),"DNF",CONCATENATE(RANK(rounds_cum_time[[#This Row],[95]],rounds_cum_time[95],1),"."))</f>
        <v>104.</v>
      </c>
      <c r="DA105" s="130" t="str">
        <f>IF(ISBLANK(laps_times[[#This Row],[96]]),"DNF",CONCATENATE(RANK(rounds_cum_time[[#This Row],[96]],rounds_cum_time[96],1),"."))</f>
        <v>104.</v>
      </c>
      <c r="DB105" s="130" t="str">
        <f>IF(ISBLANK(laps_times[[#This Row],[97]]),"DNF",CONCATENATE(RANK(rounds_cum_time[[#This Row],[97]],rounds_cum_time[97],1),"."))</f>
        <v>104.</v>
      </c>
      <c r="DC105" s="130" t="str">
        <f>IF(ISBLANK(laps_times[[#This Row],[98]]),"DNF",CONCATENATE(RANK(rounds_cum_time[[#This Row],[98]],rounds_cum_time[98],1),"."))</f>
        <v>103.</v>
      </c>
      <c r="DD105" s="130" t="str">
        <f>IF(ISBLANK(laps_times[[#This Row],[99]]),"DNF",CONCATENATE(RANK(rounds_cum_time[[#This Row],[99]],rounds_cum_time[99],1),"."))</f>
        <v>102.</v>
      </c>
      <c r="DE105" s="130" t="str">
        <f>IF(ISBLANK(laps_times[[#This Row],[100]]),"DNF",CONCATENATE(RANK(rounds_cum_time[[#This Row],[100]],rounds_cum_time[100],1),"."))</f>
        <v>103.</v>
      </c>
      <c r="DF105" s="130" t="str">
        <f>IF(ISBLANK(laps_times[[#This Row],[101]]),"DNF",CONCATENATE(RANK(rounds_cum_time[[#This Row],[101]],rounds_cum_time[101],1),"."))</f>
        <v>102.</v>
      </c>
      <c r="DG105" s="130" t="str">
        <f>IF(ISBLANK(laps_times[[#This Row],[102]]),"DNF",CONCATENATE(RANK(rounds_cum_time[[#This Row],[102]],rounds_cum_time[102],1),"."))</f>
        <v>102.</v>
      </c>
      <c r="DH105" s="130" t="str">
        <f>IF(ISBLANK(laps_times[[#This Row],[103]]),"DNF",CONCATENATE(RANK(rounds_cum_time[[#This Row],[103]],rounds_cum_time[103],1),"."))</f>
        <v>102.</v>
      </c>
      <c r="DI105" s="131" t="str">
        <f>IF(ISBLANK(laps_times[[#This Row],[104]]),"DNF",CONCATENATE(RANK(rounds_cum_time[[#This Row],[104]],rounds_cum_time[104],1),"."))</f>
        <v>102.</v>
      </c>
      <c r="DJ105" s="131" t="str">
        <f>IF(ISBLANK(laps_times[[#This Row],[105]]),"DNF",CONCATENATE(RANK(rounds_cum_time[[#This Row],[105]],rounds_cum_time[105],1),"."))</f>
        <v>102.</v>
      </c>
    </row>
    <row r="106" spans="2:114" x14ac:dyDescent="0.2">
      <c r="B106" s="124">
        <f>laps_times[[#This Row],[poř]]</f>
        <v>103</v>
      </c>
      <c r="C106" s="129">
        <f>laps_times[[#This Row],[s.č.]]</f>
        <v>93</v>
      </c>
      <c r="D106" s="125" t="str">
        <f>laps_times[[#This Row],[jméno]]</f>
        <v>Simon Alexander</v>
      </c>
      <c r="E106" s="126">
        <f>laps_times[[#This Row],[roč]]</f>
        <v>1947</v>
      </c>
      <c r="F106" s="126" t="str">
        <f>laps_times[[#This Row],[kat]]</f>
        <v>M70</v>
      </c>
      <c r="G106" s="126">
        <f>laps_times[[#This Row],[poř_kat]]</f>
        <v>1</v>
      </c>
      <c r="H106" s="135" t="str">
        <f>IF(ISBLANK(laps_times[[#This Row],[klub]]),"-",laps_times[[#This Row],[klub]])</f>
        <v>DS Žilina</v>
      </c>
      <c r="I106" s="138">
        <f>laps_times[[#This Row],[celk. čas]]</f>
        <v>0.19075231481481481</v>
      </c>
      <c r="J106" s="130" t="str">
        <f>IF(ISBLANK(laps_times[[#This Row],[1]]),"DNF",CONCATENATE(RANK(rounds_cum_time[[#This Row],[1]],rounds_cum_time[1],1),"."))</f>
        <v>73.</v>
      </c>
      <c r="K106" s="130" t="str">
        <f>IF(ISBLANK(laps_times[[#This Row],[2]]),"DNF",CONCATENATE(RANK(rounds_cum_time[[#This Row],[2]],rounds_cum_time[2],1),"."))</f>
        <v>78.</v>
      </c>
      <c r="L106" s="130" t="str">
        <f>IF(ISBLANK(laps_times[[#This Row],[3]]),"DNF",CONCATENATE(RANK(rounds_cum_time[[#This Row],[3]],rounds_cum_time[3],1),"."))</f>
        <v>85.</v>
      </c>
      <c r="M106" s="130" t="str">
        <f>IF(ISBLANK(laps_times[[#This Row],[4]]),"DNF",CONCATENATE(RANK(rounds_cum_time[[#This Row],[4]],rounds_cum_time[4],1),"."))</f>
        <v>87.</v>
      </c>
      <c r="N106" s="130" t="str">
        <f>IF(ISBLANK(laps_times[[#This Row],[5]]),"DNF",CONCATENATE(RANK(rounds_cum_time[[#This Row],[5]],rounds_cum_time[5],1),"."))</f>
        <v>89.</v>
      </c>
      <c r="O106" s="130" t="str">
        <f>IF(ISBLANK(laps_times[[#This Row],[6]]),"DNF",CONCATENATE(RANK(rounds_cum_time[[#This Row],[6]],rounds_cum_time[6],1),"."))</f>
        <v>89.</v>
      </c>
      <c r="P106" s="130" t="str">
        <f>IF(ISBLANK(laps_times[[#This Row],[7]]),"DNF",CONCATENATE(RANK(rounds_cum_time[[#This Row],[7]],rounds_cum_time[7],1),"."))</f>
        <v>89.</v>
      </c>
      <c r="Q106" s="130" t="str">
        <f>IF(ISBLANK(laps_times[[#This Row],[8]]),"DNF",CONCATENATE(RANK(rounds_cum_time[[#This Row],[8]],rounds_cum_time[8],1),"."))</f>
        <v>90.</v>
      </c>
      <c r="R106" s="130" t="str">
        <f>IF(ISBLANK(laps_times[[#This Row],[9]]),"DNF",CONCATENATE(RANK(rounds_cum_time[[#This Row],[9]],rounds_cum_time[9],1),"."))</f>
        <v>90.</v>
      </c>
      <c r="S106" s="130" t="str">
        <f>IF(ISBLANK(laps_times[[#This Row],[10]]),"DNF",CONCATENATE(RANK(rounds_cum_time[[#This Row],[10]],rounds_cum_time[10],1),"."))</f>
        <v>93.</v>
      </c>
      <c r="T106" s="130" t="str">
        <f>IF(ISBLANK(laps_times[[#This Row],[11]]),"DNF",CONCATENATE(RANK(rounds_cum_time[[#This Row],[11]],rounds_cum_time[11],1),"."))</f>
        <v>93.</v>
      </c>
      <c r="U106" s="130" t="str">
        <f>IF(ISBLANK(laps_times[[#This Row],[12]]),"DNF",CONCATENATE(RANK(rounds_cum_time[[#This Row],[12]],rounds_cum_time[12],1),"."))</f>
        <v>93.</v>
      </c>
      <c r="V106" s="130" t="str">
        <f>IF(ISBLANK(laps_times[[#This Row],[13]]),"DNF",CONCATENATE(RANK(rounds_cum_time[[#This Row],[13]],rounds_cum_time[13],1),"."))</f>
        <v>94.</v>
      </c>
      <c r="W106" s="130" t="str">
        <f>IF(ISBLANK(laps_times[[#This Row],[14]]),"DNF",CONCATENATE(RANK(rounds_cum_time[[#This Row],[14]],rounds_cum_time[14],1),"."))</f>
        <v>94.</v>
      </c>
      <c r="X106" s="130" t="str">
        <f>IF(ISBLANK(laps_times[[#This Row],[15]]),"DNF",CONCATENATE(RANK(rounds_cum_time[[#This Row],[15]],rounds_cum_time[15],1),"."))</f>
        <v>97.</v>
      </c>
      <c r="Y106" s="130" t="str">
        <f>IF(ISBLANK(laps_times[[#This Row],[16]]),"DNF",CONCATENATE(RANK(rounds_cum_time[[#This Row],[16]],rounds_cum_time[16],1),"."))</f>
        <v>99.</v>
      </c>
      <c r="Z106" s="130" t="str">
        <f>IF(ISBLANK(laps_times[[#This Row],[17]]),"DNF",CONCATENATE(RANK(rounds_cum_time[[#This Row],[17]],rounds_cum_time[17],1),"."))</f>
        <v>100.</v>
      </c>
      <c r="AA106" s="130" t="str">
        <f>IF(ISBLANK(laps_times[[#This Row],[18]]),"DNF",CONCATENATE(RANK(rounds_cum_time[[#This Row],[18]],rounds_cum_time[18],1),"."))</f>
        <v>101.</v>
      </c>
      <c r="AB106" s="130" t="str">
        <f>IF(ISBLANK(laps_times[[#This Row],[19]]),"DNF",CONCATENATE(RANK(rounds_cum_time[[#This Row],[19]],rounds_cum_time[19],1),"."))</f>
        <v>101.</v>
      </c>
      <c r="AC106" s="130" t="str">
        <f>IF(ISBLANK(laps_times[[#This Row],[20]]),"DNF",CONCATENATE(RANK(rounds_cum_time[[#This Row],[20]],rounds_cum_time[20],1),"."))</f>
        <v>101.</v>
      </c>
      <c r="AD106" s="130" t="str">
        <f>IF(ISBLANK(laps_times[[#This Row],[21]]),"DNF",CONCATENATE(RANK(rounds_cum_time[[#This Row],[21]],rounds_cum_time[21],1),"."))</f>
        <v>101.</v>
      </c>
      <c r="AE106" s="130" t="str">
        <f>IF(ISBLANK(laps_times[[#This Row],[22]]),"DNF",CONCATENATE(RANK(rounds_cum_time[[#This Row],[22]],rounds_cum_time[22],1),"."))</f>
        <v>100.</v>
      </c>
      <c r="AF106" s="130" t="str">
        <f>IF(ISBLANK(laps_times[[#This Row],[23]]),"DNF",CONCATENATE(RANK(rounds_cum_time[[#This Row],[23]],rounds_cum_time[23],1),"."))</f>
        <v>100.</v>
      </c>
      <c r="AG106" s="130" t="str">
        <f>IF(ISBLANK(laps_times[[#This Row],[24]]),"DNF",CONCATENATE(RANK(rounds_cum_time[[#This Row],[24]],rounds_cum_time[24],1),"."))</f>
        <v>100.</v>
      </c>
      <c r="AH106" s="130" t="str">
        <f>IF(ISBLANK(laps_times[[#This Row],[25]]),"DNF",CONCATENATE(RANK(rounds_cum_time[[#This Row],[25]],rounds_cum_time[25],1),"."))</f>
        <v>100.</v>
      </c>
      <c r="AI106" s="130" t="str">
        <f>IF(ISBLANK(laps_times[[#This Row],[26]]),"DNF",CONCATENATE(RANK(rounds_cum_time[[#This Row],[26]],rounds_cum_time[26],1),"."))</f>
        <v>100.</v>
      </c>
      <c r="AJ106" s="130" t="str">
        <f>IF(ISBLANK(laps_times[[#This Row],[27]]),"DNF",CONCATENATE(RANK(rounds_cum_time[[#This Row],[27]],rounds_cum_time[27],1),"."))</f>
        <v>100.</v>
      </c>
      <c r="AK106" s="130" t="str">
        <f>IF(ISBLANK(laps_times[[#This Row],[28]]),"DNF",CONCATENATE(RANK(rounds_cum_time[[#This Row],[28]],rounds_cum_time[28],1),"."))</f>
        <v>104.</v>
      </c>
      <c r="AL106" s="130" t="str">
        <f>IF(ISBLANK(laps_times[[#This Row],[29]]),"DNF",CONCATENATE(RANK(rounds_cum_time[[#This Row],[29]],rounds_cum_time[29],1),"."))</f>
        <v>104.</v>
      </c>
      <c r="AM106" s="130" t="str">
        <f>IF(ISBLANK(laps_times[[#This Row],[30]]),"DNF",CONCATENATE(RANK(rounds_cum_time[[#This Row],[30]],rounds_cum_time[30],1),"."))</f>
        <v>104.</v>
      </c>
      <c r="AN106" s="130" t="str">
        <f>IF(ISBLANK(laps_times[[#This Row],[31]]),"DNF",CONCATENATE(RANK(rounds_cum_time[[#This Row],[31]],rounds_cum_time[31],1),"."))</f>
        <v>105.</v>
      </c>
      <c r="AO106" s="130" t="str">
        <f>IF(ISBLANK(laps_times[[#This Row],[32]]),"DNF",CONCATENATE(RANK(rounds_cum_time[[#This Row],[32]],rounds_cum_time[32],1),"."))</f>
        <v>103.</v>
      </c>
      <c r="AP106" s="130" t="str">
        <f>IF(ISBLANK(laps_times[[#This Row],[33]]),"DNF",CONCATENATE(RANK(rounds_cum_time[[#This Row],[33]],rounds_cum_time[33],1),"."))</f>
        <v>102.</v>
      </c>
      <c r="AQ106" s="130" t="str">
        <f>IF(ISBLANK(laps_times[[#This Row],[34]]),"DNF",CONCATENATE(RANK(rounds_cum_time[[#This Row],[34]],rounds_cum_time[34],1),"."))</f>
        <v>102.</v>
      </c>
      <c r="AR106" s="130" t="str">
        <f>IF(ISBLANK(laps_times[[#This Row],[35]]),"DNF",CONCATENATE(RANK(rounds_cum_time[[#This Row],[35]],rounds_cum_time[35],1),"."))</f>
        <v>102.</v>
      </c>
      <c r="AS106" s="130" t="str">
        <f>IF(ISBLANK(laps_times[[#This Row],[36]]),"DNF",CONCATENATE(RANK(rounds_cum_time[[#This Row],[36]],rounds_cum_time[36],1),"."))</f>
        <v>102.</v>
      </c>
      <c r="AT106" s="130" t="str">
        <f>IF(ISBLANK(laps_times[[#This Row],[37]]),"DNF",CONCATENATE(RANK(rounds_cum_time[[#This Row],[37]],rounds_cum_time[37],1),"."))</f>
        <v>103.</v>
      </c>
      <c r="AU106" s="130" t="str">
        <f>IF(ISBLANK(laps_times[[#This Row],[38]]),"DNF",CONCATENATE(RANK(rounds_cum_time[[#This Row],[38]],rounds_cum_time[38],1),"."))</f>
        <v>103.</v>
      </c>
      <c r="AV106" s="130" t="str">
        <f>IF(ISBLANK(laps_times[[#This Row],[39]]),"DNF",CONCATENATE(RANK(rounds_cum_time[[#This Row],[39]],rounds_cum_time[39],1),"."))</f>
        <v>102.</v>
      </c>
      <c r="AW106" s="130" t="str">
        <f>IF(ISBLANK(laps_times[[#This Row],[40]]),"DNF",CONCATENATE(RANK(rounds_cum_time[[#This Row],[40]],rounds_cum_time[40],1),"."))</f>
        <v>102.</v>
      </c>
      <c r="AX106" s="130" t="str">
        <f>IF(ISBLANK(laps_times[[#This Row],[41]]),"DNF",CONCATENATE(RANK(rounds_cum_time[[#This Row],[41]],rounds_cum_time[41],1),"."))</f>
        <v>103.</v>
      </c>
      <c r="AY106" s="130" t="str">
        <f>IF(ISBLANK(laps_times[[#This Row],[42]]),"DNF",CONCATENATE(RANK(rounds_cum_time[[#This Row],[42]],rounds_cum_time[42],1),"."))</f>
        <v>103.</v>
      </c>
      <c r="AZ106" s="130" t="str">
        <f>IF(ISBLANK(laps_times[[#This Row],[43]]),"DNF",CONCATENATE(RANK(rounds_cum_time[[#This Row],[43]],rounds_cum_time[43],1),"."))</f>
        <v>104.</v>
      </c>
      <c r="BA106" s="130" t="str">
        <f>IF(ISBLANK(laps_times[[#This Row],[44]]),"DNF",CONCATENATE(RANK(rounds_cum_time[[#This Row],[44]],rounds_cum_time[44],1),"."))</f>
        <v>103.</v>
      </c>
      <c r="BB106" s="130" t="str">
        <f>IF(ISBLANK(laps_times[[#This Row],[45]]),"DNF",CONCATENATE(RANK(rounds_cum_time[[#This Row],[45]],rounds_cum_time[45],1),"."))</f>
        <v>103.</v>
      </c>
      <c r="BC106" s="130" t="str">
        <f>IF(ISBLANK(laps_times[[#This Row],[46]]),"DNF",CONCATENATE(RANK(rounds_cum_time[[#This Row],[46]],rounds_cum_time[46],1),"."))</f>
        <v>103.</v>
      </c>
      <c r="BD106" s="130" t="str">
        <f>IF(ISBLANK(laps_times[[#This Row],[47]]),"DNF",CONCATENATE(RANK(rounds_cum_time[[#This Row],[47]],rounds_cum_time[47],1),"."))</f>
        <v>104.</v>
      </c>
      <c r="BE106" s="130" t="str">
        <f>IF(ISBLANK(laps_times[[#This Row],[48]]),"DNF",CONCATENATE(RANK(rounds_cum_time[[#This Row],[48]],rounds_cum_time[48],1),"."))</f>
        <v>102.</v>
      </c>
      <c r="BF106" s="130" t="str">
        <f>IF(ISBLANK(laps_times[[#This Row],[49]]),"DNF",CONCATENATE(RANK(rounds_cum_time[[#This Row],[49]],rounds_cum_time[49],1),"."))</f>
        <v>103.</v>
      </c>
      <c r="BG106" s="130" t="str">
        <f>IF(ISBLANK(laps_times[[#This Row],[50]]),"DNF",CONCATENATE(RANK(rounds_cum_time[[#This Row],[50]],rounds_cum_time[50],1),"."))</f>
        <v>104.</v>
      </c>
      <c r="BH106" s="130" t="str">
        <f>IF(ISBLANK(laps_times[[#This Row],[51]]),"DNF",CONCATENATE(RANK(rounds_cum_time[[#This Row],[51]],rounds_cum_time[51],1),"."))</f>
        <v>103.</v>
      </c>
      <c r="BI106" s="130" t="str">
        <f>IF(ISBLANK(laps_times[[#This Row],[52]]),"DNF",CONCATENATE(RANK(rounds_cum_time[[#This Row],[52]],rounds_cum_time[52],1),"."))</f>
        <v>104.</v>
      </c>
      <c r="BJ106" s="130" t="str">
        <f>IF(ISBLANK(laps_times[[#This Row],[53]]),"DNF",CONCATENATE(RANK(rounds_cum_time[[#This Row],[53]],rounds_cum_time[53],1),"."))</f>
        <v>103.</v>
      </c>
      <c r="BK106" s="130" t="str">
        <f>IF(ISBLANK(laps_times[[#This Row],[54]]),"DNF",CONCATENATE(RANK(rounds_cum_time[[#This Row],[54]],rounds_cum_time[54],1),"."))</f>
        <v>102.</v>
      </c>
      <c r="BL106" s="130" t="str">
        <f>IF(ISBLANK(laps_times[[#This Row],[55]]),"DNF",CONCATENATE(RANK(rounds_cum_time[[#This Row],[55]],rounds_cum_time[55],1),"."))</f>
        <v>103.</v>
      </c>
      <c r="BM106" s="130" t="str">
        <f>IF(ISBLANK(laps_times[[#This Row],[56]]),"DNF",CONCATENATE(RANK(rounds_cum_time[[#This Row],[56]],rounds_cum_time[56],1),"."))</f>
        <v>104.</v>
      </c>
      <c r="BN106" s="130" t="str">
        <f>IF(ISBLANK(laps_times[[#This Row],[57]]),"DNF",CONCATENATE(RANK(rounds_cum_time[[#This Row],[57]],rounds_cum_time[57],1),"."))</f>
        <v>104.</v>
      </c>
      <c r="BO106" s="130" t="str">
        <f>IF(ISBLANK(laps_times[[#This Row],[58]]),"DNF",CONCATENATE(RANK(rounds_cum_time[[#This Row],[58]],rounds_cum_time[58],1),"."))</f>
        <v>104.</v>
      </c>
      <c r="BP106" s="130" t="str">
        <f>IF(ISBLANK(laps_times[[#This Row],[59]]),"DNF",CONCATENATE(RANK(rounds_cum_time[[#This Row],[59]],rounds_cum_time[59],1),"."))</f>
        <v>104.</v>
      </c>
      <c r="BQ106" s="130" t="str">
        <f>IF(ISBLANK(laps_times[[#This Row],[60]]),"DNF",CONCATENATE(RANK(rounds_cum_time[[#This Row],[60]],rounds_cum_time[60],1),"."))</f>
        <v>104.</v>
      </c>
      <c r="BR106" s="130" t="str">
        <f>IF(ISBLANK(laps_times[[#This Row],[61]]),"DNF",CONCATENATE(RANK(rounds_cum_time[[#This Row],[61]],rounds_cum_time[61],1),"."))</f>
        <v>103.</v>
      </c>
      <c r="BS106" s="130" t="str">
        <f>IF(ISBLANK(laps_times[[#This Row],[62]]),"DNF",CONCATENATE(RANK(rounds_cum_time[[#This Row],[62]],rounds_cum_time[62],1),"."))</f>
        <v>103.</v>
      </c>
      <c r="BT106" s="130" t="str">
        <f>IF(ISBLANK(laps_times[[#This Row],[63]]),"DNF",CONCATENATE(RANK(rounds_cum_time[[#This Row],[63]],rounds_cum_time[63],1),"."))</f>
        <v>104.</v>
      </c>
      <c r="BU106" s="130" t="str">
        <f>IF(ISBLANK(laps_times[[#This Row],[64]]),"DNF",CONCATENATE(RANK(rounds_cum_time[[#This Row],[64]],rounds_cum_time[64],1),"."))</f>
        <v>104.</v>
      </c>
      <c r="BV106" s="130" t="str">
        <f>IF(ISBLANK(laps_times[[#This Row],[65]]),"DNF",CONCATENATE(RANK(rounds_cum_time[[#This Row],[65]],rounds_cum_time[65],1),"."))</f>
        <v>103.</v>
      </c>
      <c r="BW106" s="130" t="str">
        <f>IF(ISBLANK(laps_times[[#This Row],[66]]),"DNF",CONCATENATE(RANK(rounds_cum_time[[#This Row],[66]],rounds_cum_time[66],1),"."))</f>
        <v>104.</v>
      </c>
      <c r="BX106" s="130" t="str">
        <f>IF(ISBLANK(laps_times[[#This Row],[67]]),"DNF",CONCATENATE(RANK(rounds_cum_time[[#This Row],[67]],rounds_cum_time[67],1),"."))</f>
        <v>104.</v>
      </c>
      <c r="BY106" s="130" t="str">
        <f>IF(ISBLANK(laps_times[[#This Row],[68]]),"DNF",CONCATENATE(RANK(rounds_cum_time[[#This Row],[68]],rounds_cum_time[68],1),"."))</f>
        <v>102.</v>
      </c>
      <c r="BZ106" s="130" t="str">
        <f>IF(ISBLANK(laps_times[[#This Row],[69]]),"DNF",CONCATENATE(RANK(rounds_cum_time[[#This Row],[69]],rounds_cum_time[69],1),"."))</f>
        <v>103.</v>
      </c>
      <c r="CA106" s="130" t="str">
        <f>IF(ISBLANK(laps_times[[#This Row],[70]]),"DNF",CONCATENATE(RANK(rounds_cum_time[[#This Row],[70]],rounds_cum_time[70],1),"."))</f>
        <v>103.</v>
      </c>
      <c r="CB106" s="130" t="str">
        <f>IF(ISBLANK(laps_times[[#This Row],[71]]),"DNF",CONCATENATE(RANK(rounds_cum_time[[#This Row],[71]],rounds_cum_time[71],1),"."))</f>
        <v>104.</v>
      </c>
      <c r="CC106" s="130" t="str">
        <f>IF(ISBLANK(laps_times[[#This Row],[72]]),"DNF",CONCATENATE(RANK(rounds_cum_time[[#This Row],[72]],rounds_cum_time[72],1),"."))</f>
        <v>104.</v>
      </c>
      <c r="CD106" s="130" t="str">
        <f>IF(ISBLANK(laps_times[[#This Row],[73]]),"DNF",CONCATENATE(RANK(rounds_cum_time[[#This Row],[73]],rounds_cum_time[73],1),"."))</f>
        <v>104.</v>
      </c>
      <c r="CE106" s="130" t="str">
        <f>IF(ISBLANK(laps_times[[#This Row],[74]]),"DNF",CONCATENATE(RANK(rounds_cum_time[[#This Row],[74]],rounds_cum_time[74],1),"."))</f>
        <v>103.</v>
      </c>
      <c r="CF106" s="130" t="str">
        <f>IF(ISBLANK(laps_times[[#This Row],[75]]),"DNF",CONCATENATE(RANK(rounds_cum_time[[#This Row],[75]],rounds_cum_time[75],1),"."))</f>
        <v>104.</v>
      </c>
      <c r="CG106" s="130" t="str">
        <f>IF(ISBLANK(laps_times[[#This Row],[76]]),"DNF",CONCATENATE(RANK(rounds_cum_time[[#This Row],[76]],rounds_cum_time[76],1),"."))</f>
        <v>104.</v>
      </c>
      <c r="CH106" s="130" t="str">
        <f>IF(ISBLANK(laps_times[[#This Row],[77]]),"DNF",CONCATENATE(RANK(rounds_cum_time[[#This Row],[77]],rounds_cum_time[77],1),"."))</f>
        <v>105.</v>
      </c>
      <c r="CI106" s="130" t="str">
        <f>IF(ISBLANK(laps_times[[#This Row],[78]]),"DNF",CONCATENATE(RANK(rounds_cum_time[[#This Row],[78]],rounds_cum_time[78],1),"."))</f>
        <v>104.</v>
      </c>
      <c r="CJ106" s="130" t="str">
        <f>IF(ISBLANK(laps_times[[#This Row],[79]]),"DNF",CONCATENATE(RANK(rounds_cum_time[[#This Row],[79]],rounds_cum_time[79],1),"."))</f>
        <v>104.</v>
      </c>
      <c r="CK106" s="130" t="str">
        <f>IF(ISBLANK(laps_times[[#This Row],[80]]),"DNF",CONCATENATE(RANK(rounds_cum_time[[#This Row],[80]],rounds_cum_time[80],1),"."))</f>
        <v>104.</v>
      </c>
      <c r="CL106" s="130" t="str">
        <f>IF(ISBLANK(laps_times[[#This Row],[81]]),"DNF",CONCATENATE(RANK(rounds_cum_time[[#This Row],[81]],rounds_cum_time[81],1),"."))</f>
        <v>105.</v>
      </c>
      <c r="CM106" s="130" t="str">
        <f>IF(ISBLANK(laps_times[[#This Row],[82]]),"DNF",CONCATENATE(RANK(rounds_cum_time[[#This Row],[82]],rounds_cum_time[82],1),"."))</f>
        <v>105.</v>
      </c>
      <c r="CN106" s="130" t="str">
        <f>IF(ISBLANK(laps_times[[#This Row],[83]]),"DNF",CONCATENATE(RANK(rounds_cum_time[[#This Row],[83]],rounds_cum_time[83],1),"."))</f>
        <v>104.</v>
      </c>
      <c r="CO106" s="130" t="str">
        <f>IF(ISBLANK(laps_times[[#This Row],[84]]),"DNF",CONCATENATE(RANK(rounds_cum_time[[#This Row],[84]],rounds_cum_time[84],1),"."))</f>
        <v>104.</v>
      </c>
      <c r="CP106" s="130" t="str">
        <f>IF(ISBLANK(laps_times[[#This Row],[85]]),"DNF",CONCATENATE(RANK(rounds_cum_time[[#This Row],[85]],rounds_cum_time[85],1),"."))</f>
        <v>103.</v>
      </c>
      <c r="CQ106" s="130" t="str">
        <f>IF(ISBLANK(laps_times[[#This Row],[86]]),"DNF",CONCATENATE(RANK(rounds_cum_time[[#This Row],[86]],rounds_cum_time[86],1),"."))</f>
        <v>104.</v>
      </c>
      <c r="CR106" s="130" t="str">
        <f>IF(ISBLANK(laps_times[[#This Row],[87]]),"DNF",CONCATENATE(RANK(rounds_cum_time[[#This Row],[87]],rounds_cum_time[87],1),"."))</f>
        <v>104.</v>
      </c>
      <c r="CS106" s="130" t="str">
        <f>IF(ISBLANK(laps_times[[#This Row],[88]]),"DNF",CONCATENATE(RANK(rounds_cum_time[[#This Row],[88]],rounds_cum_time[88],1),"."))</f>
        <v>104.</v>
      </c>
      <c r="CT106" s="130" t="str">
        <f>IF(ISBLANK(laps_times[[#This Row],[89]]),"DNF",CONCATENATE(RANK(rounds_cum_time[[#This Row],[89]],rounds_cum_time[89],1),"."))</f>
        <v>104.</v>
      </c>
      <c r="CU106" s="130" t="str">
        <f>IF(ISBLANK(laps_times[[#This Row],[90]]),"DNF",CONCATENATE(RANK(rounds_cum_time[[#This Row],[90]],rounds_cum_time[90],1),"."))</f>
        <v>104.</v>
      </c>
      <c r="CV106" s="130" t="str">
        <f>IF(ISBLANK(laps_times[[#This Row],[91]]),"DNF",CONCATENATE(RANK(rounds_cum_time[[#This Row],[91]],rounds_cum_time[91],1),"."))</f>
        <v>104.</v>
      </c>
      <c r="CW106" s="130" t="str">
        <f>IF(ISBLANK(laps_times[[#This Row],[92]]),"DNF",CONCATENATE(RANK(rounds_cum_time[[#This Row],[92]],rounds_cum_time[92],1),"."))</f>
        <v>104.</v>
      </c>
      <c r="CX106" s="130" t="str">
        <f>IF(ISBLANK(laps_times[[#This Row],[93]]),"DNF",CONCATENATE(RANK(rounds_cum_time[[#This Row],[93]],rounds_cum_time[93],1),"."))</f>
        <v>105.</v>
      </c>
      <c r="CY106" s="130" t="str">
        <f>IF(ISBLANK(laps_times[[#This Row],[94]]),"DNF",CONCATENATE(RANK(rounds_cum_time[[#This Row],[94]],rounds_cum_time[94],1),"."))</f>
        <v>105.</v>
      </c>
      <c r="CZ106" s="130" t="str">
        <f>IF(ISBLANK(laps_times[[#This Row],[95]]),"DNF",CONCATENATE(RANK(rounds_cum_time[[#This Row],[95]],rounds_cum_time[95],1),"."))</f>
        <v>105.</v>
      </c>
      <c r="DA106" s="130" t="str">
        <f>IF(ISBLANK(laps_times[[#This Row],[96]]),"DNF",CONCATENATE(RANK(rounds_cum_time[[#This Row],[96]],rounds_cum_time[96],1),"."))</f>
        <v>105.</v>
      </c>
      <c r="DB106" s="130" t="str">
        <f>IF(ISBLANK(laps_times[[#This Row],[97]]),"DNF",CONCATENATE(RANK(rounds_cum_time[[#This Row],[97]],rounds_cum_time[97],1),"."))</f>
        <v>105.</v>
      </c>
      <c r="DC106" s="130" t="str">
        <f>IF(ISBLANK(laps_times[[#This Row],[98]]),"DNF",CONCATENATE(RANK(rounds_cum_time[[#This Row],[98]],rounds_cum_time[98],1),"."))</f>
        <v>105.</v>
      </c>
      <c r="DD106" s="130" t="str">
        <f>IF(ISBLANK(laps_times[[#This Row],[99]]),"DNF",CONCATENATE(RANK(rounds_cum_time[[#This Row],[99]],rounds_cum_time[99],1),"."))</f>
        <v>104.</v>
      </c>
      <c r="DE106" s="130" t="str">
        <f>IF(ISBLANK(laps_times[[#This Row],[100]]),"DNF",CONCATENATE(RANK(rounds_cum_time[[#This Row],[100]],rounds_cum_time[100],1),"."))</f>
        <v>104.</v>
      </c>
      <c r="DF106" s="130" t="str">
        <f>IF(ISBLANK(laps_times[[#This Row],[101]]),"DNF",CONCATENATE(RANK(rounds_cum_time[[#This Row],[101]],rounds_cum_time[101],1),"."))</f>
        <v>104.</v>
      </c>
      <c r="DG106" s="130" t="str">
        <f>IF(ISBLANK(laps_times[[#This Row],[102]]),"DNF",CONCATENATE(RANK(rounds_cum_time[[#This Row],[102]],rounds_cum_time[102],1),"."))</f>
        <v>103.</v>
      </c>
      <c r="DH106" s="130" t="str">
        <f>IF(ISBLANK(laps_times[[#This Row],[103]]),"DNF",CONCATENATE(RANK(rounds_cum_time[[#This Row],[103]],rounds_cum_time[103],1),"."))</f>
        <v>103.</v>
      </c>
      <c r="DI106" s="131" t="str">
        <f>IF(ISBLANK(laps_times[[#This Row],[104]]),"DNF",CONCATENATE(RANK(rounds_cum_time[[#This Row],[104]],rounds_cum_time[104],1),"."))</f>
        <v>103.</v>
      </c>
      <c r="DJ106" s="131" t="str">
        <f>IF(ISBLANK(laps_times[[#This Row],[105]]),"DNF",CONCATENATE(RANK(rounds_cum_time[[#This Row],[105]],rounds_cum_time[105],1),"."))</f>
        <v>103.</v>
      </c>
    </row>
    <row r="107" spans="2:114" x14ac:dyDescent="0.2">
      <c r="B107" s="124">
        <f>laps_times[[#This Row],[poř]]</f>
        <v>104</v>
      </c>
      <c r="C107" s="129">
        <f>laps_times[[#This Row],[s.č.]]</f>
        <v>88</v>
      </c>
      <c r="D107" s="125" t="str">
        <f>laps_times[[#This Row],[jméno]]</f>
        <v>Sadílek Václav</v>
      </c>
      <c r="E107" s="126">
        <f>laps_times[[#This Row],[roč]]</f>
        <v>1950</v>
      </c>
      <c r="F107" s="126" t="str">
        <f>laps_times[[#This Row],[kat]]</f>
        <v>M60</v>
      </c>
      <c r="G107" s="126">
        <f>laps_times[[#This Row],[poř_kat]]</f>
        <v>6</v>
      </c>
      <c r="H107" s="135" t="str">
        <f>IF(ISBLANK(laps_times[[#This Row],[klub]]),"-",laps_times[[#This Row],[klub]])</f>
        <v>TJ Sokol Albrechtice</v>
      </c>
      <c r="I107" s="138">
        <f>laps_times[[#This Row],[celk. čas]]</f>
        <v>0.19122685185185184</v>
      </c>
      <c r="J107" s="130" t="str">
        <f>IF(ISBLANK(laps_times[[#This Row],[1]]),"DNF",CONCATENATE(RANK(rounds_cum_time[[#This Row],[1]],rounds_cum_time[1],1),"."))</f>
        <v>115.</v>
      </c>
      <c r="K107" s="130" t="str">
        <f>IF(ISBLANK(laps_times[[#This Row],[2]]),"DNF",CONCATENATE(RANK(rounds_cum_time[[#This Row],[2]],rounds_cum_time[2],1),"."))</f>
        <v>113.</v>
      </c>
      <c r="L107" s="130" t="str">
        <f>IF(ISBLANK(laps_times[[#This Row],[3]]),"DNF",CONCATENATE(RANK(rounds_cum_time[[#This Row],[3]],rounds_cum_time[3],1),"."))</f>
        <v>109.</v>
      </c>
      <c r="M107" s="130" t="str">
        <f>IF(ISBLANK(laps_times[[#This Row],[4]]),"DNF",CONCATENATE(RANK(rounds_cum_time[[#This Row],[4]],rounds_cum_time[4],1),"."))</f>
        <v>103.</v>
      </c>
      <c r="N107" s="130" t="str">
        <f>IF(ISBLANK(laps_times[[#This Row],[5]]),"DNF",CONCATENATE(RANK(rounds_cum_time[[#This Row],[5]],rounds_cum_time[5],1),"."))</f>
        <v>102.</v>
      </c>
      <c r="O107" s="130" t="str">
        <f>IF(ISBLANK(laps_times[[#This Row],[6]]),"DNF",CONCATENATE(RANK(rounds_cum_time[[#This Row],[6]],rounds_cum_time[6],1),"."))</f>
        <v>102.</v>
      </c>
      <c r="P107" s="130" t="str">
        <f>IF(ISBLANK(laps_times[[#This Row],[7]]),"DNF",CONCATENATE(RANK(rounds_cum_time[[#This Row],[7]],rounds_cum_time[7],1),"."))</f>
        <v>102.</v>
      </c>
      <c r="Q107" s="130" t="str">
        <f>IF(ISBLANK(laps_times[[#This Row],[8]]),"DNF",CONCATENATE(RANK(rounds_cum_time[[#This Row],[8]],rounds_cum_time[8],1),"."))</f>
        <v>101.</v>
      </c>
      <c r="R107" s="130" t="str">
        <f>IF(ISBLANK(laps_times[[#This Row],[9]]),"DNF",CONCATENATE(RANK(rounds_cum_time[[#This Row],[9]],rounds_cum_time[9],1),"."))</f>
        <v>101.</v>
      </c>
      <c r="S107" s="130" t="str">
        <f>IF(ISBLANK(laps_times[[#This Row],[10]]),"DNF",CONCATENATE(RANK(rounds_cum_time[[#This Row],[10]],rounds_cum_time[10],1),"."))</f>
        <v>102.</v>
      </c>
      <c r="T107" s="130" t="str">
        <f>IF(ISBLANK(laps_times[[#This Row],[11]]),"DNF",CONCATENATE(RANK(rounds_cum_time[[#This Row],[11]],rounds_cum_time[11],1),"."))</f>
        <v>102.</v>
      </c>
      <c r="U107" s="130" t="str">
        <f>IF(ISBLANK(laps_times[[#This Row],[12]]),"DNF",CONCATENATE(RANK(rounds_cum_time[[#This Row],[12]],rounds_cum_time[12],1),"."))</f>
        <v>102.</v>
      </c>
      <c r="V107" s="130" t="str">
        <f>IF(ISBLANK(laps_times[[#This Row],[13]]),"DNF",CONCATENATE(RANK(rounds_cum_time[[#This Row],[13]],rounds_cum_time[13],1),"."))</f>
        <v>103.</v>
      </c>
      <c r="W107" s="130" t="str">
        <f>IF(ISBLANK(laps_times[[#This Row],[14]]),"DNF",CONCATENATE(RANK(rounds_cum_time[[#This Row],[14]],rounds_cum_time[14],1),"."))</f>
        <v>103.</v>
      </c>
      <c r="X107" s="130" t="str">
        <f>IF(ISBLANK(laps_times[[#This Row],[15]]),"DNF",CONCATENATE(RANK(rounds_cum_time[[#This Row],[15]],rounds_cum_time[15],1),"."))</f>
        <v>103.</v>
      </c>
      <c r="Y107" s="130" t="str">
        <f>IF(ISBLANK(laps_times[[#This Row],[16]]),"DNF",CONCATENATE(RANK(rounds_cum_time[[#This Row],[16]],rounds_cum_time[16],1),"."))</f>
        <v>103.</v>
      </c>
      <c r="Z107" s="130" t="str">
        <f>IF(ISBLANK(laps_times[[#This Row],[17]]),"DNF",CONCATENATE(RANK(rounds_cum_time[[#This Row],[17]],rounds_cum_time[17],1),"."))</f>
        <v>103.</v>
      </c>
      <c r="AA107" s="130" t="str">
        <f>IF(ISBLANK(laps_times[[#This Row],[18]]),"DNF",CONCATENATE(RANK(rounds_cum_time[[#This Row],[18]],rounds_cum_time[18],1),"."))</f>
        <v>103.</v>
      </c>
      <c r="AB107" s="130" t="str">
        <f>IF(ISBLANK(laps_times[[#This Row],[19]]),"DNF",CONCATENATE(RANK(rounds_cum_time[[#This Row],[19]],rounds_cum_time[19],1),"."))</f>
        <v>103.</v>
      </c>
      <c r="AC107" s="130" t="str">
        <f>IF(ISBLANK(laps_times[[#This Row],[20]]),"DNF",CONCATENATE(RANK(rounds_cum_time[[#This Row],[20]],rounds_cum_time[20],1),"."))</f>
        <v>103.</v>
      </c>
      <c r="AD107" s="130" t="str">
        <f>IF(ISBLANK(laps_times[[#This Row],[21]]),"DNF",CONCATENATE(RANK(rounds_cum_time[[#This Row],[21]],rounds_cum_time[21],1),"."))</f>
        <v>103.</v>
      </c>
      <c r="AE107" s="130" t="str">
        <f>IF(ISBLANK(laps_times[[#This Row],[22]]),"DNF",CONCATENATE(RANK(rounds_cum_time[[#This Row],[22]],rounds_cum_time[22],1),"."))</f>
        <v>103.</v>
      </c>
      <c r="AF107" s="130" t="str">
        <f>IF(ISBLANK(laps_times[[#This Row],[23]]),"DNF",CONCATENATE(RANK(rounds_cum_time[[#This Row],[23]],rounds_cum_time[23],1),"."))</f>
        <v>102.</v>
      </c>
      <c r="AG107" s="130" t="str">
        <f>IF(ISBLANK(laps_times[[#This Row],[24]]),"DNF",CONCATENATE(RANK(rounds_cum_time[[#This Row],[24]],rounds_cum_time[24],1),"."))</f>
        <v>102.</v>
      </c>
      <c r="AH107" s="130" t="str">
        <f>IF(ISBLANK(laps_times[[#This Row],[25]]),"DNF",CONCATENATE(RANK(rounds_cum_time[[#This Row],[25]],rounds_cum_time[25],1),"."))</f>
        <v>103.</v>
      </c>
      <c r="AI107" s="130" t="str">
        <f>IF(ISBLANK(laps_times[[#This Row],[26]]),"DNF",CONCATENATE(RANK(rounds_cum_time[[#This Row],[26]],rounds_cum_time[26],1),"."))</f>
        <v>103.</v>
      </c>
      <c r="AJ107" s="130" t="str">
        <f>IF(ISBLANK(laps_times[[#This Row],[27]]),"DNF",CONCATENATE(RANK(rounds_cum_time[[#This Row],[27]],rounds_cum_time[27],1),"."))</f>
        <v>103.</v>
      </c>
      <c r="AK107" s="130" t="str">
        <f>IF(ISBLANK(laps_times[[#This Row],[28]]),"DNF",CONCATENATE(RANK(rounds_cum_time[[#This Row],[28]],rounds_cum_time[28],1),"."))</f>
        <v>101.</v>
      </c>
      <c r="AL107" s="130" t="str">
        <f>IF(ISBLANK(laps_times[[#This Row],[29]]),"DNF",CONCATENATE(RANK(rounds_cum_time[[#This Row],[29]],rounds_cum_time[29],1),"."))</f>
        <v>101.</v>
      </c>
      <c r="AM107" s="130" t="str">
        <f>IF(ISBLANK(laps_times[[#This Row],[30]]),"DNF",CONCATENATE(RANK(rounds_cum_time[[#This Row],[30]],rounds_cum_time[30],1),"."))</f>
        <v>101.</v>
      </c>
      <c r="AN107" s="130" t="str">
        <f>IF(ISBLANK(laps_times[[#This Row],[31]]),"DNF",CONCATENATE(RANK(rounds_cum_time[[#This Row],[31]],rounds_cum_time[31],1),"."))</f>
        <v>101.</v>
      </c>
      <c r="AO107" s="130" t="str">
        <f>IF(ISBLANK(laps_times[[#This Row],[32]]),"DNF",CONCATENATE(RANK(rounds_cum_time[[#This Row],[32]],rounds_cum_time[32],1),"."))</f>
        <v>100.</v>
      </c>
      <c r="AP107" s="130" t="str">
        <f>IF(ISBLANK(laps_times[[#This Row],[33]]),"DNF",CONCATENATE(RANK(rounds_cum_time[[#This Row],[33]],rounds_cum_time[33],1),"."))</f>
        <v>100.</v>
      </c>
      <c r="AQ107" s="130" t="str">
        <f>IF(ISBLANK(laps_times[[#This Row],[34]]),"DNF",CONCATENATE(RANK(rounds_cum_time[[#This Row],[34]],rounds_cum_time[34],1),"."))</f>
        <v>100.</v>
      </c>
      <c r="AR107" s="130" t="str">
        <f>IF(ISBLANK(laps_times[[#This Row],[35]]),"DNF",CONCATENATE(RANK(rounds_cum_time[[#This Row],[35]],rounds_cum_time[35],1),"."))</f>
        <v>100.</v>
      </c>
      <c r="AS107" s="130" t="str">
        <f>IF(ISBLANK(laps_times[[#This Row],[36]]),"DNF",CONCATENATE(RANK(rounds_cum_time[[#This Row],[36]],rounds_cum_time[36],1),"."))</f>
        <v>100.</v>
      </c>
      <c r="AT107" s="130" t="str">
        <f>IF(ISBLANK(laps_times[[#This Row],[37]]),"DNF",CONCATENATE(RANK(rounds_cum_time[[#This Row],[37]],rounds_cum_time[37],1),"."))</f>
        <v>100.</v>
      </c>
      <c r="AU107" s="130" t="str">
        <f>IF(ISBLANK(laps_times[[#This Row],[38]]),"DNF",CONCATENATE(RANK(rounds_cum_time[[#This Row],[38]],rounds_cum_time[38],1),"."))</f>
        <v>100.</v>
      </c>
      <c r="AV107" s="130" t="str">
        <f>IF(ISBLANK(laps_times[[#This Row],[39]]),"DNF",CONCATENATE(RANK(rounds_cum_time[[#This Row],[39]],rounds_cum_time[39],1),"."))</f>
        <v>99.</v>
      </c>
      <c r="AW107" s="130" t="str">
        <f>IF(ISBLANK(laps_times[[#This Row],[40]]),"DNF",CONCATENATE(RANK(rounds_cum_time[[#This Row],[40]],rounds_cum_time[40],1),"."))</f>
        <v>99.</v>
      </c>
      <c r="AX107" s="130" t="str">
        <f>IF(ISBLANK(laps_times[[#This Row],[41]]),"DNF",CONCATENATE(RANK(rounds_cum_time[[#This Row],[41]],rounds_cum_time[41],1),"."))</f>
        <v>99.</v>
      </c>
      <c r="AY107" s="130" t="str">
        <f>IF(ISBLANK(laps_times[[#This Row],[42]]),"DNF",CONCATENATE(RANK(rounds_cum_time[[#This Row],[42]],rounds_cum_time[42],1),"."))</f>
        <v>99.</v>
      </c>
      <c r="AZ107" s="130" t="str">
        <f>IF(ISBLANK(laps_times[[#This Row],[43]]),"DNF",CONCATENATE(RANK(rounds_cum_time[[#This Row],[43]],rounds_cum_time[43],1),"."))</f>
        <v>99.</v>
      </c>
      <c r="BA107" s="130" t="str">
        <f>IF(ISBLANK(laps_times[[#This Row],[44]]),"DNF",CONCATENATE(RANK(rounds_cum_time[[#This Row],[44]],rounds_cum_time[44],1),"."))</f>
        <v>99.</v>
      </c>
      <c r="BB107" s="130" t="str">
        <f>IF(ISBLANK(laps_times[[#This Row],[45]]),"DNF",CONCATENATE(RANK(rounds_cum_time[[#This Row],[45]],rounds_cum_time[45],1),"."))</f>
        <v>99.</v>
      </c>
      <c r="BC107" s="130" t="str">
        <f>IF(ISBLANK(laps_times[[#This Row],[46]]),"DNF",CONCATENATE(RANK(rounds_cum_time[[#This Row],[46]],rounds_cum_time[46],1),"."))</f>
        <v>99.</v>
      </c>
      <c r="BD107" s="130" t="str">
        <f>IF(ISBLANK(laps_times[[#This Row],[47]]),"DNF",CONCATENATE(RANK(rounds_cum_time[[#This Row],[47]],rounds_cum_time[47],1),"."))</f>
        <v>99.</v>
      </c>
      <c r="BE107" s="130" t="str">
        <f>IF(ISBLANK(laps_times[[#This Row],[48]]),"DNF",CONCATENATE(RANK(rounds_cum_time[[#This Row],[48]],rounds_cum_time[48],1),"."))</f>
        <v>98.</v>
      </c>
      <c r="BF107" s="130" t="str">
        <f>IF(ISBLANK(laps_times[[#This Row],[49]]),"DNF",CONCATENATE(RANK(rounds_cum_time[[#This Row],[49]],rounds_cum_time[49],1),"."))</f>
        <v>98.</v>
      </c>
      <c r="BG107" s="130" t="str">
        <f>IF(ISBLANK(laps_times[[#This Row],[50]]),"DNF",CONCATENATE(RANK(rounds_cum_time[[#This Row],[50]],rounds_cum_time[50],1),"."))</f>
        <v>98.</v>
      </c>
      <c r="BH107" s="130" t="str">
        <f>IF(ISBLANK(laps_times[[#This Row],[51]]),"DNF",CONCATENATE(RANK(rounds_cum_time[[#This Row],[51]],rounds_cum_time[51],1),"."))</f>
        <v>98.</v>
      </c>
      <c r="BI107" s="130" t="str">
        <f>IF(ISBLANK(laps_times[[#This Row],[52]]),"DNF",CONCATENATE(RANK(rounds_cum_time[[#This Row],[52]],rounds_cum_time[52],1),"."))</f>
        <v>98.</v>
      </c>
      <c r="BJ107" s="130" t="str">
        <f>IF(ISBLANK(laps_times[[#This Row],[53]]),"DNF",CONCATENATE(RANK(rounds_cum_time[[#This Row],[53]],rounds_cum_time[53],1),"."))</f>
        <v>98.</v>
      </c>
      <c r="BK107" s="130" t="str">
        <f>IF(ISBLANK(laps_times[[#This Row],[54]]),"DNF",CONCATENATE(RANK(rounds_cum_time[[#This Row],[54]],rounds_cum_time[54],1),"."))</f>
        <v>98.</v>
      </c>
      <c r="BL107" s="130" t="str">
        <f>IF(ISBLANK(laps_times[[#This Row],[55]]),"DNF",CONCATENATE(RANK(rounds_cum_time[[#This Row],[55]],rounds_cum_time[55],1),"."))</f>
        <v>98.</v>
      </c>
      <c r="BM107" s="130" t="str">
        <f>IF(ISBLANK(laps_times[[#This Row],[56]]),"DNF",CONCATENATE(RANK(rounds_cum_time[[#This Row],[56]],rounds_cum_time[56],1),"."))</f>
        <v>98.</v>
      </c>
      <c r="BN107" s="130" t="str">
        <f>IF(ISBLANK(laps_times[[#This Row],[57]]),"DNF",CONCATENATE(RANK(rounds_cum_time[[#This Row],[57]],rounds_cum_time[57],1),"."))</f>
        <v>98.</v>
      </c>
      <c r="BO107" s="130" t="str">
        <f>IF(ISBLANK(laps_times[[#This Row],[58]]),"DNF",CONCATENATE(RANK(rounds_cum_time[[#This Row],[58]],rounds_cum_time[58],1),"."))</f>
        <v>98.</v>
      </c>
      <c r="BP107" s="130" t="str">
        <f>IF(ISBLANK(laps_times[[#This Row],[59]]),"DNF",CONCATENATE(RANK(rounds_cum_time[[#This Row],[59]],rounds_cum_time[59],1),"."))</f>
        <v>98.</v>
      </c>
      <c r="BQ107" s="130" t="str">
        <f>IF(ISBLANK(laps_times[[#This Row],[60]]),"DNF",CONCATENATE(RANK(rounds_cum_time[[#This Row],[60]],rounds_cum_time[60],1),"."))</f>
        <v>98.</v>
      </c>
      <c r="BR107" s="130" t="str">
        <f>IF(ISBLANK(laps_times[[#This Row],[61]]),"DNF",CONCATENATE(RANK(rounds_cum_time[[#This Row],[61]],rounds_cum_time[61],1),"."))</f>
        <v>97.</v>
      </c>
      <c r="BS107" s="130" t="str">
        <f>IF(ISBLANK(laps_times[[#This Row],[62]]),"DNF",CONCATENATE(RANK(rounds_cum_time[[#This Row],[62]],rounds_cum_time[62],1),"."))</f>
        <v>97.</v>
      </c>
      <c r="BT107" s="130" t="str">
        <f>IF(ISBLANK(laps_times[[#This Row],[63]]),"DNF",CONCATENATE(RANK(rounds_cum_time[[#This Row],[63]],rounds_cum_time[63],1),"."))</f>
        <v>97.</v>
      </c>
      <c r="BU107" s="130" t="str">
        <f>IF(ISBLANK(laps_times[[#This Row],[64]]),"DNF",CONCATENATE(RANK(rounds_cum_time[[#This Row],[64]],rounds_cum_time[64],1),"."))</f>
        <v>97.</v>
      </c>
      <c r="BV107" s="130" t="str">
        <f>IF(ISBLANK(laps_times[[#This Row],[65]]),"DNF",CONCATENATE(RANK(rounds_cum_time[[#This Row],[65]],rounds_cum_time[65],1),"."))</f>
        <v>97.</v>
      </c>
      <c r="BW107" s="130" t="str">
        <f>IF(ISBLANK(laps_times[[#This Row],[66]]),"DNF",CONCATENATE(RANK(rounds_cum_time[[#This Row],[66]],rounds_cum_time[66],1),"."))</f>
        <v>96.</v>
      </c>
      <c r="BX107" s="130" t="str">
        <f>IF(ISBLANK(laps_times[[#This Row],[67]]),"DNF",CONCATENATE(RANK(rounds_cum_time[[#This Row],[67]],rounds_cum_time[67],1),"."))</f>
        <v>96.</v>
      </c>
      <c r="BY107" s="130" t="str">
        <f>IF(ISBLANK(laps_times[[#This Row],[68]]),"DNF",CONCATENATE(RANK(rounds_cum_time[[#This Row],[68]],rounds_cum_time[68],1),"."))</f>
        <v>95.</v>
      </c>
      <c r="BZ107" s="130" t="str">
        <f>IF(ISBLANK(laps_times[[#This Row],[69]]),"DNF",CONCATENATE(RANK(rounds_cum_time[[#This Row],[69]],rounds_cum_time[69],1),"."))</f>
        <v>95.</v>
      </c>
      <c r="CA107" s="130" t="str">
        <f>IF(ISBLANK(laps_times[[#This Row],[70]]),"DNF",CONCATENATE(RANK(rounds_cum_time[[#This Row],[70]],rounds_cum_time[70],1),"."))</f>
        <v>96.</v>
      </c>
      <c r="CB107" s="130" t="str">
        <f>IF(ISBLANK(laps_times[[#This Row],[71]]),"DNF",CONCATENATE(RANK(rounds_cum_time[[#This Row],[71]],rounds_cum_time[71],1),"."))</f>
        <v>96.</v>
      </c>
      <c r="CC107" s="130" t="str">
        <f>IF(ISBLANK(laps_times[[#This Row],[72]]),"DNF",CONCATENATE(RANK(rounds_cum_time[[#This Row],[72]],rounds_cum_time[72],1),"."))</f>
        <v>96.</v>
      </c>
      <c r="CD107" s="130" t="str">
        <f>IF(ISBLANK(laps_times[[#This Row],[73]]),"DNF",CONCATENATE(RANK(rounds_cum_time[[#This Row],[73]],rounds_cum_time[73],1),"."))</f>
        <v>96.</v>
      </c>
      <c r="CE107" s="130" t="str">
        <f>IF(ISBLANK(laps_times[[#This Row],[74]]),"DNF",CONCATENATE(RANK(rounds_cum_time[[#This Row],[74]],rounds_cum_time[74],1),"."))</f>
        <v>96.</v>
      </c>
      <c r="CF107" s="130" t="str">
        <f>IF(ISBLANK(laps_times[[#This Row],[75]]),"DNF",CONCATENATE(RANK(rounds_cum_time[[#This Row],[75]],rounds_cum_time[75],1),"."))</f>
        <v>96.</v>
      </c>
      <c r="CG107" s="130" t="str">
        <f>IF(ISBLANK(laps_times[[#This Row],[76]]),"DNF",CONCATENATE(RANK(rounds_cum_time[[#This Row],[76]],rounds_cum_time[76],1),"."))</f>
        <v>95.</v>
      </c>
      <c r="CH107" s="130" t="str">
        <f>IF(ISBLANK(laps_times[[#This Row],[77]]),"DNF",CONCATENATE(RANK(rounds_cum_time[[#This Row],[77]],rounds_cum_time[77],1),"."))</f>
        <v>97.</v>
      </c>
      <c r="CI107" s="130" t="str">
        <f>IF(ISBLANK(laps_times[[#This Row],[78]]),"DNF",CONCATENATE(RANK(rounds_cum_time[[#This Row],[78]],rounds_cum_time[78],1),"."))</f>
        <v>97.</v>
      </c>
      <c r="CJ107" s="130" t="str">
        <f>IF(ISBLANK(laps_times[[#This Row],[79]]),"DNF",CONCATENATE(RANK(rounds_cum_time[[#This Row],[79]],rounds_cum_time[79],1),"."))</f>
        <v>97.</v>
      </c>
      <c r="CK107" s="130" t="str">
        <f>IF(ISBLANK(laps_times[[#This Row],[80]]),"DNF",CONCATENATE(RANK(rounds_cum_time[[#This Row],[80]],rounds_cum_time[80],1),"."))</f>
        <v>97.</v>
      </c>
      <c r="CL107" s="130" t="str">
        <f>IF(ISBLANK(laps_times[[#This Row],[81]]),"DNF",CONCATENATE(RANK(rounds_cum_time[[#This Row],[81]],rounds_cum_time[81],1),"."))</f>
        <v>97.</v>
      </c>
      <c r="CM107" s="130" t="str">
        <f>IF(ISBLANK(laps_times[[#This Row],[82]]),"DNF",CONCATENATE(RANK(rounds_cum_time[[#This Row],[82]],rounds_cum_time[82],1),"."))</f>
        <v>97.</v>
      </c>
      <c r="CN107" s="130" t="str">
        <f>IF(ISBLANK(laps_times[[#This Row],[83]]),"DNF",CONCATENATE(RANK(rounds_cum_time[[#This Row],[83]],rounds_cum_time[83],1),"."))</f>
        <v>97.</v>
      </c>
      <c r="CO107" s="130" t="str">
        <f>IF(ISBLANK(laps_times[[#This Row],[84]]),"DNF",CONCATENATE(RANK(rounds_cum_time[[#This Row],[84]],rounds_cum_time[84],1),"."))</f>
        <v>97.</v>
      </c>
      <c r="CP107" s="130" t="str">
        <f>IF(ISBLANK(laps_times[[#This Row],[85]]),"DNF",CONCATENATE(RANK(rounds_cum_time[[#This Row],[85]],rounds_cum_time[85],1),"."))</f>
        <v>99.</v>
      </c>
      <c r="CQ107" s="130" t="str">
        <f>IF(ISBLANK(laps_times[[#This Row],[86]]),"DNF",CONCATENATE(RANK(rounds_cum_time[[#This Row],[86]],rounds_cum_time[86],1),"."))</f>
        <v>99.</v>
      </c>
      <c r="CR107" s="130" t="str">
        <f>IF(ISBLANK(laps_times[[#This Row],[87]]),"DNF",CONCATENATE(RANK(rounds_cum_time[[#This Row],[87]],rounds_cum_time[87],1),"."))</f>
        <v>99.</v>
      </c>
      <c r="CS107" s="130" t="str">
        <f>IF(ISBLANK(laps_times[[#This Row],[88]]),"DNF",CONCATENATE(RANK(rounds_cum_time[[#This Row],[88]],rounds_cum_time[88],1),"."))</f>
        <v>101.</v>
      </c>
      <c r="CT107" s="130" t="str">
        <f>IF(ISBLANK(laps_times[[#This Row],[89]]),"DNF",CONCATENATE(RANK(rounds_cum_time[[#This Row],[89]],rounds_cum_time[89],1),"."))</f>
        <v>101.</v>
      </c>
      <c r="CU107" s="130" t="str">
        <f>IF(ISBLANK(laps_times[[#This Row],[90]]),"DNF",CONCATENATE(RANK(rounds_cum_time[[#This Row],[90]],rounds_cum_time[90],1),"."))</f>
        <v>102.</v>
      </c>
      <c r="CV107" s="130" t="str">
        <f>IF(ISBLANK(laps_times[[#This Row],[91]]),"DNF",CONCATENATE(RANK(rounds_cum_time[[#This Row],[91]],rounds_cum_time[91],1),"."))</f>
        <v>102.</v>
      </c>
      <c r="CW107" s="130" t="str">
        <f>IF(ISBLANK(laps_times[[#This Row],[92]]),"DNF",CONCATENATE(RANK(rounds_cum_time[[#This Row],[92]],rounds_cum_time[92],1),"."))</f>
        <v>102.</v>
      </c>
      <c r="CX107" s="130" t="str">
        <f>IF(ISBLANK(laps_times[[#This Row],[93]]),"DNF",CONCATENATE(RANK(rounds_cum_time[[#This Row],[93]],rounds_cum_time[93],1),"."))</f>
        <v>102.</v>
      </c>
      <c r="CY107" s="130" t="str">
        <f>IF(ISBLANK(laps_times[[#This Row],[94]]),"DNF",CONCATENATE(RANK(rounds_cum_time[[#This Row],[94]],rounds_cum_time[94],1),"."))</f>
        <v>102.</v>
      </c>
      <c r="CZ107" s="130" t="str">
        <f>IF(ISBLANK(laps_times[[#This Row],[95]]),"DNF",CONCATENATE(RANK(rounds_cum_time[[#This Row],[95]],rounds_cum_time[95],1),"."))</f>
        <v>102.</v>
      </c>
      <c r="DA107" s="130" t="str">
        <f>IF(ISBLANK(laps_times[[#This Row],[96]]),"DNF",CONCATENATE(RANK(rounds_cum_time[[#This Row],[96]],rounds_cum_time[96],1),"."))</f>
        <v>103.</v>
      </c>
      <c r="DB107" s="130" t="str">
        <f>IF(ISBLANK(laps_times[[#This Row],[97]]),"DNF",CONCATENATE(RANK(rounds_cum_time[[#This Row],[97]],rounds_cum_time[97],1),"."))</f>
        <v>103.</v>
      </c>
      <c r="DC107" s="130" t="str">
        <f>IF(ISBLANK(laps_times[[#This Row],[98]]),"DNF",CONCATENATE(RANK(rounds_cum_time[[#This Row],[98]],rounds_cum_time[98],1),"."))</f>
        <v>104.</v>
      </c>
      <c r="DD107" s="130" t="str">
        <f>IF(ISBLANK(laps_times[[#This Row],[99]]),"DNF",CONCATENATE(RANK(rounds_cum_time[[#This Row],[99]],rounds_cum_time[99],1),"."))</f>
        <v>105.</v>
      </c>
      <c r="DE107" s="130" t="str">
        <f>IF(ISBLANK(laps_times[[#This Row],[100]]),"DNF",CONCATENATE(RANK(rounds_cum_time[[#This Row],[100]],rounds_cum_time[100],1),"."))</f>
        <v>105.</v>
      </c>
      <c r="DF107" s="130" t="str">
        <f>IF(ISBLANK(laps_times[[#This Row],[101]]),"DNF",CONCATENATE(RANK(rounds_cum_time[[#This Row],[101]],rounds_cum_time[101],1),"."))</f>
        <v>105.</v>
      </c>
      <c r="DG107" s="130" t="str">
        <f>IF(ISBLANK(laps_times[[#This Row],[102]]),"DNF",CONCATENATE(RANK(rounds_cum_time[[#This Row],[102]],rounds_cum_time[102],1),"."))</f>
        <v>105.</v>
      </c>
      <c r="DH107" s="130" t="str">
        <f>IF(ISBLANK(laps_times[[#This Row],[103]]),"DNF",CONCATENATE(RANK(rounds_cum_time[[#This Row],[103]],rounds_cum_time[103],1),"."))</f>
        <v>104.</v>
      </c>
      <c r="DI107" s="131" t="str">
        <f>IF(ISBLANK(laps_times[[#This Row],[104]]),"DNF",CONCATENATE(RANK(rounds_cum_time[[#This Row],[104]],rounds_cum_time[104],1),"."))</f>
        <v>104.</v>
      </c>
      <c r="DJ107" s="131" t="str">
        <f>IF(ISBLANK(laps_times[[#This Row],[105]]),"DNF",CONCATENATE(RANK(rounds_cum_time[[#This Row],[105]],rounds_cum_time[105],1),"."))</f>
        <v>104.</v>
      </c>
    </row>
    <row r="108" spans="2:114" x14ac:dyDescent="0.2">
      <c r="B108" s="124">
        <f>laps_times[[#This Row],[poř]]</f>
        <v>105</v>
      </c>
      <c r="C108" s="129">
        <f>laps_times[[#This Row],[s.č.]]</f>
        <v>70</v>
      </c>
      <c r="D108" s="125" t="str">
        <f>laps_times[[#This Row],[jméno]]</f>
        <v>Orlinger Herbert Emil</v>
      </c>
      <c r="E108" s="126">
        <f>laps_times[[#This Row],[roč]]</f>
        <v>1960</v>
      </c>
      <c r="F108" s="126" t="str">
        <f>laps_times[[#This Row],[kat]]</f>
        <v>M50</v>
      </c>
      <c r="G108" s="126">
        <f>laps_times[[#This Row],[poř_kat]]</f>
        <v>21</v>
      </c>
      <c r="H108" s="135" t="str">
        <f>IF(ISBLANK(laps_times[[#This Row],[klub]]),"-",laps_times[[#This Row],[klub]])</f>
        <v>HPLC Linz</v>
      </c>
      <c r="I108" s="138">
        <f>laps_times[[#This Row],[celk. čas]]</f>
        <v>0.19246527777777778</v>
      </c>
      <c r="J108" s="130" t="str">
        <f>IF(ISBLANK(laps_times[[#This Row],[1]]),"DNF",CONCATENATE(RANK(rounds_cum_time[[#This Row],[1]],rounds_cum_time[1],1),"."))</f>
        <v>99.</v>
      </c>
      <c r="K108" s="130" t="str">
        <f>IF(ISBLANK(laps_times[[#This Row],[2]]),"DNF",CONCATENATE(RANK(rounds_cum_time[[#This Row],[2]],rounds_cum_time[2],1),"."))</f>
        <v>104.</v>
      </c>
      <c r="L108" s="130" t="str">
        <f>IF(ISBLANK(laps_times[[#This Row],[3]]),"DNF",CONCATENATE(RANK(rounds_cum_time[[#This Row],[3]],rounds_cum_time[3],1),"."))</f>
        <v>106.</v>
      </c>
      <c r="M108" s="130" t="str">
        <f>IF(ISBLANK(laps_times[[#This Row],[4]]),"DNF",CONCATENATE(RANK(rounds_cum_time[[#This Row],[4]],rounds_cum_time[4],1),"."))</f>
        <v>110.</v>
      </c>
      <c r="N108" s="130" t="str">
        <f>IF(ISBLANK(laps_times[[#This Row],[5]]),"DNF",CONCATENATE(RANK(rounds_cum_time[[#This Row],[5]],rounds_cum_time[5],1),"."))</f>
        <v>110.</v>
      </c>
      <c r="O108" s="130" t="str">
        <f>IF(ISBLANK(laps_times[[#This Row],[6]]),"DNF",CONCATENATE(RANK(rounds_cum_time[[#This Row],[6]],rounds_cum_time[6],1),"."))</f>
        <v>113.</v>
      </c>
      <c r="P108" s="130" t="str">
        <f>IF(ISBLANK(laps_times[[#This Row],[7]]),"DNF",CONCATENATE(RANK(rounds_cum_time[[#This Row],[7]],rounds_cum_time[7],1),"."))</f>
        <v>112.</v>
      </c>
      <c r="Q108" s="130" t="str">
        <f>IF(ISBLANK(laps_times[[#This Row],[8]]),"DNF",CONCATENATE(RANK(rounds_cum_time[[#This Row],[8]],rounds_cum_time[8],1),"."))</f>
        <v>112.</v>
      </c>
      <c r="R108" s="130" t="str">
        <f>IF(ISBLANK(laps_times[[#This Row],[9]]),"DNF",CONCATENATE(RANK(rounds_cum_time[[#This Row],[9]],rounds_cum_time[9],1),"."))</f>
        <v>112.</v>
      </c>
      <c r="S108" s="130" t="str">
        <f>IF(ISBLANK(laps_times[[#This Row],[10]]),"DNF",CONCATENATE(RANK(rounds_cum_time[[#This Row],[10]],rounds_cum_time[10],1),"."))</f>
        <v>112.</v>
      </c>
      <c r="T108" s="130" t="str">
        <f>IF(ISBLANK(laps_times[[#This Row],[11]]),"DNF",CONCATENATE(RANK(rounds_cum_time[[#This Row],[11]],rounds_cum_time[11],1),"."))</f>
        <v>112.</v>
      </c>
      <c r="U108" s="130" t="str">
        <f>IF(ISBLANK(laps_times[[#This Row],[12]]),"DNF",CONCATENATE(RANK(rounds_cum_time[[#This Row],[12]],rounds_cum_time[12],1),"."))</f>
        <v>112.</v>
      </c>
      <c r="V108" s="130" t="str">
        <f>IF(ISBLANK(laps_times[[#This Row],[13]]),"DNF",CONCATENATE(RANK(rounds_cum_time[[#This Row],[13]],rounds_cum_time[13],1),"."))</f>
        <v>112.</v>
      </c>
      <c r="W108" s="130" t="str">
        <f>IF(ISBLANK(laps_times[[#This Row],[14]]),"DNF",CONCATENATE(RANK(rounds_cum_time[[#This Row],[14]],rounds_cum_time[14],1),"."))</f>
        <v>112.</v>
      </c>
      <c r="X108" s="130" t="str">
        <f>IF(ISBLANK(laps_times[[#This Row],[15]]),"DNF",CONCATENATE(RANK(rounds_cum_time[[#This Row],[15]],rounds_cum_time[15],1),"."))</f>
        <v>112.</v>
      </c>
      <c r="Y108" s="130" t="str">
        <f>IF(ISBLANK(laps_times[[#This Row],[16]]),"DNF",CONCATENATE(RANK(rounds_cum_time[[#This Row],[16]],rounds_cum_time[16],1),"."))</f>
        <v>112.</v>
      </c>
      <c r="Z108" s="130" t="str">
        <f>IF(ISBLANK(laps_times[[#This Row],[17]]),"DNF",CONCATENATE(RANK(rounds_cum_time[[#This Row],[17]],rounds_cum_time[17],1),"."))</f>
        <v>112.</v>
      </c>
      <c r="AA108" s="130" t="str">
        <f>IF(ISBLANK(laps_times[[#This Row],[18]]),"DNF",CONCATENATE(RANK(rounds_cum_time[[#This Row],[18]],rounds_cum_time[18],1),"."))</f>
        <v>112.</v>
      </c>
      <c r="AB108" s="130" t="str">
        <f>IF(ISBLANK(laps_times[[#This Row],[19]]),"DNF",CONCATENATE(RANK(rounds_cum_time[[#This Row],[19]],rounds_cum_time[19],1),"."))</f>
        <v>112.</v>
      </c>
      <c r="AC108" s="130" t="str">
        <f>IF(ISBLANK(laps_times[[#This Row],[20]]),"DNF",CONCATENATE(RANK(rounds_cum_time[[#This Row],[20]],rounds_cum_time[20],1),"."))</f>
        <v>110.</v>
      </c>
      <c r="AD108" s="130" t="str">
        <f>IF(ISBLANK(laps_times[[#This Row],[21]]),"DNF",CONCATENATE(RANK(rounds_cum_time[[#This Row],[21]],rounds_cum_time[21],1),"."))</f>
        <v>110.</v>
      </c>
      <c r="AE108" s="130" t="str">
        <f>IF(ISBLANK(laps_times[[#This Row],[22]]),"DNF",CONCATENATE(RANK(rounds_cum_time[[#This Row],[22]],rounds_cum_time[22],1),"."))</f>
        <v>110.</v>
      </c>
      <c r="AF108" s="130" t="str">
        <f>IF(ISBLANK(laps_times[[#This Row],[23]]),"DNF",CONCATENATE(RANK(rounds_cum_time[[#This Row],[23]],rounds_cum_time[23],1),"."))</f>
        <v>110.</v>
      </c>
      <c r="AG108" s="130" t="str">
        <f>IF(ISBLANK(laps_times[[#This Row],[24]]),"DNF",CONCATENATE(RANK(rounds_cum_time[[#This Row],[24]],rounds_cum_time[24],1),"."))</f>
        <v>109.</v>
      </c>
      <c r="AH108" s="130" t="str">
        <f>IF(ISBLANK(laps_times[[#This Row],[25]]),"DNF",CONCATENATE(RANK(rounds_cum_time[[#This Row],[25]],rounds_cum_time[25],1),"."))</f>
        <v>111.</v>
      </c>
      <c r="AI108" s="130" t="str">
        <f>IF(ISBLANK(laps_times[[#This Row],[26]]),"DNF",CONCATENATE(RANK(rounds_cum_time[[#This Row],[26]],rounds_cum_time[26],1),"."))</f>
        <v>110.</v>
      </c>
      <c r="AJ108" s="130" t="str">
        <f>IF(ISBLANK(laps_times[[#This Row],[27]]),"DNF",CONCATENATE(RANK(rounds_cum_time[[#This Row],[27]],rounds_cum_time[27],1),"."))</f>
        <v>110.</v>
      </c>
      <c r="AK108" s="130" t="str">
        <f>IF(ISBLANK(laps_times[[#This Row],[28]]),"DNF",CONCATENATE(RANK(rounds_cum_time[[#This Row],[28]],rounds_cum_time[28],1),"."))</f>
        <v>110.</v>
      </c>
      <c r="AL108" s="130" t="str">
        <f>IF(ISBLANK(laps_times[[#This Row],[29]]),"DNF",CONCATENATE(RANK(rounds_cum_time[[#This Row],[29]],rounds_cum_time[29],1),"."))</f>
        <v>110.</v>
      </c>
      <c r="AM108" s="130" t="str">
        <f>IF(ISBLANK(laps_times[[#This Row],[30]]),"DNF",CONCATENATE(RANK(rounds_cum_time[[#This Row],[30]],rounds_cum_time[30],1),"."))</f>
        <v>111.</v>
      </c>
      <c r="AN108" s="130" t="str">
        <f>IF(ISBLANK(laps_times[[#This Row],[31]]),"DNF",CONCATENATE(RANK(rounds_cum_time[[#This Row],[31]],rounds_cum_time[31],1),"."))</f>
        <v>111.</v>
      </c>
      <c r="AO108" s="130" t="str">
        <f>IF(ISBLANK(laps_times[[#This Row],[32]]),"DNF",CONCATENATE(RANK(rounds_cum_time[[#This Row],[32]],rounds_cum_time[32],1),"."))</f>
        <v>110.</v>
      </c>
      <c r="AP108" s="130" t="str">
        <f>IF(ISBLANK(laps_times[[#This Row],[33]]),"DNF",CONCATENATE(RANK(rounds_cum_time[[#This Row],[33]],rounds_cum_time[33],1),"."))</f>
        <v>111.</v>
      </c>
      <c r="AQ108" s="130" t="str">
        <f>IF(ISBLANK(laps_times[[#This Row],[34]]),"DNF",CONCATENATE(RANK(rounds_cum_time[[#This Row],[34]],rounds_cum_time[34],1),"."))</f>
        <v>111.</v>
      </c>
      <c r="AR108" s="130" t="str">
        <f>IF(ISBLANK(laps_times[[#This Row],[35]]),"DNF",CONCATENATE(RANK(rounds_cum_time[[#This Row],[35]],rounds_cum_time[35],1),"."))</f>
        <v>111.</v>
      </c>
      <c r="AS108" s="130" t="str">
        <f>IF(ISBLANK(laps_times[[#This Row],[36]]),"DNF",CONCATENATE(RANK(rounds_cum_time[[#This Row],[36]],rounds_cum_time[36],1),"."))</f>
        <v>110.</v>
      </c>
      <c r="AT108" s="130" t="str">
        <f>IF(ISBLANK(laps_times[[#This Row],[37]]),"DNF",CONCATENATE(RANK(rounds_cum_time[[#This Row],[37]],rounds_cum_time[37],1),"."))</f>
        <v>110.</v>
      </c>
      <c r="AU108" s="130" t="str">
        <f>IF(ISBLANK(laps_times[[#This Row],[38]]),"DNF",CONCATENATE(RANK(rounds_cum_time[[#This Row],[38]],rounds_cum_time[38],1),"."))</f>
        <v>110.</v>
      </c>
      <c r="AV108" s="130" t="str">
        <f>IF(ISBLANK(laps_times[[#This Row],[39]]),"DNF",CONCATENATE(RANK(rounds_cum_time[[#This Row],[39]],rounds_cum_time[39],1),"."))</f>
        <v>111.</v>
      </c>
      <c r="AW108" s="130" t="str">
        <f>IF(ISBLANK(laps_times[[#This Row],[40]]),"DNF",CONCATENATE(RANK(rounds_cum_time[[#This Row],[40]],rounds_cum_time[40],1),"."))</f>
        <v>110.</v>
      </c>
      <c r="AX108" s="130" t="str">
        <f>IF(ISBLANK(laps_times[[#This Row],[41]]),"DNF",CONCATENATE(RANK(rounds_cum_time[[#This Row],[41]],rounds_cum_time[41],1),"."))</f>
        <v>109.</v>
      </c>
      <c r="AY108" s="130" t="str">
        <f>IF(ISBLANK(laps_times[[#This Row],[42]]),"DNF",CONCATENATE(RANK(rounds_cum_time[[#This Row],[42]],rounds_cum_time[42],1),"."))</f>
        <v>108.</v>
      </c>
      <c r="AZ108" s="130" t="str">
        <f>IF(ISBLANK(laps_times[[#This Row],[43]]),"DNF",CONCATENATE(RANK(rounds_cum_time[[#This Row],[43]],rounds_cum_time[43],1),"."))</f>
        <v>108.</v>
      </c>
      <c r="BA108" s="130" t="str">
        <f>IF(ISBLANK(laps_times[[#This Row],[44]]),"DNF",CONCATENATE(RANK(rounds_cum_time[[#This Row],[44]],rounds_cum_time[44],1),"."))</f>
        <v>108.</v>
      </c>
      <c r="BB108" s="130" t="str">
        <f>IF(ISBLANK(laps_times[[#This Row],[45]]),"DNF",CONCATENATE(RANK(rounds_cum_time[[#This Row],[45]],rounds_cum_time[45],1),"."))</f>
        <v>108.</v>
      </c>
      <c r="BC108" s="130" t="str">
        <f>IF(ISBLANK(laps_times[[#This Row],[46]]),"DNF",CONCATENATE(RANK(rounds_cum_time[[#This Row],[46]],rounds_cum_time[46],1),"."))</f>
        <v>108.</v>
      </c>
      <c r="BD108" s="130" t="str">
        <f>IF(ISBLANK(laps_times[[#This Row],[47]]),"DNF",CONCATENATE(RANK(rounds_cum_time[[#This Row],[47]],rounds_cum_time[47],1),"."))</f>
        <v>108.</v>
      </c>
      <c r="BE108" s="130" t="str">
        <f>IF(ISBLANK(laps_times[[#This Row],[48]]),"DNF",CONCATENATE(RANK(rounds_cum_time[[#This Row],[48]],rounds_cum_time[48],1),"."))</f>
        <v>108.</v>
      </c>
      <c r="BF108" s="130" t="str">
        <f>IF(ISBLANK(laps_times[[#This Row],[49]]),"DNF",CONCATENATE(RANK(rounds_cum_time[[#This Row],[49]],rounds_cum_time[49],1),"."))</f>
        <v>108.</v>
      </c>
      <c r="BG108" s="130" t="str">
        <f>IF(ISBLANK(laps_times[[#This Row],[50]]),"DNF",CONCATENATE(RANK(rounds_cum_time[[#This Row],[50]],rounds_cum_time[50],1),"."))</f>
        <v>108.</v>
      </c>
      <c r="BH108" s="130" t="str">
        <f>IF(ISBLANK(laps_times[[#This Row],[51]]),"DNF",CONCATENATE(RANK(rounds_cum_time[[#This Row],[51]],rounds_cum_time[51],1),"."))</f>
        <v>108.</v>
      </c>
      <c r="BI108" s="130" t="str">
        <f>IF(ISBLANK(laps_times[[#This Row],[52]]),"DNF",CONCATENATE(RANK(rounds_cum_time[[#This Row],[52]],rounds_cum_time[52],1),"."))</f>
        <v>108.</v>
      </c>
      <c r="BJ108" s="130" t="str">
        <f>IF(ISBLANK(laps_times[[#This Row],[53]]),"DNF",CONCATENATE(RANK(rounds_cum_time[[#This Row],[53]],rounds_cum_time[53],1),"."))</f>
        <v>108.</v>
      </c>
      <c r="BK108" s="130" t="str">
        <f>IF(ISBLANK(laps_times[[#This Row],[54]]),"DNF",CONCATENATE(RANK(rounds_cum_time[[#This Row],[54]],rounds_cum_time[54],1),"."))</f>
        <v>108.</v>
      </c>
      <c r="BL108" s="130" t="str">
        <f>IF(ISBLANK(laps_times[[#This Row],[55]]),"DNF",CONCATENATE(RANK(rounds_cum_time[[#This Row],[55]],rounds_cum_time[55],1),"."))</f>
        <v>108.</v>
      </c>
      <c r="BM108" s="130" t="str">
        <f>IF(ISBLANK(laps_times[[#This Row],[56]]),"DNF",CONCATENATE(RANK(rounds_cum_time[[#This Row],[56]],rounds_cum_time[56],1),"."))</f>
        <v>108.</v>
      </c>
      <c r="BN108" s="130" t="str">
        <f>IF(ISBLANK(laps_times[[#This Row],[57]]),"DNF",CONCATENATE(RANK(rounds_cum_time[[#This Row],[57]],rounds_cum_time[57],1),"."))</f>
        <v>107.</v>
      </c>
      <c r="BO108" s="130" t="str">
        <f>IF(ISBLANK(laps_times[[#This Row],[58]]),"DNF",CONCATENATE(RANK(rounds_cum_time[[#This Row],[58]],rounds_cum_time[58],1),"."))</f>
        <v>107.</v>
      </c>
      <c r="BP108" s="130" t="str">
        <f>IF(ISBLANK(laps_times[[#This Row],[59]]),"DNF",CONCATENATE(RANK(rounds_cum_time[[#This Row],[59]],rounds_cum_time[59],1),"."))</f>
        <v>107.</v>
      </c>
      <c r="BQ108" s="130" t="str">
        <f>IF(ISBLANK(laps_times[[#This Row],[60]]),"DNF",CONCATENATE(RANK(rounds_cum_time[[#This Row],[60]],rounds_cum_time[60],1),"."))</f>
        <v>107.</v>
      </c>
      <c r="BR108" s="130" t="str">
        <f>IF(ISBLANK(laps_times[[#This Row],[61]]),"DNF",CONCATENATE(RANK(rounds_cum_time[[#This Row],[61]],rounds_cum_time[61],1),"."))</f>
        <v>106.</v>
      </c>
      <c r="BS108" s="130" t="str">
        <f>IF(ISBLANK(laps_times[[#This Row],[62]]),"DNF",CONCATENATE(RANK(rounds_cum_time[[#This Row],[62]],rounds_cum_time[62],1),"."))</f>
        <v>106.</v>
      </c>
      <c r="BT108" s="130" t="str">
        <f>IF(ISBLANK(laps_times[[#This Row],[63]]),"DNF",CONCATENATE(RANK(rounds_cum_time[[#This Row],[63]],rounds_cum_time[63],1),"."))</f>
        <v>106.</v>
      </c>
      <c r="BU108" s="130" t="str">
        <f>IF(ISBLANK(laps_times[[#This Row],[64]]),"DNF",CONCATENATE(RANK(rounds_cum_time[[#This Row],[64]],rounds_cum_time[64],1),"."))</f>
        <v>106.</v>
      </c>
      <c r="BV108" s="130" t="str">
        <f>IF(ISBLANK(laps_times[[#This Row],[65]]),"DNF",CONCATENATE(RANK(rounds_cum_time[[#This Row],[65]],rounds_cum_time[65],1),"."))</f>
        <v>106.</v>
      </c>
      <c r="BW108" s="130" t="str">
        <f>IF(ISBLANK(laps_times[[#This Row],[66]]),"DNF",CONCATENATE(RANK(rounds_cum_time[[#This Row],[66]],rounds_cum_time[66],1),"."))</f>
        <v>108.</v>
      </c>
      <c r="BX108" s="130" t="str">
        <f>IF(ISBLANK(laps_times[[#This Row],[67]]),"DNF",CONCATENATE(RANK(rounds_cum_time[[#This Row],[67]],rounds_cum_time[67],1),"."))</f>
        <v>108.</v>
      </c>
      <c r="BY108" s="130" t="str">
        <f>IF(ISBLANK(laps_times[[#This Row],[68]]),"DNF",CONCATENATE(RANK(rounds_cum_time[[#This Row],[68]],rounds_cum_time[68],1),"."))</f>
        <v>107.</v>
      </c>
      <c r="BZ108" s="130" t="str">
        <f>IF(ISBLANK(laps_times[[#This Row],[69]]),"DNF",CONCATENATE(RANK(rounds_cum_time[[#This Row],[69]],rounds_cum_time[69],1),"."))</f>
        <v>107.</v>
      </c>
      <c r="CA108" s="130" t="str">
        <f>IF(ISBLANK(laps_times[[#This Row],[70]]),"DNF",CONCATENATE(RANK(rounds_cum_time[[#This Row],[70]],rounds_cum_time[70],1),"."))</f>
        <v>107.</v>
      </c>
      <c r="CB108" s="130" t="str">
        <f>IF(ISBLANK(laps_times[[#This Row],[71]]),"DNF",CONCATENATE(RANK(rounds_cum_time[[#This Row],[71]],rounds_cum_time[71],1),"."))</f>
        <v>107.</v>
      </c>
      <c r="CC108" s="130" t="str">
        <f>IF(ISBLANK(laps_times[[#This Row],[72]]),"DNF",CONCATENATE(RANK(rounds_cum_time[[#This Row],[72]],rounds_cum_time[72],1),"."))</f>
        <v>107.</v>
      </c>
      <c r="CD108" s="130" t="str">
        <f>IF(ISBLANK(laps_times[[#This Row],[73]]),"DNF",CONCATENATE(RANK(rounds_cum_time[[#This Row],[73]],rounds_cum_time[73],1),"."))</f>
        <v>107.</v>
      </c>
      <c r="CE108" s="130" t="str">
        <f>IF(ISBLANK(laps_times[[#This Row],[74]]),"DNF",CONCATENATE(RANK(rounds_cum_time[[#This Row],[74]],rounds_cum_time[74],1),"."))</f>
        <v>107.</v>
      </c>
      <c r="CF108" s="130" t="str">
        <f>IF(ISBLANK(laps_times[[#This Row],[75]]),"DNF",CONCATENATE(RANK(rounds_cum_time[[#This Row],[75]],rounds_cum_time[75],1),"."))</f>
        <v>107.</v>
      </c>
      <c r="CG108" s="130" t="str">
        <f>IF(ISBLANK(laps_times[[#This Row],[76]]),"DNF",CONCATENATE(RANK(rounds_cum_time[[#This Row],[76]],rounds_cum_time[76],1),"."))</f>
        <v>107.</v>
      </c>
      <c r="CH108" s="130" t="str">
        <f>IF(ISBLANK(laps_times[[#This Row],[77]]),"DNF",CONCATENATE(RANK(rounds_cum_time[[#This Row],[77]],rounds_cum_time[77],1),"."))</f>
        <v>107.</v>
      </c>
      <c r="CI108" s="130" t="str">
        <f>IF(ISBLANK(laps_times[[#This Row],[78]]),"DNF",CONCATENATE(RANK(rounds_cum_time[[#This Row],[78]],rounds_cum_time[78],1),"."))</f>
        <v>107.</v>
      </c>
      <c r="CJ108" s="130" t="str">
        <f>IF(ISBLANK(laps_times[[#This Row],[79]]),"DNF",CONCATENATE(RANK(rounds_cum_time[[#This Row],[79]],rounds_cum_time[79],1),"."))</f>
        <v>107.</v>
      </c>
      <c r="CK108" s="130" t="str">
        <f>IF(ISBLANK(laps_times[[#This Row],[80]]),"DNF",CONCATENATE(RANK(rounds_cum_time[[#This Row],[80]],rounds_cum_time[80],1),"."))</f>
        <v>107.</v>
      </c>
      <c r="CL108" s="130" t="str">
        <f>IF(ISBLANK(laps_times[[#This Row],[81]]),"DNF",CONCATENATE(RANK(rounds_cum_time[[#This Row],[81]],rounds_cum_time[81],1),"."))</f>
        <v>107.</v>
      </c>
      <c r="CM108" s="130" t="str">
        <f>IF(ISBLANK(laps_times[[#This Row],[82]]),"DNF",CONCATENATE(RANK(rounds_cum_time[[#This Row],[82]],rounds_cum_time[82],1),"."))</f>
        <v>107.</v>
      </c>
      <c r="CN108" s="130" t="str">
        <f>IF(ISBLANK(laps_times[[#This Row],[83]]),"DNF",CONCATENATE(RANK(rounds_cum_time[[#This Row],[83]],rounds_cum_time[83],1),"."))</f>
        <v>106.</v>
      </c>
      <c r="CO108" s="130" t="str">
        <f>IF(ISBLANK(laps_times[[#This Row],[84]]),"DNF",CONCATENATE(RANK(rounds_cum_time[[#This Row],[84]],rounds_cum_time[84],1),"."))</f>
        <v>106.</v>
      </c>
      <c r="CP108" s="130" t="str">
        <f>IF(ISBLANK(laps_times[[#This Row],[85]]),"DNF",CONCATENATE(RANK(rounds_cum_time[[#This Row],[85]],rounds_cum_time[85],1),"."))</f>
        <v>106.</v>
      </c>
      <c r="CQ108" s="130" t="str">
        <f>IF(ISBLANK(laps_times[[#This Row],[86]]),"DNF",CONCATENATE(RANK(rounds_cum_time[[#This Row],[86]],rounds_cum_time[86],1),"."))</f>
        <v>106.</v>
      </c>
      <c r="CR108" s="130" t="str">
        <f>IF(ISBLANK(laps_times[[#This Row],[87]]),"DNF",CONCATENATE(RANK(rounds_cum_time[[#This Row],[87]],rounds_cum_time[87],1),"."))</f>
        <v>106.</v>
      </c>
      <c r="CS108" s="130" t="str">
        <f>IF(ISBLANK(laps_times[[#This Row],[88]]),"DNF",CONCATENATE(RANK(rounds_cum_time[[#This Row],[88]],rounds_cum_time[88],1),"."))</f>
        <v>106.</v>
      </c>
      <c r="CT108" s="130" t="str">
        <f>IF(ISBLANK(laps_times[[#This Row],[89]]),"DNF",CONCATENATE(RANK(rounds_cum_time[[#This Row],[89]],rounds_cum_time[89],1),"."))</f>
        <v>106.</v>
      </c>
      <c r="CU108" s="130" t="str">
        <f>IF(ISBLANK(laps_times[[#This Row],[90]]),"DNF",CONCATENATE(RANK(rounds_cum_time[[#This Row],[90]],rounds_cum_time[90],1),"."))</f>
        <v>106.</v>
      </c>
      <c r="CV108" s="130" t="str">
        <f>IF(ISBLANK(laps_times[[#This Row],[91]]),"DNF",CONCATENATE(RANK(rounds_cum_time[[#This Row],[91]],rounds_cum_time[91],1),"."))</f>
        <v>106.</v>
      </c>
      <c r="CW108" s="130" t="str">
        <f>IF(ISBLANK(laps_times[[#This Row],[92]]),"DNF",CONCATENATE(RANK(rounds_cum_time[[#This Row],[92]],rounds_cum_time[92],1),"."))</f>
        <v>106.</v>
      </c>
      <c r="CX108" s="130" t="str">
        <f>IF(ISBLANK(laps_times[[#This Row],[93]]),"DNF",CONCATENATE(RANK(rounds_cum_time[[#This Row],[93]],rounds_cum_time[93],1),"."))</f>
        <v>106.</v>
      </c>
      <c r="CY108" s="130" t="str">
        <f>IF(ISBLANK(laps_times[[#This Row],[94]]),"DNF",CONCATENATE(RANK(rounds_cum_time[[#This Row],[94]],rounds_cum_time[94],1),"."))</f>
        <v>106.</v>
      </c>
      <c r="CZ108" s="130" t="str">
        <f>IF(ISBLANK(laps_times[[#This Row],[95]]),"DNF",CONCATENATE(RANK(rounds_cum_time[[#This Row],[95]],rounds_cum_time[95],1),"."))</f>
        <v>106.</v>
      </c>
      <c r="DA108" s="130" t="str">
        <f>IF(ISBLANK(laps_times[[#This Row],[96]]),"DNF",CONCATENATE(RANK(rounds_cum_time[[#This Row],[96]],rounds_cum_time[96],1),"."))</f>
        <v>106.</v>
      </c>
      <c r="DB108" s="130" t="str">
        <f>IF(ISBLANK(laps_times[[#This Row],[97]]),"DNF",CONCATENATE(RANK(rounds_cum_time[[#This Row],[97]],rounds_cum_time[97],1),"."))</f>
        <v>106.</v>
      </c>
      <c r="DC108" s="130" t="str">
        <f>IF(ISBLANK(laps_times[[#This Row],[98]]),"DNF",CONCATENATE(RANK(rounds_cum_time[[#This Row],[98]],rounds_cum_time[98],1),"."))</f>
        <v>106.</v>
      </c>
      <c r="DD108" s="130" t="str">
        <f>IF(ISBLANK(laps_times[[#This Row],[99]]),"DNF",CONCATENATE(RANK(rounds_cum_time[[#This Row],[99]],rounds_cum_time[99],1),"."))</f>
        <v>106.</v>
      </c>
      <c r="DE108" s="130" t="str">
        <f>IF(ISBLANK(laps_times[[#This Row],[100]]),"DNF",CONCATENATE(RANK(rounds_cum_time[[#This Row],[100]],rounds_cum_time[100],1),"."))</f>
        <v>106.</v>
      </c>
      <c r="DF108" s="130" t="str">
        <f>IF(ISBLANK(laps_times[[#This Row],[101]]),"DNF",CONCATENATE(RANK(rounds_cum_time[[#This Row],[101]],rounds_cum_time[101],1),"."))</f>
        <v>106.</v>
      </c>
      <c r="DG108" s="130" t="str">
        <f>IF(ISBLANK(laps_times[[#This Row],[102]]),"DNF",CONCATENATE(RANK(rounds_cum_time[[#This Row],[102]],rounds_cum_time[102],1),"."))</f>
        <v>106.</v>
      </c>
      <c r="DH108" s="130" t="str">
        <f>IF(ISBLANK(laps_times[[#This Row],[103]]),"DNF",CONCATENATE(RANK(rounds_cum_time[[#This Row],[103]],rounds_cum_time[103],1),"."))</f>
        <v>106.</v>
      </c>
      <c r="DI108" s="131" t="str">
        <f>IF(ISBLANK(laps_times[[#This Row],[104]]),"DNF",CONCATENATE(RANK(rounds_cum_time[[#This Row],[104]],rounds_cum_time[104],1),"."))</f>
        <v>106.</v>
      </c>
      <c r="DJ108" s="131" t="str">
        <f>IF(ISBLANK(laps_times[[#This Row],[105]]),"DNF",CONCATENATE(RANK(rounds_cum_time[[#This Row],[105]],rounds_cum_time[105],1),"."))</f>
        <v>105.</v>
      </c>
    </row>
    <row r="109" spans="2:114" x14ac:dyDescent="0.2">
      <c r="B109" s="124">
        <f>laps_times[[#This Row],[poř]]</f>
        <v>106</v>
      </c>
      <c r="C109" s="129">
        <f>laps_times[[#This Row],[s.č.]]</f>
        <v>31</v>
      </c>
      <c r="D109" s="125" t="str">
        <f>laps_times[[#This Row],[jméno]]</f>
        <v>Hadrava Tomáš</v>
      </c>
      <c r="E109" s="126">
        <f>laps_times[[#This Row],[roč]]</f>
        <v>1978</v>
      </c>
      <c r="F109" s="126" t="str">
        <f>laps_times[[#This Row],[kat]]</f>
        <v>M40</v>
      </c>
      <c r="G109" s="126">
        <f>laps_times[[#This Row],[poř_kat]]</f>
        <v>43</v>
      </c>
      <c r="H109" s="135" t="str">
        <f>IF(ISBLANK(laps_times[[#This Row],[klub]]),"-",laps_times[[#This Row],[klub]])</f>
        <v>-</v>
      </c>
      <c r="I109" s="138">
        <f>laps_times[[#This Row],[celk. čas]]</f>
        <v>0.19246527777777778</v>
      </c>
      <c r="J109" s="130" t="str">
        <f>IF(ISBLANK(laps_times[[#This Row],[1]]),"DNF",CONCATENATE(RANK(rounds_cum_time[[#This Row],[1]],rounds_cum_time[1],1),"."))</f>
        <v>76.</v>
      </c>
      <c r="K109" s="130" t="str">
        <f>IF(ISBLANK(laps_times[[#This Row],[2]]),"DNF",CONCATENATE(RANK(rounds_cum_time[[#This Row],[2]],rounds_cum_time[2],1),"."))</f>
        <v>75.</v>
      </c>
      <c r="L109" s="130" t="str">
        <f>IF(ISBLANK(laps_times[[#This Row],[3]]),"DNF",CONCATENATE(RANK(rounds_cum_time[[#This Row],[3]],rounds_cum_time[3],1),"."))</f>
        <v>71.</v>
      </c>
      <c r="M109" s="130" t="str">
        <f>IF(ISBLANK(laps_times[[#This Row],[4]]),"DNF",CONCATENATE(RANK(rounds_cum_time[[#This Row],[4]],rounds_cum_time[4],1),"."))</f>
        <v>70.</v>
      </c>
      <c r="N109" s="130" t="str">
        <f>IF(ISBLANK(laps_times[[#This Row],[5]]),"DNF",CONCATENATE(RANK(rounds_cum_time[[#This Row],[5]],rounds_cum_time[5],1),"."))</f>
        <v>69.</v>
      </c>
      <c r="O109" s="130" t="str">
        <f>IF(ISBLANK(laps_times[[#This Row],[6]]),"DNF",CONCATENATE(RANK(rounds_cum_time[[#This Row],[6]],rounds_cum_time[6],1),"."))</f>
        <v>70.</v>
      </c>
      <c r="P109" s="130" t="str">
        <f>IF(ISBLANK(laps_times[[#This Row],[7]]),"DNF",CONCATENATE(RANK(rounds_cum_time[[#This Row],[7]],rounds_cum_time[7],1),"."))</f>
        <v>69.</v>
      </c>
      <c r="Q109" s="130" t="str">
        <f>IF(ISBLANK(laps_times[[#This Row],[8]]),"DNF",CONCATENATE(RANK(rounds_cum_time[[#This Row],[8]],rounds_cum_time[8],1),"."))</f>
        <v>69.</v>
      </c>
      <c r="R109" s="130" t="str">
        <f>IF(ISBLANK(laps_times[[#This Row],[9]]),"DNF",CONCATENATE(RANK(rounds_cum_time[[#This Row],[9]],rounds_cum_time[9],1),"."))</f>
        <v>66.</v>
      </c>
      <c r="S109" s="130" t="str">
        <f>IF(ISBLANK(laps_times[[#This Row],[10]]),"DNF",CONCATENATE(RANK(rounds_cum_time[[#This Row],[10]],rounds_cum_time[10],1),"."))</f>
        <v>67.</v>
      </c>
      <c r="T109" s="130" t="str">
        <f>IF(ISBLANK(laps_times[[#This Row],[11]]),"DNF",CONCATENATE(RANK(rounds_cum_time[[#This Row],[11]],rounds_cum_time[11],1),"."))</f>
        <v>70.</v>
      </c>
      <c r="U109" s="130" t="str">
        <f>IF(ISBLANK(laps_times[[#This Row],[12]]),"DNF",CONCATENATE(RANK(rounds_cum_time[[#This Row],[12]],rounds_cum_time[12],1),"."))</f>
        <v>75.</v>
      </c>
      <c r="V109" s="130" t="str">
        <f>IF(ISBLANK(laps_times[[#This Row],[13]]),"DNF",CONCATENATE(RANK(rounds_cum_time[[#This Row],[13]],rounds_cum_time[13],1),"."))</f>
        <v>74.</v>
      </c>
      <c r="W109" s="130" t="str">
        <f>IF(ISBLANK(laps_times[[#This Row],[14]]),"DNF",CONCATENATE(RANK(rounds_cum_time[[#This Row],[14]],rounds_cum_time[14],1),"."))</f>
        <v>74.</v>
      </c>
      <c r="X109" s="130" t="str">
        <f>IF(ISBLANK(laps_times[[#This Row],[15]]),"DNF",CONCATENATE(RANK(rounds_cum_time[[#This Row],[15]],rounds_cum_time[15],1),"."))</f>
        <v>74.</v>
      </c>
      <c r="Y109" s="130" t="str">
        <f>IF(ISBLANK(laps_times[[#This Row],[16]]),"DNF",CONCATENATE(RANK(rounds_cum_time[[#This Row],[16]],rounds_cum_time[16],1),"."))</f>
        <v>73.</v>
      </c>
      <c r="Z109" s="130" t="str">
        <f>IF(ISBLANK(laps_times[[#This Row],[17]]),"DNF",CONCATENATE(RANK(rounds_cum_time[[#This Row],[17]],rounds_cum_time[17],1),"."))</f>
        <v>73.</v>
      </c>
      <c r="AA109" s="130" t="str">
        <f>IF(ISBLANK(laps_times[[#This Row],[18]]),"DNF",CONCATENATE(RANK(rounds_cum_time[[#This Row],[18]],rounds_cum_time[18],1),"."))</f>
        <v>72.</v>
      </c>
      <c r="AB109" s="130" t="str">
        <f>IF(ISBLANK(laps_times[[#This Row],[19]]),"DNF",CONCATENATE(RANK(rounds_cum_time[[#This Row],[19]],rounds_cum_time[19],1),"."))</f>
        <v>73.</v>
      </c>
      <c r="AC109" s="130" t="str">
        <f>IF(ISBLANK(laps_times[[#This Row],[20]]),"DNF",CONCATENATE(RANK(rounds_cum_time[[#This Row],[20]],rounds_cum_time[20],1),"."))</f>
        <v>72.</v>
      </c>
      <c r="AD109" s="130" t="str">
        <f>IF(ISBLANK(laps_times[[#This Row],[21]]),"DNF",CONCATENATE(RANK(rounds_cum_time[[#This Row],[21]],rounds_cum_time[21],1),"."))</f>
        <v>72.</v>
      </c>
      <c r="AE109" s="130" t="str">
        <f>IF(ISBLANK(laps_times[[#This Row],[22]]),"DNF",CONCATENATE(RANK(rounds_cum_time[[#This Row],[22]],rounds_cum_time[22],1),"."))</f>
        <v>73.</v>
      </c>
      <c r="AF109" s="130" t="str">
        <f>IF(ISBLANK(laps_times[[#This Row],[23]]),"DNF",CONCATENATE(RANK(rounds_cum_time[[#This Row],[23]],rounds_cum_time[23],1),"."))</f>
        <v>74.</v>
      </c>
      <c r="AG109" s="130" t="str">
        <f>IF(ISBLANK(laps_times[[#This Row],[24]]),"DNF",CONCATENATE(RANK(rounds_cum_time[[#This Row],[24]],rounds_cum_time[24],1),"."))</f>
        <v>72.</v>
      </c>
      <c r="AH109" s="130" t="str">
        <f>IF(ISBLANK(laps_times[[#This Row],[25]]),"DNF",CONCATENATE(RANK(rounds_cum_time[[#This Row],[25]],rounds_cum_time[25],1),"."))</f>
        <v>72.</v>
      </c>
      <c r="AI109" s="130" t="str">
        <f>IF(ISBLANK(laps_times[[#This Row],[26]]),"DNF",CONCATENATE(RANK(rounds_cum_time[[#This Row],[26]],rounds_cum_time[26],1),"."))</f>
        <v>72.</v>
      </c>
      <c r="AJ109" s="130" t="str">
        <f>IF(ISBLANK(laps_times[[#This Row],[27]]),"DNF",CONCATENATE(RANK(rounds_cum_time[[#This Row],[27]],rounds_cum_time[27],1),"."))</f>
        <v>72.</v>
      </c>
      <c r="AK109" s="130" t="str">
        <f>IF(ISBLANK(laps_times[[#This Row],[28]]),"DNF",CONCATENATE(RANK(rounds_cum_time[[#This Row],[28]],rounds_cum_time[28],1),"."))</f>
        <v>72.</v>
      </c>
      <c r="AL109" s="130" t="str">
        <f>IF(ISBLANK(laps_times[[#This Row],[29]]),"DNF",CONCATENATE(RANK(rounds_cum_time[[#This Row],[29]],rounds_cum_time[29],1),"."))</f>
        <v>72.</v>
      </c>
      <c r="AM109" s="130" t="str">
        <f>IF(ISBLANK(laps_times[[#This Row],[30]]),"DNF",CONCATENATE(RANK(rounds_cum_time[[#This Row],[30]],rounds_cum_time[30],1),"."))</f>
        <v>72.</v>
      </c>
      <c r="AN109" s="130" t="str">
        <f>IF(ISBLANK(laps_times[[#This Row],[31]]),"DNF",CONCATENATE(RANK(rounds_cum_time[[#This Row],[31]],rounds_cum_time[31],1),"."))</f>
        <v>72.</v>
      </c>
      <c r="AO109" s="130" t="str">
        <f>IF(ISBLANK(laps_times[[#This Row],[32]]),"DNF",CONCATENATE(RANK(rounds_cum_time[[#This Row],[32]],rounds_cum_time[32],1),"."))</f>
        <v>71.</v>
      </c>
      <c r="AP109" s="130" t="str">
        <f>IF(ISBLANK(laps_times[[#This Row],[33]]),"DNF",CONCATENATE(RANK(rounds_cum_time[[#This Row],[33]],rounds_cum_time[33],1),"."))</f>
        <v>71.</v>
      </c>
      <c r="AQ109" s="130" t="str">
        <f>IF(ISBLANK(laps_times[[#This Row],[34]]),"DNF",CONCATENATE(RANK(rounds_cum_time[[#This Row],[34]],rounds_cum_time[34],1),"."))</f>
        <v>71.</v>
      </c>
      <c r="AR109" s="130" t="str">
        <f>IF(ISBLANK(laps_times[[#This Row],[35]]),"DNF",CONCATENATE(RANK(rounds_cum_time[[#This Row],[35]],rounds_cum_time[35],1),"."))</f>
        <v>74.</v>
      </c>
      <c r="AS109" s="130" t="str">
        <f>IF(ISBLANK(laps_times[[#This Row],[36]]),"DNF",CONCATENATE(RANK(rounds_cum_time[[#This Row],[36]],rounds_cum_time[36],1),"."))</f>
        <v>74.</v>
      </c>
      <c r="AT109" s="130" t="str">
        <f>IF(ISBLANK(laps_times[[#This Row],[37]]),"DNF",CONCATENATE(RANK(rounds_cum_time[[#This Row],[37]],rounds_cum_time[37],1),"."))</f>
        <v>74.</v>
      </c>
      <c r="AU109" s="130" t="str">
        <f>IF(ISBLANK(laps_times[[#This Row],[38]]),"DNF",CONCATENATE(RANK(rounds_cum_time[[#This Row],[38]],rounds_cum_time[38],1),"."))</f>
        <v>74.</v>
      </c>
      <c r="AV109" s="130" t="str">
        <f>IF(ISBLANK(laps_times[[#This Row],[39]]),"DNF",CONCATENATE(RANK(rounds_cum_time[[#This Row],[39]],rounds_cum_time[39],1),"."))</f>
        <v>75.</v>
      </c>
      <c r="AW109" s="130" t="str">
        <f>IF(ISBLANK(laps_times[[#This Row],[40]]),"DNF",CONCATENATE(RANK(rounds_cum_time[[#This Row],[40]],rounds_cum_time[40],1),"."))</f>
        <v>74.</v>
      </c>
      <c r="AX109" s="130" t="str">
        <f>IF(ISBLANK(laps_times[[#This Row],[41]]),"DNF",CONCATENATE(RANK(rounds_cum_time[[#This Row],[41]],rounds_cum_time[41],1),"."))</f>
        <v>74.</v>
      </c>
      <c r="AY109" s="130" t="str">
        <f>IF(ISBLANK(laps_times[[#This Row],[42]]),"DNF",CONCATENATE(RANK(rounds_cum_time[[#This Row],[42]],rounds_cum_time[42],1),"."))</f>
        <v>73.</v>
      </c>
      <c r="AZ109" s="130" t="str">
        <f>IF(ISBLANK(laps_times[[#This Row],[43]]),"DNF",CONCATENATE(RANK(rounds_cum_time[[#This Row],[43]],rounds_cum_time[43],1),"."))</f>
        <v>73.</v>
      </c>
      <c r="BA109" s="130" t="str">
        <f>IF(ISBLANK(laps_times[[#This Row],[44]]),"DNF",CONCATENATE(RANK(rounds_cum_time[[#This Row],[44]],rounds_cum_time[44],1),"."))</f>
        <v>73.</v>
      </c>
      <c r="BB109" s="130" t="str">
        <f>IF(ISBLANK(laps_times[[#This Row],[45]]),"DNF",CONCATENATE(RANK(rounds_cum_time[[#This Row],[45]],rounds_cum_time[45],1),"."))</f>
        <v>73.</v>
      </c>
      <c r="BC109" s="130" t="str">
        <f>IF(ISBLANK(laps_times[[#This Row],[46]]),"DNF",CONCATENATE(RANK(rounds_cum_time[[#This Row],[46]],rounds_cum_time[46],1),"."))</f>
        <v>73.</v>
      </c>
      <c r="BD109" s="130" t="str">
        <f>IF(ISBLANK(laps_times[[#This Row],[47]]),"DNF",CONCATENATE(RANK(rounds_cum_time[[#This Row],[47]],rounds_cum_time[47],1),"."))</f>
        <v>73.</v>
      </c>
      <c r="BE109" s="130" t="str">
        <f>IF(ISBLANK(laps_times[[#This Row],[48]]),"DNF",CONCATENATE(RANK(rounds_cum_time[[#This Row],[48]],rounds_cum_time[48],1),"."))</f>
        <v>72.</v>
      </c>
      <c r="BF109" s="130" t="str">
        <f>IF(ISBLANK(laps_times[[#This Row],[49]]),"DNF",CONCATENATE(RANK(rounds_cum_time[[#This Row],[49]],rounds_cum_time[49],1),"."))</f>
        <v>72.</v>
      </c>
      <c r="BG109" s="130" t="str">
        <f>IF(ISBLANK(laps_times[[#This Row],[50]]),"DNF",CONCATENATE(RANK(rounds_cum_time[[#This Row],[50]],rounds_cum_time[50],1),"."))</f>
        <v>72.</v>
      </c>
      <c r="BH109" s="130" t="str">
        <f>IF(ISBLANK(laps_times[[#This Row],[51]]),"DNF",CONCATENATE(RANK(rounds_cum_time[[#This Row],[51]],rounds_cum_time[51],1),"."))</f>
        <v>74.</v>
      </c>
      <c r="BI109" s="130" t="str">
        <f>IF(ISBLANK(laps_times[[#This Row],[52]]),"DNF",CONCATENATE(RANK(rounds_cum_time[[#This Row],[52]],rounds_cum_time[52],1),"."))</f>
        <v>75.</v>
      </c>
      <c r="BJ109" s="130" t="str">
        <f>IF(ISBLANK(laps_times[[#This Row],[53]]),"DNF",CONCATENATE(RANK(rounds_cum_time[[#This Row],[53]],rounds_cum_time[53],1),"."))</f>
        <v>75.</v>
      </c>
      <c r="BK109" s="130" t="str">
        <f>IF(ISBLANK(laps_times[[#This Row],[54]]),"DNF",CONCATENATE(RANK(rounds_cum_time[[#This Row],[54]],rounds_cum_time[54],1),"."))</f>
        <v>75.</v>
      </c>
      <c r="BL109" s="130" t="str">
        <f>IF(ISBLANK(laps_times[[#This Row],[55]]),"DNF",CONCATENATE(RANK(rounds_cum_time[[#This Row],[55]],rounds_cum_time[55],1),"."))</f>
        <v>74.</v>
      </c>
      <c r="BM109" s="130" t="str">
        <f>IF(ISBLANK(laps_times[[#This Row],[56]]),"DNF",CONCATENATE(RANK(rounds_cum_time[[#This Row],[56]],rounds_cum_time[56],1),"."))</f>
        <v>74.</v>
      </c>
      <c r="BN109" s="130" t="str">
        <f>IF(ISBLANK(laps_times[[#This Row],[57]]),"DNF",CONCATENATE(RANK(rounds_cum_time[[#This Row],[57]],rounds_cum_time[57],1),"."))</f>
        <v>77.</v>
      </c>
      <c r="BO109" s="130" t="str">
        <f>IF(ISBLANK(laps_times[[#This Row],[58]]),"DNF",CONCATENATE(RANK(rounds_cum_time[[#This Row],[58]],rounds_cum_time[58],1),"."))</f>
        <v>77.</v>
      </c>
      <c r="BP109" s="130" t="str">
        <f>IF(ISBLANK(laps_times[[#This Row],[59]]),"DNF",CONCATENATE(RANK(rounds_cum_time[[#This Row],[59]],rounds_cum_time[59],1),"."))</f>
        <v>77.</v>
      </c>
      <c r="BQ109" s="130" t="str">
        <f>IF(ISBLANK(laps_times[[#This Row],[60]]),"DNF",CONCATENATE(RANK(rounds_cum_time[[#This Row],[60]],rounds_cum_time[60],1),"."))</f>
        <v>77.</v>
      </c>
      <c r="BR109" s="130" t="str">
        <f>IF(ISBLANK(laps_times[[#This Row],[61]]),"DNF",CONCATENATE(RANK(rounds_cum_time[[#This Row],[61]],rounds_cum_time[61],1),"."))</f>
        <v>78.</v>
      </c>
      <c r="BS109" s="130" t="str">
        <f>IF(ISBLANK(laps_times[[#This Row],[62]]),"DNF",CONCATENATE(RANK(rounds_cum_time[[#This Row],[62]],rounds_cum_time[62],1),"."))</f>
        <v>80.</v>
      </c>
      <c r="BT109" s="130" t="str">
        <f>IF(ISBLANK(laps_times[[#This Row],[63]]),"DNF",CONCATENATE(RANK(rounds_cum_time[[#This Row],[63]],rounds_cum_time[63],1),"."))</f>
        <v>80.</v>
      </c>
      <c r="BU109" s="130" t="str">
        <f>IF(ISBLANK(laps_times[[#This Row],[64]]),"DNF",CONCATENATE(RANK(rounds_cum_time[[#This Row],[64]],rounds_cum_time[64],1),"."))</f>
        <v>80.</v>
      </c>
      <c r="BV109" s="130" t="str">
        <f>IF(ISBLANK(laps_times[[#This Row],[65]]),"DNF",CONCATENATE(RANK(rounds_cum_time[[#This Row],[65]],rounds_cum_time[65],1),"."))</f>
        <v>80.</v>
      </c>
      <c r="BW109" s="130" t="str">
        <f>IF(ISBLANK(laps_times[[#This Row],[66]]),"DNF",CONCATENATE(RANK(rounds_cum_time[[#This Row],[66]],rounds_cum_time[66],1),"."))</f>
        <v>81.</v>
      </c>
      <c r="BX109" s="130" t="str">
        <f>IF(ISBLANK(laps_times[[#This Row],[67]]),"DNF",CONCATENATE(RANK(rounds_cum_time[[#This Row],[67]],rounds_cum_time[67],1),"."))</f>
        <v>81.</v>
      </c>
      <c r="BY109" s="130" t="str">
        <f>IF(ISBLANK(laps_times[[#This Row],[68]]),"DNF",CONCATENATE(RANK(rounds_cum_time[[#This Row],[68]],rounds_cum_time[68],1),"."))</f>
        <v>85.</v>
      </c>
      <c r="BZ109" s="130" t="str">
        <f>IF(ISBLANK(laps_times[[#This Row],[69]]),"DNF",CONCATENATE(RANK(rounds_cum_time[[#This Row],[69]],rounds_cum_time[69],1),"."))</f>
        <v>85.</v>
      </c>
      <c r="CA109" s="130" t="str">
        <f>IF(ISBLANK(laps_times[[#This Row],[70]]),"DNF",CONCATENATE(RANK(rounds_cum_time[[#This Row],[70]],rounds_cum_time[70],1),"."))</f>
        <v>86.</v>
      </c>
      <c r="CB109" s="130" t="str">
        <f>IF(ISBLANK(laps_times[[#This Row],[71]]),"DNF",CONCATENATE(RANK(rounds_cum_time[[#This Row],[71]],rounds_cum_time[71],1),"."))</f>
        <v>86.</v>
      </c>
      <c r="CC109" s="130" t="str">
        <f>IF(ISBLANK(laps_times[[#This Row],[72]]),"DNF",CONCATENATE(RANK(rounds_cum_time[[#This Row],[72]],rounds_cum_time[72],1),"."))</f>
        <v>86.</v>
      </c>
      <c r="CD109" s="130" t="str">
        <f>IF(ISBLANK(laps_times[[#This Row],[73]]),"DNF",CONCATENATE(RANK(rounds_cum_time[[#This Row],[73]],rounds_cum_time[73],1),"."))</f>
        <v>86.</v>
      </c>
      <c r="CE109" s="130" t="str">
        <f>IF(ISBLANK(laps_times[[#This Row],[74]]),"DNF",CONCATENATE(RANK(rounds_cum_time[[#This Row],[74]],rounds_cum_time[74],1),"."))</f>
        <v>86.</v>
      </c>
      <c r="CF109" s="130" t="str">
        <f>IF(ISBLANK(laps_times[[#This Row],[75]]),"DNF",CONCATENATE(RANK(rounds_cum_time[[#This Row],[75]],rounds_cum_time[75],1),"."))</f>
        <v>86.</v>
      </c>
      <c r="CG109" s="130" t="str">
        <f>IF(ISBLANK(laps_times[[#This Row],[76]]),"DNF",CONCATENATE(RANK(rounds_cum_time[[#This Row],[76]],rounds_cum_time[76],1),"."))</f>
        <v>86.</v>
      </c>
      <c r="CH109" s="130" t="str">
        <f>IF(ISBLANK(laps_times[[#This Row],[77]]),"DNF",CONCATENATE(RANK(rounds_cum_time[[#This Row],[77]],rounds_cum_time[77],1),"."))</f>
        <v>87.</v>
      </c>
      <c r="CI109" s="130" t="str">
        <f>IF(ISBLANK(laps_times[[#This Row],[78]]),"DNF",CONCATENATE(RANK(rounds_cum_time[[#This Row],[78]],rounds_cum_time[78],1),"."))</f>
        <v>88.</v>
      </c>
      <c r="CJ109" s="130" t="str">
        <f>IF(ISBLANK(laps_times[[#This Row],[79]]),"DNF",CONCATENATE(RANK(rounds_cum_time[[#This Row],[79]],rounds_cum_time[79],1),"."))</f>
        <v>89.</v>
      </c>
      <c r="CK109" s="130" t="str">
        <f>IF(ISBLANK(laps_times[[#This Row],[80]]),"DNF",CONCATENATE(RANK(rounds_cum_time[[#This Row],[80]],rounds_cum_time[80],1),"."))</f>
        <v>91.</v>
      </c>
      <c r="CL109" s="130" t="str">
        <f>IF(ISBLANK(laps_times[[#This Row],[81]]),"DNF",CONCATENATE(RANK(rounds_cum_time[[#This Row],[81]],rounds_cum_time[81],1),"."))</f>
        <v>91.</v>
      </c>
      <c r="CM109" s="130" t="str">
        <f>IF(ISBLANK(laps_times[[#This Row],[82]]),"DNF",CONCATENATE(RANK(rounds_cum_time[[#This Row],[82]],rounds_cum_time[82],1),"."))</f>
        <v>91.</v>
      </c>
      <c r="CN109" s="130" t="str">
        <f>IF(ISBLANK(laps_times[[#This Row],[83]]),"DNF",CONCATENATE(RANK(rounds_cum_time[[#This Row],[83]],rounds_cum_time[83],1),"."))</f>
        <v>90.</v>
      </c>
      <c r="CO109" s="130" t="str">
        <f>IF(ISBLANK(laps_times[[#This Row],[84]]),"DNF",CONCATENATE(RANK(rounds_cum_time[[#This Row],[84]],rounds_cum_time[84],1),"."))</f>
        <v>91.</v>
      </c>
      <c r="CP109" s="130" t="str">
        <f>IF(ISBLANK(laps_times[[#This Row],[85]]),"DNF",CONCATENATE(RANK(rounds_cum_time[[#This Row],[85]],rounds_cum_time[85],1),"."))</f>
        <v>92.</v>
      </c>
      <c r="CQ109" s="130" t="str">
        <f>IF(ISBLANK(laps_times[[#This Row],[86]]),"DNF",CONCATENATE(RANK(rounds_cum_time[[#This Row],[86]],rounds_cum_time[86],1),"."))</f>
        <v>93.</v>
      </c>
      <c r="CR109" s="130" t="str">
        <f>IF(ISBLANK(laps_times[[#This Row],[87]]),"DNF",CONCATENATE(RANK(rounds_cum_time[[#This Row],[87]],rounds_cum_time[87],1),"."))</f>
        <v>93.</v>
      </c>
      <c r="CS109" s="130" t="str">
        <f>IF(ISBLANK(laps_times[[#This Row],[88]]),"DNF",CONCATENATE(RANK(rounds_cum_time[[#This Row],[88]],rounds_cum_time[88],1),"."))</f>
        <v>93.</v>
      </c>
      <c r="CT109" s="130" t="str">
        <f>IF(ISBLANK(laps_times[[#This Row],[89]]),"DNF",CONCATENATE(RANK(rounds_cum_time[[#This Row],[89]],rounds_cum_time[89],1),"."))</f>
        <v>93.</v>
      </c>
      <c r="CU109" s="130" t="str">
        <f>IF(ISBLANK(laps_times[[#This Row],[90]]),"DNF",CONCATENATE(RANK(rounds_cum_time[[#This Row],[90]],rounds_cum_time[90],1),"."))</f>
        <v>95.</v>
      </c>
      <c r="CV109" s="130" t="str">
        <f>IF(ISBLANK(laps_times[[#This Row],[91]]),"DNF",CONCATENATE(RANK(rounds_cum_time[[#This Row],[91]],rounds_cum_time[91],1),"."))</f>
        <v>96.</v>
      </c>
      <c r="CW109" s="130" t="str">
        <f>IF(ISBLANK(laps_times[[#This Row],[92]]),"DNF",CONCATENATE(RANK(rounds_cum_time[[#This Row],[92]],rounds_cum_time[92],1),"."))</f>
        <v>97.</v>
      </c>
      <c r="CX109" s="130" t="str">
        <f>IF(ISBLANK(laps_times[[#This Row],[93]]),"DNF",CONCATENATE(RANK(rounds_cum_time[[#This Row],[93]],rounds_cum_time[93],1),"."))</f>
        <v>99.</v>
      </c>
      <c r="CY109" s="130" t="str">
        <f>IF(ISBLANK(laps_times[[#This Row],[94]]),"DNF",CONCATENATE(RANK(rounds_cum_time[[#This Row],[94]],rounds_cum_time[94],1),"."))</f>
        <v>100.</v>
      </c>
      <c r="CZ109" s="130" t="str">
        <f>IF(ISBLANK(laps_times[[#This Row],[95]]),"DNF",CONCATENATE(RANK(rounds_cum_time[[#This Row],[95]],rounds_cum_time[95],1),"."))</f>
        <v>101.</v>
      </c>
      <c r="DA109" s="130" t="str">
        <f>IF(ISBLANK(laps_times[[#This Row],[96]]),"DNF",CONCATENATE(RANK(rounds_cum_time[[#This Row],[96]],rounds_cum_time[96],1),"."))</f>
        <v>101.</v>
      </c>
      <c r="DB109" s="130" t="str">
        <f>IF(ISBLANK(laps_times[[#This Row],[97]]),"DNF",CONCATENATE(RANK(rounds_cum_time[[#This Row],[97]],rounds_cum_time[97],1),"."))</f>
        <v>101.</v>
      </c>
      <c r="DC109" s="130" t="str">
        <f>IF(ISBLANK(laps_times[[#This Row],[98]]),"DNF",CONCATENATE(RANK(rounds_cum_time[[#This Row],[98]],rounds_cum_time[98],1),"."))</f>
        <v>102.</v>
      </c>
      <c r="DD109" s="130" t="str">
        <f>IF(ISBLANK(laps_times[[#This Row],[99]]),"DNF",CONCATENATE(RANK(rounds_cum_time[[#This Row],[99]],rounds_cum_time[99],1),"."))</f>
        <v>103.</v>
      </c>
      <c r="DE109" s="130" t="str">
        <f>IF(ISBLANK(laps_times[[#This Row],[100]]),"DNF",CONCATENATE(RANK(rounds_cum_time[[#This Row],[100]],rounds_cum_time[100],1),"."))</f>
        <v>102.</v>
      </c>
      <c r="DF109" s="130" t="str">
        <f>IF(ISBLANK(laps_times[[#This Row],[101]]),"DNF",CONCATENATE(RANK(rounds_cum_time[[#This Row],[101]],rounds_cum_time[101],1),"."))</f>
        <v>103.</v>
      </c>
      <c r="DG109" s="130" t="str">
        <f>IF(ISBLANK(laps_times[[#This Row],[102]]),"DNF",CONCATENATE(RANK(rounds_cum_time[[#This Row],[102]],rounds_cum_time[102],1),"."))</f>
        <v>104.</v>
      </c>
      <c r="DH109" s="130" t="str">
        <f>IF(ISBLANK(laps_times[[#This Row],[103]]),"DNF",CONCATENATE(RANK(rounds_cum_time[[#This Row],[103]],rounds_cum_time[103],1),"."))</f>
        <v>105.</v>
      </c>
      <c r="DI109" s="131" t="str">
        <f>IF(ISBLANK(laps_times[[#This Row],[104]]),"DNF",CONCATENATE(RANK(rounds_cum_time[[#This Row],[104]],rounds_cum_time[104],1),"."))</f>
        <v>105.</v>
      </c>
      <c r="DJ109" s="131" t="str">
        <f>IF(ISBLANK(laps_times[[#This Row],[105]]),"DNF",CONCATENATE(RANK(rounds_cum_time[[#This Row],[105]],rounds_cum_time[105],1),"."))</f>
        <v>106.</v>
      </c>
    </row>
    <row r="110" spans="2:114" x14ac:dyDescent="0.2">
      <c r="B110" s="124">
        <f>laps_times[[#This Row],[poř]]</f>
        <v>107</v>
      </c>
      <c r="C110" s="129">
        <f>laps_times[[#This Row],[s.č.]]</f>
        <v>136</v>
      </c>
      <c r="D110" s="125" t="str">
        <f>laps_times[[#This Row],[jméno]]</f>
        <v>Kieler Bernard</v>
      </c>
      <c r="E110" s="126">
        <f>laps_times[[#This Row],[roč]]</f>
        <v>1958</v>
      </c>
      <c r="F110" s="126" t="str">
        <f>laps_times[[#This Row],[kat]]</f>
        <v>M60</v>
      </c>
      <c r="G110" s="126">
        <f>laps_times[[#This Row],[poř_kat]]</f>
        <v>7</v>
      </c>
      <c r="H110" s="135" t="str">
        <f>IF(ISBLANK(laps_times[[#This Row],[klub]]),"-",laps_times[[#This Row],[klub]])</f>
        <v>-</v>
      </c>
      <c r="I110" s="138">
        <f>laps_times[[#This Row],[celk. čas]]</f>
        <v>0.19538194444444446</v>
      </c>
      <c r="J110" s="130" t="str">
        <f>IF(ISBLANK(laps_times[[#This Row],[1]]),"DNF",CONCATENATE(RANK(rounds_cum_time[[#This Row],[1]],rounds_cum_time[1],1),"."))</f>
        <v>114.</v>
      </c>
      <c r="K110" s="130" t="str">
        <f>IF(ISBLANK(laps_times[[#This Row],[2]]),"DNF",CONCATENATE(RANK(rounds_cum_time[[#This Row],[2]],rounds_cum_time[2],1),"."))</f>
        <v>115.</v>
      </c>
      <c r="L110" s="130" t="str">
        <f>IF(ISBLANK(laps_times[[#This Row],[3]]),"DNF",CONCATENATE(RANK(rounds_cum_time[[#This Row],[3]],rounds_cum_time[3],1),"."))</f>
        <v>114.</v>
      </c>
      <c r="M110" s="130" t="str">
        <f>IF(ISBLANK(laps_times[[#This Row],[4]]),"DNF",CONCATENATE(RANK(rounds_cum_time[[#This Row],[4]],rounds_cum_time[4],1),"."))</f>
        <v>113.</v>
      </c>
      <c r="N110" s="130" t="str">
        <f>IF(ISBLANK(laps_times[[#This Row],[5]]),"DNF",CONCATENATE(RANK(rounds_cum_time[[#This Row],[5]],rounds_cum_time[5],1),"."))</f>
        <v>115.</v>
      </c>
      <c r="O110" s="130" t="str">
        <f>IF(ISBLANK(laps_times[[#This Row],[6]]),"DNF",CONCATENATE(RANK(rounds_cum_time[[#This Row],[6]],rounds_cum_time[6],1),"."))</f>
        <v>116.</v>
      </c>
      <c r="P110" s="130" t="str">
        <f>IF(ISBLANK(laps_times[[#This Row],[7]]),"DNF",CONCATENATE(RANK(rounds_cum_time[[#This Row],[7]],rounds_cum_time[7],1),"."))</f>
        <v>116.</v>
      </c>
      <c r="Q110" s="130" t="str">
        <f>IF(ISBLANK(laps_times[[#This Row],[8]]),"DNF",CONCATENATE(RANK(rounds_cum_time[[#This Row],[8]],rounds_cum_time[8],1),"."))</f>
        <v>116.</v>
      </c>
      <c r="R110" s="130" t="str">
        <f>IF(ISBLANK(laps_times[[#This Row],[9]]),"DNF",CONCATENATE(RANK(rounds_cum_time[[#This Row],[9]],rounds_cum_time[9],1),"."))</f>
        <v>116.</v>
      </c>
      <c r="S110" s="130" t="str">
        <f>IF(ISBLANK(laps_times[[#This Row],[10]]),"DNF",CONCATENATE(RANK(rounds_cum_time[[#This Row],[10]],rounds_cum_time[10],1),"."))</f>
        <v>116.</v>
      </c>
      <c r="T110" s="130" t="str">
        <f>IF(ISBLANK(laps_times[[#This Row],[11]]),"DNF",CONCATENATE(RANK(rounds_cum_time[[#This Row],[11]],rounds_cum_time[11],1),"."))</f>
        <v>116.</v>
      </c>
      <c r="U110" s="130" t="str">
        <f>IF(ISBLANK(laps_times[[#This Row],[12]]),"DNF",CONCATENATE(RANK(rounds_cum_time[[#This Row],[12]],rounds_cum_time[12],1),"."))</f>
        <v>116.</v>
      </c>
      <c r="V110" s="130" t="str">
        <f>IF(ISBLANK(laps_times[[#This Row],[13]]),"DNF",CONCATENATE(RANK(rounds_cum_time[[#This Row],[13]],rounds_cum_time[13],1),"."))</f>
        <v>116.</v>
      </c>
      <c r="W110" s="130" t="str">
        <f>IF(ISBLANK(laps_times[[#This Row],[14]]),"DNF",CONCATENATE(RANK(rounds_cum_time[[#This Row],[14]],rounds_cum_time[14],1),"."))</f>
        <v>116.</v>
      </c>
      <c r="X110" s="130" t="str">
        <f>IF(ISBLANK(laps_times[[#This Row],[15]]),"DNF",CONCATENATE(RANK(rounds_cum_time[[#This Row],[15]],rounds_cum_time[15],1),"."))</f>
        <v>116.</v>
      </c>
      <c r="Y110" s="130" t="str">
        <f>IF(ISBLANK(laps_times[[#This Row],[16]]),"DNF",CONCATENATE(RANK(rounds_cum_time[[#This Row],[16]],rounds_cum_time[16],1),"."))</f>
        <v>116.</v>
      </c>
      <c r="Z110" s="130" t="str">
        <f>IF(ISBLANK(laps_times[[#This Row],[17]]),"DNF",CONCATENATE(RANK(rounds_cum_time[[#This Row],[17]],rounds_cum_time[17],1),"."))</f>
        <v>116.</v>
      </c>
      <c r="AA110" s="130" t="str">
        <f>IF(ISBLANK(laps_times[[#This Row],[18]]),"DNF",CONCATENATE(RANK(rounds_cum_time[[#This Row],[18]],rounds_cum_time[18],1),"."))</f>
        <v>116.</v>
      </c>
      <c r="AB110" s="130" t="str">
        <f>IF(ISBLANK(laps_times[[#This Row],[19]]),"DNF",CONCATENATE(RANK(rounds_cum_time[[#This Row],[19]],rounds_cum_time[19],1),"."))</f>
        <v>116.</v>
      </c>
      <c r="AC110" s="130" t="str">
        <f>IF(ISBLANK(laps_times[[#This Row],[20]]),"DNF",CONCATENATE(RANK(rounds_cum_time[[#This Row],[20]],rounds_cum_time[20],1),"."))</f>
        <v>116.</v>
      </c>
      <c r="AD110" s="130" t="str">
        <f>IF(ISBLANK(laps_times[[#This Row],[21]]),"DNF",CONCATENATE(RANK(rounds_cum_time[[#This Row],[21]],rounds_cum_time[21],1),"."))</f>
        <v>116.</v>
      </c>
      <c r="AE110" s="130" t="str">
        <f>IF(ISBLANK(laps_times[[#This Row],[22]]),"DNF",CONCATENATE(RANK(rounds_cum_time[[#This Row],[22]],rounds_cum_time[22],1),"."))</f>
        <v>116.</v>
      </c>
      <c r="AF110" s="130" t="str">
        <f>IF(ISBLANK(laps_times[[#This Row],[23]]),"DNF",CONCATENATE(RANK(rounds_cum_time[[#This Row],[23]],rounds_cum_time[23],1),"."))</f>
        <v>116.</v>
      </c>
      <c r="AG110" s="130" t="str">
        <f>IF(ISBLANK(laps_times[[#This Row],[24]]),"DNF",CONCATENATE(RANK(rounds_cum_time[[#This Row],[24]],rounds_cum_time[24],1),"."))</f>
        <v>116.</v>
      </c>
      <c r="AH110" s="130" t="str">
        <f>IF(ISBLANK(laps_times[[#This Row],[25]]),"DNF",CONCATENATE(RANK(rounds_cum_time[[#This Row],[25]],rounds_cum_time[25],1),"."))</f>
        <v>116.</v>
      </c>
      <c r="AI110" s="130" t="str">
        <f>IF(ISBLANK(laps_times[[#This Row],[26]]),"DNF",CONCATENATE(RANK(rounds_cum_time[[#This Row],[26]],rounds_cum_time[26],1),"."))</f>
        <v>115.</v>
      </c>
      <c r="AJ110" s="130" t="str">
        <f>IF(ISBLANK(laps_times[[#This Row],[27]]),"DNF",CONCATENATE(RANK(rounds_cum_time[[#This Row],[27]],rounds_cum_time[27],1),"."))</f>
        <v>116.</v>
      </c>
      <c r="AK110" s="130" t="str">
        <f>IF(ISBLANK(laps_times[[#This Row],[28]]),"DNF",CONCATENATE(RANK(rounds_cum_time[[#This Row],[28]],rounds_cum_time[28],1),"."))</f>
        <v>115.</v>
      </c>
      <c r="AL110" s="130" t="str">
        <f>IF(ISBLANK(laps_times[[#This Row],[29]]),"DNF",CONCATENATE(RANK(rounds_cum_time[[#This Row],[29]],rounds_cum_time[29],1),"."))</f>
        <v>115.</v>
      </c>
      <c r="AM110" s="130" t="str">
        <f>IF(ISBLANK(laps_times[[#This Row],[30]]),"DNF",CONCATENATE(RANK(rounds_cum_time[[#This Row],[30]],rounds_cum_time[30],1),"."))</f>
        <v>115.</v>
      </c>
      <c r="AN110" s="130" t="str">
        <f>IF(ISBLANK(laps_times[[#This Row],[31]]),"DNF",CONCATENATE(RANK(rounds_cum_time[[#This Row],[31]],rounds_cum_time[31],1),"."))</f>
        <v>116.</v>
      </c>
      <c r="AO110" s="130" t="str">
        <f>IF(ISBLANK(laps_times[[#This Row],[32]]),"DNF",CONCATENATE(RANK(rounds_cum_time[[#This Row],[32]],rounds_cum_time[32],1),"."))</f>
        <v>115.</v>
      </c>
      <c r="AP110" s="130" t="str">
        <f>IF(ISBLANK(laps_times[[#This Row],[33]]),"DNF",CONCATENATE(RANK(rounds_cum_time[[#This Row],[33]],rounds_cum_time[33],1),"."))</f>
        <v>116.</v>
      </c>
      <c r="AQ110" s="130" t="str">
        <f>IF(ISBLANK(laps_times[[#This Row],[34]]),"DNF",CONCATENATE(RANK(rounds_cum_time[[#This Row],[34]],rounds_cum_time[34],1),"."))</f>
        <v>116.</v>
      </c>
      <c r="AR110" s="130" t="str">
        <f>IF(ISBLANK(laps_times[[#This Row],[35]]),"DNF",CONCATENATE(RANK(rounds_cum_time[[#This Row],[35]],rounds_cum_time[35],1),"."))</f>
        <v>116.</v>
      </c>
      <c r="AS110" s="130" t="str">
        <f>IF(ISBLANK(laps_times[[#This Row],[36]]),"DNF",CONCATENATE(RANK(rounds_cum_time[[#This Row],[36]],rounds_cum_time[36],1),"."))</f>
        <v>115.</v>
      </c>
      <c r="AT110" s="130" t="str">
        <f>IF(ISBLANK(laps_times[[#This Row],[37]]),"DNF",CONCATENATE(RANK(rounds_cum_time[[#This Row],[37]],rounds_cum_time[37],1),"."))</f>
        <v>115.</v>
      </c>
      <c r="AU110" s="130" t="str">
        <f>IF(ISBLANK(laps_times[[#This Row],[38]]),"DNF",CONCATENATE(RANK(rounds_cum_time[[#This Row],[38]],rounds_cum_time[38],1),"."))</f>
        <v>115.</v>
      </c>
      <c r="AV110" s="130" t="str">
        <f>IF(ISBLANK(laps_times[[#This Row],[39]]),"DNF",CONCATENATE(RANK(rounds_cum_time[[#This Row],[39]],rounds_cum_time[39],1),"."))</f>
        <v>115.</v>
      </c>
      <c r="AW110" s="130" t="str">
        <f>IF(ISBLANK(laps_times[[#This Row],[40]]),"DNF",CONCATENATE(RANK(rounds_cum_time[[#This Row],[40]],rounds_cum_time[40],1),"."))</f>
        <v>115.</v>
      </c>
      <c r="AX110" s="130" t="str">
        <f>IF(ISBLANK(laps_times[[#This Row],[41]]),"DNF",CONCATENATE(RANK(rounds_cum_time[[#This Row],[41]],rounds_cum_time[41],1),"."))</f>
        <v>115.</v>
      </c>
      <c r="AY110" s="130" t="str">
        <f>IF(ISBLANK(laps_times[[#This Row],[42]]),"DNF",CONCATENATE(RANK(rounds_cum_time[[#This Row],[42]],rounds_cum_time[42],1),"."))</f>
        <v>115.</v>
      </c>
      <c r="AZ110" s="130" t="str">
        <f>IF(ISBLANK(laps_times[[#This Row],[43]]),"DNF",CONCATENATE(RANK(rounds_cum_time[[#This Row],[43]],rounds_cum_time[43],1),"."))</f>
        <v>115.</v>
      </c>
      <c r="BA110" s="130" t="str">
        <f>IF(ISBLANK(laps_times[[#This Row],[44]]),"DNF",CONCATENATE(RANK(rounds_cum_time[[#This Row],[44]],rounds_cum_time[44],1),"."))</f>
        <v>115.</v>
      </c>
      <c r="BB110" s="130" t="str">
        <f>IF(ISBLANK(laps_times[[#This Row],[45]]),"DNF",CONCATENATE(RANK(rounds_cum_time[[#This Row],[45]],rounds_cum_time[45],1),"."))</f>
        <v>115.</v>
      </c>
      <c r="BC110" s="130" t="str">
        <f>IF(ISBLANK(laps_times[[#This Row],[46]]),"DNF",CONCATENATE(RANK(rounds_cum_time[[#This Row],[46]],rounds_cum_time[46],1),"."))</f>
        <v>114.</v>
      </c>
      <c r="BD110" s="130" t="str">
        <f>IF(ISBLANK(laps_times[[#This Row],[47]]),"DNF",CONCATENATE(RANK(rounds_cum_time[[#This Row],[47]],rounds_cum_time[47],1),"."))</f>
        <v>114.</v>
      </c>
      <c r="BE110" s="130" t="str">
        <f>IF(ISBLANK(laps_times[[#This Row],[48]]),"DNF",CONCATENATE(RANK(rounds_cum_time[[#This Row],[48]],rounds_cum_time[48],1),"."))</f>
        <v>112.</v>
      </c>
      <c r="BF110" s="130" t="str">
        <f>IF(ISBLANK(laps_times[[#This Row],[49]]),"DNF",CONCATENATE(RANK(rounds_cum_time[[#This Row],[49]],rounds_cum_time[49],1),"."))</f>
        <v>113.</v>
      </c>
      <c r="BG110" s="130" t="str">
        <f>IF(ISBLANK(laps_times[[#This Row],[50]]),"DNF",CONCATENATE(RANK(rounds_cum_time[[#This Row],[50]],rounds_cum_time[50],1),"."))</f>
        <v>114.</v>
      </c>
      <c r="BH110" s="130" t="str">
        <f>IF(ISBLANK(laps_times[[#This Row],[51]]),"DNF",CONCATENATE(RANK(rounds_cum_time[[#This Row],[51]],rounds_cum_time[51],1),"."))</f>
        <v>113.</v>
      </c>
      <c r="BI110" s="130" t="str">
        <f>IF(ISBLANK(laps_times[[#This Row],[52]]),"DNF",CONCATENATE(RANK(rounds_cum_time[[#This Row],[52]],rounds_cum_time[52],1),"."))</f>
        <v>114.</v>
      </c>
      <c r="BJ110" s="130" t="str">
        <f>IF(ISBLANK(laps_times[[#This Row],[53]]),"DNF",CONCATENATE(RANK(rounds_cum_time[[#This Row],[53]],rounds_cum_time[53],1),"."))</f>
        <v>114.</v>
      </c>
      <c r="BK110" s="130" t="str">
        <f>IF(ISBLANK(laps_times[[#This Row],[54]]),"DNF",CONCATENATE(RANK(rounds_cum_time[[#This Row],[54]],rounds_cum_time[54],1),"."))</f>
        <v>113.</v>
      </c>
      <c r="BL110" s="130" t="str">
        <f>IF(ISBLANK(laps_times[[#This Row],[55]]),"DNF",CONCATENATE(RANK(rounds_cum_time[[#This Row],[55]],rounds_cum_time[55],1),"."))</f>
        <v>113.</v>
      </c>
      <c r="BM110" s="130" t="str">
        <f>IF(ISBLANK(laps_times[[#This Row],[56]]),"DNF",CONCATENATE(RANK(rounds_cum_time[[#This Row],[56]],rounds_cum_time[56],1),"."))</f>
        <v>113.</v>
      </c>
      <c r="BN110" s="130" t="str">
        <f>IF(ISBLANK(laps_times[[#This Row],[57]]),"DNF",CONCATENATE(RANK(rounds_cum_time[[#This Row],[57]],rounds_cum_time[57],1),"."))</f>
        <v>113.</v>
      </c>
      <c r="BO110" s="130" t="str">
        <f>IF(ISBLANK(laps_times[[#This Row],[58]]),"DNF",CONCATENATE(RANK(rounds_cum_time[[#This Row],[58]],rounds_cum_time[58],1),"."))</f>
        <v>113.</v>
      </c>
      <c r="BP110" s="130" t="str">
        <f>IF(ISBLANK(laps_times[[#This Row],[59]]),"DNF",CONCATENATE(RANK(rounds_cum_time[[#This Row],[59]],rounds_cum_time[59],1),"."))</f>
        <v>113.</v>
      </c>
      <c r="BQ110" s="130" t="str">
        <f>IF(ISBLANK(laps_times[[#This Row],[60]]),"DNF",CONCATENATE(RANK(rounds_cum_time[[#This Row],[60]],rounds_cum_time[60],1),"."))</f>
        <v>113.</v>
      </c>
      <c r="BR110" s="130" t="str">
        <f>IF(ISBLANK(laps_times[[#This Row],[61]]),"DNF",CONCATENATE(RANK(rounds_cum_time[[#This Row],[61]],rounds_cum_time[61],1),"."))</f>
        <v>111.</v>
      </c>
      <c r="BS110" s="130" t="str">
        <f>IF(ISBLANK(laps_times[[#This Row],[62]]),"DNF",CONCATENATE(RANK(rounds_cum_time[[#This Row],[62]],rounds_cum_time[62],1),"."))</f>
        <v>111.</v>
      </c>
      <c r="BT110" s="130" t="str">
        <f>IF(ISBLANK(laps_times[[#This Row],[63]]),"DNF",CONCATENATE(RANK(rounds_cum_time[[#This Row],[63]],rounds_cum_time[63],1),"."))</f>
        <v>111.</v>
      </c>
      <c r="BU110" s="130" t="str">
        <f>IF(ISBLANK(laps_times[[#This Row],[64]]),"DNF",CONCATENATE(RANK(rounds_cum_time[[#This Row],[64]],rounds_cum_time[64],1),"."))</f>
        <v>111.</v>
      </c>
      <c r="BV110" s="130" t="str">
        <f>IF(ISBLANK(laps_times[[#This Row],[65]]),"DNF",CONCATENATE(RANK(rounds_cum_time[[#This Row],[65]],rounds_cum_time[65],1),"."))</f>
        <v>111.</v>
      </c>
      <c r="BW110" s="130" t="str">
        <f>IF(ISBLANK(laps_times[[#This Row],[66]]),"DNF",CONCATENATE(RANK(rounds_cum_time[[#This Row],[66]],rounds_cum_time[66],1),"."))</f>
        <v>110.</v>
      </c>
      <c r="BX110" s="130" t="str">
        <f>IF(ISBLANK(laps_times[[#This Row],[67]]),"DNF",CONCATENATE(RANK(rounds_cum_time[[#This Row],[67]],rounds_cum_time[67],1),"."))</f>
        <v>110.</v>
      </c>
      <c r="BY110" s="130" t="str">
        <f>IF(ISBLANK(laps_times[[#This Row],[68]]),"DNF",CONCATENATE(RANK(rounds_cum_time[[#This Row],[68]],rounds_cum_time[68],1),"."))</f>
        <v>108.</v>
      </c>
      <c r="BZ110" s="130" t="str">
        <f>IF(ISBLANK(laps_times[[#This Row],[69]]),"DNF",CONCATENATE(RANK(rounds_cum_time[[#This Row],[69]],rounds_cum_time[69],1),"."))</f>
        <v>108.</v>
      </c>
      <c r="CA110" s="130" t="str">
        <f>IF(ISBLANK(laps_times[[#This Row],[70]]),"DNF",CONCATENATE(RANK(rounds_cum_time[[#This Row],[70]],rounds_cum_time[70],1),"."))</f>
        <v>108.</v>
      </c>
      <c r="CB110" s="130" t="str">
        <f>IF(ISBLANK(laps_times[[#This Row],[71]]),"DNF",CONCATENATE(RANK(rounds_cum_time[[#This Row],[71]],rounds_cum_time[71],1),"."))</f>
        <v>108.</v>
      </c>
      <c r="CC110" s="130" t="str">
        <f>IF(ISBLANK(laps_times[[#This Row],[72]]),"DNF",CONCATENATE(RANK(rounds_cum_time[[#This Row],[72]],rounds_cum_time[72],1),"."))</f>
        <v>108.</v>
      </c>
      <c r="CD110" s="130" t="str">
        <f>IF(ISBLANK(laps_times[[#This Row],[73]]),"DNF",CONCATENATE(RANK(rounds_cum_time[[#This Row],[73]],rounds_cum_time[73],1),"."))</f>
        <v>108.</v>
      </c>
      <c r="CE110" s="130" t="str">
        <f>IF(ISBLANK(laps_times[[#This Row],[74]]),"DNF",CONCATENATE(RANK(rounds_cum_time[[#This Row],[74]],rounds_cum_time[74],1),"."))</f>
        <v>108.</v>
      </c>
      <c r="CF110" s="130" t="str">
        <f>IF(ISBLANK(laps_times[[#This Row],[75]]),"DNF",CONCATENATE(RANK(rounds_cum_time[[#This Row],[75]],rounds_cum_time[75],1),"."))</f>
        <v>108.</v>
      </c>
      <c r="CG110" s="130" t="str">
        <f>IF(ISBLANK(laps_times[[#This Row],[76]]),"DNF",CONCATENATE(RANK(rounds_cum_time[[#This Row],[76]],rounds_cum_time[76],1),"."))</f>
        <v>108.</v>
      </c>
      <c r="CH110" s="130" t="str">
        <f>IF(ISBLANK(laps_times[[#This Row],[77]]),"DNF",CONCATENATE(RANK(rounds_cum_time[[#This Row],[77]],rounds_cum_time[77],1),"."))</f>
        <v>108.</v>
      </c>
      <c r="CI110" s="130" t="str">
        <f>IF(ISBLANK(laps_times[[#This Row],[78]]),"DNF",CONCATENATE(RANK(rounds_cum_time[[#This Row],[78]],rounds_cum_time[78],1),"."))</f>
        <v>108.</v>
      </c>
      <c r="CJ110" s="130" t="str">
        <f>IF(ISBLANK(laps_times[[#This Row],[79]]),"DNF",CONCATENATE(RANK(rounds_cum_time[[#This Row],[79]],rounds_cum_time[79],1),"."))</f>
        <v>108.</v>
      </c>
      <c r="CK110" s="130" t="str">
        <f>IF(ISBLANK(laps_times[[#This Row],[80]]),"DNF",CONCATENATE(RANK(rounds_cum_time[[#This Row],[80]],rounds_cum_time[80],1),"."))</f>
        <v>108.</v>
      </c>
      <c r="CL110" s="130" t="str">
        <f>IF(ISBLANK(laps_times[[#This Row],[81]]),"DNF",CONCATENATE(RANK(rounds_cum_time[[#This Row],[81]],rounds_cum_time[81],1),"."))</f>
        <v>108.</v>
      </c>
      <c r="CM110" s="130" t="str">
        <f>IF(ISBLANK(laps_times[[#This Row],[82]]),"DNF",CONCATENATE(RANK(rounds_cum_time[[#This Row],[82]],rounds_cum_time[82],1),"."))</f>
        <v>108.</v>
      </c>
      <c r="CN110" s="130" t="str">
        <f>IF(ISBLANK(laps_times[[#This Row],[83]]),"DNF",CONCATENATE(RANK(rounds_cum_time[[#This Row],[83]],rounds_cum_time[83],1),"."))</f>
        <v>107.</v>
      </c>
      <c r="CO110" s="130" t="str">
        <f>IF(ISBLANK(laps_times[[#This Row],[84]]),"DNF",CONCATENATE(RANK(rounds_cum_time[[#This Row],[84]],rounds_cum_time[84],1),"."))</f>
        <v>107.</v>
      </c>
      <c r="CP110" s="130" t="str">
        <f>IF(ISBLANK(laps_times[[#This Row],[85]]),"DNF",CONCATENATE(RANK(rounds_cum_time[[#This Row],[85]],rounds_cum_time[85],1),"."))</f>
        <v>107.</v>
      </c>
      <c r="CQ110" s="130" t="str">
        <f>IF(ISBLANK(laps_times[[#This Row],[86]]),"DNF",CONCATENATE(RANK(rounds_cum_time[[#This Row],[86]],rounds_cum_time[86],1),"."))</f>
        <v>107.</v>
      </c>
      <c r="CR110" s="130" t="str">
        <f>IF(ISBLANK(laps_times[[#This Row],[87]]),"DNF",CONCATENATE(RANK(rounds_cum_time[[#This Row],[87]],rounds_cum_time[87],1),"."))</f>
        <v>107.</v>
      </c>
      <c r="CS110" s="130" t="str">
        <f>IF(ISBLANK(laps_times[[#This Row],[88]]),"DNF",CONCATENATE(RANK(rounds_cum_time[[#This Row],[88]],rounds_cum_time[88],1),"."))</f>
        <v>107.</v>
      </c>
      <c r="CT110" s="130" t="str">
        <f>IF(ISBLANK(laps_times[[#This Row],[89]]),"DNF",CONCATENATE(RANK(rounds_cum_time[[#This Row],[89]],rounds_cum_time[89],1),"."))</f>
        <v>107.</v>
      </c>
      <c r="CU110" s="130" t="str">
        <f>IF(ISBLANK(laps_times[[#This Row],[90]]),"DNF",CONCATENATE(RANK(rounds_cum_time[[#This Row],[90]],rounds_cum_time[90],1),"."))</f>
        <v>107.</v>
      </c>
      <c r="CV110" s="130" t="str">
        <f>IF(ISBLANK(laps_times[[#This Row],[91]]),"DNF",CONCATENATE(RANK(rounds_cum_time[[#This Row],[91]],rounds_cum_time[91],1),"."))</f>
        <v>107.</v>
      </c>
      <c r="CW110" s="130" t="str">
        <f>IF(ISBLANK(laps_times[[#This Row],[92]]),"DNF",CONCATENATE(RANK(rounds_cum_time[[#This Row],[92]],rounds_cum_time[92],1),"."))</f>
        <v>107.</v>
      </c>
      <c r="CX110" s="130" t="str">
        <f>IF(ISBLANK(laps_times[[#This Row],[93]]),"DNF",CONCATENATE(RANK(rounds_cum_time[[#This Row],[93]],rounds_cum_time[93],1),"."))</f>
        <v>107.</v>
      </c>
      <c r="CY110" s="130" t="str">
        <f>IF(ISBLANK(laps_times[[#This Row],[94]]),"DNF",CONCATENATE(RANK(rounds_cum_time[[#This Row],[94]],rounds_cum_time[94],1),"."))</f>
        <v>107.</v>
      </c>
      <c r="CZ110" s="130" t="str">
        <f>IF(ISBLANK(laps_times[[#This Row],[95]]),"DNF",CONCATENATE(RANK(rounds_cum_time[[#This Row],[95]],rounds_cum_time[95],1),"."))</f>
        <v>107.</v>
      </c>
      <c r="DA110" s="130" t="str">
        <f>IF(ISBLANK(laps_times[[#This Row],[96]]),"DNF",CONCATENATE(RANK(rounds_cum_time[[#This Row],[96]],rounds_cum_time[96],1),"."))</f>
        <v>107.</v>
      </c>
      <c r="DB110" s="130" t="str">
        <f>IF(ISBLANK(laps_times[[#This Row],[97]]),"DNF",CONCATENATE(RANK(rounds_cum_time[[#This Row],[97]],rounds_cum_time[97],1),"."))</f>
        <v>107.</v>
      </c>
      <c r="DC110" s="130" t="str">
        <f>IF(ISBLANK(laps_times[[#This Row],[98]]),"DNF",CONCATENATE(RANK(rounds_cum_time[[#This Row],[98]],rounds_cum_time[98],1),"."))</f>
        <v>108.</v>
      </c>
      <c r="DD110" s="130" t="str">
        <f>IF(ISBLANK(laps_times[[#This Row],[99]]),"DNF",CONCATENATE(RANK(rounds_cum_time[[#This Row],[99]],rounds_cum_time[99],1),"."))</f>
        <v>108.</v>
      </c>
      <c r="DE110" s="130" t="str">
        <f>IF(ISBLANK(laps_times[[#This Row],[100]]),"DNF",CONCATENATE(RANK(rounds_cum_time[[#This Row],[100]],rounds_cum_time[100],1),"."))</f>
        <v>108.</v>
      </c>
      <c r="DF110" s="130" t="str">
        <f>IF(ISBLANK(laps_times[[#This Row],[101]]),"DNF",CONCATENATE(RANK(rounds_cum_time[[#This Row],[101]],rounds_cum_time[101],1),"."))</f>
        <v>108.</v>
      </c>
      <c r="DG110" s="130" t="str">
        <f>IF(ISBLANK(laps_times[[#This Row],[102]]),"DNF",CONCATENATE(RANK(rounds_cum_time[[#This Row],[102]],rounds_cum_time[102],1),"."))</f>
        <v>108.</v>
      </c>
      <c r="DH110" s="130" t="str">
        <f>IF(ISBLANK(laps_times[[#This Row],[103]]),"DNF",CONCATENATE(RANK(rounds_cum_time[[#This Row],[103]],rounds_cum_time[103],1),"."))</f>
        <v>108.</v>
      </c>
      <c r="DI110" s="131" t="str">
        <f>IF(ISBLANK(laps_times[[#This Row],[104]]),"DNF",CONCATENATE(RANK(rounds_cum_time[[#This Row],[104]],rounds_cum_time[104],1),"."))</f>
        <v>107.</v>
      </c>
      <c r="DJ110" s="131" t="str">
        <f>IF(ISBLANK(laps_times[[#This Row],[105]]),"DNF",CONCATENATE(RANK(rounds_cum_time[[#This Row],[105]],rounds_cum_time[105],1),"."))</f>
        <v>107.</v>
      </c>
    </row>
    <row r="111" spans="2:114" x14ac:dyDescent="0.2">
      <c r="B111" s="124">
        <f>laps_times[[#This Row],[poř]]</f>
        <v>108</v>
      </c>
      <c r="C111" s="129">
        <f>laps_times[[#This Row],[s.č.]]</f>
        <v>41</v>
      </c>
      <c r="D111" s="125" t="str">
        <f>laps_times[[#This Row],[jméno]]</f>
        <v>Chudý Luboš</v>
      </c>
      <c r="E111" s="126">
        <f>laps_times[[#This Row],[roč]]</f>
        <v>1966</v>
      </c>
      <c r="F111" s="126" t="str">
        <f>laps_times[[#This Row],[kat]]</f>
        <v>M50</v>
      </c>
      <c r="G111" s="126">
        <f>laps_times[[#This Row],[poř_kat]]</f>
        <v>22</v>
      </c>
      <c r="H111" s="135" t="str">
        <f>IF(ISBLANK(laps_times[[#This Row],[klub]]),"-",laps_times[[#This Row],[klub]])</f>
        <v>-</v>
      </c>
      <c r="I111" s="138">
        <f>laps_times[[#This Row],[celk. čas]]</f>
        <v>0.19565972222222219</v>
      </c>
      <c r="J111" s="130" t="str">
        <f>IF(ISBLANK(laps_times[[#This Row],[1]]),"DNF",CONCATENATE(RANK(rounds_cum_time[[#This Row],[1]],rounds_cum_time[1],1),"."))</f>
        <v>112.</v>
      </c>
      <c r="K111" s="130" t="str">
        <f>IF(ISBLANK(laps_times[[#This Row],[2]]),"DNF",CONCATENATE(RANK(rounds_cum_time[[#This Row],[2]],rounds_cum_time[2],1),"."))</f>
        <v>109.</v>
      </c>
      <c r="L111" s="130" t="str">
        <f>IF(ISBLANK(laps_times[[#This Row],[3]]),"DNF",CONCATENATE(RANK(rounds_cum_time[[#This Row],[3]],rounds_cum_time[3],1),"."))</f>
        <v>107.</v>
      </c>
      <c r="M111" s="130" t="str">
        <f>IF(ISBLANK(laps_times[[#This Row],[4]]),"DNF",CONCATENATE(RANK(rounds_cum_time[[#This Row],[4]],rounds_cum_time[4],1),"."))</f>
        <v>106.</v>
      </c>
      <c r="N111" s="130" t="str">
        <f>IF(ISBLANK(laps_times[[#This Row],[5]]),"DNF",CONCATENATE(RANK(rounds_cum_time[[#This Row],[5]],rounds_cum_time[5],1),"."))</f>
        <v>104.</v>
      </c>
      <c r="O111" s="130" t="str">
        <f>IF(ISBLANK(laps_times[[#This Row],[6]]),"DNF",CONCATENATE(RANK(rounds_cum_time[[#This Row],[6]],rounds_cum_time[6],1),"."))</f>
        <v>103.</v>
      </c>
      <c r="P111" s="130" t="str">
        <f>IF(ISBLANK(laps_times[[#This Row],[7]]),"DNF",CONCATENATE(RANK(rounds_cum_time[[#This Row],[7]],rounds_cum_time[7],1),"."))</f>
        <v>104.</v>
      </c>
      <c r="Q111" s="130" t="str">
        <f>IF(ISBLANK(laps_times[[#This Row],[8]]),"DNF",CONCATENATE(RANK(rounds_cum_time[[#This Row],[8]],rounds_cum_time[8],1),"."))</f>
        <v>108.</v>
      </c>
      <c r="R111" s="130" t="str">
        <f>IF(ISBLANK(laps_times[[#This Row],[9]]),"DNF",CONCATENATE(RANK(rounds_cum_time[[#This Row],[9]],rounds_cum_time[9],1),"."))</f>
        <v>106.</v>
      </c>
      <c r="S111" s="130" t="str">
        <f>IF(ISBLANK(laps_times[[#This Row],[10]]),"DNF",CONCATENATE(RANK(rounds_cum_time[[#This Row],[10]],rounds_cum_time[10],1),"."))</f>
        <v>106.</v>
      </c>
      <c r="T111" s="130" t="str">
        <f>IF(ISBLANK(laps_times[[#This Row],[11]]),"DNF",CONCATENATE(RANK(rounds_cum_time[[#This Row],[11]],rounds_cum_time[11],1),"."))</f>
        <v>104.</v>
      </c>
      <c r="U111" s="130" t="str">
        <f>IF(ISBLANK(laps_times[[#This Row],[12]]),"DNF",CONCATENATE(RANK(rounds_cum_time[[#This Row],[12]],rounds_cum_time[12],1),"."))</f>
        <v>103.</v>
      </c>
      <c r="V111" s="130" t="str">
        <f>IF(ISBLANK(laps_times[[#This Row],[13]]),"DNF",CONCATENATE(RANK(rounds_cum_time[[#This Row],[13]],rounds_cum_time[13],1),"."))</f>
        <v>102.</v>
      </c>
      <c r="W111" s="130" t="str">
        <f>IF(ISBLANK(laps_times[[#This Row],[14]]),"DNF",CONCATENATE(RANK(rounds_cum_time[[#This Row],[14]],rounds_cum_time[14],1),"."))</f>
        <v>102.</v>
      </c>
      <c r="X111" s="130" t="str">
        <f>IF(ISBLANK(laps_times[[#This Row],[15]]),"DNF",CONCATENATE(RANK(rounds_cum_time[[#This Row],[15]],rounds_cum_time[15],1),"."))</f>
        <v>102.</v>
      </c>
      <c r="Y111" s="130" t="str">
        <f>IF(ISBLANK(laps_times[[#This Row],[16]]),"DNF",CONCATENATE(RANK(rounds_cum_time[[#This Row],[16]],rounds_cum_time[16],1),"."))</f>
        <v>102.</v>
      </c>
      <c r="Z111" s="130" t="str">
        <f>IF(ISBLANK(laps_times[[#This Row],[17]]),"DNF",CONCATENATE(RANK(rounds_cum_time[[#This Row],[17]],rounds_cum_time[17],1),"."))</f>
        <v>101.</v>
      </c>
      <c r="AA111" s="130" t="str">
        <f>IF(ISBLANK(laps_times[[#This Row],[18]]),"DNF",CONCATENATE(RANK(rounds_cum_time[[#This Row],[18]],rounds_cum_time[18],1),"."))</f>
        <v>99.</v>
      </c>
      <c r="AB111" s="130" t="str">
        <f>IF(ISBLANK(laps_times[[#This Row],[19]]),"DNF",CONCATENATE(RANK(rounds_cum_time[[#This Row],[19]],rounds_cum_time[19],1),"."))</f>
        <v>99.</v>
      </c>
      <c r="AC111" s="130" t="str">
        <f>IF(ISBLANK(laps_times[[#This Row],[20]]),"DNF",CONCATENATE(RANK(rounds_cum_time[[#This Row],[20]],rounds_cum_time[20],1),"."))</f>
        <v>100.</v>
      </c>
      <c r="AD111" s="130" t="str">
        <f>IF(ISBLANK(laps_times[[#This Row],[21]]),"DNF",CONCATENATE(RANK(rounds_cum_time[[#This Row],[21]],rounds_cum_time[21],1),"."))</f>
        <v>100.</v>
      </c>
      <c r="AE111" s="130" t="str">
        <f>IF(ISBLANK(laps_times[[#This Row],[22]]),"DNF",CONCATENATE(RANK(rounds_cum_time[[#This Row],[22]],rounds_cum_time[22],1),"."))</f>
        <v>102.</v>
      </c>
      <c r="AF111" s="130" t="str">
        <f>IF(ISBLANK(laps_times[[#This Row],[23]]),"DNF",CONCATENATE(RANK(rounds_cum_time[[#This Row],[23]],rounds_cum_time[23],1),"."))</f>
        <v>103.</v>
      </c>
      <c r="AG111" s="130" t="str">
        <f>IF(ISBLANK(laps_times[[#This Row],[24]]),"DNF",CONCATENATE(RANK(rounds_cum_time[[#This Row],[24]],rounds_cum_time[24],1),"."))</f>
        <v>103.</v>
      </c>
      <c r="AH111" s="130" t="str">
        <f>IF(ISBLANK(laps_times[[#This Row],[25]]),"DNF",CONCATENATE(RANK(rounds_cum_time[[#This Row],[25]],rounds_cum_time[25],1),"."))</f>
        <v>102.</v>
      </c>
      <c r="AI111" s="130" t="str">
        <f>IF(ISBLANK(laps_times[[#This Row],[26]]),"DNF",CONCATENATE(RANK(rounds_cum_time[[#This Row],[26]],rounds_cum_time[26],1),"."))</f>
        <v>102.</v>
      </c>
      <c r="AJ111" s="130" t="str">
        <f>IF(ISBLANK(laps_times[[#This Row],[27]]),"DNF",CONCATENATE(RANK(rounds_cum_time[[#This Row],[27]],rounds_cum_time[27],1),"."))</f>
        <v>101.</v>
      </c>
      <c r="AK111" s="130" t="str">
        <f>IF(ISBLANK(laps_times[[#This Row],[28]]),"DNF",CONCATENATE(RANK(rounds_cum_time[[#This Row],[28]],rounds_cum_time[28],1),"."))</f>
        <v>100.</v>
      </c>
      <c r="AL111" s="130" t="str">
        <f>IF(ISBLANK(laps_times[[#This Row],[29]]),"DNF",CONCATENATE(RANK(rounds_cum_time[[#This Row],[29]],rounds_cum_time[29],1),"."))</f>
        <v>100.</v>
      </c>
      <c r="AM111" s="130" t="str">
        <f>IF(ISBLANK(laps_times[[#This Row],[30]]),"DNF",CONCATENATE(RANK(rounds_cum_time[[#This Row],[30]],rounds_cum_time[30],1),"."))</f>
        <v>100.</v>
      </c>
      <c r="AN111" s="130" t="str">
        <f>IF(ISBLANK(laps_times[[#This Row],[31]]),"DNF",CONCATENATE(RANK(rounds_cum_time[[#This Row],[31]],rounds_cum_time[31],1),"."))</f>
        <v>100.</v>
      </c>
      <c r="AO111" s="130" t="str">
        <f>IF(ISBLANK(laps_times[[#This Row],[32]]),"DNF",CONCATENATE(RANK(rounds_cum_time[[#This Row],[32]],rounds_cum_time[32],1),"."))</f>
        <v>99.</v>
      </c>
      <c r="AP111" s="130" t="str">
        <f>IF(ISBLANK(laps_times[[#This Row],[33]]),"DNF",CONCATENATE(RANK(rounds_cum_time[[#This Row],[33]],rounds_cum_time[33],1),"."))</f>
        <v>99.</v>
      </c>
      <c r="AQ111" s="130" t="str">
        <f>IF(ISBLANK(laps_times[[#This Row],[34]]),"DNF",CONCATENATE(RANK(rounds_cum_time[[#This Row],[34]],rounds_cum_time[34],1),"."))</f>
        <v>99.</v>
      </c>
      <c r="AR111" s="130" t="str">
        <f>IF(ISBLANK(laps_times[[#This Row],[35]]),"DNF",CONCATENATE(RANK(rounds_cum_time[[#This Row],[35]],rounds_cum_time[35],1),"."))</f>
        <v>99.</v>
      </c>
      <c r="AS111" s="130" t="str">
        <f>IF(ISBLANK(laps_times[[#This Row],[36]]),"DNF",CONCATENATE(RANK(rounds_cum_time[[#This Row],[36]],rounds_cum_time[36],1),"."))</f>
        <v>99.</v>
      </c>
      <c r="AT111" s="130" t="str">
        <f>IF(ISBLANK(laps_times[[#This Row],[37]]),"DNF",CONCATENATE(RANK(rounds_cum_time[[#This Row],[37]],rounds_cum_time[37],1),"."))</f>
        <v>99.</v>
      </c>
      <c r="AU111" s="130" t="str">
        <f>IF(ISBLANK(laps_times[[#This Row],[38]]),"DNF",CONCATENATE(RANK(rounds_cum_time[[#This Row],[38]],rounds_cum_time[38],1),"."))</f>
        <v>99.</v>
      </c>
      <c r="AV111" s="130" t="str">
        <f>IF(ISBLANK(laps_times[[#This Row],[39]]),"DNF",CONCATENATE(RANK(rounds_cum_time[[#This Row],[39]],rounds_cum_time[39],1),"."))</f>
        <v>100.</v>
      </c>
      <c r="AW111" s="130" t="str">
        <f>IF(ISBLANK(laps_times[[#This Row],[40]]),"DNF",CONCATENATE(RANK(rounds_cum_time[[#This Row],[40]],rounds_cum_time[40],1),"."))</f>
        <v>100.</v>
      </c>
      <c r="AX111" s="130" t="str">
        <f>IF(ISBLANK(laps_times[[#This Row],[41]]),"DNF",CONCATENATE(RANK(rounds_cum_time[[#This Row],[41]],rounds_cum_time[41],1),"."))</f>
        <v>100.</v>
      </c>
      <c r="AY111" s="130" t="str">
        <f>IF(ISBLANK(laps_times[[#This Row],[42]]),"DNF",CONCATENATE(RANK(rounds_cum_time[[#This Row],[42]],rounds_cum_time[42],1),"."))</f>
        <v>100.</v>
      </c>
      <c r="AZ111" s="130" t="str">
        <f>IF(ISBLANK(laps_times[[#This Row],[43]]),"DNF",CONCATENATE(RANK(rounds_cum_time[[#This Row],[43]],rounds_cum_time[43],1),"."))</f>
        <v>100.</v>
      </c>
      <c r="BA111" s="130" t="str">
        <f>IF(ISBLANK(laps_times[[#This Row],[44]]),"DNF",CONCATENATE(RANK(rounds_cum_time[[#This Row],[44]],rounds_cum_time[44],1),"."))</f>
        <v>100.</v>
      </c>
      <c r="BB111" s="130" t="str">
        <f>IF(ISBLANK(laps_times[[#This Row],[45]]),"DNF",CONCATENATE(RANK(rounds_cum_time[[#This Row],[45]],rounds_cum_time[45],1),"."))</f>
        <v>100.</v>
      </c>
      <c r="BC111" s="130" t="str">
        <f>IF(ISBLANK(laps_times[[#This Row],[46]]),"DNF",CONCATENATE(RANK(rounds_cum_time[[#This Row],[46]],rounds_cum_time[46],1),"."))</f>
        <v>100.</v>
      </c>
      <c r="BD111" s="130" t="str">
        <f>IF(ISBLANK(laps_times[[#This Row],[47]]),"DNF",CONCATENATE(RANK(rounds_cum_time[[#This Row],[47]],rounds_cum_time[47],1),"."))</f>
        <v>100.</v>
      </c>
      <c r="BE111" s="130" t="str">
        <f>IF(ISBLANK(laps_times[[#This Row],[48]]),"DNF",CONCATENATE(RANK(rounds_cum_time[[#This Row],[48]],rounds_cum_time[48],1),"."))</f>
        <v>99.</v>
      </c>
      <c r="BF111" s="130" t="str">
        <f>IF(ISBLANK(laps_times[[#This Row],[49]]),"DNF",CONCATENATE(RANK(rounds_cum_time[[#This Row],[49]],rounds_cum_time[49],1),"."))</f>
        <v>101.</v>
      </c>
      <c r="BG111" s="130" t="str">
        <f>IF(ISBLANK(laps_times[[#This Row],[50]]),"DNF",CONCATENATE(RANK(rounds_cum_time[[#This Row],[50]],rounds_cum_time[50],1),"."))</f>
        <v>101.</v>
      </c>
      <c r="BH111" s="130" t="str">
        <f>IF(ISBLANK(laps_times[[#This Row],[51]]),"DNF",CONCATENATE(RANK(rounds_cum_time[[#This Row],[51]],rounds_cum_time[51],1),"."))</f>
        <v>100.</v>
      </c>
      <c r="BI111" s="130" t="str">
        <f>IF(ISBLANK(laps_times[[#This Row],[52]]),"DNF",CONCATENATE(RANK(rounds_cum_time[[#This Row],[52]],rounds_cum_time[52],1),"."))</f>
        <v>100.</v>
      </c>
      <c r="BJ111" s="130" t="str">
        <f>IF(ISBLANK(laps_times[[#This Row],[53]]),"DNF",CONCATENATE(RANK(rounds_cum_time[[#This Row],[53]],rounds_cum_time[53],1),"."))</f>
        <v>102.</v>
      </c>
      <c r="BK111" s="130" t="str">
        <f>IF(ISBLANK(laps_times[[#This Row],[54]]),"DNF",CONCATENATE(RANK(rounds_cum_time[[#This Row],[54]],rounds_cum_time[54],1),"."))</f>
        <v>105.</v>
      </c>
      <c r="BL111" s="130" t="str">
        <f>IF(ISBLANK(laps_times[[#This Row],[55]]),"DNF",CONCATENATE(RANK(rounds_cum_time[[#This Row],[55]],rounds_cum_time[55],1),"."))</f>
        <v>107.</v>
      </c>
      <c r="BM111" s="130" t="str">
        <f>IF(ISBLANK(laps_times[[#This Row],[56]]),"DNF",CONCATENATE(RANK(rounds_cum_time[[#This Row],[56]],rounds_cum_time[56],1),"."))</f>
        <v>107.</v>
      </c>
      <c r="BN111" s="130" t="str">
        <f>IF(ISBLANK(laps_times[[#This Row],[57]]),"DNF",CONCATENATE(RANK(rounds_cum_time[[#This Row],[57]],rounds_cum_time[57],1),"."))</f>
        <v>108.</v>
      </c>
      <c r="BO111" s="130" t="str">
        <f>IF(ISBLANK(laps_times[[#This Row],[58]]),"DNF",CONCATENATE(RANK(rounds_cum_time[[#This Row],[58]],rounds_cum_time[58],1),"."))</f>
        <v>108.</v>
      </c>
      <c r="BP111" s="130" t="str">
        <f>IF(ISBLANK(laps_times[[#This Row],[59]]),"DNF",CONCATENATE(RANK(rounds_cum_time[[#This Row],[59]],rounds_cum_time[59],1),"."))</f>
        <v>109.</v>
      </c>
      <c r="BQ111" s="130" t="str">
        <f>IF(ISBLANK(laps_times[[#This Row],[60]]),"DNF",CONCATENATE(RANK(rounds_cum_time[[#This Row],[60]],rounds_cum_time[60],1),"."))</f>
        <v>109.</v>
      </c>
      <c r="BR111" s="130" t="str">
        <f>IF(ISBLANK(laps_times[[#This Row],[61]]),"DNF",CONCATENATE(RANK(rounds_cum_time[[#This Row],[61]],rounds_cum_time[61],1),"."))</f>
        <v>109.</v>
      </c>
      <c r="BS111" s="130" t="str">
        <f>IF(ISBLANK(laps_times[[#This Row],[62]]),"DNF",CONCATENATE(RANK(rounds_cum_time[[#This Row],[62]],rounds_cum_time[62],1),"."))</f>
        <v>109.</v>
      </c>
      <c r="BT111" s="130" t="str">
        <f>IF(ISBLANK(laps_times[[#This Row],[63]]),"DNF",CONCATENATE(RANK(rounds_cum_time[[#This Row],[63]],rounds_cum_time[63],1),"."))</f>
        <v>109.</v>
      </c>
      <c r="BU111" s="130" t="str">
        <f>IF(ISBLANK(laps_times[[#This Row],[64]]),"DNF",CONCATENATE(RANK(rounds_cum_time[[#This Row],[64]],rounds_cum_time[64],1),"."))</f>
        <v>109.</v>
      </c>
      <c r="BV111" s="130" t="str">
        <f>IF(ISBLANK(laps_times[[#This Row],[65]]),"DNF",CONCATENATE(RANK(rounds_cum_time[[#This Row],[65]],rounds_cum_time[65],1),"."))</f>
        <v>109.</v>
      </c>
      <c r="BW111" s="130" t="str">
        <f>IF(ISBLANK(laps_times[[#This Row],[66]]),"DNF",CONCATENATE(RANK(rounds_cum_time[[#This Row],[66]],rounds_cum_time[66],1),"."))</f>
        <v>111.</v>
      </c>
      <c r="BX111" s="130" t="str">
        <f>IF(ISBLANK(laps_times[[#This Row],[67]]),"DNF",CONCATENATE(RANK(rounds_cum_time[[#This Row],[67]],rounds_cum_time[67],1),"."))</f>
        <v>111.</v>
      </c>
      <c r="BY111" s="130" t="str">
        <f>IF(ISBLANK(laps_times[[#This Row],[68]]),"DNF",CONCATENATE(RANK(rounds_cum_time[[#This Row],[68]],rounds_cum_time[68],1),"."))</f>
        <v>110.</v>
      </c>
      <c r="BZ111" s="130" t="str">
        <f>IF(ISBLANK(laps_times[[#This Row],[69]]),"DNF",CONCATENATE(RANK(rounds_cum_time[[#This Row],[69]],rounds_cum_time[69],1),"."))</f>
        <v>109.</v>
      </c>
      <c r="CA111" s="130" t="str">
        <f>IF(ISBLANK(laps_times[[#This Row],[70]]),"DNF",CONCATENATE(RANK(rounds_cum_time[[#This Row],[70]],rounds_cum_time[70],1),"."))</f>
        <v>109.</v>
      </c>
      <c r="CB111" s="130" t="str">
        <f>IF(ISBLANK(laps_times[[#This Row],[71]]),"DNF",CONCATENATE(RANK(rounds_cum_time[[#This Row],[71]],rounds_cum_time[71],1),"."))</f>
        <v>109.</v>
      </c>
      <c r="CC111" s="130" t="str">
        <f>IF(ISBLANK(laps_times[[#This Row],[72]]),"DNF",CONCATENATE(RANK(rounds_cum_time[[#This Row],[72]],rounds_cum_time[72],1),"."))</f>
        <v>109.</v>
      </c>
      <c r="CD111" s="130" t="str">
        <f>IF(ISBLANK(laps_times[[#This Row],[73]]),"DNF",CONCATENATE(RANK(rounds_cum_time[[#This Row],[73]],rounds_cum_time[73],1),"."))</f>
        <v>109.</v>
      </c>
      <c r="CE111" s="130" t="str">
        <f>IF(ISBLANK(laps_times[[#This Row],[74]]),"DNF",CONCATENATE(RANK(rounds_cum_time[[#This Row],[74]],rounds_cum_time[74],1),"."))</f>
        <v>110.</v>
      </c>
      <c r="CF111" s="130" t="str">
        <f>IF(ISBLANK(laps_times[[#This Row],[75]]),"DNF",CONCATENATE(RANK(rounds_cum_time[[#This Row],[75]],rounds_cum_time[75],1),"."))</f>
        <v>109.</v>
      </c>
      <c r="CG111" s="130" t="str">
        <f>IF(ISBLANK(laps_times[[#This Row],[76]]),"DNF",CONCATENATE(RANK(rounds_cum_time[[#This Row],[76]],rounds_cum_time[76],1),"."))</f>
        <v>109.</v>
      </c>
      <c r="CH111" s="130" t="str">
        <f>IF(ISBLANK(laps_times[[#This Row],[77]]),"DNF",CONCATENATE(RANK(rounds_cum_time[[#This Row],[77]],rounds_cum_time[77],1),"."))</f>
        <v>109.</v>
      </c>
      <c r="CI111" s="130" t="str">
        <f>IF(ISBLANK(laps_times[[#This Row],[78]]),"DNF",CONCATENATE(RANK(rounds_cum_time[[#This Row],[78]],rounds_cum_time[78],1),"."))</f>
        <v>109.</v>
      </c>
      <c r="CJ111" s="130" t="str">
        <f>IF(ISBLANK(laps_times[[#This Row],[79]]),"DNF",CONCATENATE(RANK(rounds_cum_time[[#This Row],[79]],rounds_cum_time[79],1),"."))</f>
        <v>109.</v>
      </c>
      <c r="CK111" s="130" t="str">
        <f>IF(ISBLANK(laps_times[[#This Row],[80]]),"DNF",CONCATENATE(RANK(rounds_cum_time[[#This Row],[80]],rounds_cum_time[80],1),"."))</f>
        <v>109.</v>
      </c>
      <c r="CL111" s="130" t="str">
        <f>IF(ISBLANK(laps_times[[#This Row],[81]]),"DNF",CONCATENATE(RANK(rounds_cum_time[[#This Row],[81]],rounds_cum_time[81],1),"."))</f>
        <v>109.</v>
      </c>
      <c r="CM111" s="130" t="str">
        <f>IF(ISBLANK(laps_times[[#This Row],[82]]),"DNF",CONCATENATE(RANK(rounds_cum_time[[#This Row],[82]],rounds_cum_time[82],1),"."))</f>
        <v>109.</v>
      </c>
      <c r="CN111" s="130" t="str">
        <f>IF(ISBLANK(laps_times[[#This Row],[83]]),"DNF",CONCATENATE(RANK(rounds_cum_time[[#This Row],[83]],rounds_cum_time[83],1),"."))</f>
        <v>108.</v>
      </c>
      <c r="CO111" s="130" t="str">
        <f>IF(ISBLANK(laps_times[[#This Row],[84]]),"DNF",CONCATENATE(RANK(rounds_cum_time[[#This Row],[84]],rounds_cum_time[84],1),"."))</f>
        <v>108.</v>
      </c>
      <c r="CP111" s="130" t="str">
        <f>IF(ISBLANK(laps_times[[#This Row],[85]]),"DNF",CONCATENATE(RANK(rounds_cum_time[[#This Row],[85]],rounds_cum_time[85],1),"."))</f>
        <v>108.</v>
      </c>
      <c r="CQ111" s="130" t="str">
        <f>IF(ISBLANK(laps_times[[#This Row],[86]]),"DNF",CONCATENATE(RANK(rounds_cum_time[[#This Row],[86]],rounds_cum_time[86],1),"."))</f>
        <v>108.</v>
      </c>
      <c r="CR111" s="130" t="str">
        <f>IF(ISBLANK(laps_times[[#This Row],[87]]),"DNF",CONCATENATE(RANK(rounds_cum_time[[#This Row],[87]],rounds_cum_time[87],1),"."))</f>
        <v>108.</v>
      </c>
      <c r="CS111" s="130" t="str">
        <f>IF(ISBLANK(laps_times[[#This Row],[88]]),"DNF",CONCATENATE(RANK(rounds_cum_time[[#This Row],[88]],rounds_cum_time[88],1),"."))</f>
        <v>108.</v>
      </c>
      <c r="CT111" s="130" t="str">
        <f>IF(ISBLANK(laps_times[[#This Row],[89]]),"DNF",CONCATENATE(RANK(rounds_cum_time[[#This Row],[89]],rounds_cum_time[89],1),"."))</f>
        <v>108.</v>
      </c>
      <c r="CU111" s="130" t="str">
        <f>IF(ISBLANK(laps_times[[#This Row],[90]]),"DNF",CONCATENATE(RANK(rounds_cum_time[[#This Row],[90]],rounds_cum_time[90],1),"."))</f>
        <v>108.</v>
      </c>
      <c r="CV111" s="130" t="str">
        <f>IF(ISBLANK(laps_times[[#This Row],[91]]),"DNF",CONCATENATE(RANK(rounds_cum_time[[#This Row],[91]],rounds_cum_time[91],1),"."))</f>
        <v>108.</v>
      </c>
      <c r="CW111" s="130" t="str">
        <f>IF(ISBLANK(laps_times[[#This Row],[92]]),"DNF",CONCATENATE(RANK(rounds_cum_time[[#This Row],[92]],rounds_cum_time[92],1),"."))</f>
        <v>108.</v>
      </c>
      <c r="CX111" s="130" t="str">
        <f>IF(ISBLANK(laps_times[[#This Row],[93]]),"DNF",CONCATENATE(RANK(rounds_cum_time[[#This Row],[93]],rounds_cum_time[93],1),"."))</f>
        <v>108.</v>
      </c>
      <c r="CY111" s="130" t="str">
        <f>IF(ISBLANK(laps_times[[#This Row],[94]]),"DNF",CONCATENATE(RANK(rounds_cum_time[[#This Row],[94]],rounds_cum_time[94],1),"."))</f>
        <v>108.</v>
      </c>
      <c r="CZ111" s="130" t="str">
        <f>IF(ISBLANK(laps_times[[#This Row],[95]]),"DNF",CONCATENATE(RANK(rounds_cum_time[[#This Row],[95]],rounds_cum_time[95],1),"."))</f>
        <v>108.</v>
      </c>
      <c r="DA111" s="130" t="str">
        <f>IF(ISBLANK(laps_times[[#This Row],[96]]),"DNF",CONCATENATE(RANK(rounds_cum_time[[#This Row],[96]],rounds_cum_time[96],1),"."))</f>
        <v>108.</v>
      </c>
      <c r="DB111" s="130" t="str">
        <f>IF(ISBLANK(laps_times[[#This Row],[97]]),"DNF",CONCATENATE(RANK(rounds_cum_time[[#This Row],[97]],rounds_cum_time[97],1),"."))</f>
        <v>108.</v>
      </c>
      <c r="DC111" s="130" t="str">
        <f>IF(ISBLANK(laps_times[[#This Row],[98]]),"DNF",CONCATENATE(RANK(rounds_cum_time[[#This Row],[98]],rounds_cum_time[98],1),"."))</f>
        <v>107.</v>
      </c>
      <c r="DD111" s="130" t="str">
        <f>IF(ISBLANK(laps_times[[#This Row],[99]]),"DNF",CONCATENATE(RANK(rounds_cum_time[[#This Row],[99]],rounds_cum_time[99],1),"."))</f>
        <v>107.</v>
      </c>
      <c r="DE111" s="130" t="str">
        <f>IF(ISBLANK(laps_times[[#This Row],[100]]),"DNF",CONCATENATE(RANK(rounds_cum_time[[#This Row],[100]],rounds_cum_time[100],1),"."))</f>
        <v>107.</v>
      </c>
      <c r="DF111" s="130" t="str">
        <f>IF(ISBLANK(laps_times[[#This Row],[101]]),"DNF",CONCATENATE(RANK(rounds_cum_time[[#This Row],[101]],rounds_cum_time[101],1),"."))</f>
        <v>107.</v>
      </c>
      <c r="DG111" s="130" t="str">
        <f>IF(ISBLANK(laps_times[[#This Row],[102]]),"DNF",CONCATENATE(RANK(rounds_cum_time[[#This Row],[102]],rounds_cum_time[102],1),"."))</f>
        <v>107.</v>
      </c>
      <c r="DH111" s="130" t="str">
        <f>IF(ISBLANK(laps_times[[#This Row],[103]]),"DNF",CONCATENATE(RANK(rounds_cum_time[[#This Row],[103]],rounds_cum_time[103],1),"."))</f>
        <v>107.</v>
      </c>
      <c r="DI111" s="131" t="str">
        <f>IF(ISBLANK(laps_times[[#This Row],[104]]),"DNF",CONCATENATE(RANK(rounds_cum_time[[#This Row],[104]],rounds_cum_time[104],1),"."))</f>
        <v>108.</v>
      </c>
      <c r="DJ111" s="131" t="str">
        <f>IF(ISBLANK(laps_times[[#This Row],[105]]),"DNF",CONCATENATE(RANK(rounds_cum_time[[#This Row],[105]],rounds_cum_time[105],1),"."))</f>
        <v>108.</v>
      </c>
    </row>
    <row r="112" spans="2:114" x14ac:dyDescent="0.2">
      <c r="B112" s="124">
        <f>laps_times[[#This Row],[poř]]</f>
        <v>109</v>
      </c>
      <c r="C112" s="129">
        <f>laps_times[[#This Row],[s.č.]]</f>
        <v>23</v>
      </c>
      <c r="D112" s="125" t="str">
        <f>laps_times[[#This Row],[jméno]]</f>
        <v>Dolejš Jan</v>
      </c>
      <c r="E112" s="126">
        <f>laps_times[[#This Row],[roč]]</f>
        <v>1949</v>
      </c>
      <c r="F112" s="126" t="str">
        <f>laps_times[[#This Row],[kat]]</f>
        <v>M60</v>
      </c>
      <c r="G112" s="126">
        <f>laps_times[[#This Row],[poř_kat]]</f>
        <v>8</v>
      </c>
      <c r="H112" s="135" t="str">
        <f>IF(ISBLANK(laps_times[[#This Row],[klub]]),"-",laps_times[[#This Row],[klub]])</f>
        <v>TJ Sokol Unhošť</v>
      </c>
      <c r="I112" s="138">
        <f>laps_times[[#This Row],[celk. čas]]</f>
        <v>0.19949074074074072</v>
      </c>
      <c r="J112" s="130" t="str">
        <f>IF(ISBLANK(laps_times[[#This Row],[1]]),"DNF",CONCATENATE(RANK(rounds_cum_time[[#This Row],[1]],rounds_cum_time[1],1),"."))</f>
        <v>111.</v>
      </c>
      <c r="K112" s="130" t="str">
        <f>IF(ISBLANK(laps_times[[#This Row],[2]]),"DNF",CONCATENATE(RANK(rounds_cum_time[[#This Row],[2]],rounds_cum_time[2],1),"."))</f>
        <v>114.</v>
      </c>
      <c r="L112" s="130" t="str">
        <f>IF(ISBLANK(laps_times[[#This Row],[3]]),"DNF",CONCATENATE(RANK(rounds_cum_time[[#This Row],[3]],rounds_cum_time[3],1),"."))</f>
        <v>113.</v>
      </c>
      <c r="M112" s="130" t="str">
        <f>IF(ISBLANK(laps_times[[#This Row],[4]]),"DNF",CONCATENATE(RANK(rounds_cum_time[[#This Row],[4]],rounds_cum_time[4],1),"."))</f>
        <v>115.</v>
      </c>
      <c r="N112" s="130" t="str">
        <f>IF(ISBLANK(laps_times[[#This Row],[5]]),"DNF",CONCATENATE(RANK(rounds_cum_time[[#This Row],[5]],rounds_cum_time[5],1),"."))</f>
        <v>117.</v>
      </c>
      <c r="O112" s="130" t="str">
        <f>IF(ISBLANK(laps_times[[#This Row],[6]]),"DNF",CONCATENATE(RANK(rounds_cum_time[[#This Row],[6]],rounds_cum_time[6],1),"."))</f>
        <v>118.</v>
      </c>
      <c r="P112" s="130" t="str">
        <f>IF(ISBLANK(laps_times[[#This Row],[7]]),"DNF",CONCATENATE(RANK(rounds_cum_time[[#This Row],[7]],rounds_cum_time[7],1),"."))</f>
        <v>118.</v>
      </c>
      <c r="Q112" s="130" t="str">
        <f>IF(ISBLANK(laps_times[[#This Row],[8]]),"DNF",CONCATENATE(RANK(rounds_cum_time[[#This Row],[8]],rounds_cum_time[8],1),"."))</f>
        <v>118.</v>
      </c>
      <c r="R112" s="130" t="str">
        <f>IF(ISBLANK(laps_times[[#This Row],[9]]),"DNF",CONCATENATE(RANK(rounds_cum_time[[#This Row],[9]],rounds_cum_time[9],1),"."))</f>
        <v>118.</v>
      </c>
      <c r="S112" s="130" t="str">
        <f>IF(ISBLANK(laps_times[[#This Row],[10]]),"DNF",CONCATENATE(RANK(rounds_cum_time[[#This Row],[10]],rounds_cum_time[10],1),"."))</f>
        <v>118.</v>
      </c>
      <c r="T112" s="130" t="str">
        <f>IF(ISBLANK(laps_times[[#This Row],[11]]),"DNF",CONCATENATE(RANK(rounds_cum_time[[#This Row],[11]],rounds_cum_time[11],1),"."))</f>
        <v>117.</v>
      </c>
      <c r="U112" s="130" t="str">
        <f>IF(ISBLANK(laps_times[[#This Row],[12]]),"DNF",CONCATENATE(RANK(rounds_cum_time[[#This Row],[12]],rounds_cum_time[12],1),"."))</f>
        <v>117.</v>
      </c>
      <c r="V112" s="130" t="str">
        <f>IF(ISBLANK(laps_times[[#This Row],[13]]),"DNF",CONCATENATE(RANK(rounds_cum_time[[#This Row],[13]],rounds_cum_time[13],1),"."))</f>
        <v>117.</v>
      </c>
      <c r="W112" s="130" t="str">
        <f>IF(ISBLANK(laps_times[[#This Row],[14]]),"DNF",CONCATENATE(RANK(rounds_cum_time[[#This Row],[14]],rounds_cum_time[14],1),"."))</f>
        <v>123.</v>
      </c>
      <c r="X112" s="130" t="str">
        <f>IF(ISBLANK(laps_times[[#This Row],[15]]),"DNF",CONCATENATE(RANK(rounds_cum_time[[#This Row],[15]],rounds_cum_time[15],1),"."))</f>
        <v>123.</v>
      </c>
      <c r="Y112" s="130" t="str">
        <f>IF(ISBLANK(laps_times[[#This Row],[16]]),"DNF",CONCATENATE(RANK(rounds_cum_time[[#This Row],[16]],rounds_cum_time[16],1),"."))</f>
        <v>123.</v>
      </c>
      <c r="Z112" s="130" t="str">
        <f>IF(ISBLANK(laps_times[[#This Row],[17]]),"DNF",CONCATENATE(RANK(rounds_cum_time[[#This Row],[17]],rounds_cum_time[17],1),"."))</f>
        <v>123.</v>
      </c>
      <c r="AA112" s="130" t="str">
        <f>IF(ISBLANK(laps_times[[#This Row],[18]]),"DNF",CONCATENATE(RANK(rounds_cum_time[[#This Row],[18]],rounds_cum_time[18],1),"."))</f>
        <v>122.</v>
      </c>
      <c r="AB112" s="130" t="str">
        <f>IF(ISBLANK(laps_times[[#This Row],[19]]),"DNF",CONCATENATE(RANK(rounds_cum_time[[#This Row],[19]],rounds_cum_time[19],1),"."))</f>
        <v>122.</v>
      </c>
      <c r="AC112" s="130" t="str">
        <f>IF(ISBLANK(laps_times[[#This Row],[20]]),"DNF",CONCATENATE(RANK(rounds_cum_time[[#This Row],[20]],rounds_cum_time[20],1),"."))</f>
        <v>122.</v>
      </c>
      <c r="AD112" s="130" t="str">
        <f>IF(ISBLANK(laps_times[[#This Row],[21]]),"DNF",CONCATENATE(RANK(rounds_cum_time[[#This Row],[21]],rounds_cum_time[21],1),"."))</f>
        <v>122.</v>
      </c>
      <c r="AE112" s="130" t="str">
        <f>IF(ISBLANK(laps_times[[#This Row],[22]]),"DNF",CONCATENATE(RANK(rounds_cum_time[[#This Row],[22]],rounds_cum_time[22],1),"."))</f>
        <v>122.</v>
      </c>
      <c r="AF112" s="130" t="str">
        <f>IF(ISBLANK(laps_times[[#This Row],[23]]),"DNF",CONCATENATE(RANK(rounds_cum_time[[#This Row],[23]],rounds_cum_time[23],1),"."))</f>
        <v>122.</v>
      </c>
      <c r="AG112" s="130" t="str">
        <f>IF(ISBLANK(laps_times[[#This Row],[24]]),"DNF",CONCATENATE(RANK(rounds_cum_time[[#This Row],[24]],rounds_cum_time[24],1),"."))</f>
        <v>122.</v>
      </c>
      <c r="AH112" s="130" t="str">
        <f>IF(ISBLANK(laps_times[[#This Row],[25]]),"DNF",CONCATENATE(RANK(rounds_cum_time[[#This Row],[25]],rounds_cum_time[25],1),"."))</f>
        <v>122.</v>
      </c>
      <c r="AI112" s="130" t="str">
        <f>IF(ISBLANK(laps_times[[#This Row],[26]]),"DNF",CONCATENATE(RANK(rounds_cum_time[[#This Row],[26]],rounds_cum_time[26],1),"."))</f>
        <v>122.</v>
      </c>
      <c r="AJ112" s="130" t="str">
        <f>IF(ISBLANK(laps_times[[#This Row],[27]]),"DNF",CONCATENATE(RANK(rounds_cum_time[[#This Row],[27]],rounds_cum_time[27],1),"."))</f>
        <v>122.</v>
      </c>
      <c r="AK112" s="130" t="str">
        <f>IF(ISBLANK(laps_times[[#This Row],[28]]),"DNF",CONCATENATE(RANK(rounds_cum_time[[#This Row],[28]],rounds_cum_time[28],1),"."))</f>
        <v>122.</v>
      </c>
      <c r="AL112" s="130" t="str">
        <f>IF(ISBLANK(laps_times[[#This Row],[29]]),"DNF",CONCATENATE(RANK(rounds_cum_time[[#This Row],[29]],rounds_cum_time[29],1),"."))</f>
        <v>122.</v>
      </c>
      <c r="AM112" s="130" t="str">
        <f>IF(ISBLANK(laps_times[[#This Row],[30]]),"DNF",CONCATENATE(RANK(rounds_cum_time[[#This Row],[30]],rounds_cum_time[30],1),"."))</f>
        <v>122.</v>
      </c>
      <c r="AN112" s="130" t="str">
        <f>IF(ISBLANK(laps_times[[#This Row],[31]]),"DNF",CONCATENATE(RANK(rounds_cum_time[[#This Row],[31]],rounds_cum_time[31],1),"."))</f>
        <v>120.</v>
      </c>
      <c r="AO112" s="130" t="str">
        <f>IF(ISBLANK(laps_times[[#This Row],[32]]),"DNF",CONCATENATE(RANK(rounds_cum_time[[#This Row],[32]],rounds_cum_time[32],1),"."))</f>
        <v>119.</v>
      </c>
      <c r="AP112" s="130" t="str">
        <f>IF(ISBLANK(laps_times[[#This Row],[33]]),"DNF",CONCATENATE(RANK(rounds_cum_time[[#This Row],[33]],rounds_cum_time[33],1),"."))</f>
        <v>119.</v>
      </c>
      <c r="AQ112" s="130" t="str">
        <f>IF(ISBLANK(laps_times[[#This Row],[34]]),"DNF",CONCATENATE(RANK(rounds_cum_time[[#This Row],[34]],rounds_cum_time[34],1),"."))</f>
        <v>119.</v>
      </c>
      <c r="AR112" s="130" t="str">
        <f>IF(ISBLANK(laps_times[[#This Row],[35]]),"DNF",CONCATENATE(RANK(rounds_cum_time[[#This Row],[35]],rounds_cum_time[35],1),"."))</f>
        <v>119.</v>
      </c>
      <c r="AS112" s="130" t="str">
        <f>IF(ISBLANK(laps_times[[#This Row],[36]]),"DNF",CONCATENATE(RANK(rounds_cum_time[[#This Row],[36]],rounds_cum_time[36],1),"."))</f>
        <v>119.</v>
      </c>
      <c r="AT112" s="130" t="str">
        <f>IF(ISBLANK(laps_times[[#This Row],[37]]),"DNF",CONCATENATE(RANK(rounds_cum_time[[#This Row],[37]],rounds_cum_time[37],1),"."))</f>
        <v>119.</v>
      </c>
      <c r="AU112" s="130" t="str">
        <f>IF(ISBLANK(laps_times[[#This Row],[38]]),"DNF",CONCATENATE(RANK(rounds_cum_time[[#This Row],[38]],rounds_cum_time[38],1),"."))</f>
        <v>119.</v>
      </c>
      <c r="AV112" s="130" t="str">
        <f>IF(ISBLANK(laps_times[[#This Row],[39]]),"DNF",CONCATENATE(RANK(rounds_cum_time[[#This Row],[39]],rounds_cum_time[39],1),"."))</f>
        <v>119.</v>
      </c>
      <c r="AW112" s="130" t="str">
        <f>IF(ISBLANK(laps_times[[#This Row],[40]]),"DNF",CONCATENATE(RANK(rounds_cum_time[[#This Row],[40]],rounds_cum_time[40],1),"."))</f>
        <v>119.</v>
      </c>
      <c r="AX112" s="130" t="str">
        <f>IF(ISBLANK(laps_times[[#This Row],[41]]),"DNF",CONCATENATE(RANK(rounds_cum_time[[#This Row],[41]],rounds_cum_time[41],1),"."))</f>
        <v>119.</v>
      </c>
      <c r="AY112" s="130" t="str">
        <f>IF(ISBLANK(laps_times[[#This Row],[42]]),"DNF",CONCATENATE(RANK(rounds_cum_time[[#This Row],[42]],rounds_cum_time[42],1),"."))</f>
        <v>119.</v>
      </c>
      <c r="AZ112" s="130" t="str">
        <f>IF(ISBLANK(laps_times[[#This Row],[43]]),"DNF",CONCATENATE(RANK(rounds_cum_time[[#This Row],[43]],rounds_cum_time[43],1),"."))</f>
        <v>119.</v>
      </c>
      <c r="BA112" s="130" t="str">
        <f>IF(ISBLANK(laps_times[[#This Row],[44]]),"DNF",CONCATENATE(RANK(rounds_cum_time[[#This Row],[44]],rounds_cum_time[44],1),"."))</f>
        <v>119.</v>
      </c>
      <c r="BB112" s="130" t="str">
        <f>IF(ISBLANK(laps_times[[#This Row],[45]]),"DNF",CONCATENATE(RANK(rounds_cum_time[[#This Row],[45]],rounds_cum_time[45],1),"."))</f>
        <v>119.</v>
      </c>
      <c r="BC112" s="130" t="str">
        <f>IF(ISBLANK(laps_times[[#This Row],[46]]),"DNF",CONCATENATE(RANK(rounds_cum_time[[#This Row],[46]],rounds_cum_time[46],1),"."))</f>
        <v>119.</v>
      </c>
      <c r="BD112" s="130" t="str">
        <f>IF(ISBLANK(laps_times[[#This Row],[47]]),"DNF",CONCATENATE(RANK(rounds_cum_time[[#This Row],[47]],rounds_cum_time[47],1),"."))</f>
        <v>119.</v>
      </c>
      <c r="BE112" s="130" t="str">
        <f>IF(ISBLANK(laps_times[[#This Row],[48]]),"DNF",CONCATENATE(RANK(rounds_cum_time[[#This Row],[48]],rounds_cum_time[48],1),"."))</f>
        <v>118.</v>
      </c>
      <c r="BF112" s="130" t="str">
        <f>IF(ISBLANK(laps_times[[#This Row],[49]]),"DNF",CONCATENATE(RANK(rounds_cum_time[[#This Row],[49]],rounds_cum_time[49],1),"."))</f>
        <v>118.</v>
      </c>
      <c r="BG112" s="130" t="str">
        <f>IF(ISBLANK(laps_times[[#This Row],[50]]),"DNF",CONCATENATE(RANK(rounds_cum_time[[#This Row],[50]],rounds_cum_time[50],1),"."))</f>
        <v>117.</v>
      </c>
      <c r="BH112" s="130" t="str">
        <f>IF(ISBLANK(laps_times[[#This Row],[51]]),"DNF",CONCATENATE(RANK(rounds_cum_time[[#This Row],[51]],rounds_cum_time[51],1),"."))</f>
        <v>117.</v>
      </c>
      <c r="BI112" s="130" t="str">
        <f>IF(ISBLANK(laps_times[[#This Row],[52]]),"DNF",CONCATENATE(RANK(rounds_cum_time[[#This Row],[52]],rounds_cum_time[52],1),"."))</f>
        <v>117.</v>
      </c>
      <c r="BJ112" s="130" t="str">
        <f>IF(ISBLANK(laps_times[[#This Row],[53]]),"DNF",CONCATENATE(RANK(rounds_cum_time[[#This Row],[53]],rounds_cum_time[53],1),"."))</f>
        <v>117.</v>
      </c>
      <c r="BK112" s="130" t="str">
        <f>IF(ISBLANK(laps_times[[#This Row],[54]]),"DNF",CONCATENATE(RANK(rounds_cum_time[[#This Row],[54]],rounds_cum_time[54],1),"."))</f>
        <v>117.</v>
      </c>
      <c r="BL112" s="130" t="str">
        <f>IF(ISBLANK(laps_times[[#This Row],[55]]),"DNF",CONCATENATE(RANK(rounds_cum_time[[#This Row],[55]],rounds_cum_time[55],1),"."))</f>
        <v>116.</v>
      </c>
      <c r="BM112" s="130" t="str">
        <f>IF(ISBLANK(laps_times[[#This Row],[56]]),"DNF",CONCATENATE(RANK(rounds_cum_time[[#This Row],[56]],rounds_cum_time[56],1),"."))</f>
        <v>116.</v>
      </c>
      <c r="BN112" s="130" t="str">
        <f>IF(ISBLANK(laps_times[[#This Row],[57]]),"DNF",CONCATENATE(RANK(rounds_cum_time[[#This Row],[57]],rounds_cum_time[57],1),"."))</f>
        <v>116.</v>
      </c>
      <c r="BO112" s="130" t="str">
        <f>IF(ISBLANK(laps_times[[#This Row],[58]]),"DNF",CONCATENATE(RANK(rounds_cum_time[[#This Row],[58]],rounds_cum_time[58],1),"."))</f>
        <v>116.</v>
      </c>
      <c r="BP112" s="130" t="str">
        <f>IF(ISBLANK(laps_times[[#This Row],[59]]),"DNF",CONCATENATE(RANK(rounds_cum_time[[#This Row],[59]],rounds_cum_time[59],1),"."))</f>
        <v>116.</v>
      </c>
      <c r="BQ112" s="130" t="str">
        <f>IF(ISBLANK(laps_times[[#This Row],[60]]),"DNF",CONCATENATE(RANK(rounds_cum_time[[#This Row],[60]],rounds_cum_time[60],1),"."))</f>
        <v>116.</v>
      </c>
      <c r="BR112" s="130" t="str">
        <f>IF(ISBLANK(laps_times[[#This Row],[61]]),"DNF",CONCATENATE(RANK(rounds_cum_time[[#This Row],[61]],rounds_cum_time[61],1),"."))</f>
        <v>115.</v>
      </c>
      <c r="BS112" s="130" t="str">
        <f>IF(ISBLANK(laps_times[[#This Row],[62]]),"DNF",CONCATENATE(RANK(rounds_cum_time[[#This Row],[62]],rounds_cum_time[62],1),"."))</f>
        <v>115.</v>
      </c>
      <c r="BT112" s="130" t="str">
        <f>IF(ISBLANK(laps_times[[#This Row],[63]]),"DNF",CONCATENATE(RANK(rounds_cum_time[[#This Row],[63]],rounds_cum_time[63],1),"."))</f>
        <v>115.</v>
      </c>
      <c r="BU112" s="130" t="str">
        <f>IF(ISBLANK(laps_times[[#This Row],[64]]),"DNF",CONCATENATE(RANK(rounds_cum_time[[#This Row],[64]],rounds_cum_time[64],1),"."))</f>
        <v>115.</v>
      </c>
      <c r="BV112" s="130" t="str">
        <f>IF(ISBLANK(laps_times[[#This Row],[65]]),"DNF",CONCATENATE(RANK(rounds_cum_time[[#This Row],[65]],rounds_cum_time[65],1),"."))</f>
        <v>114.</v>
      </c>
      <c r="BW112" s="130" t="str">
        <f>IF(ISBLANK(laps_times[[#This Row],[66]]),"DNF",CONCATENATE(RANK(rounds_cum_time[[#This Row],[66]],rounds_cum_time[66],1),"."))</f>
        <v>114.</v>
      </c>
      <c r="BX112" s="130" t="str">
        <f>IF(ISBLANK(laps_times[[#This Row],[67]]),"DNF",CONCATENATE(RANK(rounds_cum_time[[#This Row],[67]],rounds_cum_time[67],1),"."))</f>
        <v>114.</v>
      </c>
      <c r="BY112" s="130" t="str">
        <f>IF(ISBLANK(laps_times[[#This Row],[68]]),"DNF",CONCATENATE(RANK(rounds_cum_time[[#This Row],[68]],rounds_cum_time[68],1),"."))</f>
        <v>113.</v>
      </c>
      <c r="BZ112" s="130" t="str">
        <f>IF(ISBLANK(laps_times[[#This Row],[69]]),"DNF",CONCATENATE(RANK(rounds_cum_time[[#This Row],[69]],rounds_cum_time[69],1),"."))</f>
        <v>113.</v>
      </c>
      <c r="CA112" s="130" t="str">
        <f>IF(ISBLANK(laps_times[[#This Row],[70]]),"DNF",CONCATENATE(RANK(rounds_cum_time[[#This Row],[70]],rounds_cum_time[70],1),"."))</f>
        <v>113.</v>
      </c>
      <c r="CB112" s="130" t="str">
        <f>IF(ISBLANK(laps_times[[#This Row],[71]]),"DNF",CONCATENATE(RANK(rounds_cum_time[[#This Row],[71]],rounds_cum_time[71],1),"."))</f>
        <v>113.</v>
      </c>
      <c r="CC112" s="130" t="str">
        <f>IF(ISBLANK(laps_times[[#This Row],[72]]),"DNF",CONCATENATE(RANK(rounds_cum_time[[#This Row],[72]],rounds_cum_time[72],1),"."))</f>
        <v>113.</v>
      </c>
      <c r="CD112" s="130" t="str">
        <f>IF(ISBLANK(laps_times[[#This Row],[73]]),"DNF",CONCATENATE(RANK(rounds_cum_time[[#This Row],[73]],rounds_cum_time[73],1),"."))</f>
        <v>113.</v>
      </c>
      <c r="CE112" s="130" t="str">
        <f>IF(ISBLANK(laps_times[[#This Row],[74]]),"DNF",CONCATENATE(RANK(rounds_cum_time[[#This Row],[74]],rounds_cum_time[74],1),"."))</f>
        <v>113.</v>
      </c>
      <c r="CF112" s="130" t="str">
        <f>IF(ISBLANK(laps_times[[#This Row],[75]]),"DNF",CONCATENATE(RANK(rounds_cum_time[[#This Row],[75]],rounds_cum_time[75],1),"."))</f>
        <v>113.</v>
      </c>
      <c r="CG112" s="130" t="str">
        <f>IF(ISBLANK(laps_times[[#This Row],[76]]),"DNF",CONCATENATE(RANK(rounds_cum_time[[#This Row],[76]],rounds_cum_time[76],1),"."))</f>
        <v>113.</v>
      </c>
      <c r="CH112" s="130" t="str">
        <f>IF(ISBLANK(laps_times[[#This Row],[77]]),"DNF",CONCATENATE(RANK(rounds_cum_time[[#This Row],[77]],rounds_cum_time[77],1),"."))</f>
        <v>113.</v>
      </c>
      <c r="CI112" s="130" t="str">
        <f>IF(ISBLANK(laps_times[[#This Row],[78]]),"DNF",CONCATENATE(RANK(rounds_cum_time[[#This Row],[78]],rounds_cum_time[78],1),"."))</f>
        <v>112.</v>
      </c>
      <c r="CJ112" s="130" t="str">
        <f>IF(ISBLANK(laps_times[[#This Row],[79]]),"DNF",CONCATENATE(RANK(rounds_cum_time[[#This Row],[79]],rounds_cum_time[79],1),"."))</f>
        <v>112.</v>
      </c>
      <c r="CK112" s="130" t="str">
        <f>IF(ISBLANK(laps_times[[#This Row],[80]]),"DNF",CONCATENATE(RANK(rounds_cum_time[[#This Row],[80]],rounds_cum_time[80],1),"."))</f>
        <v>112.</v>
      </c>
      <c r="CL112" s="130" t="str">
        <f>IF(ISBLANK(laps_times[[#This Row],[81]]),"DNF",CONCATENATE(RANK(rounds_cum_time[[#This Row],[81]],rounds_cum_time[81],1),"."))</f>
        <v>112.</v>
      </c>
      <c r="CM112" s="130" t="str">
        <f>IF(ISBLANK(laps_times[[#This Row],[82]]),"DNF",CONCATENATE(RANK(rounds_cum_time[[#This Row],[82]],rounds_cum_time[82],1),"."))</f>
        <v>112.</v>
      </c>
      <c r="CN112" s="130" t="str">
        <f>IF(ISBLANK(laps_times[[#This Row],[83]]),"DNF",CONCATENATE(RANK(rounds_cum_time[[#This Row],[83]],rounds_cum_time[83],1),"."))</f>
        <v>111.</v>
      </c>
      <c r="CO112" s="130" t="str">
        <f>IF(ISBLANK(laps_times[[#This Row],[84]]),"DNF",CONCATENATE(RANK(rounds_cum_time[[#This Row],[84]],rounds_cum_time[84],1),"."))</f>
        <v>111.</v>
      </c>
      <c r="CP112" s="130" t="str">
        <f>IF(ISBLANK(laps_times[[#This Row],[85]]),"DNF",CONCATENATE(RANK(rounds_cum_time[[#This Row],[85]],rounds_cum_time[85],1),"."))</f>
        <v>111.</v>
      </c>
      <c r="CQ112" s="130" t="str">
        <f>IF(ISBLANK(laps_times[[#This Row],[86]]),"DNF",CONCATENATE(RANK(rounds_cum_time[[#This Row],[86]],rounds_cum_time[86],1),"."))</f>
        <v>111.</v>
      </c>
      <c r="CR112" s="130" t="str">
        <f>IF(ISBLANK(laps_times[[#This Row],[87]]),"DNF",CONCATENATE(RANK(rounds_cum_time[[#This Row],[87]],rounds_cum_time[87],1),"."))</f>
        <v>111.</v>
      </c>
      <c r="CS112" s="130" t="str">
        <f>IF(ISBLANK(laps_times[[#This Row],[88]]),"DNF",CONCATENATE(RANK(rounds_cum_time[[#This Row],[88]],rounds_cum_time[88],1),"."))</f>
        <v>111.</v>
      </c>
      <c r="CT112" s="130" t="str">
        <f>IF(ISBLANK(laps_times[[#This Row],[89]]),"DNF",CONCATENATE(RANK(rounds_cum_time[[#This Row],[89]],rounds_cum_time[89],1),"."))</f>
        <v>111.</v>
      </c>
      <c r="CU112" s="130" t="str">
        <f>IF(ISBLANK(laps_times[[#This Row],[90]]),"DNF",CONCATENATE(RANK(rounds_cum_time[[#This Row],[90]],rounds_cum_time[90],1),"."))</f>
        <v>111.</v>
      </c>
      <c r="CV112" s="130" t="str">
        <f>IF(ISBLANK(laps_times[[#This Row],[91]]),"DNF",CONCATENATE(RANK(rounds_cum_time[[#This Row],[91]],rounds_cum_time[91],1),"."))</f>
        <v>111.</v>
      </c>
      <c r="CW112" s="130" t="str">
        <f>IF(ISBLANK(laps_times[[#This Row],[92]]),"DNF",CONCATENATE(RANK(rounds_cum_time[[#This Row],[92]],rounds_cum_time[92],1),"."))</f>
        <v>111.</v>
      </c>
      <c r="CX112" s="130" t="str">
        <f>IF(ISBLANK(laps_times[[#This Row],[93]]),"DNF",CONCATENATE(RANK(rounds_cum_time[[#This Row],[93]],rounds_cum_time[93],1),"."))</f>
        <v>110.</v>
      </c>
      <c r="CY112" s="130" t="str">
        <f>IF(ISBLANK(laps_times[[#This Row],[94]]),"DNF",CONCATENATE(RANK(rounds_cum_time[[#This Row],[94]],rounds_cum_time[94],1),"."))</f>
        <v>110.</v>
      </c>
      <c r="CZ112" s="130" t="str">
        <f>IF(ISBLANK(laps_times[[#This Row],[95]]),"DNF",CONCATENATE(RANK(rounds_cum_time[[#This Row],[95]],rounds_cum_time[95],1),"."))</f>
        <v>110.</v>
      </c>
      <c r="DA112" s="130" t="str">
        <f>IF(ISBLANK(laps_times[[#This Row],[96]]),"DNF",CONCATENATE(RANK(rounds_cum_time[[#This Row],[96]],rounds_cum_time[96],1),"."))</f>
        <v>109.</v>
      </c>
      <c r="DB112" s="130" t="str">
        <f>IF(ISBLANK(laps_times[[#This Row],[97]]),"DNF",CONCATENATE(RANK(rounds_cum_time[[#This Row],[97]],rounds_cum_time[97],1),"."))</f>
        <v>109.</v>
      </c>
      <c r="DC112" s="130" t="str">
        <f>IF(ISBLANK(laps_times[[#This Row],[98]]),"DNF",CONCATENATE(RANK(rounds_cum_time[[#This Row],[98]],rounds_cum_time[98],1),"."))</f>
        <v>109.</v>
      </c>
      <c r="DD112" s="130" t="str">
        <f>IF(ISBLANK(laps_times[[#This Row],[99]]),"DNF",CONCATENATE(RANK(rounds_cum_time[[#This Row],[99]],rounds_cum_time[99],1),"."))</f>
        <v>109.</v>
      </c>
      <c r="DE112" s="130" t="str">
        <f>IF(ISBLANK(laps_times[[#This Row],[100]]),"DNF",CONCATENATE(RANK(rounds_cum_time[[#This Row],[100]],rounds_cum_time[100],1),"."))</f>
        <v>109.</v>
      </c>
      <c r="DF112" s="130" t="str">
        <f>IF(ISBLANK(laps_times[[#This Row],[101]]),"DNF",CONCATENATE(RANK(rounds_cum_time[[#This Row],[101]],rounds_cum_time[101],1),"."))</f>
        <v>109.</v>
      </c>
      <c r="DG112" s="130" t="str">
        <f>IF(ISBLANK(laps_times[[#This Row],[102]]),"DNF",CONCATENATE(RANK(rounds_cum_time[[#This Row],[102]],rounds_cum_time[102],1),"."))</f>
        <v>109.</v>
      </c>
      <c r="DH112" s="130" t="str">
        <f>IF(ISBLANK(laps_times[[#This Row],[103]]),"DNF",CONCATENATE(RANK(rounds_cum_time[[#This Row],[103]],rounds_cum_time[103],1),"."))</f>
        <v>109.</v>
      </c>
      <c r="DI112" s="131" t="str">
        <f>IF(ISBLANK(laps_times[[#This Row],[104]]),"DNF",CONCATENATE(RANK(rounds_cum_time[[#This Row],[104]],rounds_cum_time[104],1),"."))</f>
        <v>109.</v>
      </c>
      <c r="DJ112" s="131" t="str">
        <f>IF(ISBLANK(laps_times[[#This Row],[105]]),"DNF",CONCATENATE(RANK(rounds_cum_time[[#This Row],[105]],rounds_cum_time[105],1),"."))</f>
        <v>109.</v>
      </c>
    </row>
    <row r="113" spans="2:114" x14ac:dyDescent="0.2">
      <c r="B113" s="124">
        <f>laps_times[[#This Row],[poř]]</f>
        <v>110</v>
      </c>
      <c r="C113" s="129">
        <f>laps_times[[#This Row],[s.č.]]</f>
        <v>5</v>
      </c>
      <c r="D113" s="125" t="str">
        <f>laps_times[[#This Row],[jméno]]</f>
        <v>Aigner Günther</v>
      </c>
      <c r="E113" s="126">
        <f>laps_times[[#This Row],[roč]]</f>
        <v>1960</v>
      </c>
      <c r="F113" s="126" t="str">
        <f>laps_times[[#This Row],[kat]]</f>
        <v>M50</v>
      </c>
      <c r="G113" s="126">
        <f>laps_times[[#This Row],[poř_kat]]</f>
        <v>23</v>
      </c>
      <c r="H113" s="125" t="str">
        <f>IF(ISBLANK(laps_times[[#This Row],[klub]]),"-",laps_times[[#This Row],[klub]])</f>
        <v>Laufstammtisch Flotte Sohle</v>
      </c>
      <c r="I113" s="138">
        <f>laps_times[[#This Row],[celk. čas]]</f>
        <v>0.20241898148148149</v>
      </c>
      <c r="J113" s="130" t="str">
        <f>IF(ISBLANK(laps_times[[#This Row],[1]]),"DNF",CONCATENATE(RANK(rounds_cum_time[[#This Row],[1]],rounds_cum_time[1],1),"."))</f>
        <v>98.</v>
      </c>
      <c r="K113" s="130" t="str">
        <f>IF(ISBLANK(laps_times[[#This Row],[2]]),"DNF",CONCATENATE(RANK(rounds_cum_time[[#This Row],[2]],rounds_cum_time[2],1),"."))</f>
        <v>106.</v>
      </c>
      <c r="L113" s="130" t="str">
        <f>IF(ISBLANK(laps_times[[#This Row],[3]]),"DNF",CONCATENATE(RANK(rounds_cum_time[[#This Row],[3]],rounds_cum_time[3],1),"."))</f>
        <v>105.</v>
      </c>
      <c r="M113" s="130" t="str">
        <f>IF(ISBLANK(laps_times[[#This Row],[4]]),"DNF",CONCATENATE(RANK(rounds_cum_time[[#This Row],[4]],rounds_cum_time[4],1),"."))</f>
        <v>109.</v>
      </c>
      <c r="N113" s="130" t="str">
        <f>IF(ISBLANK(laps_times[[#This Row],[5]]),"DNF",CONCATENATE(RANK(rounds_cum_time[[#This Row],[5]],rounds_cum_time[5],1),"."))</f>
        <v>109.</v>
      </c>
      <c r="O113" s="130" t="str">
        <f>IF(ISBLANK(laps_times[[#This Row],[6]]),"DNF",CONCATENATE(RANK(rounds_cum_time[[#This Row],[6]],rounds_cum_time[6],1),"."))</f>
        <v>110.</v>
      </c>
      <c r="P113" s="130" t="str">
        <f>IF(ISBLANK(laps_times[[#This Row],[7]]),"DNF",CONCATENATE(RANK(rounds_cum_time[[#This Row],[7]],rounds_cum_time[7],1),"."))</f>
        <v>113.</v>
      </c>
      <c r="Q113" s="130" t="str">
        <f>IF(ISBLANK(laps_times[[#This Row],[8]]),"DNF",CONCATENATE(RANK(rounds_cum_time[[#This Row],[8]],rounds_cum_time[8],1),"."))</f>
        <v>113.</v>
      </c>
      <c r="R113" s="130" t="str">
        <f>IF(ISBLANK(laps_times[[#This Row],[9]]),"DNF",CONCATENATE(RANK(rounds_cum_time[[#This Row],[9]],rounds_cum_time[9],1),"."))</f>
        <v>113.</v>
      </c>
      <c r="S113" s="130" t="str">
        <f>IF(ISBLANK(laps_times[[#This Row],[10]]),"DNF",CONCATENATE(RANK(rounds_cum_time[[#This Row],[10]],rounds_cum_time[10],1),"."))</f>
        <v>113.</v>
      </c>
      <c r="T113" s="130" t="str">
        <f>IF(ISBLANK(laps_times[[#This Row],[11]]),"DNF",CONCATENATE(RANK(rounds_cum_time[[#This Row],[11]],rounds_cum_time[11],1),"."))</f>
        <v>113.</v>
      </c>
      <c r="U113" s="130" t="str">
        <f>IF(ISBLANK(laps_times[[#This Row],[12]]),"DNF",CONCATENATE(RANK(rounds_cum_time[[#This Row],[12]],rounds_cum_time[12],1),"."))</f>
        <v>113.</v>
      </c>
      <c r="V113" s="130" t="str">
        <f>IF(ISBLANK(laps_times[[#This Row],[13]]),"DNF",CONCATENATE(RANK(rounds_cum_time[[#This Row],[13]],rounds_cum_time[13],1),"."))</f>
        <v>113.</v>
      </c>
      <c r="W113" s="130" t="str">
        <f>IF(ISBLANK(laps_times[[#This Row],[14]]),"DNF",CONCATENATE(RANK(rounds_cum_time[[#This Row],[14]],rounds_cum_time[14],1),"."))</f>
        <v>115.</v>
      </c>
      <c r="X113" s="130" t="str">
        <f>IF(ISBLANK(laps_times[[#This Row],[15]]),"DNF",CONCATENATE(RANK(rounds_cum_time[[#This Row],[15]],rounds_cum_time[15],1),"."))</f>
        <v>114.</v>
      </c>
      <c r="Y113" s="130" t="str">
        <f>IF(ISBLANK(laps_times[[#This Row],[16]]),"DNF",CONCATENATE(RANK(rounds_cum_time[[#This Row],[16]],rounds_cum_time[16],1),"."))</f>
        <v>115.</v>
      </c>
      <c r="Z113" s="130" t="str">
        <f>IF(ISBLANK(laps_times[[#This Row],[17]]),"DNF",CONCATENATE(RANK(rounds_cum_time[[#This Row],[17]],rounds_cum_time[17],1),"."))</f>
        <v>115.</v>
      </c>
      <c r="AA113" s="130" t="str">
        <f>IF(ISBLANK(laps_times[[#This Row],[18]]),"DNF",CONCATENATE(RANK(rounds_cum_time[[#This Row],[18]],rounds_cum_time[18],1),"."))</f>
        <v>115.</v>
      </c>
      <c r="AB113" s="130" t="str">
        <f>IF(ISBLANK(laps_times[[#This Row],[19]]),"DNF",CONCATENATE(RANK(rounds_cum_time[[#This Row],[19]],rounds_cum_time[19],1),"."))</f>
        <v>115.</v>
      </c>
      <c r="AC113" s="130" t="str">
        <f>IF(ISBLANK(laps_times[[#This Row],[20]]),"DNF",CONCATENATE(RANK(rounds_cum_time[[#This Row],[20]],rounds_cum_time[20],1),"."))</f>
        <v>115.</v>
      </c>
      <c r="AD113" s="130" t="str">
        <f>IF(ISBLANK(laps_times[[#This Row],[21]]),"DNF",CONCATENATE(RANK(rounds_cum_time[[#This Row],[21]],rounds_cum_time[21],1),"."))</f>
        <v>115.</v>
      </c>
      <c r="AE113" s="130" t="str">
        <f>IF(ISBLANK(laps_times[[#This Row],[22]]),"DNF",CONCATENATE(RANK(rounds_cum_time[[#This Row],[22]],rounds_cum_time[22],1),"."))</f>
        <v>115.</v>
      </c>
      <c r="AF113" s="130" t="str">
        <f>IF(ISBLANK(laps_times[[#This Row],[23]]),"DNF",CONCATENATE(RANK(rounds_cum_time[[#This Row],[23]],rounds_cum_time[23],1),"."))</f>
        <v>115.</v>
      </c>
      <c r="AG113" s="130" t="str">
        <f>IF(ISBLANK(laps_times[[#This Row],[24]]),"DNF",CONCATENATE(RANK(rounds_cum_time[[#This Row],[24]],rounds_cum_time[24],1),"."))</f>
        <v>115.</v>
      </c>
      <c r="AH113" s="130" t="str">
        <f>IF(ISBLANK(laps_times[[#This Row],[25]]),"DNF",CONCATENATE(RANK(rounds_cum_time[[#This Row],[25]],rounds_cum_time[25],1),"."))</f>
        <v>115.</v>
      </c>
      <c r="AI113" s="130" t="str">
        <f>IF(ISBLANK(laps_times[[#This Row],[26]]),"DNF",CONCATENATE(RANK(rounds_cum_time[[#This Row],[26]],rounds_cum_time[26],1),"."))</f>
        <v>116.</v>
      </c>
      <c r="AJ113" s="130" t="str">
        <f>IF(ISBLANK(laps_times[[#This Row],[27]]),"DNF",CONCATENATE(RANK(rounds_cum_time[[#This Row],[27]],rounds_cum_time[27],1),"."))</f>
        <v>115.</v>
      </c>
      <c r="AK113" s="130" t="str">
        <f>IF(ISBLANK(laps_times[[#This Row],[28]]),"DNF",CONCATENATE(RANK(rounds_cum_time[[#This Row],[28]],rounds_cum_time[28],1),"."))</f>
        <v>116.</v>
      </c>
      <c r="AL113" s="130" t="str">
        <f>IF(ISBLANK(laps_times[[#This Row],[29]]),"DNF",CONCATENATE(RANK(rounds_cum_time[[#This Row],[29]],rounds_cum_time[29],1),"."))</f>
        <v>116.</v>
      </c>
      <c r="AM113" s="130" t="str">
        <f>IF(ISBLANK(laps_times[[#This Row],[30]]),"DNF",CONCATENATE(RANK(rounds_cum_time[[#This Row],[30]],rounds_cum_time[30],1),"."))</f>
        <v>116.</v>
      </c>
      <c r="AN113" s="130" t="str">
        <f>IF(ISBLANK(laps_times[[#This Row],[31]]),"DNF",CONCATENATE(RANK(rounds_cum_time[[#This Row],[31]],rounds_cum_time[31],1),"."))</f>
        <v>115.</v>
      </c>
      <c r="AO113" s="130" t="str">
        <f>IF(ISBLANK(laps_times[[#This Row],[32]]),"DNF",CONCATENATE(RANK(rounds_cum_time[[#This Row],[32]],rounds_cum_time[32],1),"."))</f>
        <v>113.</v>
      </c>
      <c r="AP113" s="130" t="str">
        <f>IF(ISBLANK(laps_times[[#This Row],[33]]),"DNF",CONCATENATE(RANK(rounds_cum_time[[#This Row],[33]],rounds_cum_time[33],1),"."))</f>
        <v>113.</v>
      </c>
      <c r="AQ113" s="130" t="str">
        <f>IF(ISBLANK(laps_times[[#This Row],[34]]),"DNF",CONCATENATE(RANK(rounds_cum_time[[#This Row],[34]],rounds_cum_time[34],1),"."))</f>
        <v>113.</v>
      </c>
      <c r="AR113" s="130" t="str">
        <f>IF(ISBLANK(laps_times[[#This Row],[35]]),"DNF",CONCATENATE(RANK(rounds_cum_time[[#This Row],[35]],rounds_cum_time[35],1),"."))</f>
        <v>113.</v>
      </c>
      <c r="AS113" s="130" t="str">
        <f>IF(ISBLANK(laps_times[[#This Row],[36]]),"DNF",CONCATENATE(RANK(rounds_cum_time[[#This Row],[36]],rounds_cum_time[36],1),"."))</f>
        <v>114.</v>
      </c>
      <c r="AT113" s="130" t="str">
        <f>IF(ISBLANK(laps_times[[#This Row],[37]]),"DNF",CONCATENATE(RANK(rounds_cum_time[[#This Row],[37]],rounds_cum_time[37],1),"."))</f>
        <v>114.</v>
      </c>
      <c r="AU113" s="130" t="str">
        <f>IF(ISBLANK(laps_times[[#This Row],[38]]),"DNF",CONCATENATE(RANK(rounds_cum_time[[#This Row],[38]],rounds_cum_time[38],1),"."))</f>
        <v>114.</v>
      </c>
      <c r="AV113" s="130" t="str">
        <f>IF(ISBLANK(laps_times[[#This Row],[39]]),"DNF",CONCATENATE(RANK(rounds_cum_time[[#This Row],[39]],rounds_cum_time[39],1),"."))</f>
        <v>114.</v>
      </c>
      <c r="AW113" s="130" t="str">
        <f>IF(ISBLANK(laps_times[[#This Row],[40]]),"DNF",CONCATENATE(RANK(rounds_cum_time[[#This Row],[40]],rounds_cum_time[40],1),"."))</f>
        <v>114.</v>
      </c>
      <c r="AX113" s="130" t="str">
        <f>IF(ISBLANK(laps_times[[#This Row],[41]]),"DNF",CONCATENATE(RANK(rounds_cum_time[[#This Row],[41]],rounds_cum_time[41],1),"."))</f>
        <v>114.</v>
      </c>
      <c r="AY113" s="130" t="str">
        <f>IF(ISBLANK(laps_times[[#This Row],[42]]),"DNF",CONCATENATE(RANK(rounds_cum_time[[#This Row],[42]],rounds_cum_time[42],1),"."))</f>
        <v>113.</v>
      </c>
      <c r="AZ113" s="130" t="str">
        <f>IF(ISBLANK(laps_times[[#This Row],[43]]),"DNF",CONCATENATE(RANK(rounds_cum_time[[#This Row],[43]],rounds_cum_time[43],1),"."))</f>
        <v>113.</v>
      </c>
      <c r="BA113" s="130" t="str">
        <f>IF(ISBLANK(laps_times[[#This Row],[44]]),"DNF",CONCATENATE(RANK(rounds_cum_time[[#This Row],[44]],rounds_cum_time[44],1),"."))</f>
        <v>113.</v>
      </c>
      <c r="BB113" s="130" t="str">
        <f>IF(ISBLANK(laps_times[[#This Row],[45]]),"DNF",CONCATENATE(RANK(rounds_cum_time[[#This Row],[45]],rounds_cum_time[45],1),"."))</f>
        <v>112.</v>
      </c>
      <c r="BC113" s="130" t="str">
        <f>IF(ISBLANK(laps_times[[#This Row],[46]]),"DNF",CONCATENATE(RANK(rounds_cum_time[[#This Row],[46]],rounds_cum_time[46],1),"."))</f>
        <v>112.</v>
      </c>
      <c r="BD113" s="130" t="str">
        <f>IF(ISBLANK(laps_times[[#This Row],[47]]),"DNF",CONCATENATE(RANK(rounds_cum_time[[#This Row],[47]],rounds_cum_time[47],1),"."))</f>
        <v>112.</v>
      </c>
      <c r="BE113" s="130" t="str">
        <f>IF(ISBLANK(laps_times[[#This Row],[48]]),"DNF",CONCATENATE(RANK(rounds_cum_time[[#This Row],[48]],rounds_cum_time[48],1),"."))</f>
        <v>111.</v>
      </c>
      <c r="BF113" s="130" t="str">
        <f>IF(ISBLANK(laps_times[[#This Row],[49]]),"DNF",CONCATENATE(RANK(rounds_cum_time[[#This Row],[49]],rounds_cum_time[49],1),"."))</f>
        <v>111.</v>
      </c>
      <c r="BG113" s="130" t="str">
        <f>IF(ISBLANK(laps_times[[#This Row],[50]]),"DNF",CONCATENATE(RANK(rounds_cum_time[[#This Row],[50]],rounds_cum_time[50],1),"."))</f>
        <v>111.</v>
      </c>
      <c r="BH113" s="130" t="str">
        <f>IF(ISBLANK(laps_times[[#This Row],[51]]),"DNF",CONCATENATE(RANK(rounds_cum_time[[#This Row],[51]],rounds_cum_time[51],1),"."))</f>
        <v>111.</v>
      </c>
      <c r="BI113" s="130" t="str">
        <f>IF(ISBLANK(laps_times[[#This Row],[52]]),"DNF",CONCATENATE(RANK(rounds_cum_time[[#This Row],[52]],rounds_cum_time[52],1),"."))</f>
        <v>111.</v>
      </c>
      <c r="BJ113" s="130" t="str">
        <f>IF(ISBLANK(laps_times[[#This Row],[53]]),"DNF",CONCATENATE(RANK(rounds_cum_time[[#This Row],[53]],rounds_cum_time[53],1),"."))</f>
        <v>112.</v>
      </c>
      <c r="BK113" s="130" t="str">
        <f>IF(ISBLANK(laps_times[[#This Row],[54]]),"DNF",CONCATENATE(RANK(rounds_cum_time[[#This Row],[54]],rounds_cum_time[54],1),"."))</f>
        <v>112.</v>
      </c>
      <c r="BL113" s="130" t="str">
        <f>IF(ISBLANK(laps_times[[#This Row],[55]]),"DNF",CONCATENATE(RANK(rounds_cum_time[[#This Row],[55]],rounds_cum_time[55],1),"."))</f>
        <v>112.</v>
      </c>
      <c r="BM113" s="130" t="str">
        <f>IF(ISBLANK(laps_times[[#This Row],[56]]),"DNF",CONCATENATE(RANK(rounds_cum_time[[#This Row],[56]],rounds_cum_time[56],1),"."))</f>
        <v>112.</v>
      </c>
      <c r="BN113" s="130" t="str">
        <f>IF(ISBLANK(laps_times[[#This Row],[57]]),"DNF",CONCATENATE(RANK(rounds_cum_time[[#This Row],[57]],rounds_cum_time[57],1),"."))</f>
        <v>112.</v>
      </c>
      <c r="BO113" s="130" t="str">
        <f>IF(ISBLANK(laps_times[[#This Row],[58]]),"DNF",CONCATENATE(RANK(rounds_cum_time[[#This Row],[58]],rounds_cum_time[58],1),"."))</f>
        <v>112.</v>
      </c>
      <c r="BP113" s="130" t="str">
        <f>IF(ISBLANK(laps_times[[#This Row],[59]]),"DNF",CONCATENATE(RANK(rounds_cum_time[[#This Row],[59]],rounds_cum_time[59],1),"."))</f>
        <v>111.</v>
      </c>
      <c r="BQ113" s="130" t="str">
        <f>IF(ISBLANK(laps_times[[#This Row],[60]]),"DNF",CONCATENATE(RANK(rounds_cum_time[[#This Row],[60]],rounds_cum_time[60],1),"."))</f>
        <v>111.</v>
      </c>
      <c r="BR113" s="130" t="str">
        <f>IF(ISBLANK(laps_times[[#This Row],[61]]),"DNF",CONCATENATE(RANK(rounds_cum_time[[#This Row],[61]],rounds_cum_time[61],1),"."))</f>
        <v>110.</v>
      </c>
      <c r="BS113" s="130" t="str">
        <f>IF(ISBLANK(laps_times[[#This Row],[62]]),"DNF",CONCATENATE(RANK(rounds_cum_time[[#This Row],[62]],rounds_cum_time[62],1),"."))</f>
        <v>110.</v>
      </c>
      <c r="BT113" s="130" t="str">
        <f>IF(ISBLANK(laps_times[[#This Row],[63]]),"DNF",CONCATENATE(RANK(rounds_cum_time[[#This Row],[63]],rounds_cum_time[63],1),"."))</f>
        <v>110.</v>
      </c>
      <c r="BU113" s="130" t="str">
        <f>IF(ISBLANK(laps_times[[#This Row],[64]]),"DNF",CONCATENATE(RANK(rounds_cum_time[[#This Row],[64]],rounds_cum_time[64],1),"."))</f>
        <v>110.</v>
      </c>
      <c r="BV113" s="130" t="str">
        <f>IF(ISBLANK(laps_times[[#This Row],[65]]),"DNF",CONCATENATE(RANK(rounds_cum_time[[#This Row],[65]],rounds_cum_time[65],1),"."))</f>
        <v>110.</v>
      </c>
      <c r="BW113" s="130" t="str">
        <f>IF(ISBLANK(laps_times[[#This Row],[66]]),"DNF",CONCATENATE(RANK(rounds_cum_time[[#This Row],[66]],rounds_cum_time[66],1),"."))</f>
        <v>109.</v>
      </c>
      <c r="BX113" s="130" t="str">
        <f>IF(ISBLANK(laps_times[[#This Row],[67]]),"DNF",CONCATENATE(RANK(rounds_cum_time[[#This Row],[67]],rounds_cum_time[67],1),"."))</f>
        <v>109.</v>
      </c>
      <c r="BY113" s="130" t="str">
        <f>IF(ISBLANK(laps_times[[#This Row],[68]]),"DNF",CONCATENATE(RANK(rounds_cum_time[[#This Row],[68]],rounds_cum_time[68],1),"."))</f>
        <v>109.</v>
      </c>
      <c r="BZ113" s="130" t="str">
        <f>IF(ISBLANK(laps_times[[#This Row],[69]]),"DNF",CONCATENATE(RANK(rounds_cum_time[[#This Row],[69]],rounds_cum_time[69],1),"."))</f>
        <v>110.</v>
      </c>
      <c r="CA113" s="130" t="str">
        <f>IF(ISBLANK(laps_times[[#This Row],[70]]),"DNF",CONCATENATE(RANK(rounds_cum_time[[#This Row],[70]],rounds_cum_time[70],1),"."))</f>
        <v>110.</v>
      </c>
      <c r="CB113" s="130" t="str">
        <f>IF(ISBLANK(laps_times[[#This Row],[71]]),"DNF",CONCATENATE(RANK(rounds_cum_time[[#This Row],[71]],rounds_cum_time[71],1),"."))</f>
        <v>110.</v>
      </c>
      <c r="CC113" s="130" t="str">
        <f>IF(ISBLANK(laps_times[[#This Row],[72]]),"DNF",CONCATENATE(RANK(rounds_cum_time[[#This Row],[72]],rounds_cum_time[72],1),"."))</f>
        <v>110.</v>
      </c>
      <c r="CD113" s="130" t="str">
        <f>IF(ISBLANK(laps_times[[#This Row],[73]]),"DNF",CONCATENATE(RANK(rounds_cum_time[[#This Row],[73]],rounds_cum_time[73],1),"."))</f>
        <v>110.</v>
      </c>
      <c r="CE113" s="130" t="str">
        <f>IF(ISBLANK(laps_times[[#This Row],[74]]),"DNF",CONCATENATE(RANK(rounds_cum_time[[#This Row],[74]],rounds_cum_time[74],1),"."))</f>
        <v>109.</v>
      </c>
      <c r="CF113" s="130" t="str">
        <f>IF(ISBLANK(laps_times[[#This Row],[75]]),"DNF",CONCATENATE(RANK(rounds_cum_time[[#This Row],[75]],rounds_cum_time[75],1),"."))</f>
        <v>110.</v>
      </c>
      <c r="CG113" s="130" t="str">
        <f>IF(ISBLANK(laps_times[[#This Row],[76]]),"DNF",CONCATENATE(RANK(rounds_cum_time[[#This Row],[76]],rounds_cum_time[76],1),"."))</f>
        <v>110.</v>
      </c>
      <c r="CH113" s="130" t="str">
        <f>IF(ISBLANK(laps_times[[#This Row],[77]]),"DNF",CONCATENATE(RANK(rounds_cum_time[[#This Row],[77]],rounds_cum_time[77],1),"."))</f>
        <v>110.</v>
      </c>
      <c r="CI113" s="130" t="str">
        <f>IF(ISBLANK(laps_times[[#This Row],[78]]),"DNF",CONCATENATE(RANK(rounds_cum_time[[#This Row],[78]],rounds_cum_time[78],1),"."))</f>
        <v>110.</v>
      </c>
      <c r="CJ113" s="130" t="str">
        <f>IF(ISBLANK(laps_times[[#This Row],[79]]),"DNF",CONCATENATE(RANK(rounds_cum_time[[#This Row],[79]],rounds_cum_time[79],1),"."))</f>
        <v>110.</v>
      </c>
      <c r="CK113" s="130" t="str">
        <f>IF(ISBLANK(laps_times[[#This Row],[80]]),"DNF",CONCATENATE(RANK(rounds_cum_time[[#This Row],[80]],rounds_cum_time[80],1),"."))</f>
        <v>110.</v>
      </c>
      <c r="CL113" s="130" t="str">
        <f>IF(ISBLANK(laps_times[[#This Row],[81]]),"DNF",CONCATENATE(RANK(rounds_cum_time[[#This Row],[81]],rounds_cum_time[81],1),"."))</f>
        <v>110.</v>
      </c>
      <c r="CM113" s="130" t="str">
        <f>IF(ISBLANK(laps_times[[#This Row],[82]]),"DNF",CONCATENATE(RANK(rounds_cum_time[[#This Row],[82]],rounds_cum_time[82],1),"."))</f>
        <v>110.</v>
      </c>
      <c r="CN113" s="130" t="str">
        <f>IF(ISBLANK(laps_times[[#This Row],[83]]),"DNF",CONCATENATE(RANK(rounds_cum_time[[#This Row],[83]],rounds_cum_time[83],1),"."))</f>
        <v>109.</v>
      </c>
      <c r="CO113" s="130" t="str">
        <f>IF(ISBLANK(laps_times[[#This Row],[84]]),"DNF",CONCATENATE(RANK(rounds_cum_time[[#This Row],[84]],rounds_cum_time[84],1),"."))</f>
        <v>109.</v>
      </c>
      <c r="CP113" s="130" t="str">
        <f>IF(ISBLANK(laps_times[[#This Row],[85]]),"DNF",CONCATENATE(RANK(rounds_cum_time[[#This Row],[85]],rounds_cum_time[85],1),"."))</f>
        <v>109.</v>
      </c>
      <c r="CQ113" s="130" t="str">
        <f>IF(ISBLANK(laps_times[[#This Row],[86]]),"DNF",CONCATENATE(RANK(rounds_cum_time[[#This Row],[86]],rounds_cum_time[86],1),"."))</f>
        <v>109.</v>
      </c>
      <c r="CR113" s="130" t="str">
        <f>IF(ISBLANK(laps_times[[#This Row],[87]]),"DNF",CONCATENATE(RANK(rounds_cum_time[[#This Row],[87]],rounds_cum_time[87],1),"."))</f>
        <v>109.</v>
      </c>
      <c r="CS113" s="130" t="str">
        <f>IF(ISBLANK(laps_times[[#This Row],[88]]),"DNF",CONCATENATE(RANK(rounds_cum_time[[#This Row],[88]],rounds_cum_time[88],1),"."))</f>
        <v>109.</v>
      </c>
      <c r="CT113" s="130" t="str">
        <f>IF(ISBLANK(laps_times[[#This Row],[89]]),"DNF",CONCATENATE(RANK(rounds_cum_time[[#This Row],[89]],rounds_cum_time[89],1),"."))</f>
        <v>109.</v>
      </c>
      <c r="CU113" s="130" t="str">
        <f>IF(ISBLANK(laps_times[[#This Row],[90]]),"DNF",CONCATENATE(RANK(rounds_cum_time[[#This Row],[90]],rounds_cum_time[90],1),"."))</f>
        <v>109.</v>
      </c>
      <c r="CV113" s="130" t="str">
        <f>IF(ISBLANK(laps_times[[#This Row],[91]]),"DNF",CONCATENATE(RANK(rounds_cum_time[[#This Row],[91]],rounds_cum_time[91],1),"."))</f>
        <v>109.</v>
      </c>
      <c r="CW113" s="130" t="str">
        <f>IF(ISBLANK(laps_times[[#This Row],[92]]),"DNF",CONCATENATE(RANK(rounds_cum_time[[#This Row],[92]],rounds_cum_time[92],1),"."))</f>
        <v>109.</v>
      </c>
      <c r="CX113" s="130" t="str">
        <f>IF(ISBLANK(laps_times[[#This Row],[93]]),"DNF",CONCATENATE(RANK(rounds_cum_time[[#This Row],[93]],rounds_cum_time[93],1),"."))</f>
        <v>109.</v>
      </c>
      <c r="CY113" s="130" t="str">
        <f>IF(ISBLANK(laps_times[[#This Row],[94]]),"DNF",CONCATENATE(RANK(rounds_cum_time[[#This Row],[94]],rounds_cum_time[94],1),"."))</f>
        <v>109.</v>
      </c>
      <c r="CZ113" s="130" t="str">
        <f>IF(ISBLANK(laps_times[[#This Row],[95]]),"DNF",CONCATENATE(RANK(rounds_cum_time[[#This Row],[95]],rounds_cum_time[95],1),"."))</f>
        <v>109.</v>
      </c>
      <c r="DA113" s="130" t="str">
        <f>IF(ISBLANK(laps_times[[#This Row],[96]]),"DNF",CONCATENATE(RANK(rounds_cum_time[[#This Row],[96]],rounds_cum_time[96],1),"."))</f>
        <v>110.</v>
      </c>
      <c r="DB113" s="130" t="str">
        <f>IF(ISBLANK(laps_times[[#This Row],[97]]),"DNF",CONCATENATE(RANK(rounds_cum_time[[#This Row],[97]],rounds_cum_time[97],1),"."))</f>
        <v>110.</v>
      </c>
      <c r="DC113" s="130" t="str">
        <f>IF(ISBLANK(laps_times[[#This Row],[98]]),"DNF",CONCATENATE(RANK(rounds_cum_time[[#This Row],[98]],rounds_cum_time[98],1),"."))</f>
        <v>110.</v>
      </c>
      <c r="DD113" s="130" t="str">
        <f>IF(ISBLANK(laps_times[[#This Row],[99]]),"DNF",CONCATENATE(RANK(rounds_cum_time[[#This Row],[99]],rounds_cum_time[99],1),"."))</f>
        <v>110.</v>
      </c>
      <c r="DE113" s="130" t="str">
        <f>IF(ISBLANK(laps_times[[#This Row],[100]]),"DNF",CONCATENATE(RANK(rounds_cum_time[[#This Row],[100]],rounds_cum_time[100],1),"."))</f>
        <v>110.</v>
      </c>
      <c r="DF113" s="130" t="str">
        <f>IF(ISBLANK(laps_times[[#This Row],[101]]),"DNF",CONCATENATE(RANK(rounds_cum_time[[#This Row],[101]],rounds_cum_time[101],1),"."))</f>
        <v>110.</v>
      </c>
      <c r="DG113" s="130" t="str">
        <f>IF(ISBLANK(laps_times[[#This Row],[102]]),"DNF",CONCATENATE(RANK(rounds_cum_time[[#This Row],[102]],rounds_cum_time[102],1),"."))</f>
        <v>110.</v>
      </c>
      <c r="DH113" s="130" t="str">
        <f>IF(ISBLANK(laps_times[[#This Row],[103]]),"DNF",CONCATENATE(RANK(rounds_cum_time[[#This Row],[103]],rounds_cum_time[103],1),"."))</f>
        <v>110.</v>
      </c>
      <c r="DI113" s="131" t="str">
        <f>IF(ISBLANK(laps_times[[#This Row],[104]]),"DNF",CONCATENATE(RANK(rounds_cum_time[[#This Row],[104]],rounds_cum_time[104],1),"."))</f>
        <v>110.</v>
      </c>
      <c r="DJ113" s="131" t="str">
        <f>IF(ISBLANK(laps_times[[#This Row],[105]]),"DNF",CONCATENATE(RANK(rounds_cum_time[[#This Row],[105]],rounds_cum_time[105],1),"."))</f>
        <v>110.</v>
      </c>
    </row>
    <row r="114" spans="2:114" x14ac:dyDescent="0.2">
      <c r="B114" s="124">
        <f>laps_times[[#This Row],[poř]]</f>
        <v>111</v>
      </c>
      <c r="C114" s="129">
        <f>laps_times[[#This Row],[s.č.]]</f>
        <v>134</v>
      </c>
      <c r="D114" s="125" t="str">
        <f>laps_times[[#This Row],[jméno]]</f>
        <v>Richter Frank</v>
      </c>
      <c r="E114" s="126">
        <f>laps_times[[#This Row],[roč]]</f>
        <v>1954</v>
      </c>
      <c r="F114" s="126" t="str">
        <f>laps_times[[#This Row],[kat]]</f>
        <v>M60</v>
      </c>
      <c r="G114" s="126">
        <f>laps_times[[#This Row],[poř_kat]]</f>
        <v>9</v>
      </c>
      <c r="H114" s="125" t="str">
        <f>IF(ISBLANK(laps_times[[#This Row],[klub]]),"-",laps_times[[#This Row],[klub]])</f>
        <v>-</v>
      </c>
      <c r="I114" s="138">
        <f>laps_times[[#This Row],[celk. čas]]</f>
        <v>0.2041550925925926</v>
      </c>
      <c r="J114" s="130" t="str">
        <f>IF(ISBLANK(laps_times[[#This Row],[1]]),"DNF",CONCATENATE(RANK(rounds_cum_time[[#This Row],[1]],rounds_cum_time[1],1),"."))</f>
        <v>123.</v>
      </c>
      <c r="K114" s="130" t="str">
        <f>IF(ISBLANK(laps_times[[#This Row],[2]]),"DNF",CONCATENATE(RANK(rounds_cum_time[[#This Row],[2]],rounds_cum_time[2],1),"."))</f>
        <v>123.</v>
      </c>
      <c r="L114" s="130" t="str">
        <f>IF(ISBLANK(laps_times[[#This Row],[3]]),"DNF",CONCATENATE(RANK(rounds_cum_time[[#This Row],[3]],rounds_cum_time[3],1),"."))</f>
        <v>123.</v>
      </c>
      <c r="M114" s="130" t="str">
        <f>IF(ISBLANK(laps_times[[#This Row],[4]]),"DNF",CONCATENATE(RANK(rounds_cum_time[[#This Row],[4]],rounds_cum_time[4],1),"."))</f>
        <v>123.</v>
      </c>
      <c r="N114" s="130" t="str">
        <f>IF(ISBLANK(laps_times[[#This Row],[5]]),"DNF",CONCATENATE(RANK(rounds_cum_time[[#This Row],[5]],rounds_cum_time[5],1),"."))</f>
        <v>123.</v>
      </c>
      <c r="O114" s="130" t="str">
        <f>IF(ISBLANK(laps_times[[#This Row],[6]]),"DNF",CONCATENATE(RANK(rounds_cum_time[[#This Row],[6]],rounds_cum_time[6],1),"."))</f>
        <v>123.</v>
      </c>
      <c r="P114" s="130" t="str">
        <f>IF(ISBLANK(laps_times[[#This Row],[7]]),"DNF",CONCATENATE(RANK(rounds_cum_time[[#This Row],[7]],rounds_cum_time[7],1),"."))</f>
        <v>122.</v>
      </c>
      <c r="Q114" s="130" t="str">
        <f>IF(ISBLANK(laps_times[[#This Row],[8]]),"DNF",CONCATENATE(RANK(rounds_cum_time[[#This Row],[8]],rounds_cum_time[8],1),"."))</f>
        <v>122.</v>
      </c>
      <c r="R114" s="130" t="str">
        <f>IF(ISBLANK(laps_times[[#This Row],[9]]),"DNF",CONCATENATE(RANK(rounds_cum_time[[#This Row],[9]],rounds_cum_time[9],1),"."))</f>
        <v>122.</v>
      </c>
      <c r="S114" s="130" t="str">
        <f>IF(ISBLANK(laps_times[[#This Row],[10]]),"DNF",CONCATENATE(RANK(rounds_cum_time[[#This Row],[10]],rounds_cum_time[10],1),"."))</f>
        <v>122.</v>
      </c>
      <c r="T114" s="130" t="str">
        <f>IF(ISBLANK(laps_times[[#This Row],[11]]),"DNF",CONCATENATE(RANK(rounds_cum_time[[#This Row],[11]],rounds_cum_time[11],1),"."))</f>
        <v>122.</v>
      </c>
      <c r="U114" s="130" t="str">
        <f>IF(ISBLANK(laps_times[[#This Row],[12]]),"DNF",CONCATENATE(RANK(rounds_cum_time[[#This Row],[12]],rounds_cum_time[12],1),"."))</f>
        <v>121.</v>
      </c>
      <c r="V114" s="130" t="str">
        <f>IF(ISBLANK(laps_times[[#This Row],[13]]),"DNF",CONCATENATE(RANK(rounds_cum_time[[#This Row],[13]],rounds_cum_time[13],1),"."))</f>
        <v>121.</v>
      </c>
      <c r="W114" s="130" t="str">
        <f>IF(ISBLANK(laps_times[[#This Row],[14]]),"DNF",CONCATENATE(RANK(rounds_cum_time[[#This Row],[14]],rounds_cum_time[14],1),"."))</f>
        <v>120.</v>
      </c>
      <c r="X114" s="130" t="str">
        <f>IF(ISBLANK(laps_times[[#This Row],[15]]),"DNF",CONCATENATE(RANK(rounds_cum_time[[#This Row],[15]],rounds_cum_time[15],1),"."))</f>
        <v>120.</v>
      </c>
      <c r="Y114" s="130" t="str">
        <f>IF(ISBLANK(laps_times[[#This Row],[16]]),"DNF",CONCATENATE(RANK(rounds_cum_time[[#This Row],[16]],rounds_cum_time[16],1),"."))</f>
        <v>120.</v>
      </c>
      <c r="Z114" s="130" t="str">
        <f>IF(ISBLANK(laps_times[[#This Row],[17]]),"DNF",CONCATENATE(RANK(rounds_cum_time[[#This Row],[17]],rounds_cum_time[17],1),"."))</f>
        <v>119.</v>
      </c>
      <c r="AA114" s="130" t="str">
        <f>IF(ISBLANK(laps_times[[#This Row],[18]]),"DNF",CONCATENATE(RANK(rounds_cum_time[[#This Row],[18]],rounds_cum_time[18],1),"."))</f>
        <v>119.</v>
      </c>
      <c r="AB114" s="130" t="str">
        <f>IF(ISBLANK(laps_times[[#This Row],[19]]),"DNF",CONCATENATE(RANK(rounds_cum_time[[#This Row],[19]],rounds_cum_time[19],1),"."))</f>
        <v>119.</v>
      </c>
      <c r="AC114" s="130" t="str">
        <f>IF(ISBLANK(laps_times[[#This Row],[20]]),"DNF",CONCATENATE(RANK(rounds_cum_time[[#This Row],[20]],rounds_cum_time[20],1),"."))</f>
        <v>119.</v>
      </c>
      <c r="AD114" s="130" t="str">
        <f>IF(ISBLANK(laps_times[[#This Row],[21]]),"DNF",CONCATENATE(RANK(rounds_cum_time[[#This Row],[21]],rounds_cum_time[21],1),"."))</f>
        <v>119.</v>
      </c>
      <c r="AE114" s="130" t="str">
        <f>IF(ISBLANK(laps_times[[#This Row],[22]]),"DNF",CONCATENATE(RANK(rounds_cum_time[[#This Row],[22]],rounds_cum_time[22],1),"."))</f>
        <v>119.</v>
      </c>
      <c r="AF114" s="130" t="str">
        <f>IF(ISBLANK(laps_times[[#This Row],[23]]),"DNF",CONCATENATE(RANK(rounds_cum_time[[#This Row],[23]],rounds_cum_time[23],1),"."))</f>
        <v>119.</v>
      </c>
      <c r="AG114" s="130" t="str">
        <f>IF(ISBLANK(laps_times[[#This Row],[24]]),"DNF",CONCATENATE(RANK(rounds_cum_time[[#This Row],[24]],rounds_cum_time[24],1),"."))</f>
        <v>119.</v>
      </c>
      <c r="AH114" s="130" t="str">
        <f>IF(ISBLANK(laps_times[[#This Row],[25]]),"DNF",CONCATENATE(RANK(rounds_cum_time[[#This Row],[25]],rounds_cum_time[25],1),"."))</f>
        <v>119.</v>
      </c>
      <c r="AI114" s="130" t="str">
        <f>IF(ISBLANK(laps_times[[#This Row],[26]]),"DNF",CONCATENATE(RANK(rounds_cum_time[[#This Row],[26]],rounds_cum_time[26],1),"."))</f>
        <v>119.</v>
      </c>
      <c r="AJ114" s="130" t="str">
        <f>IF(ISBLANK(laps_times[[#This Row],[27]]),"DNF",CONCATENATE(RANK(rounds_cum_time[[#This Row],[27]],rounds_cum_time[27],1),"."))</f>
        <v>119.</v>
      </c>
      <c r="AK114" s="130" t="str">
        <f>IF(ISBLANK(laps_times[[#This Row],[28]]),"DNF",CONCATENATE(RANK(rounds_cum_time[[#This Row],[28]],rounds_cum_time[28],1),"."))</f>
        <v>119.</v>
      </c>
      <c r="AL114" s="130" t="str">
        <f>IF(ISBLANK(laps_times[[#This Row],[29]]),"DNF",CONCATENATE(RANK(rounds_cum_time[[#This Row],[29]],rounds_cum_time[29],1),"."))</f>
        <v>119.</v>
      </c>
      <c r="AM114" s="130" t="str">
        <f>IF(ISBLANK(laps_times[[#This Row],[30]]),"DNF",CONCATENATE(RANK(rounds_cum_time[[#This Row],[30]],rounds_cum_time[30],1),"."))</f>
        <v>119.</v>
      </c>
      <c r="AN114" s="130" t="str">
        <f>IF(ISBLANK(laps_times[[#This Row],[31]]),"DNF",CONCATENATE(RANK(rounds_cum_time[[#This Row],[31]],rounds_cum_time[31],1),"."))</f>
        <v>119.</v>
      </c>
      <c r="AO114" s="130" t="str">
        <f>IF(ISBLANK(laps_times[[#This Row],[32]]),"DNF",CONCATENATE(RANK(rounds_cum_time[[#This Row],[32]],rounds_cum_time[32],1),"."))</f>
        <v>118.</v>
      </c>
      <c r="AP114" s="130" t="str">
        <f>IF(ISBLANK(laps_times[[#This Row],[33]]),"DNF",CONCATENATE(RANK(rounds_cum_time[[#This Row],[33]],rounds_cum_time[33],1),"."))</f>
        <v>118.</v>
      </c>
      <c r="AQ114" s="130" t="str">
        <f>IF(ISBLANK(laps_times[[#This Row],[34]]),"DNF",CONCATENATE(RANK(rounds_cum_time[[#This Row],[34]],rounds_cum_time[34],1),"."))</f>
        <v>118.</v>
      </c>
      <c r="AR114" s="130" t="str">
        <f>IF(ISBLANK(laps_times[[#This Row],[35]]),"DNF",CONCATENATE(RANK(rounds_cum_time[[#This Row],[35]],rounds_cum_time[35],1),"."))</f>
        <v>118.</v>
      </c>
      <c r="AS114" s="130" t="str">
        <f>IF(ISBLANK(laps_times[[#This Row],[36]]),"DNF",CONCATENATE(RANK(rounds_cum_time[[#This Row],[36]],rounds_cum_time[36],1),"."))</f>
        <v>118.</v>
      </c>
      <c r="AT114" s="130" t="str">
        <f>IF(ISBLANK(laps_times[[#This Row],[37]]),"DNF",CONCATENATE(RANK(rounds_cum_time[[#This Row],[37]],rounds_cum_time[37],1),"."))</f>
        <v>118.</v>
      </c>
      <c r="AU114" s="130" t="str">
        <f>IF(ISBLANK(laps_times[[#This Row],[38]]),"DNF",CONCATENATE(RANK(rounds_cum_time[[#This Row],[38]],rounds_cum_time[38],1),"."))</f>
        <v>118.</v>
      </c>
      <c r="AV114" s="130" t="str">
        <f>IF(ISBLANK(laps_times[[#This Row],[39]]),"DNF",CONCATENATE(RANK(rounds_cum_time[[#This Row],[39]],rounds_cum_time[39],1),"."))</f>
        <v>118.</v>
      </c>
      <c r="AW114" s="130" t="str">
        <f>IF(ISBLANK(laps_times[[#This Row],[40]]),"DNF",CONCATENATE(RANK(rounds_cum_time[[#This Row],[40]],rounds_cum_time[40],1),"."))</f>
        <v>118.</v>
      </c>
      <c r="AX114" s="130" t="str">
        <f>IF(ISBLANK(laps_times[[#This Row],[41]]),"DNF",CONCATENATE(RANK(rounds_cum_time[[#This Row],[41]],rounds_cum_time[41],1),"."))</f>
        <v>118.</v>
      </c>
      <c r="AY114" s="130" t="str">
        <f>IF(ISBLANK(laps_times[[#This Row],[42]]),"DNF",CONCATENATE(RANK(rounds_cum_time[[#This Row],[42]],rounds_cum_time[42],1),"."))</f>
        <v>118.</v>
      </c>
      <c r="AZ114" s="130" t="str">
        <f>IF(ISBLANK(laps_times[[#This Row],[43]]),"DNF",CONCATENATE(RANK(rounds_cum_time[[#This Row],[43]],rounds_cum_time[43],1),"."))</f>
        <v>118.</v>
      </c>
      <c r="BA114" s="130" t="str">
        <f>IF(ISBLANK(laps_times[[#This Row],[44]]),"DNF",CONCATENATE(RANK(rounds_cum_time[[#This Row],[44]],rounds_cum_time[44],1),"."))</f>
        <v>118.</v>
      </c>
      <c r="BB114" s="130" t="str">
        <f>IF(ISBLANK(laps_times[[#This Row],[45]]),"DNF",CONCATENATE(RANK(rounds_cum_time[[#This Row],[45]],rounds_cum_time[45],1),"."))</f>
        <v>118.</v>
      </c>
      <c r="BC114" s="130" t="str">
        <f>IF(ISBLANK(laps_times[[#This Row],[46]]),"DNF",CONCATENATE(RANK(rounds_cum_time[[#This Row],[46]],rounds_cum_time[46],1),"."))</f>
        <v>117.</v>
      </c>
      <c r="BD114" s="130" t="str">
        <f>IF(ISBLANK(laps_times[[#This Row],[47]]),"DNF",CONCATENATE(RANK(rounds_cum_time[[#This Row],[47]],rounds_cum_time[47],1),"."))</f>
        <v>117.</v>
      </c>
      <c r="BE114" s="130" t="str">
        <f>IF(ISBLANK(laps_times[[#This Row],[48]]),"DNF",CONCATENATE(RANK(rounds_cum_time[[#This Row],[48]],rounds_cum_time[48],1),"."))</f>
        <v>115.</v>
      </c>
      <c r="BF114" s="130" t="str">
        <f>IF(ISBLANK(laps_times[[#This Row],[49]]),"DNF",CONCATENATE(RANK(rounds_cum_time[[#This Row],[49]],rounds_cum_time[49],1),"."))</f>
        <v>115.</v>
      </c>
      <c r="BG114" s="130" t="str">
        <f>IF(ISBLANK(laps_times[[#This Row],[50]]),"DNF",CONCATENATE(RANK(rounds_cum_time[[#This Row],[50]],rounds_cum_time[50],1),"."))</f>
        <v>115.</v>
      </c>
      <c r="BH114" s="130" t="str">
        <f>IF(ISBLANK(laps_times[[#This Row],[51]]),"DNF",CONCATENATE(RANK(rounds_cum_time[[#This Row],[51]],rounds_cum_time[51],1),"."))</f>
        <v>115.</v>
      </c>
      <c r="BI114" s="130" t="str">
        <f>IF(ISBLANK(laps_times[[#This Row],[52]]),"DNF",CONCATENATE(RANK(rounds_cum_time[[#This Row],[52]],rounds_cum_time[52],1),"."))</f>
        <v>115.</v>
      </c>
      <c r="BJ114" s="130" t="str">
        <f>IF(ISBLANK(laps_times[[#This Row],[53]]),"DNF",CONCATENATE(RANK(rounds_cum_time[[#This Row],[53]],rounds_cum_time[53],1),"."))</f>
        <v>115.</v>
      </c>
      <c r="BK114" s="130" t="str">
        <f>IF(ISBLANK(laps_times[[#This Row],[54]]),"DNF",CONCATENATE(RANK(rounds_cum_time[[#This Row],[54]],rounds_cum_time[54],1),"."))</f>
        <v>115.</v>
      </c>
      <c r="BL114" s="130" t="str">
        <f>IF(ISBLANK(laps_times[[#This Row],[55]]),"DNF",CONCATENATE(RANK(rounds_cum_time[[#This Row],[55]],rounds_cum_time[55],1),"."))</f>
        <v>115.</v>
      </c>
      <c r="BM114" s="130" t="str">
        <f>IF(ISBLANK(laps_times[[#This Row],[56]]),"DNF",CONCATENATE(RANK(rounds_cum_time[[#This Row],[56]],rounds_cum_time[56],1),"."))</f>
        <v>115.</v>
      </c>
      <c r="BN114" s="130" t="str">
        <f>IF(ISBLANK(laps_times[[#This Row],[57]]),"DNF",CONCATENATE(RANK(rounds_cum_time[[#This Row],[57]],rounds_cum_time[57],1),"."))</f>
        <v>115.</v>
      </c>
      <c r="BO114" s="130" t="str">
        <f>IF(ISBLANK(laps_times[[#This Row],[58]]),"DNF",CONCATENATE(RANK(rounds_cum_time[[#This Row],[58]],rounds_cum_time[58],1),"."))</f>
        <v>115.</v>
      </c>
      <c r="BP114" s="130" t="str">
        <f>IF(ISBLANK(laps_times[[#This Row],[59]]),"DNF",CONCATENATE(RANK(rounds_cum_time[[#This Row],[59]],rounds_cum_time[59],1),"."))</f>
        <v>115.</v>
      </c>
      <c r="BQ114" s="130" t="str">
        <f>IF(ISBLANK(laps_times[[#This Row],[60]]),"DNF",CONCATENATE(RANK(rounds_cum_time[[#This Row],[60]],rounds_cum_time[60],1),"."))</f>
        <v>115.</v>
      </c>
      <c r="BR114" s="130" t="str">
        <f>IF(ISBLANK(laps_times[[#This Row],[61]]),"DNF",CONCATENATE(RANK(rounds_cum_time[[#This Row],[61]],rounds_cum_time[61],1),"."))</f>
        <v>114.</v>
      </c>
      <c r="BS114" s="130" t="str">
        <f>IF(ISBLANK(laps_times[[#This Row],[62]]),"DNF",CONCATENATE(RANK(rounds_cum_time[[#This Row],[62]],rounds_cum_time[62],1),"."))</f>
        <v>113.</v>
      </c>
      <c r="BT114" s="130" t="str">
        <f>IF(ISBLANK(laps_times[[#This Row],[63]]),"DNF",CONCATENATE(RANK(rounds_cum_time[[#This Row],[63]],rounds_cum_time[63],1),"."))</f>
        <v>113.</v>
      </c>
      <c r="BU114" s="130" t="str">
        <f>IF(ISBLANK(laps_times[[#This Row],[64]]),"DNF",CONCATENATE(RANK(rounds_cum_time[[#This Row],[64]],rounds_cum_time[64],1),"."))</f>
        <v>113.</v>
      </c>
      <c r="BV114" s="130" t="str">
        <f>IF(ISBLANK(laps_times[[#This Row],[65]]),"DNF",CONCATENATE(RANK(rounds_cum_time[[#This Row],[65]],rounds_cum_time[65],1),"."))</f>
        <v>113.</v>
      </c>
      <c r="BW114" s="130" t="str">
        <f>IF(ISBLANK(laps_times[[#This Row],[66]]),"DNF",CONCATENATE(RANK(rounds_cum_time[[#This Row],[66]],rounds_cum_time[66],1),"."))</f>
        <v>113.</v>
      </c>
      <c r="BX114" s="130" t="str">
        <f>IF(ISBLANK(laps_times[[#This Row],[67]]),"DNF",CONCATENATE(RANK(rounds_cum_time[[#This Row],[67]],rounds_cum_time[67],1),"."))</f>
        <v>113.</v>
      </c>
      <c r="BY114" s="130" t="str">
        <f>IF(ISBLANK(laps_times[[#This Row],[68]]),"DNF",CONCATENATE(RANK(rounds_cum_time[[#This Row],[68]],rounds_cum_time[68],1),"."))</f>
        <v>112.</v>
      </c>
      <c r="BZ114" s="130" t="str">
        <f>IF(ISBLANK(laps_times[[#This Row],[69]]),"DNF",CONCATENATE(RANK(rounds_cum_time[[#This Row],[69]],rounds_cum_time[69],1),"."))</f>
        <v>112.</v>
      </c>
      <c r="CA114" s="130" t="str">
        <f>IF(ISBLANK(laps_times[[#This Row],[70]]),"DNF",CONCATENATE(RANK(rounds_cum_time[[#This Row],[70]],rounds_cum_time[70],1),"."))</f>
        <v>112.</v>
      </c>
      <c r="CB114" s="130" t="str">
        <f>IF(ISBLANK(laps_times[[#This Row],[71]]),"DNF",CONCATENATE(RANK(rounds_cum_time[[#This Row],[71]],rounds_cum_time[71],1),"."))</f>
        <v>112.</v>
      </c>
      <c r="CC114" s="130" t="str">
        <f>IF(ISBLANK(laps_times[[#This Row],[72]]),"DNF",CONCATENATE(RANK(rounds_cum_time[[#This Row],[72]],rounds_cum_time[72],1),"."))</f>
        <v>112.</v>
      </c>
      <c r="CD114" s="130" t="str">
        <f>IF(ISBLANK(laps_times[[#This Row],[73]]),"DNF",CONCATENATE(RANK(rounds_cum_time[[#This Row],[73]],rounds_cum_time[73],1),"."))</f>
        <v>112.</v>
      </c>
      <c r="CE114" s="130" t="str">
        <f>IF(ISBLANK(laps_times[[#This Row],[74]]),"DNF",CONCATENATE(RANK(rounds_cum_time[[#This Row],[74]],rounds_cum_time[74],1),"."))</f>
        <v>112.</v>
      </c>
      <c r="CF114" s="130" t="str">
        <f>IF(ISBLANK(laps_times[[#This Row],[75]]),"DNF",CONCATENATE(RANK(rounds_cum_time[[#This Row],[75]],rounds_cum_time[75],1),"."))</f>
        <v>112.</v>
      </c>
      <c r="CG114" s="130" t="str">
        <f>IF(ISBLANK(laps_times[[#This Row],[76]]),"DNF",CONCATENATE(RANK(rounds_cum_time[[#This Row],[76]],rounds_cum_time[76],1),"."))</f>
        <v>112.</v>
      </c>
      <c r="CH114" s="130" t="str">
        <f>IF(ISBLANK(laps_times[[#This Row],[77]]),"DNF",CONCATENATE(RANK(rounds_cum_time[[#This Row],[77]],rounds_cum_time[77],1),"."))</f>
        <v>112.</v>
      </c>
      <c r="CI114" s="130" t="str">
        <f>IF(ISBLANK(laps_times[[#This Row],[78]]),"DNF",CONCATENATE(RANK(rounds_cum_time[[#This Row],[78]],rounds_cum_time[78],1),"."))</f>
        <v>113.</v>
      </c>
      <c r="CJ114" s="130" t="str">
        <f>IF(ISBLANK(laps_times[[#This Row],[79]]),"DNF",CONCATENATE(RANK(rounds_cum_time[[#This Row],[79]],rounds_cum_time[79],1),"."))</f>
        <v>113.</v>
      </c>
      <c r="CK114" s="130" t="str">
        <f>IF(ISBLANK(laps_times[[#This Row],[80]]),"DNF",CONCATENATE(RANK(rounds_cum_time[[#This Row],[80]],rounds_cum_time[80],1),"."))</f>
        <v>113.</v>
      </c>
      <c r="CL114" s="130" t="str">
        <f>IF(ISBLANK(laps_times[[#This Row],[81]]),"DNF",CONCATENATE(RANK(rounds_cum_time[[#This Row],[81]],rounds_cum_time[81],1),"."))</f>
        <v>113.</v>
      </c>
      <c r="CM114" s="130" t="str">
        <f>IF(ISBLANK(laps_times[[#This Row],[82]]),"DNF",CONCATENATE(RANK(rounds_cum_time[[#This Row],[82]],rounds_cum_time[82],1),"."))</f>
        <v>113.</v>
      </c>
      <c r="CN114" s="130" t="str">
        <f>IF(ISBLANK(laps_times[[#This Row],[83]]),"DNF",CONCATENATE(RANK(rounds_cum_time[[#This Row],[83]],rounds_cum_time[83],1),"."))</f>
        <v>112.</v>
      </c>
      <c r="CO114" s="130" t="str">
        <f>IF(ISBLANK(laps_times[[#This Row],[84]]),"DNF",CONCATENATE(RANK(rounds_cum_time[[#This Row],[84]],rounds_cum_time[84],1),"."))</f>
        <v>112.</v>
      </c>
      <c r="CP114" s="130" t="str">
        <f>IF(ISBLANK(laps_times[[#This Row],[85]]),"DNF",CONCATENATE(RANK(rounds_cum_time[[#This Row],[85]],rounds_cum_time[85],1),"."))</f>
        <v>112.</v>
      </c>
      <c r="CQ114" s="130" t="str">
        <f>IF(ISBLANK(laps_times[[#This Row],[86]]),"DNF",CONCATENATE(RANK(rounds_cum_time[[#This Row],[86]],rounds_cum_time[86],1),"."))</f>
        <v>112.</v>
      </c>
      <c r="CR114" s="130" t="str">
        <f>IF(ISBLANK(laps_times[[#This Row],[87]]),"DNF",CONCATENATE(RANK(rounds_cum_time[[#This Row],[87]],rounds_cum_time[87],1),"."))</f>
        <v>112.</v>
      </c>
      <c r="CS114" s="130" t="str">
        <f>IF(ISBLANK(laps_times[[#This Row],[88]]),"DNF",CONCATENATE(RANK(rounds_cum_time[[#This Row],[88]],rounds_cum_time[88],1),"."))</f>
        <v>112.</v>
      </c>
      <c r="CT114" s="130" t="str">
        <f>IF(ISBLANK(laps_times[[#This Row],[89]]),"DNF",CONCATENATE(RANK(rounds_cum_time[[#This Row],[89]],rounds_cum_time[89],1),"."))</f>
        <v>112.</v>
      </c>
      <c r="CU114" s="130" t="str">
        <f>IF(ISBLANK(laps_times[[#This Row],[90]]),"DNF",CONCATENATE(RANK(rounds_cum_time[[#This Row],[90]],rounds_cum_time[90],1),"."))</f>
        <v>112.</v>
      </c>
      <c r="CV114" s="130" t="str">
        <f>IF(ISBLANK(laps_times[[#This Row],[91]]),"DNF",CONCATENATE(RANK(rounds_cum_time[[#This Row],[91]],rounds_cum_time[91],1),"."))</f>
        <v>112.</v>
      </c>
      <c r="CW114" s="130" t="str">
        <f>IF(ISBLANK(laps_times[[#This Row],[92]]),"DNF",CONCATENATE(RANK(rounds_cum_time[[#This Row],[92]],rounds_cum_time[92],1),"."))</f>
        <v>112.</v>
      </c>
      <c r="CX114" s="130" t="str">
        <f>IF(ISBLANK(laps_times[[#This Row],[93]]),"DNF",CONCATENATE(RANK(rounds_cum_time[[#This Row],[93]],rounds_cum_time[93],1),"."))</f>
        <v>112.</v>
      </c>
      <c r="CY114" s="130" t="str">
        <f>IF(ISBLANK(laps_times[[#This Row],[94]]),"DNF",CONCATENATE(RANK(rounds_cum_time[[#This Row],[94]],rounds_cum_time[94],1),"."))</f>
        <v>112.</v>
      </c>
      <c r="CZ114" s="130" t="str">
        <f>IF(ISBLANK(laps_times[[#This Row],[95]]),"DNF",CONCATENATE(RANK(rounds_cum_time[[#This Row],[95]],rounds_cum_time[95],1),"."))</f>
        <v>112.</v>
      </c>
      <c r="DA114" s="130" t="str">
        <f>IF(ISBLANK(laps_times[[#This Row],[96]]),"DNF",CONCATENATE(RANK(rounds_cum_time[[#This Row],[96]],rounds_cum_time[96],1),"."))</f>
        <v>112.</v>
      </c>
      <c r="DB114" s="130" t="str">
        <f>IF(ISBLANK(laps_times[[#This Row],[97]]),"DNF",CONCATENATE(RANK(rounds_cum_time[[#This Row],[97]],rounds_cum_time[97],1),"."))</f>
        <v>112.</v>
      </c>
      <c r="DC114" s="130" t="str">
        <f>IF(ISBLANK(laps_times[[#This Row],[98]]),"DNF",CONCATENATE(RANK(rounds_cum_time[[#This Row],[98]],rounds_cum_time[98],1),"."))</f>
        <v>112.</v>
      </c>
      <c r="DD114" s="130" t="str">
        <f>IF(ISBLANK(laps_times[[#This Row],[99]]),"DNF",CONCATENATE(RANK(rounds_cum_time[[#This Row],[99]],rounds_cum_time[99],1),"."))</f>
        <v>111.</v>
      </c>
      <c r="DE114" s="130" t="str">
        <f>IF(ISBLANK(laps_times[[#This Row],[100]]),"DNF",CONCATENATE(RANK(rounds_cum_time[[#This Row],[100]],rounds_cum_time[100],1),"."))</f>
        <v>111.</v>
      </c>
      <c r="DF114" s="130" t="str">
        <f>IF(ISBLANK(laps_times[[#This Row],[101]]),"DNF",CONCATENATE(RANK(rounds_cum_time[[#This Row],[101]],rounds_cum_time[101],1),"."))</f>
        <v>111.</v>
      </c>
      <c r="DG114" s="130" t="str">
        <f>IF(ISBLANK(laps_times[[#This Row],[102]]),"DNF",CONCATENATE(RANK(rounds_cum_time[[#This Row],[102]],rounds_cum_time[102],1),"."))</f>
        <v>111.</v>
      </c>
      <c r="DH114" s="130" t="str">
        <f>IF(ISBLANK(laps_times[[#This Row],[103]]),"DNF",CONCATENATE(RANK(rounds_cum_time[[#This Row],[103]],rounds_cum_time[103],1),"."))</f>
        <v>111.</v>
      </c>
      <c r="DI114" s="131" t="str">
        <f>IF(ISBLANK(laps_times[[#This Row],[104]]),"DNF",CONCATENATE(RANK(rounds_cum_time[[#This Row],[104]],rounds_cum_time[104],1),"."))</f>
        <v>111.</v>
      </c>
      <c r="DJ114" s="131" t="str">
        <f>IF(ISBLANK(laps_times[[#This Row],[105]]),"DNF",CONCATENATE(RANK(rounds_cum_time[[#This Row],[105]],rounds_cum_time[105],1),"."))</f>
        <v>111.</v>
      </c>
    </row>
    <row r="115" spans="2:114" x14ac:dyDescent="0.2">
      <c r="B115" s="124">
        <f>laps_times[[#This Row],[poř]]</f>
        <v>112</v>
      </c>
      <c r="C115" s="129">
        <f>laps_times[[#This Row],[s.č.]]</f>
        <v>84</v>
      </c>
      <c r="D115" s="125" t="str">
        <f>laps_times[[#This Row],[jméno]]</f>
        <v>Reiter Anton</v>
      </c>
      <c r="E115" s="126">
        <f>laps_times[[#This Row],[roč]]</f>
        <v>1954</v>
      </c>
      <c r="F115" s="126" t="str">
        <f>laps_times[[#This Row],[kat]]</f>
        <v>M60</v>
      </c>
      <c r="G115" s="126">
        <f>laps_times[[#This Row],[poř_kat]]</f>
        <v>10</v>
      </c>
      <c r="H115" s="125" t="str">
        <f>IF(ISBLANK(laps_times[[#This Row],[klub]]),"-",laps_times[[#This Row],[klub]])</f>
        <v>Club Supermarathon Italia</v>
      </c>
      <c r="I115" s="138">
        <f>laps_times[[#This Row],[celk. čas]]</f>
        <v>0.20486111111111113</v>
      </c>
      <c r="J115" s="130" t="str">
        <f>IF(ISBLANK(laps_times[[#This Row],[1]]),"DNF",CONCATENATE(RANK(rounds_cum_time[[#This Row],[1]],rounds_cum_time[1],1),"."))</f>
        <v>101.</v>
      </c>
      <c r="K115" s="130" t="str">
        <f>IF(ISBLANK(laps_times[[#This Row],[2]]),"DNF",CONCATENATE(RANK(rounds_cum_time[[#This Row],[2]],rounds_cum_time[2],1),"."))</f>
        <v>107.</v>
      </c>
      <c r="L115" s="130" t="str">
        <f>IF(ISBLANK(laps_times[[#This Row],[3]]),"DNF",CONCATENATE(RANK(rounds_cum_time[[#This Row],[3]],rounds_cum_time[3],1),"."))</f>
        <v>110.</v>
      </c>
      <c r="M115" s="130" t="str">
        <f>IF(ISBLANK(laps_times[[#This Row],[4]]),"DNF",CONCATENATE(RANK(rounds_cum_time[[#This Row],[4]],rounds_cum_time[4],1),"."))</f>
        <v>112.</v>
      </c>
      <c r="N115" s="130" t="str">
        <f>IF(ISBLANK(laps_times[[#This Row],[5]]),"DNF",CONCATENATE(RANK(rounds_cum_time[[#This Row],[5]],rounds_cum_time[5],1),"."))</f>
        <v>113.</v>
      </c>
      <c r="O115" s="130" t="str">
        <f>IF(ISBLANK(laps_times[[#This Row],[6]]),"DNF",CONCATENATE(RANK(rounds_cum_time[[#This Row],[6]],rounds_cum_time[6],1),"."))</f>
        <v>112.</v>
      </c>
      <c r="P115" s="130" t="str">
        <f>IF(ISBLANK(laps_times[[#This Row],[7]]),"DNF",CONCATENATE(RANK(rounds_cum_time[[#This Row],[7]],rounds_cum_time[7],1),"."))</f>
        <v>111.</v>
      </c>
      <c r="Q115" s="130" t="str">
        <f>IF(ISBLANK(laps_times[[#This Row],[8]]),"DNF",CONCATENATE(RANK(rounds_cum_time[[#This Row],[8]],rounds_cum_time[8],1),"."))</f>
        <v>111.</v>
      </c>
      <c r="R115" s="130" t="str">
        <f>IF(ISBLANK(laps_times[[#This Row],[9]]),"DNF",CONCATENATE(RANK(rounds_cum_time[[#This Row],[9]],rounds_cum_time[9],1),"."))</f>
        <v>111.</v>
      </c>
      <c r="S115" s="130" t="str">
        <f>IF(ISBLANK(laps_times[[#This Row],[10]]),"DNF",CONCATENATE(RANK(rounds_cum_time[[#This Row],[10]],rounds_cum_time[10],1),"."))</f>
        <v>110.</v>
      </c>
      <c r="T115" s="130" t="str">
        <f>IF(ISBLANK(laps_times[[#This Row],[11]]),"DNF",CONCATENATE(RANK(rounds_cum_time[[#This Row],[11]],rounds_cum_time[11],1),"."))</f>
        <v>110.</v>
      </c>
      <c r="U115" s="130" t="str">
        <f>IF(ISBLANK(laps_times[[#This Row],[12]]),"DNF",CONCATENATE(RANK(rounds_cum_time[[#This Row],[12]],rounds_cum_time[12],1),"."))</f>
        <v>110.</v>
      </c>
      <c r="V115" s="130" t="str">
        <f>IF(ISBLANK(laps_times[[#This Row],[13]]),"DNF",CONCATENATE(RANK(rounds_cum_time[[#This Row],[13]],rounds_cum_time[13],1),"."))</f>
        <v>110.</v>
      </c>
      <c r="W115" s="130" t="str">
        <f>IF(ISBLANK(laps_times[[#This Row],[14]]),"DNF",CONCATENATE(RANK(rounds_cum_time[[#This Row],[14]],rounds_cum_time[14],1),"."))</f>
        <v>110.</v>
      </c>
      <c r="X115" s="130" t="str">
        <f>IF(ISBLANK(laps_times[[#This Row],[15]]),"DNF",CONCATENATE(RANK(rounds_cum_time[[#This Row],[15]],rounds_cum_time[15],1),"."))</f>
        <v>110.</v>
      </c>
      <c r="Y115" s="130" t="str">
        <f>IF(ISBLANK(laps_times[[#This Row],[16]]),"DNF",CONCATENATE(RANK(rounds_cum_time[[#This Row],[16]],rounds_cum_time[16],1),"."))</f>
        <v>110.</v>
      </c>
      <c r="Z115" s="130" t="str">
        <f>IF(ISBLANK(laps_times[[#This Row],[17]]),"DNF",CONCATENATE(RANK(rounds_cum_time[[#This Row],[17]],rounds_cum_time[17],1),"."))</f>
        <v>110.</v>
      </c>
      <c r="AA115" s="130" t="str">
        <f>IF(ISBLANK(laps_times[[#This Row],[18]]),"DNF",CONCATENATE(RANK(rounds_cum_time[[#This Row],[18]],rounds_cum_time[18],1),"."))</f>
        <v>111.</v>
      </c>
      <c r="AB115" s="130" t="str">
        <f>IF(ISBLANK(laps_times[[#This Row],[19]]),"DNF",CONCATENATE(RANK(rounds_cum_time[[#This Row],[19]],rounds_cum_time[19],1),"."))</f>
        <v>111.</v>
      </c>
      <c r="AC115" s="130" t="str">
        <f>IF(ISBLANK(laps_times[[#This Row],[20]]),"DNF",CONCATENATE(RANK(rounds_cum_time[[#This Row],[20]],rounds_cum_time[20],1),"."))</f>
        <v>112.</v>
      </c>
      <c r="AD115" s="130" t="str">
        <f>IF(ISBLANK(laps_times[[#This Row],[21]]),"DNF",CONCATENATE(RANK(rounds_cum_time[[#This Row],[21]],rounds_cum_time[21],1),"."))</f>
        <v>114.</v>
      </c>
      <c r="AE115" s="130" t="str">
        <f>IF(ISBLANK(laps_times[[#This Row],[22]]),"DNF",CONCATENATE(RANK(rounds_cum_time[[#This Row],[22]],rounds_cum_time[22],1),"."))</f>
        <v>114.</v>
      </c>
      <c r="AF115" s="130" t="str">
        <f>IF(ISBLANK(laps_times[[#This Row],[23]]),"DNF",CONCATENATE(RANK(rounds_cum_time[[#This Row],[23]],rounds_cum_time[23],1),"."))</f>
        <v>114.</v>
      </c>
      <c r="AG115" s="130" t="str">
        <f>IF(ISBLANK(laps_times[[#This Row],[24]]),"DNF",CONCATENATE(RANK(rounds_cum_time[[#This Row],[24]],rounds_cum_time[24],1),"."))</f>
        <v>114.</v>
      </c>
      <c r="AH115" s="130" t="str">
        <f>IF(ISBLANK(laps_times[[#This Row],[25]]),"DNF",CONCATENATE(RANK(rounds_cum_time[[#This Row],[25]],rounds_cum_time[25],1),"."))</f>
        <v>114.</v>
      </c>
      <c r="AI115" s="130" t="str">
        <f>IF(ISBLANK(laps_times[[#This Row],[26]]),"DNF",CONCATENATE(RANK(rounds_cum_time[[#This Row],[26]],rounds_cum_time[26],1),"."))</f>
        <v>114.</v>
      </c>
      <c r="AJ115" s="130" t="str">
        <f>IF(ISBLANK(laps_times[[#This Row],[27]]),"DNF",CONCATENATE(RANK(rounds_cum_time[[#This Row],[27]],rounds_cum_time[27],1),"."))</f>
        <v>114.</v>
      </c>
      <c r="AK115" s="130" t="str">
        <f>IF(ISBLANK(laps_times[[#This Row],[28]]),"DNF",CONCATENATE(RANK(rounds_cum_time[[#This Row],[28]],rounds_cum_time[28],1),"."))</f>
        <v>114.</v>
      </c>
      <c r="AL115" s="130" t="str">
        <f>IF(ISBLANK(laps_times[[#This Row],[29]]),"DNF",CONCATENATE(RANK(rounds_cum_time[[#This Row],[29]],rounds_cum_time[29],1),"."))</f>
        <v>113.</v>
      </c>
      <c r="AM115" s="130" t="str">
        <f>IF(ISBLANK(laps_times[[#This Row],[30]]),"DNF",CONCATENATE(RANK(rounds_cum_time[[#This Row],[30]],rounds_cum_time[30],1),"."))</f>
        <v>113.</v>
      </c>
      <c r="AN115" s="130" t="str">
        <f>IF(ISBLANK(laps_times[[#This Row],[31]]),"DNF",CONCATENATE(RANK(rounds_cum_time[[#This Row],[31]],rounds_cum_time[31],1),"."))</f>
        <v>113.</v>
      </c>
      <c r="AO115" s="130" t="str">
        <f>IF(ISBLANK(laps_times[[#This Row],[32]]),"DNF",CONCATENATE(RANK(rounds_cum_time[[#This Row],[32]],rounds_cum_time[32],1),"."))</f>
        <v>112.</v>
      </c>
      <c r="AP115" s="130" t="str">
        <f>IF(ISBLANK(laps_times[[#This Row],[33]]),"DNF",CONCATENATE(RANK(rounds_cum_time[[#This Row],[33]],rounds_cum_time[33],1),"."))</f>
        <v>112.</v>
      </c>
      <c r="AQ115" s="130" t="str">
        <f>IF(ISBLANK(laps_times[[#This Row],[34]]),"DNF",CONCATENATE(RANK(rounds_cum_time[[#This Row],[34]],rounds_cum_time[34],1),"."))</f>
        <v>112.</v>
      </c>
      <c r="AR115" s="130" t="str">
        <f>IF(ISBLANK(laps_times[[#This Row],[35]]),"DNF",CONCATENATE(RANK(rounds_cum_time[[#This Row],[35]],rounds_cum_time[35],1),"."))</f>
        <v>112.</v>
      </c>
      <c r="AS115" s="130" t="str">
        <f>IF(ISBLANK(laps_times[[#This Row],[36]]),"DNF",CONCATENATE(RANK(rounds_cum_time[[#This Row],[36]],rounds_cum_time[36],1),"."))</f>
        <v>112.</v>
      </c>
      <c r="AT115" s="130" t="str">
        <f>IF(ISBLANK(laps_times[[#This Row],[37]]),"DNF",CONCATENATE(RANK(rounds_cum_time[[#This Row],[37]],rounds_cum_time[37],1),"."))</f>
        <v>113.</v>
      </c>
      <c r="AU115" s="130" t="str">
        <f>IF(ISBLANK(laps_times[[#This Row],[38]]),"DNF",CONCATENATE(RANK(rounds_cum_time[[#This Row],[38]],rounds_cum_time[38],1),"."))</f>
        <v>113.</v>
      </c>
      <c r="AV115" s="130" t="str">
        <f>IF(ISBLANK(laps_times[[#This Row],[39]]),"DNF",CONCATENATE(RANK(rounds_cum_time[[#This Row],[39]],rounds_cum_time[39],1),"."))</f>
        <v>113.</v>
      </c>
      <c r="AW115" s="130" t="str">
        <f>IF(ISBLANK(laps_times[[#This Row],[40]]),"DNF",CONCATENATE(RANK(rounds_cum_time[[#This Row],[40]],rounds_cum_time[40],1),"."))</f>
        <v>113.</v>
      </c>
      <c r="AX115" s="130" t="str">
        <f>IF(ISBLANK(laps_times[[#This Row],[41]]),"DNF",CONCATENATE(RANK(rounds_cum_time[[#This Row],[41]],rounds_cum_time[41],1),"."))</f>
        <v>113.</v>
      </c>
      <c r="AY115" s="130" t="str">
        <f>IF(ISBLANK(laps_times[[#This Row],[42]]),"DNF",CONCATENATE(RANK(rounds_cum_time[[#This Row],[42]],rounds_cum_time[42],1),"."))</f>
        <v>114.</v>
      </c>
      <c r="AZ115" s="130" t="str">
        <f>IF(ISBLANK(laps_times[[#This Row],[43]]),"DNF",CONCATENATE(RANK(rounds_cum_time[[#This Row],[43]],rounds_cum_time[43],1),"."))</f>
        <v>114.</v>
      </c>
      <c r="BA115" s="130" t="str">
        <f>IF(ISBLANK(laps_times[[#This Row],[44]]),"DNF",CONCATENATE(RANK(rounds_cum_time[[#This Row],[44]],rounds_cum_time[44],1),"."))</f>
        <v>114.</v>
      </c>
      <c r="BB115" s="130" t="str">
        <f>IF(ISBLANK(laps_times[[#This Row],[45]]),"DNF",CONCATENATE(RANK(rounds_cum_time[[#This Row],[45]],rounds_cum_time[45],1),"."))</f>
        <v>113.</v>
      </c>
      <c r="BC115" s="130" t="str">
        <f>IF(ISBLANK(laps_times[[#This Row],[46]]),"DNF",CONCATENATE(RANK(rounds_cum_time[[#This Row],[46]],rounds_cum_time[46],1),"."))</f>
        <v>113.</v>
      </c>
      <c r="BD115" s="130" t="str">
        <f>IF(ISBLANK(laps_times[[#This Row],[47]]),"DNF",CONCATENATE(RANK(rounds_cum_time[[#This Row],[47]],rounds_cum_time[47],1),"."))</f>
        <v>113.</v>
      </c>
      <c r="BE115" s="130" t="str">
        <f>IF(ISBLANK(laps_times[[#This Row],[48]]),"DNF",CONCATENATE(RANK(rounds_cum_time[[#This Row],[48]],rounds_cum_time[48],1),"."))</f>
        <v>113.</v>
      </c>
      <c r="BF115" s="130" t="str">
        <f>IF(ISBLANK(laps_times[[#This Row],[49]]),"DNF",CONCATENATE(RANK(rounds_cum_time[[#This Row],[49]],rounds_cum_time[49],1),"."))</f>
        <v>112.</v>
      </c>
      <c r="BG115" s="130" t="str">
        <f>IF(ISBLANK(laps_times[[#This Row],[50]]),"DNF",CONCATENATE(RANK(rounds_cum_time[[#This Row],[50]],rounds_cum_time[50],1),"."))</f>
        <v>112.</v>
      </c>
      <c r="BH115" s="130" t="str">
        <f>IF(ISBLANK(laps_times[[#This Row],[51]]),"DNF",CONCATENATE(RANK(rounds_cum_time[[#This Row],[51]],rounds_cum_time[51],1),"."))</f>
        <v>112.</v>
      </c>
      <c r="BI115" s="130" t="str">
        <f>IF(ISBLANK(laps_times[[#This Row],[52]]),"DNF",CONCATENATE(RANK(rounds_cum_time[[#This Row],[52]],rounds_cum_time[52],1),"."))</f>
        <v>113.</v>
      </c>
      <c r="BJ115" s="130" t="str">
        <f>IF(ISBLANK(laps_times[[#This Row],[53]]),"DNF",CONCATENATE(RANK(rounds_cum_time[[#This Row],[53]],rounds_cum_time[53],1),"."))</f>
        <v>113.</v>
      </c>
      <c r="BK115" s="130" t="str">
        <f>IF(ISBLANK(laps_times[[#This Row],[54]]),"DNF",CONCATENATE(RANK(rounds_cum_time[[#This Row],[54]],rounds_cum_time[54],1),"."))</f>
        <v>114.</v>
      </c>
      <c r="BL115" s="130" t="str">
        <f>IF(ISBLANK(laps_times[[#This Row],[55]]),"DNF",CONCATENATE(RANK(rounds_cum_time[[#This Row],[55]],rounds_cum_time[55],1),"."))</f>
        <v>114.</v>
      </c>
      <c r="BM115" s="130" t="str">
        <f>IF(ISBLANK(laps_times[[#This Row],[56]]),"DNF",CONCATENATE(RANK(rounds_cum_time[[#This Row],[56]],rounds_cum_time[56],1),"."))</f>
        <v>114.</v>
      </c>
      <c r="BN115" s="130" t="str">
        <f>IF(ISBLANK(laps_times[[#This Row],[57]]),"DNF",CONCATENATE(RANK(rounds_cum_time[[#This Row],[57]],rounds_cum_time[57],1),"."))</f>
        <v>114.</v>
      </c>
      <c r="BO115" s="130" t="str">
        <f>IF(ISBLANK(laps_times[[#This Row],[58]]),"DNF",CONCATENATE(RANK(rounds_cum_time[[#This Row],[58]],rounds_cum_time[58],1),"."))</f>
        <v>114.</v>
      </c>
      <c r="BP115" s="130" t="str">
        <f>IF(ISBLANK(laps_times[[#This Row],[59]]),"DNF",CONCATENATE(RANK(rounds_cum_time[[#This Row],[59]],rounds_cum_time[59],1),"."))</f>
        <v>114.</v>
      </c>
      <c r="BQ115" s="130" t="str">
        <f>IF(ISBLANK(laps_times[[#This Row],[60]]),"DNF",CONCATENATE(RANK(rounds_cum_time[[#This Row],[60]],rounds_cum_time[60],1),"."))</f>
        <v>114.</v>
      </c>
      <c r="BR115" s="130" t="str">
        <f>IF(ISBLANK(laps_times[[#This Row],[61]]),"DNF",CONCATENATE(RANK(rounds_cum_time[[#This Row],[61]],rounds_cum_time[61],1),"."))</f>
        <v>113.</v>
      </c>
      <c r="BS115" s="130" t="str">
        <f>IF(ISBLANK(laps_times[[#This Row],[62]]),"DNF",CONCATENATE(RANK(rounds_cum_time[[#This Row],[62]],rounds_cum_time[62],1),"."))</f>
        <v>112.</v>
      </c>
      <c r="BT115" s="130" t="str">
        <f>IF(ISBLANK(laps_times[[#This Row],[63]]),"DNF",CONCATENATE(RANK(rounds_cum_time[[#This Row],[63]],rounds_cum_time[63],1),"."))</f>
        <v>112.</v>
      </c>
      <c r="BU115" s="130" t="str">
        <f>IF(ISBLANK(laps_times[[#This Row],[64]]),"DNF",CONCATENATE(RANK(rounds_cum_time[[#This Row],[64]],rounds_cum_time[64],1),"."))</f>
        <v>112.</v>
      </c>
      <c r="BV115" s="130" t="str">
        <f>IF(ISBLANK(laps_times[[#This Row],[65]]),"DNF",CONCATENATE(RANK(rounds_cum_time[[#This Row],[65]],rounds_cum_time[65],1),"."))</f>
        <v>112.</v>
      </c>
      <c r="BW115" s="130" t="str">
        <f>IF(ISBLANK(laps_times[[#This Row],[66]]),"DNF",CONCATENATE(RANK(rounds_cum_time[[#This Row],[66]],rounds_cum_time[66],1),"."))</f>
        <v>112.</v>
      </c>
      <c r="BX115" s="130" t="str">
        <f>IF(ISBLANK(laps_times[[#This Row],[67]]),"DNF",CONCATENATE(RANK(rounds_cum_time[[#This Row],[67]],rounds_cum_time[67],1),"."))</f>
        <v>112.</v>
      </c>
      <c r="BY115" s="130" t="str">
        <f>IF(ISBLANK(laps_times[[#This Row],[68]]),"DNF",CONCATENATE(RANK(rounds_cum_time[[#This Row],[68]],rounds_cum_time[68],1),"."))</f>
        <v>111.</v>
      </c>
      <c r="BZ115" s="130" t="str">
        <f>IF(ISBLANK(laps_times[[#This Row],[69]]),"DNF",CONCATENATE(RANK(rounds_cum_time[[#This Row],[69]],rounds_cum_time[69],1),"."))</f>
        <v>111.</v>
      </c>
      <c r="CA115" s="130" t="str">
        <f>IF(ISBLANK(laps_times[[#This Row],[70]]),"DNF",CONCATENATE(RANK(rounds_cum_time[[#This Row],[70]],rounds_cum_time[70],1),"."))</f>
        <v>111.</v>
      </c>
      <c r="CB115" s="130" t="str">
        <f>IF(ISBLANK(laps_times[[#This Row],[71]]),"DNF",CONCATENATE(RANK(rounds_cum_time[[#This Row],[71]],rounds_cum_time[71],1),"."))</f>
        <v>111.</v>
      </c>
      <c r="CC115" s="130" t="str">
        <f>IF(ISBLANK(laps_times[[#This Row],[72]]),"DNF",CONCATENATE(RANK(rounds_cum_time[[#This Row],[72]],rounds_cum_time[72],1),"."))</f>
        <v>111.</v>
      </c>
      <c r="CD115" s="130" t="str">
        <f>IF(ISBLANK(laps_times[[#This Row],[73]]),"DNF",CONCATENATE(RANK(rounds_cum_time[[#This Row],[73]],rounds_cum_time[73],1),"."))</f>
        <v>111.</v>
      </c>
      <c r="CE115" s="130" t="str">
        <f>IF(ISBLANK(laps_times[[#This Row],[74]]),"DNF",CONCATENATE(RANK(rounds_cum_time[[#This Row],[74]],rounds_cum_time[74],1),"."))</f>
        <v>111.</v>
      </c>
      <c r="CF115" s="130" t="str">
        <f>IF(ISBLANK(laps_times[[#This Row],[75]]),"DNF",CONCATENATE(RANK(rounds_cum_time[[#This Row],[75]],rounds_cum_time[75],1),"."))</f>
        <v>111.</v>
      </c>
      <c r="CG115" s="130" t="str">
        <f>IF(ISBLANK(laps_times[[#This Row],[76]]),"DNF",CONCATENATE(RANK(rounds_cum_time[[#This Row],[76]],rounds_cum_time[76],1),"."))</f>
        <v>111.</v>
      </c>
      <c r="CH115" s="130" t="str">
        <f>IF(ISBLANK(laps_times[[#This Row],[77]]),"DNF",CONCATENATE(RANK(rounds_cum_time[[#This Row],[77]],rounds_cum_time[77],1),"."))</f>
        <v>111.</v>
      </c>
      <c r="CI115" s="130" t="str">
        <f>IF(ISBLANK(laps_times[[#This Row],[78]]),"DNF",CONCATENATE(RANK(rounds_cum_time[[#This Row],[78]],rounds_cum_time[78],1),"."))</f>
        <v>111.</v>
      </c>
      <c r="CJ115" s="130" t="str">
        <f>IF(ISBLANK(laps_times[[#This Row],[79]]),"DNF",CONCATENATE(RANK(rounds_cum_time[[#This Row],[79]],rounds_cum_time[79],1),"."))</f>
        <v>111.</v>
      </c>
      <c r="CK115" s="130" t="str">
        <f>IF(ISBLANK(laps_times[[#This Row],[80]]),"DNF",CONCATENATE(RANK(rounds_cum_time[[#This Row],[80]],rounds_cum_time[80],1),"."))</f>
        <v>111.</v>
      </c>
      <c r="CL115" s="130" t="str">
        <f>IF(ISBLANK(laps_times[[#This Row],[81]]),"DNF",CONCATENATE(RANK(rounds_cum_time[[#This Row],[81]],rounds_cum_time[81],1),"."))</f>
        <v>111.</v>
      </c>
      <c r="CM115" s="130" t="str">
        <f>IF(ISBLANK(laps_times[[#This Row],[82]]),"DNF",CONCATENATE(RANK(rounds_cum_time[[#This Row],[82]],rounds_cum_time[82],1),"."))</f>
        <v>111.</v>
      </c>
      <c r="CN115" s="130" t="str">
        <f>IF(ISBLANK(laps_times[[#This Row],[83]]),"DNF",CONCATENATE(RANK(rounds_cum_time[[#This Row],[83]],rounds_cum_time[83],1),"."))</f>
        <v>110.</v>
      </c>
      <c r="CO115" s="130" t="str">
        <f>IF(ISBLANK(laps_times[[#This Row],[84]]),"DNF",CONCATENATE(RANK(rounds_cum_time[[#This Row],[84]],rounds_cum_time[84],1),"."))</f>
        <v>110.</v>
      </c>
      <c r="CP115" s="130" t="str">
        <f>IF(ISBLANK(laps_times[[#This Row],[85]]),"DNF",CONCATENATE(RANK(rounds_cum_time[[#This Row],[85]],rounds_cum_time[85],1),"."))</f>
        <v>110.</v>
      </c>
      <c r="CQ115" s="130" t="str">
        <f>IF(ISBLANK(laps_times[[#This Row],[86]]),"DNF",CONCATENATE(RANK(rounds_cum_time[[#This Row],[86]],rounds_cum_time[86],1),"."))</f>
        <v>110.</v>
      </c>
      <c r="CR115" s="130" t="str">
        <f>IF(ISBLANK(laps_times[[#This Row],[87]]),"DNF",CONCATENATE(RANK(rounds_cum_time[[#This Row],[87]],rounds_cum_time[87],1),"."))</f>
        <v>110.</v>
      </c>
      <c r="CS115" s="130" t="str">
        <f>IF(ISBLANK(laps_times[[#This Row],[88]]),"DNF",CONCATENATE(RANK(rounds_cum_time[[#This Row],[88]],rounds_cum_time[88],1),"."))</f>
        <v>110.</v>
      </c>
      <c r="CT115" s="130" t="str">
        <f>IF(ISBLANK(laps_times[[#This Row],[89]]),"DNF",CONCATENATE(RANK(rounds_cum_time[[#This Row],[89]],rounds_cum_time[89],1),"."))</f>
        <v>110.</v>
      </c>
      <c r="CU115" s="130" t="str">
        <f>IF(ISBLANK(laps_times[[#This Row],[90]]),"DNF",CONCATENATE(RANK(rounds_cum_time[[#This Row],[90]],rounds_cum_time[90],1),"."))</f>
        <v>110.</v>
      </c>
      <c r="CV115" s="130" t="str">
        <f>IF(ISBLANK(laps_times[[#This Row],[91]]),"DNF",CONCATENATE(RANK(rounds_cum_time[[#This Row],[91]],rounds_cum_time[91],1),"."))</f>
        <v>110.</v>
      </c>
      <c r="CW115" s="130" t="str">
        <f>IF(ISBLANK(laps_times[[#This Row],[92]]),"DNF",CONCATENATE(RANK(rounds_cum_time[[#This Row],[92]],rounds_cum_time[92],1),"."))</f>
        <v>110.</v>
      </c>
      <c r="CX115" s="130" t="str">
        <f>IF(ISBLANK(laps_times[[#This Row],[93]]),"DNF",CONCATENATE(RANK(rounds_cum_time[[#This Row],[93]],rounds_cum_time[93],1),"."))</f>
        <v>111.</v>
      </c>
      <c r="CY115" s="130" t="str">
        <f>IF(ISBLANK(laps_times[[#This Row],[94]]),"DNF",CONCATENATE(RANK(rounds_cum_time[[#This Row],[94]],rounds_cum_time[94],1),"."))</f>
        <v>111.</v>
      </c>
      <c r="CZ115" s="130" t="str">
        <f>IF(ISBLANK(laps_times[[#This Row],[95]]),"DNF",CONCATENATE(RANK(rounds_cum_time[[#This Row],[95]],rounds_cum_time[95],1),"."))</f>
        <v>111.</v>
      </c>
      <c r="DA115" s="130" t="str">
        <f>IF(ISBLANK(laps_times[[#This Row],[96]]),"DNF",CONCATENATE(RANK(rounds_cum_time[[#This Row],[96]],rounds_cum_time[96],1),"."))</f>
        <v>111.</v>
      </c>
      <c r="DB115" s="130" t="str">
        <f>IF(ISBLANK(laps_times[[#This Row],[97]]),"DNF",CONCATENATE(RANK(rounds_cum_time[[#This Row],[97]],rounds_cum_time[97],1),"."))</f>
        <v>111.</v>
      </c>
      <c r="DC115" s="130" t="str">
        <f>IF(ISBLANK(laps_times[[#This Row],[98]]),"DNF",CONCATENATE(RANK(rounds_cum_time[[#This Row],[98]],rounds_cum_time[98],1),"."))</f>
        <v>111.</v>
      </c>
      <c r="DD115" s="130" t="str">
        <f>IF(ISBLANK(laps_times[[#This Row],[99]]),"DNF",CONCATENATE(RANK(rounds_cum_time[[#This Row],[99]],rounds_cum_time[99],1),"."))</f>
        <v>112.</v>
      </c>
      <c r="DE115" s="130" t="str">
        <f>IF(ISBLANK(laps_times[[#This Row],[100]]),"DNF",CONCATENATE(RANK(rounds_cum_time[[#This Row],[100]],rounds_cum_time[100],1),"."))</f>
        <v>112.</v>
      </c>
      <c r="DF115" s="130" t="str">
        <f>IF(ISBLANK(laps_times[[#This Row],[101]]),"DNF",CONCATENATE(RANK(rounds_cum_time[[#This Row],[101]],rounds_cum_time[101],1),"."))</f>
        <v>112.</v>
      </c>
      <c r="DG115" s="130" t="str">
        <f>IF(ISBLANK(laps_times[[#This Row],[102]]),"DNF",CONCATENATE(RANK(rounds_cum_time[[#This Row],[102]],rounds_cum_time[102],1),"."))</f>
        <v>112.</v>
      </c>
      <c r="DH115" s="130" t="str">
        <f>IF(ISBLANK(laps_times[[#This Row],[103]]),"DNF",CONCATENATE(RANK(rounds_cum_time[[#This Row],[103]],rounds_cum_time[103],1),"."))</f>
        <v>112.</v>
      </c>
      <c r="DI115" s="131" t="str">
        <f>IF(ISBLANK(laps_times[[#This Row],[104]]),"DNF",CONCATENATE(RANK(rounds_cum_time[[#This Row],[104]],rounds_cum_time[104],1),"."))</f>
        <v>112.</v>
      </c>
      <c r="DJ115" s="131" t="str">
        <f>IF(ISBLANK(laps_times[[#This Row],[105]]),"DNF",CONCATENATE(RANK(rounds_cum_time[[#This Row],[105]],rounds_cum_time[105],1),"."))</f>
        <v>112.</v>
      </c>
    </row>
    <row r="116" spans="2:114" x14ac:dyDescent="0.2">
      <c r="B116" s="124">
        <f>laps_times[[#This Row],[poř]]</f>
        <v>113</v>
      </c>
      <c r="C116" s="129">
        <f>laps_times[[#This Row],[s.č.]]</f>
        <v>8</v>
      </c>
      <c r="D116" s="125" t="str">
        <f>laps_times[[#This Row],[jméno]]</f>
        <v>Běhounek Rostislav</v>
      </c>
      <c r="E116" s="126">
        <f>laps_times[[#This Row],[roč]]</f>
        <v>1962</v>
      </c>
      <c r="F116" s="126" t="str">
        <f>laps_times[[#This Row],[kat]]</f>
        <v>M50</v>
      </c>
      <c r="G116" s="126">
        <f>laps_times[[#This Row],[poř_kat]]</f>
        <v>24</v>
      </c>
      <c r="H116" s="125" t="str">
        <f>IF(ISBLANK(laps_times[[#This Row],[klub]]),"-",laps_times[[#This Row],[klub]])</f>
        <v>Tragéd Team</v>
      </c>
      <c r="I116" s="138">
        <f>laps_times[[#This Row],[celk. čas]]</f>
        <v>0.2171990740740741</v>
      </c>
      <c r="J116" s="130" t="str">
        <f>IF(ISBLANK(laps_times[[#This Row],[1]]),"DNF",CONCATENATE(RANK(rounds_cum_time[[#This Row],[1]],rounds_cum_time[1],1),"."))</f>
        <v>119.</v>
      </c>
      <c r="K116" s="130" t="str">
        <f>IF(ISBLANK(laps_times[[#This Row],[2]]),"DNF",CONCATENATE(RANK(rounds_cum_time[[#This Row],[2]],rounds_cum_time[2],1),"."))</f>
        <v>119.</v>
      </c>
      <c r="L116" s="130" t="str">
        <f>IF(ISBLANK(laps_times[[#This Row],[3]]),"DNF",CONCATENATE(RANK(rounds_cum_time[[#This Row],[3]],rounds_cum_time[3],1),"."))</f>
        <v>119.</v>
      </c>
      <c r="M116" s="130" t="str">
        <f>IF(ISBLANK(laps_times[[#This Row],[4]]),"DNF",CONCATENATE(RANK(rounds_cum_time[[#This Row],[4]],rounds_cum_time[4],1),"."))</f>
        <v>120.</v>
      </c>
      <c r="N116" s="130" t="str">
        <f>IF(ISBLANK(laps_times[[#This Row],[5]]),"DNF",CONCATENATE(RANK(rounds_cum_time[[#This Row],[5]],rounds_cum_time[5],1),"."))</f>
        <v>120.</v>
      </c>
      <c r="O116" s="130" t="str">
        <f>IF(ISBLANK(laps_times[[#This Row],[6]]),"DNF",CONCATENATE(RANK(rounds_cum_time[[#This Row],[6]],rounds_cum_time[6],1),"."))</f>
        <v>120.</v>
      </c>
      <c r="P116" s="130" t="str">
        <f>IF(ISBLANK(laps_times[[#This Row],[7]]),"DNF",CONCATENATE(RANK(rounds_cum_time[[#This Row],[7]],rounds_cum_time[7],1),"."))</f>
        <v>123.</v>
      </c>
      <c r="Q116" s="130" t="str">
        <f>IF(ISBLANK(laps_times[[#This Row],[8]]),"DNF",CONCATENATE(RANK(rounds_cum_time[[#This Row],[8]],rounds_cum_time[8],1),"."))</f>
        <v>123.</v>
      </c>
      <c r="R116" s="130" t="str">
        <f>IF(ISBLANK(laps_times[[#This Row],[9]]),"DNF",CONCATENATE(RANK(rounds_cum_time[[#This Row],[9]],rounds_cum_time[9],1),"."))</f>
        <v>123.</v>
      </c>
      <c r="S116" s="130" t="str">
        <f>IF(ISBLANK(laps_times[[#This Row],[10]]),"DNF",CONCATENATE(RANK(rounds_cum_time[[#This Row],[10]],rounds_cum_time[10],1),"."))</f>
        <v>123.</v>
      </c>
      <c r="T116" s="130" t="str">
        <f>IF(ISBLANK(laps_times[[#This Row],[11]]),"DNF",CONCATENATE(RANK(rounds_cum_time[[#This Row],[11]],rounds_cum_time[11],1),"."))</f>
        <v>123.</v>
      </c>
      <c r="U116" s="130" t="str">
        <f>IF(ISBLANK(laps_times[[#This Row],[12]]),"DNF",CONCATENATE(RANK(rounds_cum_time[[#This Row],[12]],rounds_cum_time[12],1),"."))</f>
        <v>123.</v>
      </c>
      <c r="V116" s="130" t="str">
        <f>IF(ISBLANK(laps_times[[#This Row],[13]]),"DNF",CONCATENATE(RANK(rounds_cum_time[[#This Row],[13]],rounds_cum_time[13],1),"."))</f>
        <v>123.</v>
      </c>
      <c r="W116" s="130" t="str">
        <f>IF(ISBLANK(laps_times[[#This Row],[14]]),"DNF",CONCATENATE(RANK(rounds_cum_time[[#This Row],[14]],rounds_cum_time[14],1),"."))</f>
        <v>122.</v>
      </c>
      <c r="X116" s="130" t="str">
        <f>IF(ISBLANK(laps_times[[#This Row],[15]]),"DNF",CONCATENATE(RANK(rounds_cum_time[[#This Row],[15]],rounds_cum_time[15],1),"."))</f>
        <v>122.</v>
      </c>
      <c r="Y116" s="130" t="str">
        <f>IF(ISBLANK(laps_times[[#This Row],[16]]),"DNF",CONCATENATE(RANK(rounds_cum_time[[#This Row],[16]],rounds_cum_time[16],1),"."))</f>
        <v>122.</v>
      </c>
      <c r="Z116" s="130" t="str">
        <f>IF(ISBLANK(laps_times[[#This Row],[17]]),"DNF",CONCATENATE(RANK(rounds_cum_time[[#This Row],[17]],rounds_cum_time[17],1),"."))</f>
        <v>122.</v>
      </c>
      <c r="AA116" s="130" t="str">
        <f>IF(ISBLANK(laps_times[[#This Row],[18]]),"DNF",CONCATENATE(RANK(rounds_cum_time[[#This Row],[18]],rounds_cum_time[18],1),"."))</f>
        <v>123.</v>
      </c>
      <c r="AB116" s="130" t="str">
        <f>IF(ISBLANK(laps_times[[#This Row],[19]]),"DNF",CONCATENATE(RANK(rounds_cum_time[[#This Row],[19]],rounds_cum_time[19],1),"."))</f>
        <v>123.</v>
      </c>
      <c r="AC116" s="130" t="str">
        <f>IF(ISBLANK(laps_times[[#This Row],[20]]),"DNF",CONCATENATE(RANK(rounds_cum_time[[#This Row],[20]],rounds_cum_time[20],1),"."))</f>
        <v>123.</v>
      </c>
      <c r="AD116" s="130" t="str">
        <f>IF(ISBLANK(laps_times[[#This Row],[21]]),"DNF",CONCATENATE(RANK(rounds_cum_time[[#This Row],[21]],rounds_cum_time[21],1),"."))</f>
        <v>123.</v>
      </c>
      <c r="AE116" s="130" t="str">
        <f>IF(ISBLANK(laps_times[[#This Row],[22]]),"DNF",CONCATENATE(RANK(rounds_cum_time[[#This Row],[22]],rounds_cum_time[22],1),"."))</f>
        <v>123.</v>
      </c>
      <c r="AF116" s="130" t="str">
        <f>IF(ISBLANK(laps_times[[#This Row],[23]]),"DNF",CONCATENATE(RANK(rounds_cum_time[[#This Row],[23]],rounds_cum_time[23],1),"."))</f>
        <v>123.</v>
      </c>
      <c r="AG116" s="130" t="str">
        <f>IF(ISBLANK(laps_times[[#This Row],[24]]),"DNF",CONCATENATE(RANK(rounds_cum_time[[#This Row],[24]],rounds_cum_time[24],1),"."))</f>
        <v>123.</v>
      </c>
      <c r="AH116" s="130" t="str">
        <f>IF(ISBLANK(laps_times[[#This Row],[25]]),"DNF",CONCATENATE(RANK(rounds_cum_time[[#This Row],[25]],rounds_cum_time[25],1),"."))</f>
        <v>123.</v>
      </c>
      <c r="AI116" s="130" t="str">
        <f>IF(ISBLANK(laps_times[[#This Row],[26]]),"DNF",CONCATENATE(RANK(rounds_cum_time[[#This Row],[26]],rounds_cum_time[26],1),"."))</f>
        <v>123.</v>
      </c>
      <c r="AJ116" s="130" t="str">
        <f>IF(ISBLANK(laps_times[[#This Row],[27]]),"DNF",CONCATENATE(RANK(rounds_cum_time[[#This Row],[27]],rounds_cum_time[27],1),"."))</f>
        <v>123.</v>
      </c>
      <c r="AK116" s="130" t="str">
        <f>IF(ISBLANK(laps_times[[#This Row],[28]]),"DNF",CONCATENATE(RANK(rounds_cum_time[[#This Row],[28]],rounds_cum_time[28],1),"."))</f>
        <v>123.</v>
      </c>
      <c r="AL116" s="130" t="str">
        <f>IF(ISBLANK(laps_times[[#This Row],[29]]),"DNF",CONCATENATE(RANK(rounds_cum_time[[#This Row],[29]],rounds_cum_time[29],1),"."))</f>
        <v>123.</v>
      </c>
      <c r="AM116" s="130" t="str">
        <f>IF(ISBLANK(laps_times[[#This Row],[30]]),"DNF",CONCATENATE(RANK(rounds_cum_time[[#This Row],[30]],rounds_cum_time[30],1),"."))</f>
        <v>123.</v>
      </c>
      <c r="AN116" s="130" t="str">
        <f>IF(ISBLANK(laps_times[[#This Row],[31]]),"DNF",CONCATENATE(RANK(rounds_cum_time[[#This Row],[31]],rounds_cum_time[31],1),"."))</f>
        <v>123.</v>
      </c>
      <c r="AO116" s="130" t="str">
        <f>IF(ISBLANK(laps_times[[#This Row],[32]]),"DNF",CONCATENATE(RANK(rounds_cum_time[[#This Row],[32]],rounds_cum_time[32],1),"."))</f>
        <v>122.</v>
      </c>
      <c r="AP116" s="130" t="str">
        <f>IF(ISBLANK(laps_times[[#This Row],[33]]),"DNF",CONCATENATE(RANK(rounds_cum_time[[#This Row],[33]],rounds_cum_time[33],1),"."))</f>
        <v>122.</v>
      </c>
      <c r="AQ116" s="130" t="str">
        <f>IF(ISBLANK(laps_times[[#This Row],[34]]),"DNF",CONCATENATE(RANK(rounds_cum_time[[#This Row],[34]],rounds_cum_time[34],1),"."))</f>
        <v>122.</v>
      </c>
      <c r="AR116" s="130" t="str">
        <f>IF(ISBLANK(laps_times[[#This Row],[35]]),"DNF",CONCATENATE(RANK(rounds_cum_time[[#This Row],[35]],rounds_cum_time[35],1),"."))</f>
        <v>122.</v>
      </c>
      <c r="AS116" s="130" t="str">
        <f>IF(ISBLANK(laps_times[[#This Row],[36]]),"DNF",CONCATENATE(RANK(rounds_cum_time[[#This Row],[36]],rounds_cum_time[36],1),"."))</f>
        <v>122.</v>
      </c>
      <c r="AT116" s="130" t="str">
        <f>IF(ISBLANK(laps_times[[#This Row],[37]]),"DNF",CONCATENATE(RANK(rounds_cum_time[[#This Row],[37]],rounds_cum_time[37],1),"."))</f>
        <v>122.</v>
      </c>
      <c r="AU116" s="130" t="str">
        <f>IF(ISBLANK(laps_times[[#This Row],[38]]),"DNF",CONCATENATE(RANK(rounds_cum_time[[#This Row],[38]],rounds_cum_time[38],1),"."))</f>
        <v>122.</v>
      </c>
      <c r="AV116" s="130" t="str">
        <f>IF(ISBLANK(laps_times[[#This Row],[39]]),"DNF",CONCATENATE(RANK(rounds_cum_time[[#This Row],[39]],rounds_cum_time[39],1),"."))</f>
        <v>122.</v>
      </c>
      <c r="AW116" s="130" t="str">
        <f>IF(ISBLANK(laps_times[[#This Row],[40]]),"DNF",CONCATENATE(RANK(rounds_cum_time[[#This Row],[40]],rounds_cum_time[40],1),"."))</f>
        <v>122.</v>
      </c>
      <c r="AX116" s="130" t="str">
        <f>IF(ISBLANK(laps_times[[#This Row],[41]]),"DNF",CONCATENATE(RANK(rounds_cum_time[[#This Row],[41]],rounds_cum_time[41],1),"."))</f>
        <v>122.</v>
      </c>
      <c r="AY116" s="130" t="str">
        <f>IF(ISBLANK(laps_times[[#This Row],[42]]),"DNF",CONCATENATE(RANK(rounds_cum_time[[#This Row],[42]],rounds_cum_time[42],1),"."))</f>
        <v>122.</v>
      </c>
      <c r="AZ116" s="130" t="str">
        <f>IF(ISBLANK(laps_times[[#This Row],[43]]),"DNF",CONCATENATE(RANK(rounds_cum_time[[#This Row],[43]],rounds_cum_time[43],1),"."))</f>
        <v>122.</v>
      </c>
      <c r="BA116" s="130" t="str">
        <f>IF(ISBLANK(laps_times[[#This Row],[44]]),"DNF",CONCATENATE(RANK(rounds_cum_time[[#This Row],[44]],rounds_cum_time[44],1),"."))</f>
        <v>122.</v>
      </c>
      <c r="BB116" s="130" t="str">
        <f>IF(ISBLANK(laps_times[[#This Row],[45]]),"DNF",CONCATENATE(RANK(rounds_cum_time[[#This Row],[45]],rounds_cum_time[45],1),"."))</f>
        <v>122.</v>
      </c>
      <c r="BC116" s="130" t="str">
        <f>IF(ISBLANK(laps_times[[#This Row],[46]]),"DNF",CONCATENATE(RANK(rounds_cum_time[[#This Row],[46]],rounds_cum_time[46],1),"."))</f>
        <v>122.</v>
      </c>
      <c r="BD116" s="130" t="str">
        <f>IF(ISBLANK(laps_times[[#This Row],[47]]),"DNF",CONCATENATE(RANK(rounds_cum_time[[#This Row],[47]],rounds_cum_time[47],1),"."))</f>
        <v>122.</v>
      </c>
      <c r="BE116" s="130" t="str">
        <f>IF(ISBLANK(laps_times[[#This Row],[48]]),"DNF",CONCATENATE(RANK(rounds_cum_time[[#This Row],[48]],rounds_cum_time[48],1),"."))</f>
        <v>121.</v>
      </c>
      <c r="BF116" s="130" t="str">
        <f>IF(ISBLANK(laps_times[[#This Row],[49]]),"DNF",CONCATENATE(RANK(rounds_cum_time[[#This Row],[49]],rounds_cum_time[49],1),"."))</f>
        <v>121.</v>
      </c>
      <c r="BG116" s="130" t="str">
        <f>IF(ISBLANK(laps_times[[#This Row],[50]]),"DNF",CONCATENATE(RANK(rounds_cum_time[[#This Row],[50]],rounds_cum_time[50],1),"."))</f>
        <v>120.</v>
      </c>
      <c r="BH116" s="130" t="str">
        <f>IF(ISBLANK(laps_times[[#This Row],[51]]),"DNF",CONCATENATE(RANK(rounds_cum_time[[#This Row],[51]],rounds_cum_time[51],1),"."))</f>
        <v>120.</v>
      </c>
      <c r="BI116" s="130" t="str">
        <f>IF(ISBLANK(laps_times[[#This Row],[52]]),"DNF",CONCATENATE(RANK(rounds_cum_time[[#This Row],[52]],rounds_cum_time[52],1),"."))</f>
        <v>119.</v>
      </c>
      <c r="BJ116" s="130" t="str">
        <f>IF(ISBLANK(laps_times[[#This Row],[53]]),"DNF",CONCATENATE(RANK(rounds_cum_time[[#This Row],[53]],rounds_cum_time[53],1),"."))</f>
        <v>119.</v>
      </c>
      <c r="BK116" s="130" t="str">
        <f>IF(ISBLANK(laps_times[[#This Row],[54]]),"DNF",CONCATENATE(RANK(rounds_cum_time[[#This Row],[54]],rounds_cum_time[54],1),"."))</f>
        <v>120.</v>
      </c>
      <c r="BL116" s="130" t="str">
        <f>IF(ISBLANK(laps_times[[#This Row],[55]]),"DNF",CONCATENATE(RANK(rounds_cum_time[[#This Row],[55]],rounds_cum_time[55],1),"."))</f>
        <v>120.</v>
      </c>
      <c r="BM116" s="130" t="str">
        <f>IF(ISBLANK(laps_times[[#This Row],[56]]),"DNF",CONCATENATE(RANK(rounds_cum_time[[#This Row],[56]],rounds_cum_time[56],1),"."))</f>
        <v>119.</v>
      </c>
      <c r="BN116" s="130" t="str">
        <f>IF(ISBLANK(laps_times[[#This Row],[57]]),"DNF",CONCATENATE(RANK(rounds_cum_time[[#This Row],[57]],rounds_cum_time[57],1),"."))</f>
        <v>119.</v>
      </c>
      <c r="BO116" s="130" t="str">
        <f>IF(ISBLANK(laps_times[[#This Row],[58]]),"DNF",CONCATENATE(RANK(rounds_cum_time[[#This Row],[58]],rounds_cum_time[58],1),"."))</f>
        <v>119.</v>
      </c>
      <c r="BP116" s="130" t="str">
        <f>IF(ISBLANK(laps_times[[#This Row],[59]]),"DNF",CONCATENATE(RANK(rounds_cum_time[[#This Row],[59]],rounds_cum_time[59],1),"."))</f>
        <v>119.</v>
      </c>
      <c r="BQ116" s="130" t="str">
        <f>IF(ISBLANK(laps_times[[#This Row],[60]]),"DNF",CONCATENATE(RANK(rounds_cum_time[[#This Row],[60]],rounds_cum_time[60],1),"."))</f>
        <v>119.</v>
      </c>
      <c r="BR116" s="130" t="str">
        <f>IF(ISBLANK(laps_times[[#This Row],[61]]),"DNF",CONCATENATE(RANK(rounds_cum_time[[#This Row],[61]],rounds_cum_time[61],1),"."))</f>
        <v>118.</v>
      </c>
      <c r="BS116" s="130" t="str">
        <f>IF(ISBLANK(laps_times[[#This Row],[62]]),"DNF",CONCATENATE(RANK(rounds_cum_time[[#This Row],[62]],rounds_cum_time[62],1),"."))</f>
        <v>118.</v>
      </c>
      <c r="BT116" s="130" t="str">
        <f>IF(ISBLANK(laps_times[[#This Row],[63]]),"DNF",CONCATENATE(RANK(rounds_cum_time[[#This Row],[63]],rounds_cum_time[63],1),"."))</f>
        <v>118.</v>
      </c>
      <c r="BU116" s="130" t="str">
        <f>IF(ISBLANK(laps_times[[#This Row],[64]]),"DNF",CONCATENATE(RANK(rounds_cum_time[[#This Row],[64]],rounds_cum_time[64],1),"."))</f>
        <v>118.</v>
      </c>
      <c r="BV116" s="130" t="str">
        <f>IF(ISBLANK(laps_times[[#This Row],[65]]),"DNF",CONCATENATE(RANK(rounds_cum_time[[#This Row],[65]],rounds_cum_time[65],1),"."))</f>
        <v>117.</v>
      </c>
      <c r="BW116" s="130" t="str">
        <f>IF(ISBLANK(laps_times[[#This Row],[66]]),"DNF",CONCATENATE(RANK(rounds_cum_time[[#This Row],[66]],rounds_cum_time[66],1),"."))</f>
        <v>117.</v>
      </c>
      <c r="BX116" s="130" t="str">
        <f>IF(ISBLANK(laps_times[[#This Row],[67]]),"DNF",CONCATENATE(RANK(rounds_cum_time[[#This Row],[67]],rounds_cum_time[67],1),"."))</f>
        <v>117.</v>
      </c>
      <c r="BY116" s="130" t="str">
        <f>IF(ISBLANK(laps_times[[#This Row],[68]]),"DNF",CONCATENATE(RANK(rounds_cum_time[[#This Row],[68]],rounds_cum_time[68],1),"."))</f>
        <v>116.</v>
      </c>
      <c r="BZ116" s="130" t="str">
        <f>IF(ISBLANK(laps_times[[#This Row],[69]]),"DNF",CONCATENATE(RANK(rounds_cum_time[[#This Row],[69]],rounds_cum_time[69],1),"."))</f>
        <v>116.</v>
      </c>
      <c r="CA116" s="130" t="str">
        <f>IF(ISBLANK(laps_times[[#This Row],[70]]),"DNF",CONCATENATE(RANK(rounds_cum_time[[#This Row],[70]],rounds_cum_time[70],1),"."))</f>
        <v>116.</v>
      </c>
      <c r="CB116" s="130" t="str">
        <f>IF(ISBLANK(laps_times[[#This Row],[71]]),"DNF",CONCATENATE(RANK(rounds_cum_time[[#This Row],[71]],rounds_cum_time[71],1),"."))</f>
        <v>116.</v>
      </c>
      <c r="CC116" s="130" t="str">
        <f>IF(ISBLANK(laps_times[[#This Row],[72]]),"DNF",CONCATENATE(RANK(rounds_cum_time[[#This Row],[72]],rounds_cum_time[72],1),"."))</f>
        <v>116.</v>
      </c>
      <c r="CD116" s="130" t="str">
        <f>IF(ISBLANK(laps_times[[#This Row],[73]]),"DNF",CONCATENATE(RANK(rounds_cum_time[[#This Row],[73]],rounds_cum_time[73],1),"."))</f>
        <v>115.</v>
      </c>
      <c r="CE116" s="130" t="str">
        <f>IF(ISBLANK(laps_times[[#This Row],[74]]),"DNF",CONCATENATE(RANK(rounds_cum_time[[#This Row],[74]],rounds_cum_time[74],1),"."))</f>
        <v>115.</v>
      </c>
      <c r="CF116" s="130" t="str">
        <f>IF(ISBLANK(laps_times[[#This Row],[75]]),"DNF",CONCATENATE(RANK(rounds_cum_time[[#This Row],[75]],rounds_cum_time[75],1),"."))</f>
        <v>115.</v>
      </c>
      <c r="CG116" s="130" t="str">
        <f>IF(ISBLANK(laps_times[[#This Row],[76]]),"DNF",CONCATENATE(RANK(rounds_cum_time[[#This Row],[76]],rounds_cum_time[76],1),"."))</f>
        <v>115.</v>
      </c>
      <c r="CH116" s="130" t="str">
        <f>IF(ISBLANK(laps_times[[#This Row],[77]]),"DNF",CONCATENATE(RANK(rounds_cum_time[[#This Row],[77]],rounds_cum_time[77],1),"."))</f>
        <v>115.</v>
      </c>
      <c r="CI116" s="130" t="str">
        <f>IF(ISBLANK(laps_times[[#This Row],[78]]),"DNF",CONCATENATE(RANK(rounds_cum_time[[#This Row],[78]],rounds_cum_time[78],1),"."))</f>
        <v>115.</v>
      </c>
      <c r="CJ116" s="130" t="str">
        <f>IF(ISBLANK(laps_times[[#This Row],[79]]),"DNF",CONCATENATE(RANK(rounds_cum_time[[#This Row],[79]],rounds_cum_time[79],1),"."))</f>
        <v>115.</v>
      </c>
      <c r="CK116" s="130" t="str">
        <f>IF(ISBLANK(laps_times[[#This Row],[80]]),"DNF",CONCATENATE(RANK(rounds_cum_time[[#This Row],[80]],rounds_cum_time[80],1),"."))</f>
        <v>115.</v>
      </c>
      <c r="CL116" s="130" t="str">
        <f>IF(ISBLANK(laps_times[[#This Row],[81]]),"DNF",CONCATENATE(RANK(rounds_cum_time[[#This Row],[81]],rounds_cum_time[81],1),"."))</f>
        <v>115.</v>
      </c>
      <c r="CM116" s="130" t="str">
        <f>IF(ISBLANK(laps_times[[#This Row],[82]]),"DNF",CONCATENATE(RANK(rounds_cum_time[[#This Row],[82]],rounds_cum_time[82],1),"."))</f>
        <v>115.</v>
      </c>
      <c r="CN116" s="130" t="str">
        <f>IF(ISBLANK(laps_times[[#This Row],[83]]),"DNF",CONCATENATE(RANK(rounds_cum_time[[#This Row],[83]],rounds_cum_time[83],1),"."))</f>
        <v>114.</v>
      </c>
      <c r="CO116" s="130" t="str">
        <f>IF(ISBLANK(laps_times[[#This Row],[84]]),"DNF",CONCATENATE(RANK(rounds_cum_time[[#This Row],[84]],rounds_cum_time[84],1),"."))</f>
        <v>114.</v>
      </c>
      <c r="CP116" s="130" t="str">
        <f>IF(ISBLANK(laps_times[[#This Row],[85]]),"DNF",CONCATENATE(RANK(rounds_cum_time[[#This Row],[85]],rounds_cum_time[85],1),"."))</f>
        <v>114.</v>
      </c>
      <c r="CQ116" s="130" t="str">
        <f>IF(ISBLANK(laps_times[[#This Row],[86]]),"DNF",CONCATENATE(RANK(rounds_cum_time[[#This Row],[86]],rounds_cum_time[86],1),"."))</f>
        <v>114.</v>
      </c>
      <c r="CR116" s="130" t="str">
        <f>IF(ISBLANK(laps_times[[#This Row],[87]]),"DNF",CONCATENATE(RANK(rounds_cum_time[[#This Row],[87]],rounds_cum_time[87],1),"."))</f>
        <v>114.</v>
      </c>
      <c r="CS116" s="130" t="str">
        <f>IF(ISBLANK(laps_times[[#This Row],[88]]),"DNF",CONCATENATE(RANK(rounds_cum_time[[#This Row],[88]],rounds_cum_time[88],1),"."))</f>
        <v>114.</v>
      </c>
      <c r="CT116" s="130" t="str">
        <f>IF(ISBLANK(laps_times[[#This Row],[89]]),"DNF",CONCATENATE(RANK(rounds_cum_time[[#This Row],[89]],rounds_cum_time[89],1),"."))</f>
        <v>114.</v>
      </c>
      <c r="CU116" s="130" t="str">
        <f>IF(ISBLANK(laps_times[[#This Row],[90]]),"DNF",CONCATENATE(RANK(rounds_cum_time[[#This Row],[90]],rounds_cum_time[90],1),"."))</f>
        <v>114.</v>
      </c>
      <c r="CV116" s="130" t="str">
        <f>IF(ISBLANK(laps_times[[#This Row],[91]]),"DNF",CONCATENATE(RANK(rounds_cum_time[[#This Row],[91]],rounds_cum_time[91],1),"."))</f>
        <v>114.</v>
      </c>
      <c r="CW116" s="130" t="str">
        <f>IF(ISBLANK(laps_times[[#This Row],[92]]),"DNF",CONCATENATE(RANK(rounds_cum_time[[#This Row],[92]],rounds_cum_time[92],1),"."))</f>
        <v>114.</v>
      </c>
      <c r="CX116" s="130" t="str">
        <f>IF(ISBLANK(laps_times[[#This Row],[93]]),"DNF",CONCATENATE(RANK(rounds_cum_time[[#This Row],[93]],rounds_cum_time[93],1),"."))</f>
        <v>113.</v>
      </c>
      <c r="CY116" s="130" t="str">
        <f>IF(ISBLANK(laps_times[[#This Row],[94]]),"DNF",CONCATENATE(RANK(rounds_cum_time[[#This Row],[94]],rounds_cum_time[94],1),"."))</f>
        <v>113.</v>
      </c>
      <c r="CZ116" s="130" t="str">
        <f>IF(ISBLANK(laps_times[[#This Row],[95]]),"DNF",CONCATENATE(RANK(rounds_cum_time[[#This Row],[95]],rounds_cum_time[95],1),"."))</f>
        <v>113.</v>
      </c>
      <c r="DA116" s="130" t="str">
        <f>IF(ISBLANK(laps_times[[#This Row],[96]]),"DNF",CONCATENATE(RANK(rounds_cum_time[[#This Row],[96]],rounds_cum_time[96],1),"."))</f>
        <v>113.</v>
      </c>
      <c r="DB116" s="130" t="str">
        <f>IF(ISBLANK(laps_times[[#This Row],[97]]),"DNF",CONCATENATE(RANK(rounds_cum_time[[#This Row],[97]],rounds_cum_time[97],1),"."))</f>
        <v>113.</v>
      </c>
      <c r="DC116" s="130" t="str">
        <f>IF(ISBLANK(laps_times[[#This Row],[98]]),"DNF",CONCATENATE(RANK(rounds_cum_time[[#This Row],[98]],rounds_cum_time[98],1),"."))</f>
        <v>113.</v>
      </c>
      <c r="DD116" s="130" t="str">
        <f>IF(ISBLANK(laps_times[[#This Row],[99]]),"DNF",CONCATENATE(RANK(rounds_cum_time[[#This Row],[99]],rounds_cum_time[99],1),"."))</f>
        <v>113.</v>
      </c>
      <c r="DE116" s="130" t="str">
        <f>IF(ISBLANK(laps_times[[#This Row],[100]]),"DNF",CONCATENATE(RANK(rounds_cum_time[[#This Row],[100]],rounds_cum_time[100],1),"."))</f>
        <v>113.</v>
      </c>
      <c r="DF116" s="130" t="str">
        <f>IF(ISBLANK(laps_times[[#This Row],[101]]),"DNF",CONCATENATE(RANK(rounds_cum_time[[#This Row],[101]],rounds_cum_time[101],1),"."))</f>
        <v>113.</v>
      </c>
      <c r="DG116" s="130" t="str">
        <f>IF(ISBLANK(laps_times[[#This Row],[102]]),"DNF",CONCATENATE(RANK(rounds_cum_time[[#This Row],[102]],rounds_cum_time[102],1),"."))</f>
        <v>113.</v>
      </c>
      <c r="DH116" s="130" t="str">
        <f>IF(ISBLANK(laps_times[[#This Row],[103]]),"DNF",CONCATENATE(RANK(rounds_cum_time[[#This Row],[103]],rounds_cum_time[103],1),"."))</f>
        <v>113.</v>
      </c>
      <c r="DI116" s="131" t="str">
        <f>IF(ISBLANK(laps_times[[#This Row],[104]]),"DNF",CONCATENATE(RANK(rounds_cum_time[[#This Row],[104]],rounds_cum_time[104],1),"."))</f>
        <v>113.</v>
      </c>
      <c r="DJ116" s="131" t="str">
        <f>IF(ISBLANK(laps_times[[#This Row],[105]]),"DNF",CONCATENATE(RANK(rounds_cum_time[[#This Row],[105]],rounds_cum_time[105],1),"."))</f>
        <v>113.</v>
      </c>
    </row>
    <row r="117" spans="2:114" x14ac:dyDescent="0.2">
      <c r="B117" s="124">
        <f>laps_times[[#This Row],[poř]]</f>
        <v>114</v>
      </c>
      <c r="C117" s="129">
        <f>laps_times[[#This Row],[s.č.]]</f>
        <v>44</v>
      </c>
      <c r="D117" s="125" t="str">
        <f>laps_times[[#This Row],[jméno]]</f>
        <v>Zeman Pavel</v>
      </c>
      <c r="E117" s="126">
        <f>laps_times[[#This Row],[roč]]</f>
        <v>1954</v>
      </c>
      <c r="F117" s="126" t="str">
        <f>laps_times[[#This Row],[kat]]</f>
        <v>M60</v>
      </c>
      <c r="G117" s="126">
        <f>laps_times[[#This Row],[poř_kat]]</f>
        <v>11</v>
      </c>
      <c r="H117" s="125" t="str">
        <f>IF(ISBLANK(laps_times[[#This Row],[klub]]),"-",laps_times[[#This Row],[klub]])</f>
        <v>Traged team</v>
      </c>
      <c r="I117" s="138">
        <f>laps_times[[#This Row],[celk. čas]]</f>
        <v>0.22504629629629627</v>
      </c>
      <c r="J117" s="130" t="str">
        <f>IF(ISBLANK(laps_times[[#This Row],[1]]),"DNF",CONCATENATE(RANK(rounds_cum_time[[#This Row],[1]],rounds_cum_time[1],1),"."))</f>
        <v>122.</v>
      </c>
      <c r="K117" s="130" t="str">
        <f>IF(ISBLANK(laps_times[[#This Row],[2]]),"DNF",CONCATENATE(RANK(rounds_cum_time[[#This Row],[2]],rounds_cum_time[2],1),"."))</f>
        <v>122.</v>
      </c>
      <c r="L117" s="130" t="str">
        <f>IF(ISBLANK(laps_times[[#This Row],[3]]),"DNF",CONCATENATE(RANK(rounds_cum_time[[#This Row],[3]],rounds_cum_time[3],1),"."))</f>
        <v>122.</v>
      </c>
      <c r="M117" s="130" t="str">
        <f>IF(ISBLANK(laps_times[[#This Row],[4]]),"DNF",CONCATENATE(RANK(rounds_cum_time[[#This Row],[4]],rounds_cum_time[4],1),"."))</f>
        <v>122.</v>
      </c>
      <c r="N117" s="130" t="str">
        <f>IF(ISBLANK(laps_times[[#This Row],[5]]),"DNF",CONCATENATE(RANK(rounds_cum_time[[#This Row],[5]],rounds_cum_time[5],1),"."))</f>
        <v>122.</v>
      </c>
      <c r="O117" s="130" t="str">
        <f>IF(ISBLANK(laps_times[[#This Row],[6]]),"DNF",CONCATENATE(RANK(rounds_cum_time[[#This Row],[6]],rounds_cum_time[6],1),"."))</f>
        <v>122.</v>
      </c>
      <c r="P117" s="130" t="str">
        <f>IF(ISBLANK(laps_times[[#This Row],[7]]),"DNF",CONCATENATE(RANK(rounds_cum_time[[#This Row],[7]],rounds_cum_time[7],1),"."))</f>
        <v>121.</v>
      </c>
      <c r="Q117" s="130" t="str">
        <f>IF(ISBLANK(laps_times[[#This Row],[8]]),"DNF",CONCATENATE(RANK(rounds_cum_time[[#This Row],[8]],rounds_cum_time[8],1),"."))</f>
        <v>121.</v>
      </c>
      <c r="R117" s="130" t="str">
        <f>IF(ISBLANK(laps_times[[#This Row],[9]]),"DNF",CONCATENATE(RANK(rounds_cum_time[[#This Row],[9]],rounds_cum_time[9],1),"."))</f>
        <v>121.</v>
      </c>
      <c r="S117" s="130" t="str">
        <f>IF(ISBLANK(laps_times[[#This Row],[10]]),"DNF",CONCATENATE(RANK(rounds_cum_time[[#This Row],[10]],rounds_cum_time[10],1),"."))</f>
        <v>121.</v>
      </c>
      <c r="T117" s="130" t="str">
        <f>IF(ISBLANK(laps_times[[#This Row],[11]]),"DNF",CONCATENATE(RANK(rounds_cum_time[[#This Row],[11]],rounds_cum_time[11],1),"."))</f>
        <v>121.</v>
      </c>
      <c r="U117" s="130" t="str">
        <f>IF(ISBLANK(laps_times[[#This Row],[12]]),"DNF",CONCATENATE(RANK(rounds_cum_time[[#This Row],[12]],rounds_cum_time[12],1),"."))</f>
        <v>122.</v>
      </c>
      <c r="V117" s="130" t="str">
        <f>IF(ISBLANK(laps_times[[#This Row],[13]]),"DNF",CONCATENATE(RANK(rounds_cum_time[[#This Row],[13]],rounds_cum_time[13],1),"."))</f>
        <v>122.</v>
      </c>
      <c r="W117" s="130" t="str">
        <f>IF(ISBLANK(laps_times[[#This Row],[14]]),"DNF",CONCATENATE(RANK(rounds_cum_time[[#This Row],[14]],rounds_cum_time[14],1),"."))</f>
        <v>121.</v>
      </c>
      <c r="X117" s="130" t="str">
        <f>IF(ISBLANK(laps_times[[#This Row],[15]]),"DNF",CONCATENATE(RANK(rounds_cum_time[[#This Row],[15]],rounds_cum_time[15],1),"."))</f>
        <v>121.</v>
      </c>
      <c r="Y117" s="130" t="str">
        <f>IF(ISBLANK(laps_times[[#This Row],[16]]),"DNF",CONCATENATE(RANK(rounds_cum_time[[#This Row],[16]],rounds_cum_time[16],1),"."))</f>
        <v>121.</v>
      </c>
      <c r="Z117" s="130" t="str">
        <f>IF(ISBLANK(laps_times[[#This Row],[17]]),"DNF",CONCATENATE(RANK(rounds_cum_time[[#This Row],[17]],rounds_cum_time[17],1),"."))</f>
        <v>121.</v>
      </c>
      <c r="AA117" s="130" t="str">
        <f>IF(ISBLANK(laps_times[[#This Row],[18]]),"DNF",CONCATENATE(RANK(rounds_cum_time[[#This Row],[18]],rounds_cum_time[18],1),"."))</f>
        <v>121.</v>
      </c>
      <c r="AB117" s="130" t="str">
        <f>IF(ISBLANK(laps_times[[#This Row],[19]]),"DNF",CONCATENATE(RANK(rounds_cum_time[[#This Row],[19]],rounds_cum_time[19],1),"."))</f>
        <v>121.</v>
      </c>
      <c r="AC117" s="130" t="str">
        <f>IF(ISBLANK(laps_times[[#This Row],[20]]),"DNF",CONCATENATE(RANK(rounds_cum_time[[#This Row],[20]],rounds_cum_time[20],1),"."))</f>
        <v>121.</v>
      </c>
      <c r="AD117" s="130" t="str">
        <f>IF(ISBLANK(laps_times[[#This Row],[21]]),"DNF",CONCATENATE(RANK(rounds_cum_time[[#This Row],[21]],rounds_cum_time[21],1),"."))</f>
        <v>121.</v>
      </c>
      <c r="AE117" s="130" t="str">
        <f>IF(ISBLANK(laps_times[[#This Row],[22]]),"DNF",CONCATENATE(RANK(rounds_cum_time[[#This Row],[22]],rounds_cum_time[22],1),"."))</f>
        <v>121.</v>
      </c>
      <c r="AF117" s="130" t="str">
        <f>IF(ISBLANK(laps_times[[#This Row],[23]]),"DNF",CONCATENATE(RANK(rounds_cum_time[[#This Row],[23]],rounds_cum_time[23],1),"."))</f>
        <v>121.</v>
      </c>
      <c r="AG117" s="130" t="str">
        <f>IF(ISBLANK(laps_times[[#This Row],[24]]),"DNF",CONCATENATE(RANK(rounds_cum_time[[#This Row],[24]],rounds_cum_time[24],1),"."))</f>
        <v>121.</v>
      </c>
      <c r="AH117" s="130" t="str">
        <f>IF(ISBLANK(laps_times[[#This Row],[25]]),"DNF",CONCATENATE(RANK(rounds_cum_time[[#This Row],[25]],rounds_cum_time[25],1),"."))</f>
        <v>121.</v>
      </c>
      <c r="AI117" s="130" t="str">
        <f>IF(ISBLANK(laps_times[[#This Row],[26]]),"DNF",CONCATENATE(RANK(rounds_cum_time[[#This Row],[26]],rounds_cum_time[26],1),"."))</f>
        <v>121.</v>
      </c>
      <c r="AJ117" s="130" t="str">
        <f>IF(ISBLANK(laps_times[[#This Row],[27]]),"DNF",CONCATENATE(RANK(rounds_cum_time[[#This Row],[27]],rounds_cum_time[27],1),"."))</f>
        <v>121.</v>
      </c>
      <c r="AK117" s="130" t="str">
        <f>IF(ISBLANK(laps_times[[#This Row],[28]]),"DNF",CONCATENATE(RANK(rounds_cum_time[[#This Row],[28]],rounds_cum_time[28],1),"."))</f>
        <v>121.</v>
      </c>
      <c r="AL117" s="130" t="str">
        <f>IF(ISBLANK(laps_times[[#This Row],[29]]),"DNF",CONCATENATE(RANK(rounds_cum_time[[#This Row],[29]],rounds_cum_time[29],1),"."))</f>
        <v>121.</v>
      </c>
      <c r="AM117" s="130" t="str">
        <f>IF(ISBLANK(laps_times[[#This Row],[30]]),"DNF",CONCATENATE(RANK(rounds_cum_time[[#This Row],[30]],rounds_cum_time[30],1),"."))</f>
        <v>121.</v>
      </c>
      <c r="AN117" s="130" t="str">
        <f>IF(ISBLANK(laps_times[[#This Row],[31]]),"DNF",CONCATENATE(RANK(rounds_cum_time[[#This Row],[31]],rounds_cum_time[31],1),"."))</f>
        <v>122.</v>
      </c>
      <c r="AO117" s="130" t="str">
        <f>IF(ISBLANK(laps_times[[#This Row],[32]]),"DNF",CONCATENATE(RANK(rounds_cum_time[[#This Row],[32]],rounds_cum_time[32],1),"."))</f>
        <v>121.</v>
      </c>
      <c r="AP117" s="130" t="str">
        <f>IF(ISBLANK(laps_times[[#This Row],[33]]),"DNF",CONCATENATE(RANK(rounds_cum_time[[#This Row],[33]],rounds_cum_time[33],1),"."))</f>
        <v>121.</v>
      </c>
      <c r="AQ117" s="130" t="str">
        <f>IF(ISBLANK(laps_times[[#This Row],[34]]),"DNF",CONCATENATE(RANK(rounds_cum_time[[#This Row],[34]],rounds_cum_time[34],1),"."))</f>
        <v>120.</v>
      </c>
      <c r="AR117" s="130" t="str">
        <f>IF(ISBLANK(laps_times[[#This Row],[35]]),"DNF",CONCATENATE(RANK(rounds_cum_time[[#This Row],[35]],rounds_cum_time[35],1),"."))</f>
        <v>120.</v>
      </c>
      <c r="AS117" s="130" t="str">
        <f>IF(ISBLANK(laps_times[[#This Row],[36]]),"DNF",CONCATENATE(RANK(rounds_cum_time[[#This Row],[36]],rounds_cum_time[36],1),"."))</f>
        <v>120.</v>
      </c>
      <c r="AT117" s="130" t="str">
        <f>IF(ISBLANK(laps_times[[#This Row],[37]]),"DNF",CONCATENATE(RANK(rounds_cum_time[[#This Row],[37]],rounds_cum_time[37],1),"."))</f>
        <v>120.</v>
      </c>
      <c r="AU117" s="130" t="str">
        <f>IF(ISBLANK(laps_times[[#This Row],[38]]),"DNF",CONCATENATE(RANK(rounds_cum_time[[#This Row],[38]],rounds_cum_time[38],1),"."))</f>
        <v>120.</v>
      </c>
      <c r="AV117" s="130" t="str">
        <f>IF(ISBLANK(laps_times[[#This Row],[39]]),"DNF",CONCATENATE(RANK(rounds_cum_time[[#This Row],[39]],rounds_cum_time[39],1),"."))</f>
        <v>120.</v>
      </c>
      <c r="AW117" s="130" t="str">
        <f>IF(ISBLANK(laps_times[[#This Row],[40]]),"DNF",CONCATENATE(RANK(rounds_cum_time[[#This Row],[40]],rounds_cum_time[40],1),"."))</f>
        <v>120.</v>
      </c>
      <c r="AX117" s="130" t="str">
        <f>IF(ISBLANK(laps_times[[#This Row],[41]]),"DNF",CONCATENATE(RANK(rounds_cum_time[[#This Row],[41]],rounds_cum_time[41],1),"."))</f>
        <v>120.</v>
      </c>
      <c r="AY117" s="130" t="str">
        <f>IF(ISBLANK(laps_times[[#This Row],[42]]),"DNF",CONCATENATE(RANK(rounds_cum_time[[#This Row],[42]],rounds_cum_time[42],1),"."))</f>
        <v>120.</v>
      </c>
      <c r="AZ117" s="130" t="str">
        <f>IF(ISBLANK(laps_times[[#This Row],[43]]),"DNF",CONCATENATE(RANK(rounds_cum_time[[#This Row],[43]],rounds_cum_time[43],1),"."))</f>
        <v>120.</v>
      </c>
      <c r="BA117" s="130" t="str">
        <f>IF(ISBLANK(laps_times[[#This Row],[44]]),"DNF",CONCATENATE(RANK(rounds_cum_time[[#This Row],[44]],rounds_cum_time[44],1),"."))</f>
        <v>120.</v>
      </c>
      <c r="BB117" s="130" t="str">
        <f>IF(ISBLANK(laps_times[[#This Row],[45]]),"DNF",CONCATENATE(RANK(rounds_cum_time[[#This Row],[45]],rounds_cum_time[45],1),"."))</f>
        <v>120.</v>
      </c>
      <c r="BC117" s="130" t="str">
        <f>IF(ISBLANK(laps_times[[#This Row],[46]]),"DNF",CONCATENATE(RANK(rounds_cum_time[[#This Row],[46]],rounds_cum_time[46],1),"."))</f>
        <v>120.</v>
      </c>
      <c r="BD117" s="130" t="str">
        <f>IF(ISBLANK(laps_times[[#This Row],[47]]),"DNF",CONCATENATE(RANK(rounds_cum_time[[#This Row],[47]],rounds_cum_time[47],1),"."))</f>
        <v>120.</v>
      </c>
      <c r="BE117" s="130" t="str">
        <f>IF(ISBLANK(laps_times[[#This Row],[48]]),"DNF",CONCATENATE(RANK(rounds_cum_time[[#This Row],[48]],rounds_cum_time[48],1),"."))</f>
        <v>119.</v>
      </c>
      <c r="BF117" s="130" t="str">
        <f>IF(ISBLANK(laps_times[[#This Row],[49]]),"DNF",CONCATENATE(RANK(rounds_cum_time[[#This Row],[49]],rounds_cum_time[49],1),"."))</f>
        <v>119.</v>
      </c>
      <c r="BG117" s="130" t="str">
        <f>IF(ISBLANK(laps_times[[#This Row],[50]]),"DNF",CONCATENATE(RANK(rounds_cum_time[[#This Row],[50]],rounds_cum_time[50],1),"."))</f>
        <v>118.</v>
      </c>
      <c r="BH117" s="130" t="str">
        <f>IF(ISBLANK(laps_times[[#This Row],[51]]),"DNF",CONCATENATE(RANK(rounds_cum_time[[#This Row],[51]],rounds_cum_time[51],1),"."))</f>
        <v>118.</v>
      </c>
      <c r="BI117" s="130" t="str">
        <f>IF(ISBLANK(laps_times[[#This Row],[52]]),"DNF",CONCATENATE(RANK(rounds_cum_time[[#This Row],[52]],rounds_cum_time[52],1),"."))</f>
        <v>118.</v>
      </c>
      <c r="BJ117" s="130" t="str">
        <f>IF(ISBLANK(laps_times[[#This Row],[53]]),"DNF",CONCATENATE(RANK(rounds_cum_time[[#This Row],[53]],rounds_cum_time[53],1),"."))</f>
        <v>118.</v>
      </c>
      <c r="BK117" s="130" t="str">
        <f>IF(ISBLANK(laps_times[[#This Row],[54]]),"DNF",CONCATENATE(RANK(rounds_cum_time[[#This Row],[54]],rounds_cum_time[54],1),"."))</f>
        <v>118.</v>
      </c>
      <c r="BL117" s="130" t="str">
        <f>IF(ISBLANK(laps_times[[#This Row],[55]]),"DNF",CONCATENATE(RANK(rounds_cum_time[[#This Row],[55]],rounds_cum_time[55],1),"."))</f>
        <v>118.</v>
      </c>
      <c r="BM117" s="130" t="str">
        <f>IF(ISBLANK(laps_times[[#This Row],[56]]),"DNF",CONCATENATE(RANK(rounds_cum_time[[#This Row],[56]],rounds_cum_time[56],1),"."))</f>
        <v>118.</v>
      </c>
      <c r="BN117" s="130" t="str">
        <f>IF(ISBLANK(laps_times[[#This Row],[57]]),"DNF",CONCATENATE(RANK(rounds_cum_time[[#This Row],[57]],rounds_cum_time[57],1),"."))</f>
        <v>118.</v>
      </c>
      <c r="BO117" s="130" t="str">
        <f>IF(ISBLANK(laps_times[[#This Row],[58]]),"DNF",CONCATENATE(RANK(rounds_cum_time[[#This Row],[58]],rounds_cum_time[58],1),"."))</f>
        <v>118.</v>
      </c>
      <c r="BP117" s="130" t="str">
        <f>IF(ISBLANK(laps_times[[#This Row],[59]]),"DNF",CONCATENATE(RANK(rounds_cum_time[[#This Row],[59]],rounds_cum_time[59],1),"."))</f>
        <v>117.</v>
      </c>
      <c r="BQ117" s="130" t="str">
        <f>IF(ISBLANK(laps_times[[#This Row],[60]]),"DNF",CONCATENATE(RANK(rounds_cum_time[[#This Row],[60]],rounds_cum_time[60],1),"."))</f>
        <v>117.</v>
      </c>
      <c r="BR117" s="130" t="str">
        <f>IF(ISBLANK(laps_times[[#This Row],[61]]),"DNF",CONCATENATE(RANK(rounds_cum_time[[#This Row],[61]],rounds_cum_time[61],1),"."))</f>
        <v>116.</v>
      </c>
      <c r="BS117" s="130" t="str">
        <f>IF(ISBLANK(laps_times[[#This Row],[62]]),"DNF",CONCATENATE(RANK(rounds_cum_time[[#This Row],[62]],rounds_cum_time[62],1),"."))</f>
        <v>116.</v>
      </c>
      <c r="BT117" s="130" t="str">
        <f>IF(ISBLANK(laps_times[[#This Row],[63]]),"DNF",CONCATENATE(RANK(rounds_cum_time[[#This Row],[63]],rounds_cum_time[63],1),"."))</f>
        <v>116.</v>
      </c>
      <c r="BU117" s="130" t="str">
        <f>IF(ISBLANK(laps_times[[#This Row],[64]]),"DNF",CONCATENATE(RANK(rounds_cum_time[[#This Row],[64]],rounds_cum_time[64],1),"."))</f>
        <v>116.</v>
      </c>
      <c r="BV117" s="130" t="str">
        <f>IF(ISBLANK(laps_times[[#This Row],[65]]),"DNF",CONCATENATE(RANK(rounds_cum_time[[#This Row],[65]],rounds_cum_time[65],1),"."))</f>
        <v>115.</v>
      </c>
      <c r="BW117" s="130" t="str">
        <f>IF(ISBLANK(laps_times[[#This Row],[66]]),"DNF",CONCATENATE(RANK(rounds_cum_time[[#This Row],[66]],rounds_cum_time[66],1),"."))</f>
        <v>115.</v>
      </c>
      <c r="BX117" s="130" t="str">
        <f>IF(ISBLANK(laps_times[[#This Row],[67]]),"DNF",CONCATENATE(RANK(rounds_cum_time[[#This Row],[67]],rounds_cum_time[67],1),"."))</f>
        <v>115.</v>
      </c>
      <c r="BY117" s="130" t="str">
        <f>IF(ISBLANK(laps_times[[#This Row],[68]]),"DNF",CONCATENATE(RANK(rounds_cum_time[[#This Row],[68]],rounds_cum_time[68],1),"."))</f>
        <v>114.</v>
      </c>
      <c r="BZ117" s="130" t="str">
        <f>IF(ISBLANK(laps_times[[#This Row],[69]]),"DNF",CONCATENATE(RANK(rounds_cum_time[[#This Row],[69]],rounds_cum_time[69],1),"."))</f>
        <v>114.</v>
      </c>
      <c r="CA117" s="130" t="str">
        <f>IF(ISBLANK(laps_times[[#This Row],[70]]),"DNF",CONCATENATE(RANK(rounds_cum_time[[#This Row],[70]],rounds_cum_time[70],1),"."))</f>
        <v>114.</v>
      </c>
      <c r="CB117" s="130" t="str">
        <f>IF(ISBLANK(laps_times[[#This Row],[71]]),"DNF",CONCATENATE(RANK(rounds_cum_time[[#This Row],[71]],rounds_cum_time[71],1),"."))</f>
        <v>114.</v>
      </c>
      <c r="CC117" s="130" t="str">
        <f>IF(ISBLANK(laps_times[[#This Row],[72]]),"DNF",CONCATENATE(RANK(rounds_cum_time[[#This Row],[72]],rounds_cum_time[72],1),"."))</f>
        <v>114.</v>
      </c>
      <c r="CD117" s="130" t="str">
        <f>IF(ISBLANK(laps_times[[#This Row],[73]]),"DNF",CONCATENATE(RANK(rounds_cum_time[[#This Row],[73]],rounds_cum_time[73],1),"."))</f>
        <v>114.</v>
      </c>
      <c r="CE117" s="130" t="str">
        <f>IF(ISBLANK(laps_times[[#This Row],[74]]),"DNF",CONCATENATE(RANK(rounds_cum_time[[#This Row],[74]],rounds_cum_time[74],1),"."))</f>
        <v>114.</v>
      </c>
      <c r="CF117" s="130" t="str">
        <f>IF(ISBLANK(laps_times[[#This Row],[75]]),"DNF",CONCATENATE(RANK(rounds_cum_time[[#This Row],[75]],rounds_cum_time[75],1),"."))</f>
        <v>114.</v>
      </c>
      <c r="CG117" s="130" t="str">
        <f>IF(ISBLANK(laps_times[[#This Row],[76]]),"DNF",CONCATENATE(RANK(rounds_cum_time[[#This Row],[76]],rounds_cum_time[76],1),"."))</f>
        <v>114.</v>
      </c>
      <c r="CH117" s="130" t="str">
        <f>IF(ISBLANK(laps_times[[#This Row],[77]]),"DNF",CONCATENATE(RANK(rounds_cum_time[[#This Row],[77]],rounds_cum_time[77],1),"."))</f>
        <v>114.</v>
      </c>
      <c r="CI117" s="130" t="str">
        <f>IF(ISBLANK(laps_times[[#This Row],[78]]),"DNF",CONCATENATE(RANK(rounds_cum_time[[#This Row],[78]],rounds_cum_time[78],1),"."))</f>
        <v>114.</v>
      </c>
      <c r="CJ117" s="130" t="str">
        <f>IF(ISBLANK(laps_times[[#This Row],[79]]),"DNF",CONCATENATE(RANK(rounds_cum_time[[#This Row],[79]],rounds_cum_time[79],1),"."))</f>
        <v>114.</v>
      </c>
      <c r="CK117" s="130" t="str">
        <f>IF(ISBLANK(laps_times[[#This Row],[80]]),"DNF",CONCATENATE(RANK(rounds_cum_time[[#This Row],[80]],rounds_cum_time[80],1),"."))</f>
        <v>114.</v>
      </c>
      <c r="CL117" s="130" t="str">
        <f>IF(ISBLANK(laps_times[[#This Row],[81]]),"DNF",CONCATENATE(RANK(rounds_cum_time[[#This Row],[81]],rounds_cum_time[81],1),"."))</f>
        <v>114.</v>
      </c>
      <c r="CM117" s="130" t="str">
        <f>IF(ISBLANK(laps_times[[#This Row],[82]]),"DNF",CONCATENATE(RANK(rounds_cum_time[[#This Row],[82]],rounds_cum_time[82],1),"."))</f>
        <v>114.</v>
      </c>
      <c r="CN117" s="130" t="str">
        <f>IF(ISBLANK(laps_times[[#This Row],[83]]),"DNF",CONCATENATE(RANK(rounds_cum_time[[#This Row],[83]],rounds_cum_time[83],1),"."))</f>
        <v>113.</v>
      </c>
      <c r="CO117" s="130" t="str">
        <f>IF(ISBLANK(laps_times[[#This Row],[84]]),"DNF",CONCATENATE(RANK(rounds_cum_time[[#This Row],[84]],rounds_cum_time[84],1),"."))</f>
        <v>113.</v>
      </c>
      <c r="CP117" s="130" t="str">
        <f>IF(ISBLANK(laps_times[[#This Row],[85]]),"DNF",CONCATENATE(RANK(rounds_cum_time[[#This Row],[85]],rounds_cum_time[85],1),"."))</f>
        <v>113.</v>
      </c>
      <c r="CQ117" s="130" t="str">
        <f>IF(ISBLANK(laps_times[[#This Row],[86]]),"DNF",CONCATENATE(RANK(rounds_cum_time[[#This Row],[86]],rounds_cum_time[86],1),"."))</f>
        <v>113.</v>
      </c>
      <c r="CR117" s="130" t="str">
        <f>IF(ISBLANK(laps_times[[#This Row],[87]]),"DNF",CONCATENATE(RANK(rounds_cum_time[[#This Row],[87]],rounds_cum_time[87],1),"."))</f>
        <v>113.</v>
      </c>
      <c r="CS117" s="130" t="str">
        <f>IF(ISBLANK(laps_times[[#This Row],[88]]),"DNF",CONCATENATE(RANK(rounds_cum_time[[#This Row],[88]],rounds_cum_time[88],1),"."))</f>
        <v>113.</v>
      </c>
      <c r="CT117" s="130" t="str">
        <f>IF(ISBLANK(laps_times[[#This Row],[89]]),"DNF",CONCATENATE(RANK(rounds_cum_time[[#This Row],[89]],rounds_cum_time[89],1),"."))</f>
        <v>113.</v>
      </c>
      <c r="CU117" s="130" t="str">
        <f>IF(ISBLANK(laps_times[[#This Row],[90]]),"DNF",CONCATENATE(RANK(rounds_cum_time[[#This Row],[90]],rounds_cum_time[90],1),"."))</f>
        <v>113.</v>
      </c>
      <c r="CV117" s="130" t="str">
        <f>IF(ISBLANK(laps_times[[#This Row],[91]]),"DNF",CONCATENATE(RANK(rounds_cum_time[[#This Row],[91]],rounds_cum_time[91],1),"."))</f>
        <v>113.</v>
      </c>
      <c r="CW117" s="130" t="str">
        <f>IF(ISBLANK(laps_times[[#This Row],[92]]),"DNF",CONCATENATE(RANK(rounds_cum_time[[#This Row],[92]],rounds_cum_time[92],1),"."))</f>
        <v>113.</v>
      </c>
      <c r="CX117" s="130" t="str">
        <f>IF(ISBLANK(laps_times[[#This Row],[93]]),"DNF",CONCATENATE(RANK(rounds_cum_time[[#This Row],[93]],rounds_cum_time[93],1),"."))</f>
        <v>114.</v>
      </c>
      <c r="CY117" s="130" t="str">
        <f>IF(ISBLANK(laps_times[[#This Row],[94]]),"DNF",CONCATENATE(RANK(rounds_cum_time[[#This Row],[94]],rounds_cum_time[94],1),"."))</f>
        <v>114.</v>
      </c>
      <c r="CZ117" s="130" t="str">
        <f>IF(ISBLANK(laps_times[[#This Row],[95]]),"DNF",CONCATENATE(RANK(rounds_cum_time[[#This Row],[95]],rounds_cum_time[95],1),"."))</f>
        <v>114.</v>
      </c>
      <c r="DA117" s="130" t="str">
        <f>IF(ISBLANK(laps_times[[#This Row],[96]]),"DNF",CONCATENATE(RANK(rounds_cum_time[[#This Row],[96]],rounds_cum_time[96],1),"."))</f>
        <v>114.</v>
      </c>
      <c r="DB117" s="130" t="str">
        <f>IF(ISBLANK(laps_times[[#This Row],[97]]),"DNF",CONCATENATE(RANK(rounds_cum_time[[#This Row],[97]],rounds_cum_time[97],1),"."))</f>
        <v>114.</v>
      </c>
      <c r="DC117" s="130" t="str">
        <f>IF(ISBLANK(laps_times[[#This Row],[98]]),"DNF",CONCATENATE(RANK(rounds_cum_time[[#This Row],[98]],rounds_cum_time[98],1),"."))</f>
        <v>114.</v>
      </c>
      <c r="DD117" s="130" t="str">
        <f>IF(ISBLANK(laps_times[[#This Row],[99]]),"DNF",CONCATENATE(RANK(rounds_cum_time[[#This Row],[99]],rounds_cum_time[99],1),"."))</f>
        <v>114.</v>
      </c>
      <c r="DE117" s="130" t="str">
        <f>IF(ISBLANK(laps_times[[#This Row],[100]]),"DNF",CONCATENATE(RANK(rounds_cum_time[[#This Row],[100]],rounds_cum_time[100],1),"."))</f>
        <v>114.</v>
      </c>
      <c r="DF117" s="130" t="str">
        <f>IF(ISBLANK(laps_times[[#This Row],[101]]),"DNF",CONCATENATE(RANK(rounds_cum_time[[#This Row],[101]],rounds_cum_time[101],1),"."))</f>
        <v>114.</v>
      </c>
      <c r="DG117" s="130" t="str">
        <f>IF(ISBLANK(laps_times[[#This Row],[102]]),"DNF",CONCATENATE(RANK(rounds_cum_time[[#This Row],[102]],rounds_cum_time[102],1),"."))</f>
        <v>114.</v>
      </c>
      <c r="DH117" s="130" t="str">
        <f>IF(ISBLANK(laps_times[[#This Row],[103]]),"DNF",CONCATENATE(RANK(rounds_cum_time[[#This Row],[103]],rounds_cum_time[103],1),"."))</f>
        <v>114.</v>
      </c>
      <c r="DI117" s="131" t="str">
        <f>IF(ISBLANK(laps_times[[#This Row],[104]]),"DNF",CONCATENATE(RANK(rounds_cum_time[[#This Row],[104]],rounds_cum_time[104],1),"."))</f>
        <v>114.</v>
      </c>
      <c r="DJ117" s="131" t="str">
        <f>IF(ISBLANK(laps_times[[#This Row],[105]]),"DNF",CONCATENATE(RANK(rounds_cum_time[[#This Row],[105]],rounds_cum_time[105],1),"."))</f>
        <v>114.</v>
      </c>
    </row>
    <row r="118" spans="2:114" x14ac:dyDescent="0.2">
      <c r="B118" s="124">
        <f>laps_times[[#This Row],[poř]]</f>
        <v>115</v>
      </c>
      <c r="C118" s="129">
        <f>laps_times[[#This Row],[s.č.]]</f>
        <v>29</v>
      </c>
      <c r="D118" s="125" t="str">
        <f>laps_times[[#This Row],[jméno]]</f>
        <v>Fusek Pavel</v>
      </c>
      <c r="E118" s="126">
        <f>laps_times[[#This Row],[roč]]</f>
        <v>1974</v>
      </c>
      <c r="F118" s="126" t="str">
        <f>laps_times[[#This Row],[kat]]</f>
        <v>M40</v>
      </c>
      <c r="G118" s="126">
        <f>laps_times[[#This Row],[poř_kat]]</f>
        <v>44</v>
      </c>
      <c r="H118" s="125" t="str">
        <f>IF(ISBLANK(laps_times[[#This Row],[klub]]),"-",laps_times[[#This Row],[klub]])</f>
        <v>-</v>
      </c>
      <c r="I118" s="138">
        <f>laps_times[[#This Row],[celk. čas]]</f>
        <v>0.22686342592592593</v>
      </c>
      <c r="J118" s="130" t="str">
        <f>IF(ISBLANK(laps_times[[#This Row],[1]]),"DNF",CONCATENATE(RANK(rounds_cum_time[[#This Row],[1]],rounds_cum_time[1],1),"."))</f>
        <v>113.</v>
      </c>
      <c r="K118" s="130" t="str">
        <f>IF(ISBLANK(laps_times[[#This Row],[2]]),"DNF",CONCATENATE(RANK(rounds_cum_time[[#This Row],[2]],rounds_cum_time[2],1),"."))</f>
        <v>110.</v>
      </c>
      <c r="L118" s="130" t="str">
        <f>IF(ISBLANK(laps_times[[#This Row],[3]]),"DNF",CONCATENATE(RANK(rounds_cum_time[[#This Row],[3]],rounds_cum_time[3],1),"."))</f>
        <v>108.</v>
      </c>
      <c r="M118" s="130" t="str">
        <f>IF(ISBLANK(laps_times[[#This Row],[4]]),"DNF",CONCATENATE(RANK(rounds_cum_time[[#This Row],[4]],rounds_cum_time[4],1),"."))</f>
        <v>107.</v>
      </c>
      <c r="N118" s="130" t="str">
        <f>IF(ISBLANK(laps_times[[#This Row],[5]]),"DNF",CONCATENATE(RANK(rounds_cum_time[[#This Row],[5]],rounds_cum_time[5],1),"."))</f>
        <v>105.</v>
      </c>
      <c r="O118" s="130" t="str">
        <f>IF(ISBLANK(laps_times[[#This Row],[6]]),"DNF",CONCATENATE(RANK(rounds_cum_time[[#This Row],[6]],rounds_cum_time[6],1),"."))</f>
        <v>104.</v>
      </c>
      <c r="P118" s="130" t="str">
        <f>IF(ISBLANK(laps_times[[#This Row],[7]]),"DNF",CONCATENATE(RANK(rounds_cum_time[[#This Row],[7]],rounds_cum_time[7],1),"."))</f>
        <v>103.</v>
      </c>
      <c r="Q118" s="130" t="str">
        <f>IF(ISBLANK(laps_times[[#This Row],[8]]),"DNF",CONCATENATE(RANK(rounds_cum_time[[#This Row],[8]],rounds_cum_time[8],1),"."))</f>
        <v>107.</v>
      </c>
      <c r="R118" s="130" t="str">
        <f>IF(ISBLANK(laps_times[[#This Row],[9]]),"DNF",CONCATENATE(RANK(rounds_cum_time[[#This Row],[9]],rounds_cum_time[9],1),"."))</f>
        <v>105.</v>
      </c>
      <c r="S118" s="130" t="str">
        <f>IF(ISBLANK(laps_times[[#This Row],[10]]),"DNF",CONCATENATE(RANK(rounds_cum_time[[#This Row],[10]],rounds_cum_time[10],1),"."))</f>
        <v>105.</v>
      </c>
      <c r="T118" s="130" t="str">
        <f>IF(ISBLANK(laps_times[[#This Row],[11]]),"DNF",CONCATENATE(RANK(rounds_cum_time[[#This Row],[11]],rounds_cum_time[11],1),"."))</f>
        <v>105.</v>
      </c>
      <c r="U118" s="130" t="str">
        <f>IF(ISBLANK(laps_times[[#This Row],[12]]),"DNF",CONCATENATE(RANK(rounds_cum_time[[#This Row],[12]],rounds_cum_time[12],1),"."))</f>
        <v>104.</v>
      </c>
      <c r="V118" s="130" t="str">
        <f>IF(ISBLANK(laps_times[[#This Row],[13]]),"DNF",CONCATENATE(RANK(rounds_cum_time[[#This Row],[13]],rounds_cum_time[13],1),"."))</f>
        <v>104.</v>
      </c>
      <c r="W118" s="130" t="str">
        <f>IF(ISBLANK(laps_times[[#This Row],[14]]),"DNF",CONCATENATE(RANK(rounds_cum_time[[#This Row],[14]],rounds_cum_time[14],1),"."))</f>
        <v>104.</v>
      </c>
      <c r="X118" s="130" t="str">
        <f>IF(ISBLANK(laps_times[[#This Row],[15]]),"DNF",CONCATENATE(RANK(rounds_cum_time[[#This Row],[15]],rounds_cum_time[15],1),"."))</f>
        <v>104.</v>
      </c>
      <c r="Y118" s="130" t="str">
        <f>IF(ISBLANK(laps_times[[#This Row],[16]]),"DNF",CONCATENATE(RANK(rounds_cum_time[[#This Row],[16]],rounds_cum_time[16],1),"."))</f>
        <v>104.</v>
      </c>
      <c r="Z118" s="130" t="str">
        <f>IF(ISBLANK(laps_times[[#This Row],[17]]),"DNF",CONCATENATE(RANK(rounds_cum_time[[#This Row],[17]],rounds_cum_time[17],1),"."))</f>
        <v>104.</v>
      </c>
      <c r="AA118" s="130" t="str">
        <f>IF(ISBLANK(laps_times[[#This Row],[18]]),"DNF",CONCATENATE(RANK(rounds_cum_time[[#This Row],[18]],rounds_cum_time[18],1),"."))</f>
        <v>104.</v>
      </c>
      <c r="AB118" s="130" t="str">
        <f>IF(ISBLANK(laps_times[[#This Row],[19]]),"DNF",CONCATENATE(RANK(rounds_cum_time[[#This Row],[19]],rounds_cum_time[19],1),"."))</f>
        <v>104.</v>
      </c>
      <c r="AC118" s="130" t="str">
        <f>IF(ISBLANK(laps_times[[#This Row],[20]]),"DNF",CONCATENATE(RANK(rounds_cum_time[[#This Row],[20]],rounds_cum_time[20],1),"."))</f>
        <v>104.</v>
      </c>
      <c r="AD118" s="130" t="str">
        <f>IF(ISBLANK(laps_times[[#This Row],[21]]),"DNF",CONCATENATE(RANK(rounds_cum_time[[#This Row],[21]],rounds_cum_time[21],1),"."))</f>
        <v>104.</v>
      </c>
      <c r="AE118" s="130" t="str">
        <f>IF(ISBLANK(laps_times[[#This Row],[22]]),"DNF",CONCATENATE(RANK(rounds_cum_time[[#This Row],[22]],rounds_cum_time[22],1),"."))</f>
        <v>104.</v>
      </c>
      <c r="AF118" s="130" t="str">
        <f>IF(ISBLANK(laps_times[[#This Row],[23]]),"DNF",CONCATENATE(RANK(rounds_cum_time[[#This Row],[23]],rounds_cum_time[23],1),"."))</f>
        <v>104.</v>
      </c>
      <c r="AG118" s="130" t="str">
        <f>IF(ISBLANK(laps_times[[#This Row],[24]]),"DNF",CONCATENATE(RANK(rounds_cum_time[[#This Row],[24]],rounds_cum_time[24],1),"."))</f>
        <v>104.</v>
      </c>
      <c r="AH118" s="130" t="str">
        <f>IF(ISBLANK(laps_times[[#This Row],[25]]),"DNF",CONCATENATE(RANK(rounds_cum_time[[#This Row],[25]],rounds_cum_time[25],1),"."))</f>
        <v>104.</v>
      </c>
      <c r="AI118" s="130" t="str">
        <f>IF(ISBLANK(laps_times[[#This Row],[26]]),"DNF",CONCATENATE(RANK(rounds_cum_time[[#This Row],[26]],rounds_cum_time[26],1),"."))</f>
        <v>104.</v>
      </c>
      <c r="AJ118" s="130" t="str">
        <f>IF(ISBLANK(laps_times[[#This Row],[27]]),"DNF",CONCATENATE(RANK(rounds_cum_time[[#This Row],[27]],rounds_cum_time[27],1),"."))</f>
        <v>104.</v>
      </c>
      <c r="AK118" s="130" t="str">
        <f>IF(ISBLANK(laps_times[[#This Row],[28]]),"DNF",CONCATENATE(RANK(rounds_cum_time[[#This Row],[28]],rounds_cum_time[28],1),"."))</f>
        <v>103.</v>
      </c>
      <c r="AL118" s="130" t="str">
        <f>IF(ISBLANK(laps_times[[#This Row],[29]]),"DNF",CONCATENATE(RANK(rounds_cum_time[[#This Row],[29]],rounds_cum_time[29],1),"."))</f>
        <v>103.</v>
      </c>
      <c r="AM118" s="130" t="str">
        <f>IF(ISBLANK(laps_times[[#This Row],[30]]),"DNF",CONCATENATE(RANK(rounds_cum_time[[#This Row],[30]],rounds_cum_time[30],1),"."))</f>
        <v>103.</v>
      </c>
      <c r="AN118" s="130" t="str">
        <f>IF(ISBLANK(laps_times[[#This Row],[31]]),"DNF",CONCATENATE(RANK(rounds_cum_time[[#This Row],[31]],rounds_cum_time[31],1),"."))</f>
        <v>103.</v>
      </c>
      <c r="AO118" s="130" t="str">
        <f>IF(ISBLANK(laps_times[[#This Row],[32]]),"DNF",CONCATENATE(RANK(rounds_cum_time[[#This Row],[32]],rounds_cum_time[32],1),"."))</f>
        <v>102.</v>
      </c>
      <c r="AP118" s="130" t="str">
        <f>IF(ISBLANK(laps_times[[#This Row],[33]]),"DNF",CONCATENATE(RANK(rounds_cum_time[[#This Row],[33]],rounds_cum_time[33],1),"."))</f>
        <v>103.</v>
      </c>
      <c r="AQ118" s="130" t="str">
        <f>IF(ISBLANK(laps_times[[#This Row],[34]]),"DNF",CONCATENATE(RANK(rounds_cum_time[[#This Row],[34]],rounds_cum_time[34],1),"."))</f>
        <v>103.</v>
      </c>
      <c r="AR118" s="130" t="str">
        <f>IF(ISBLANK(laps_times[[#This Row],[35]]),"DNF",CONCATENATE(RANK(rounds_cum_time[[#This Row],[35]],rounds_cum_time[35],1),"."))</f>
        <v>104.</v>
      </c>
      <c r="AS118" s="130" t="str">
        <f>IF(ISBLANK(laps_times[[#This Row],[36]]),"DNF",CONCATENATE(RANK(rounds_cum_time[[#This Row],[36]],rounds_cum_time[36],1),"."))</f>
        <v>105.</v>
      </c>
      <c r="AT118" s="130" t="str">
        <f>IF(ISBLANK(laps_times[[#This Row],[37]]),"DNF",CONCATENATE(RANK(rounds_cum_time[[#This Row],[37]],rounds_cum_time[37],1),"."))</f>
        <v>105.</v>
      </c>
      <c r="AU118" s="130" t="str">
        <f>IF(ISBLANK(laps_times[[#This Row],[38]]),"DNF",CONCATENATE(RANK(rounds_cum_time[[#This Row],[38]],rounds_cum_time[38],1),"."))</f>
        <v>105.</v>
      </c>
      <c r="AV118" s="130" t="str">
        <f>IF(ISBLANK(laps_times[[#This Row],[39]]),"DNF",CONCATENATE(RANK(rounds_cum_time[[#This Row],[39]],rounds_cum_time[39],1),"."))</f>
        <v>106.</v>
      </c>
      <c r="AW118" s="130" t="str">
        <f>IF(ISBLANK(laps_times[[#This Row],[40]]),"DNF",CONCATENATE(RANK(rounds_cum_time[[#This Row],[40]],rounds_cum_time[40],1),"."))</f>
        <v>106.</v>
      </c>
      <c r="AX118" s="130" t="str">
        <f>IF(ISBLANK(laps_times[[#This Row],[41]]),"DNF",CONCATENATE(RANK(rounds_cum_time[[#This Row],[41]],rounds_cum_time[41],1),"."))</f>
        <v>108.</v>
      </c>
      <c r="AY118" s="130" t="str">
        <f>IF(ISBLANK(laps_times[[#This Row],[42]]),"DNF",CONCATENATE(RANK(rounds_cum_time[[#This Row],[42]],rounds_cum_time[42],1),"."))</f>
        <v>111.</v>
      </c>
      <c r="AZ118" s="130" t="str">
        <f>IF(ISBLANK(laps_times[[#This Row],[43]]),"DNF",CONCATENATE(RANK(rounds_cum_time[[#This Row],[43]],rounds_cum_time[43],1),"."))</f>
        <v>112.</v>
      </c>
      <c r="BA118" s="130" t="str">
        <f>IF(ISBLANK(laps_times[[#This Row],[44]]),"DNF",CONCATENATE(RANK(rounds_cum_time[[#This Row],[44]],rounds_cum_time[44],1),"."))</f>
        <v>112.</v>
      </c>
      <c r="BB118" s="130" t="str">
        <f>IF(ISBLANK(laps_times[[#This Row],[45]]),"DNF",CONCATENATE(RANK(rounds_cum_time[[#This Row],[45]],rounds_cum_time[45],1),"."))</f>
        <v>114.</v>
      </c>
      <c r="BC118" s="130" t="str">
        <f>IF(ISBLANK(laps_times[[#This Row],[46]]),"DNF",CONCATENATE(RANK(rounds_cum_time[[#This Row],[46]],rounds_cum_time[46],1),"."))</f>
        <v>115.</v>
      </c>
      <c r="BD118" s="130" t="str">
        <f>IF(ISBLANK(laps_times[[#This Row],[47]]),"DNF",CONCATENATE(RANK(rounds_cum_time[[#This Row],[47]],rounds_cum_time[47],1),"."))</f>
        <v>116.</v>
      </c>
      <c r="BE118" s="130" t="str">
        <f>IF(ISBLANK(laps_times[[#This Row],[48]]),"DNF",CONCATENATE(RANK(rounds_cum_time[[#This Row],[48]],rounds_cum_time[48],1),"."))</f>
        <v>116.</v>
      </c>
      <c r="BF118" s="130" t="str">
        <f>IF(ISBLANK(laps_times[[#This Row],[49]]),"DNF",CONCATENATE(RANK(rounds_cum_time[[#This Row],[49]],rounds_cum_time[49],1),"."))</f>
        <v>117.</v>
      </c>
      <c r="BG118" s="130" t="str">
        <f>IF(ISBLANK(laps_times[[#This Row],[50]]),"DNF",CONCATENATE(RANK(rounds_cum_time[[#This Row],[50]],rounds_cum_time[50],1),"."))</f>
        <v>116.</v>
      </c>
      <c r="BH118" s="130" t="str">
        <f>IF(ISBLANK(laps_times[[#This Row],[51]]),"DNF",CONCATENATE(RANK(rounds_cum_time[[#This Row],[51]],rounds_cum_time[51],1),"."))</f>
        <v>116.</v>
      </c>
      <c r="BI118" s="130" t="str">
        <f>IF(ISBLANK(laps_times[[#This Row],[52]]),"DNF",CONCATENATE(RANK(rounds_cum_time[[#This Row],[52]],rounds_cum_time[52],1),"."))</f>
        <v>116.</v>
      </c>
      <c r="BJ118" s="130" t="str">
        <f>IF(ISBLANK(laps_times[[#This Row],[53]]),"DNF",CONCATENATE(RANK(rounds_cum_time[[#This Row],[53]],rounds_cum_time[53],1),"."))</f>
        <v>116.</v>
      </c>
      <c r="BK118" s="130" t="str">
        <f>IF(ISBLANK(laps_times[[#This Row],[54]]),"DNF",CONCATENATE(RANK(rounds_cum_time[[#This Row],[54]],rounds_cum_time[54],1),"."))</f>
        <v>116.</v>
      </c>
      <c r="BL118" s="130" t="str">
        <f>IF(ISBLANK(laps_times[[#This Row],[55]]),"DNF",CONCATENATE(RANK(rounds_cum_time[[#This Row],[55]],rounds_cum_time[55],1),"."))</f>
        <v>117.</v>
      </c>
      <c r="BM118" s="130" t="str">
        <f>IF(ISBLANK(laps_times[[#This Row],[56]]),"DNF",CONCATENATE(RANK(rounds_cum_time[[#This Row],[56]],rounds_cum_time[56],1),"."))</f>
        <v>117.</v>
      </c>
      <c r="BN118" s="130" t="str">
        <f>IF(ISBLANK(laps_times[[#This Row],[57]]),"DNF",CONCATENATE(RANK(rounds_cum_time[[#This Row],[57]],rounds_cum_time[57],1),"."))</f>
        <v>117.</v>
      </c>
      <c r="BO118" s="130" t="str">
        <f>IF(ISBLANK(laps_times[[#This Row],[58]]),"DNF",CONCATENATE(RANK(rounds_cum_time[[#This Row],[58]],rounds_cum_time[58],1),"."))</f>
        <v>117.</v>
      </c>
      <c r="BP118" s="130" t="str">
        <f>IF(ISBLANK(laps_times[[#This Row],[59]]),"DNF",CONCATENATE(RANK(rounds_cum_time[[#This Row],[59]],rounds_cum_time[59],1),"."))</f>
        <v>118.</v>
      </c>
      <c r="BQ118" s="130" t="str">
        <f>IF(ISBLANK(laps_times[[#This Row],[60]]),"DNF",CONCATENATE(RANK(rounds_cum_time[[#This Row],[60]],rounds_cum_time[60],1),"."))</f>
        <v>118.</v>
      </c>
      <c r="BR118" s="130" t="str">
        <f>IF(ISBLANK(laps_times[[#This Row],[61]]),"DNF",CONCATENATE(RANK(rounds_cum_time[[#This Row],[61]],rounds_cum_time[61],1),"."))</f>
        <v>117.</v>
      </c>
      <c r="BS118" s="130" t="str">
        <f>IF(ISBLANK(laps_times[[#This Row],[62]]),"DNF",CONCATENATE(RANK(rounds_cum_time[[#This Row],[62]],rounds_cum_time[62],1),"."))</f>
        <v>117.</v>
      </c>
      <c r="BT118" s="130" t="str">
        <f>IF(ISBLANK(laps_times[[#This Row],[63]]),"DNF",CONCATENATE(RANK(rounds_cum_time[[#This Row],[63]],rounds_cum_time[63],1),"."))</f>
        <v>117.</v>
      </c>
      <c r="BU118" s="130" t="str">
        <f>IF(ISBLANK(laps_times[[#This Row],[64]]),"DNF",CONCATENATE(RANK(rounds_cum_time[[#This Row],[64]],rounds_cum_time[64],1),"."))</f>
        <v>117.</v>
      </c>
      <c r="BV118" s="130" t="str">
        <f>IF(ISBLANK(laps_times[[#This Row],[65]]),"DNF",CONCATENATE(RANK(rounds_cum_time[[#This Row],[65]],rounds_cum_time[65],1),"."))</f>
        <v>116.</v>
      </c>
      <c r="BW118" s="130" t="str">
        <f>IF(ISBLANK(laps_times[[#This Row],[66]]),"DNF",CONCATENATE(RANK(rounds_cum_time[[#This Row],[66]],rounds_cum_time[66],1),"."))</f>
        <v>116.</v>
      </c>
      <c r="BX118" s="130" t="str">
        <f>IF(ISBLANK(laps_times[[#This Row],[67]]),"DNF",CONCATENATE(RANK(rounds_cum_time[[#This Row],[67]],rounds_cum_time[67],1),"."))</f>
        <v>116.</v>
      </c>
      <c r="BY118" s="130" t="str">
        <f>IF(ISBLANK(laps_times[[#This Row],[68]]),"DNF",CONCATENATE(RANK(rounds_cum_time[[#This Row],[68]],rounds_cum_time[68],1),"."))</f>
        <v>115.</v>
      </c>
      <c r="BZ118" s="130" t="str">
        <f>IF(ISBLANK(laps_times[[#This Row],[69]]),"DNF",CONCATENATE(RANK(rounds_cum_time[[#This Row],[69]],rounds_cum_time[69],1),"."))</f>
        <v>115.</v>
      </c>
      <c r="CA118" s="130" t="str">
        <f>IF(ISBLANK(laps_times[[#This Row],[70]]),"DNF",CONCATENATE(RANK(rounds_cum_time[[#This Row],[70]],rounds_cum_time[70],1),"."))</f>
        <v>115.</v>
      </c>
      <c r="CB118" s="130" t="str">
        <f>IF(ISBLANK(laps_times[[#This Row],[71]]),"DNF",CONCATENATE(RANK(rounds_cum_time[[#This Row],[71]],rounds_cum_time[71],1),"."))</f>
        <v>115.</v>
      </c>
      <c r="CC118" s="130" t="str">
        <f>IF(ISBLANK(laps_times[[#This Row],[72]]),"DNF",CONCATENATE(RANK(rounds_cum_time[[#This Row],[72]],rounds_cum_time[72],1),"."))</f>
        <v>115.</v>
      </c>
      <c r="CD118" s="130" t="str">
        <f>IF(ISBLANK(laps_times[[#This Row],[73]]),"DNF",CONCATENATE(RANK(rounds_cum_time[[#This Row],[73]],rounds_cum_time[73],1),"."))</f>
        <v>116.</v>
      </c>
      <c r="CE118" s="130" t="str">
        <f>IF(ISBLANK(laps_times[[#This Row],[74]]),"DNF",CONCATENATE(RANK(rounds_cum_time[[#This Row],[74]],rounds_cum_time[74],1),"."))</f>
        <v>116.</v>
      </c>
      <c r="CF118" s="130" t="str">
        <f>IF(ISBLANK(laps_times[[#This Row],[75]]),"DNF",CONCATENATE(RANK(rounds_cum_time[[#This Row],[75]],rounds_cum_time[75],1),"."))</f>
        <v>116.</v>
      </c>
      <c r="CG118" s="130" t="str">
        <f>IF(ISBLANK(laps_times[[#This Row],[76]]),"DNF",CONCATENATE(RANK(rounds_cum_time[[#This Row],[76]],rounds_cum_time[76],1),"."))</f>
        <v>116.</v>
      </c>
      <c r="CH118" s="130" t="str">
        <f>IF(ISBLANK(laps_times[[#This Row],[77]]),"DNF",CONCATENATE(RANK(rounds_cum_time[[#This Row],[77]],rounds_cum_time[77],1),"."))</f>
        <v>116.</v>
      </c>
      <c r="CI118" s="130" t="str">
        <f>IF(ISBLANK(laps_times[[#This Row],[78]]),"DNF",CONCATENATE(RANK(rounds_cum_time[[#This Row],[78]],rounds_cum_time[78],1),"."))</f>
        <v>116.</v>
      </c>
      <c r="CJ118" s="130" t="str">
        <f>IF(ISBLANK(laps_times[[#This Row],[79]]),"DNF",CONCATENATE(RANK(rounds_cum_time[[#This Row],[79]],rounds_cum_time[79],1),"."))</f>
        <v>116.</v>
      </c>
      <c r="CK118" s="130" t="str">
        <f>IF(ISBLANK(laps_times[[#This Row],[80]]),"DNF",CONCATENATE(RANK(rounds_cum_time[[#This Row],[80]],rounds_cum_time[80],1),"."))</f>
        <v>116.</v>
      </c>
      <c r="CL118" s="130" t="str">
        <f>IF(ISBLANK(laps_times[[#This Row],[81]]),"DNF",CONCATENATE(RANK(rounds_cum_time[[#This Row],[81]],rounds_cum_time[81],1),"."))</f>
        <v>116.</v>
      </c>
      <c r="CM118" s="130" t="str">
        <f>IF(ISBLANK(laps_times[[#This Row],[82]]),"DNF",CONCATENATE(RANK(rounds_cum_time[[#This Row],[82]],rounds_cum_time[82],1),"."))</f>
        <v>116.</v>
      </c>
      <c r="CN118" s="130" t="str">
        <f>IF(ISBLANK(laps_times[[#This Row],[83]]),"DNF",CONCATENATE(RANK(rounds_cum_time[[#This Row],[83]],rounds_cum_time[83],1),"."))</f>
        <v>115.</v>
      </c>
      <c r="CO118" s="130" t="str">
        <f>IF(ISBLANK(laps_times[[#This Row],[84]]),"DNF",CONCATENATE(RANK(rounds_cum_time[[#This Row],[84]],rounds_cum_time[84],1),"."))</f>
        <v>115.</v>
      </c>
      <c r="CP118" s="130" t="str">
        <f>IF(ISBLANK(laps_times[[#This Row],[85]]),"DNF",CONCATENATE(RANK(rounds_cum_time[[#This Row],[85]],rounds_cum_time[85],1),"."))</f>
        <v>115.</v>
      </c>
      <c r="CQ118" s="130" t="str">
        <f>IF(ISBLANK(laps_times[[#This Row],[86]]),"DNF",CONCATENATE(RANK(rounds_cum_time[[#This Row],[86]],rounds_cum_time[86],1),"."))</f>
        <v>115.</v>
      </c>
      <c r="CR118" s="130" t="str">
        <f>IF(ISBLANK(laps_times[[#This Row],[87]]),"DNF",CONCATENATE(RANK(rounds_cum_time[[#This Row],[87]],rounds_cum_time[87],1),"."))</f>
        <v>115.</v>
      </c>
      <c r="CS118" s="130" t="str">
        <f>IF(ISBLANK(laps_times[[#This Row],[88]]),"DNF",CONCATENATE(RANK(rounds_cum_time[[#This Row],[88]],rounds_cum_time[88],1),"."))</f>
        <v>115.</v>
      </c>
      <c r="CT118" s="130" t="str">
        <f>IF(ISBLANK(laps_times[[#This Row],[89]]),"DNF",CONCATENATE(RANK(rounds_cum_time[[#This Row],[89]],rounds_cum_time[89],1),"."))</f>
        <v>115.</v>
      </c>
      <c r="CU118" s="130" t="str">
        <f>IF(ISBLANK(laps_times[[#This Row],[90]]),"DNF",CONCATENATE(RANK(rounds_cum_time[[#This Row],[90]],rounds_cum_time[90],1),"."))</f>
        <v>115.</v>
      </c>
      <c r="CV118" s="130" t="str">
        <f>IF(ISBLANK(laps_times[[#This Row],[91]]),"DNF",CONCATENATE(RANK(rounds_cum_time[[#This Row],[91]],rounds_cum_time[91],1),"."))</f>
        <v>115.</v>
      </c>
      <c r="CW118" s="130" t="str">
        <f>IF(ISBLANK(laps_times[[#This Row],[92]]),"DNF",CONCATENATE(RANK(rounds_cum_time[[#This Row],[92]],rounds_cum_time[92],1),"."))</f>
        <v>115.</v>
      </c>
      <c r="CX118" s="130" t="str">
        <f>IF(ISBLANK(laps_times[[#This Row],[93]]),"DNF",CONCATENATE(RANK(rounds_cum_time[[#This Row],[93]],rounds_cum_time[93],1),"."))</f>
        <v>115.</v>
      </c>
      <c r="CY118" s="130" t="str">
        <f>IF(ISBLANK(laps_times[[#This Row],[94]]),"DNF",CONCATENATE(RANK(rounds_cum_time[[#This Row],[94]],rounds_cum_time[94],1),"."))</f>
        <v>115.</v>
      </c>
      <c r="CZ118" s="130" t="str">
        <f>IF(ISBLANK(laps_times[[#This Row],[95]]),"DNF",CONCATENATE(RANK(rounds_cum_time[[#This Row],[95]],rounds_cum_time[95],1),"."))</f>
        <v>115.</v>
      </c>
      <c r="DA118" s="130" t="str">
        <f>IF(ISBLANK(laps_times[[#This Row],[96]]),"DNF",CONCATENATE(RANK(rounds_cum_time[[#This Row],[96]],rounds_cum_time[96],1),"."))</f>
        <v>115.</v>
      </c>
      <c r="DB118" s="130" t="str">
        <f>IF(ISBLANK(laps_times[[#This Row],[97]]),"DNF",CONCATENATE(RANK(rounds_cum_time[[#This Row],[97]],rounds_cum_time[97],1),"."))</f>
        <v>115.</v>
      </c>
      <c r="DC118" s="130" t="str">
        <f>IF(ISBLANK(laps_times[[#This Row],[98]]),"DNF",CONCATENATE(RANK(rounds_cum_time[[#This Row],[98]],rounds_cum_time[98],1),"."))</f>
        <v>115.</v>
      </c>
      <c r="DD118" s="130" t="str">
        <f>IF(ISBLANK(laps_times[[#This Row],[99]]),"DNF",CONCATENATE(RANK(rounds_cum_time[[#This Row],[99]],rounds_cum_time[99],1),"."))</f>
        <v>115.</v>
      </c>
      <c r="DE118" s="130" t="str">
        <f>IF(ISBLANK(laps_times[[#This Row],[100]]),"DNF",CONCATENATE(RANK(rounds_cum_time[[#This Row],[100]],rounds_cum_time[100],1),"."))</f>
        <v>115.</v>
      </c>
      <c r="DF118" s="130" t="str">
        <f>IF(ISBLANK(laps_times[[#This Row],[101]]),"DNF",CONCATENATE(RANK(rounds_cum_time[[#This Row],[101]],rounds_cum_time[101],1),"."))</f>
        <v>115.</v>
      </c>
      <c r="DG118" s="130" t="str">
        <f>IF(ISBLANK(laps_times[[#This Row],[102]]),"DNF",CONCATENATE(RANK(rounds_cum_time[[#This Row],[102]],rounds_cum_time[102],1),"."))</f>
        <v>115.</v>
      </c>
      <c r="DH118" s="130" t="str">
        <f>IF(ISBLANK(laps_times[[#This Row],[103]]),"DNF",CONCATENATE(RANK(rounds_cum_time[[#This Row],[103]],rounds_cum_time[103],1),"."))</f>
        <v>115.</v>
      </c>
      <c r="DI118" s="131" t="str">
        <f>IF(ISBLANK(laps_times[[#This Row],[104]]),"DNF",CONCATENATE(RANK(rounds_cum_time[[#This Row],[104]],rounds_cum_time[104],1),"."))</f>
        <v>115.</v>
      </c>
      <c r="DJ118" s="131" t="str">
        <f>IF(ISBLANK(laps_times[[#This Row],[105]]),"DNF",CONCATENATE(RANK(rounds_cum_time[[#This Row],[105]],rounds_cum_time[105],1),"."))</f>
        <v>115.</v>
      </c>
    </row>
    <row r="119" spans="2:114" x14ac:dyDescent="0.2">
      <c r="B119" s="124">
        <f>laps_times[[#This Row],[poř]]</f>
        <v>116</v>
      </c>
      <c r="C119" s="129">
        <f>laps_times[[#This Row],[s.č.]]</f>
        <v>56</v>
      </c>
      <c r="D119" s="125" t="str">
        <f>laps_times[[#This Row],[jméno]]</f>
        <v>Kůrka Tomáš</v>
      </c>
      <c r="E119" s="126">
        <f>laps_times[[#This Row],[roč]]</f>
        <v>1986</v>
      </c>
      <c r="F119" s="126" t="str">
        <f>laps_times[[#This Row],[kat]]</f>
        <v>M30</v>
      </c>
      <c r="G119" s="126">
        <f>laps_times[[#This Row],[poř_kat]]</f>
        <v>21</v>
      </c>
      <c r="H119" s="125" t="str">
        <f>IF(ISBLANK(laps_times[[#This Row],[klub]]),"-",laps_times[[#This Row],[klub]])</f>
        <v>-</v>
      </c>
      <c r="I119" s="138">
        <f>laps_times[[#This Row],[celk. čas]]</f>
        <v>0.23144675925925925</v>
      </c>
      <c r="J119" s="130" t="str">
        <f>IF(ISBLANK(laps_times[[#This Row],[1]]),"DNF",CONCATENATE(RANK(rounds_cum_time[[#This Row],[1]],rounds_cum_time[1],1),"."))</f>
        <v>117.</v>
      </c>
      <c r="K119" s="130" t="str">
        <f>IF(ISBLANK(laps_times[[#This Row],[2]]),"DNF",CONCATENATE(RANK(rounds_cum_time[[#This Row],[2]],rounds_cum_time[2],1),"."))</f>
        <v>117.</v>
      </c>
      <c r="L119" s="130" t="str">
        <f>IF(ISBLANK(laps_times[[#This Row],[3]]),"DNF",CONCATENATE(RANK(rounds_cum_time[[#This Row],[3]],rounds_cum_time[3],1),"."))</f>
        <v>116.</v>
      </c>
      <c r="M119" s="130" t="str">
        <f>IF(ISBLANK(laps_times[[#This Row],[4]]),"DNF",CONCATENATE(RANK(rounds_cum_time[[#This Row],[4]],rounds_cum_time[4],1),"."))</f>
        <v>116.</v>
      </c>
      <c r="N119" s="130" t="str">
        <f>IF(ISBLANK(laps_times[[#This Row],[5]]),"DNF",CONCATENATE(RANK(rounds_cum_time[[#This Row],[5]],rounds_cum_time[5],1),"."))</f>
        <v>116.</v>
      </c>
      <c r="O119" s="130" t="str">
        <f>IF(ISBLANK(laps_times[[#This Row],[6]]),"DNF",CONCATENATE(RANK(rounds_cum_time[[#This Row],[6]],rounds_cum_time[6],1),"."))</f>
        <v>115.</v>
      </c>
      <c r="P119" s="130" t="str">
        <f>IF(ISBLANK(laps_times[[#This Row],[7]]),"DNF",CONCATENATE(RANK(rounds_cum_time[[#This Row],[7]],rounds_cum_time[7],1),"."))</f>
        <v>114.</v>
      </c>
      <c r="Q119" s="130" t="str">
        <f>IF(ISBLANK(laps_times[[#This Row],[8]]),"DNF",CONCATENATE(RANK(rounds_cum_time[[#This Row],[8]],rounds_cum_time[8],1),"."))</f>
        <v>115.</v>
      </c>
      <c r="R119" s="130" t="str">
        <f>IF(ISBLANK(laps_times[[#This Row],[9]]),"DNF",CONCATENATE(RANK(rounds_cum_time[[#This Row],[9]],rounds_cum_time[9],1),"."))</f>
        <v>114.</v>
      </c>
      <c r="S119" s="130" t="str">
        <f>IF(ISBLANK(laps_times[[#This Row],[10]]),"DNF",CONCATENATE(RANK(rounds_cum_time[[#This Row],[10]],rounds_cum_time[10],1),"."))</f>
        <v>114.</v>
      </c>
      <c r="T119" s="130" t="str">
        <f>IF(ISBLANK(laps_times[[#This Row],[11]]),"DNF",CONCATENATE(RANK(rounds_cum_time[[#This Row],[11]],rounds_cum_time[11],1),"."))</f>
        <v>115.</v>
      </c>
      <c r="U119" s="130" t="str">
        <f>IF(ISBLANK(laps_times[[#This Row],[12]]),"DNF",CONCATENATE(RANK(rounds_cum_time[[#This Row],[12]],rounds_cum_time[12],1),"."))</f>
        <v>115.</v>
      </c>
      <c r="V119" s="130" t="str">
        <f>IF(ISBLANK(laps_times[[#This Row],[13]]),"DNF",CONCATENATE(RANK(rounds_cum_time[[#This Row],[13]],rounds_cum_time[13],1),"."))</f>
        <v>115.</v>
      </c>
      <c r="W119" s="130" t="str">
        <f>IF(ISBLANK(laps_times[[#This Row],[14]]),"DNF",CONCATENATE(RANK(rounds_cum_time[[#This Row],[14]],rounds_cum_time[14],1),"."))</f>
        <v>114.</v>
      </c>
      <c r="X119" s="130" t="str">
        <f>IF(ISBLANK(laps_times[[#This Row],[15]]),"DNF",CONCATENATE(RANK(rounds_cum_time[[#This Row],[15]],rounds_cum_time[15],1),"."))</f>
        <v>115.</v>
      </c>
      <c r="Y119" s="130" t="str">
        <f>IF(ISBLANK(laps_times[[#This Row],[16]]),"DNF",CONCATENATE(RANK(rounds_cum_time[[#This Row],[16]],rounds_cum_time[16],1),"."))</f>
        <v>114.</v>
      </c>
      <c r="Z119" s="130" t="str">
        <f>IF(ISBLANK(laps_times[[#This Row],[17]]),"DNF",CONCATENATE(RANK(rounds_cum_time[[#This Row],[17]],rounds_cum_time[17],1),"."))</f>
        <v>114.</v>
      </c>
      <c r="AA119" s="130" t="str">
        <f>IF(ISBLANK(laps_times[[#This Row],[18]]),"DNF",CONCATENATE(RANK(rounds_cum_time[[#This Row],[18]],rounds_cum_time[18],1),"."))</f>
        <v>114.</v>
      </c>
      <c r="AB119" s="130" t="str">
        <f>IF(ISBLANK(laps_times[[#This Row],[19]]),"DNF",CONCATENATE(RANK(rounds_cum_time[[#This Row],[19]],rounds_cum_time[19],1),"."))</f>
        <v>114.</v>
      </c>
      <c r="AC119" s="130" t="str">
        <f>IF(ISBLANK(laps_times[[#This Row],[20]]),"DNF",CONCATENATE(RANK(rounds_cum_time[[#This Row],[20]],rounds_cum_time[20],1),"."))</f>
        <v>114.</v>
      </c>
      <c r="AD119" s="130" t="str">
        <f>IF(ISBLANK(laps_times[[#This Row],[21]]),"DNF",CONCATENATE(RANK(rounds_cum_time[[#This Row],[21]],rounds_cum_time[21],1),"."))</f>
        <v>112.</v>
      </c>
      <c r="AE119" s="130" t="str">
        <f>IF(ISBLANK(laps_times[[#This Row],[22]]),"DNF",CONCATENATE(RANK(rounds_cum_time[[#This Row],[22]],rounds_cum_time[22],1),"."))</f>
        <v>111.</v>
      </c>
      <c r="AF119" s="130" t="str">
        <f>IF(ISBLANK(laps_times[[#This Row],[23]]),"DNF",CONCATENATE(RANK(rounds_cum_time[[#This Row],[23]],rounds_cum_time[23],1),"."))</f>
        <v>111.</v>
      </c>
      <c r="AG119" s="130" t="str">
        <f>IF(ISBLANK(laps_times[[#This Row],[24]]),"DNF",CONCATENATE(RANK(rounds_cum_time[[#This Row],[24]],rounds_cum_time[24],1),"."))</f>
        <v>110.</v>
      </c>
      <c r="AH119" s="130" t="str">
        <f>IF(ISBLANK(laps_times[[#This Row],[25]]),"DNF",CONCATENATE(RANK(rounds_cum_time[[#This Row],[25]],rounds_cum_time[25],1),"."))</f>
        <v>109.</v>
      </c>
      <c r="AI119" s="130" t="str">
        <f>IF(ISBLANK(laps_times[[#This Row],[26]]),"DNF",CONCATENATE(RANK(rounds_cum_time[[#This Row],[26]],rounds_cum_time[26],1),"."))</f>
        <v>109.</v>
      </c>
      <c r="AJ119" s="130" t="str">
        <f>IF(ISBLANK(laps_times[[#This Row],[27]]),"DNF",CONCATENATE(RANK(rounds_cum_time[[#This Row],[27]],rounds_cum_time[27],1),"."))</f>
        <v>109.</v>
      </c>
      <c r="AK119" s="130" t="str">
        <f>IF(ISBLANK(laps_times[[#This Row],[28]]),"DNF",CONCATENATE(RANK(rounds_cum_time[[#This Row],[28]],rounds_cum_time[28],1),"."))</f>
        <v>109.</v>
      </c>
      <c r="AL119" s="130" t="str">
        <f>IF(ISBLANK(laps_times[[#This Row],[29]]),"DNF",CONCATENATE(RANK(rounds_cum_time[[#This Row],[29]],rounds_cum_time[29],1),"."))</f>
        <v>109.</v>
      </c>
      <c r="AM119" s="130" t="str">
        <f>IF(ISBLANK(laps_times[[#This Row],[30]]),"DNF",CONCATENATE(RANK(rounds_cum_time[[#This Row],[30]],rounds_cum_time[30],1),"."))</f>
        <v>108.</v>
      </c>
      <c r="AN119" s="130" t="str">
        <f>IF(ISBLANK(laps_times[[#This Row],[31]]),"DNF",CONCATENATE(RANK(rounds_cum_time[[#This Row],[31]],rounds_cum_time[31],1),"."))</f>
        <v>110.</v>
      </c>
      <c r="AO119" s="130" t="str">
        <f>IF(ISBLANK(laps_times[[#This Row],[32]]),"DNF",CONCATENATE(RANK(rounds_cum_time[[#This Row],[32]],rounds_cum_time[32],1),"."))</f>
        <v>109.</v>
      </c>
      <c r="AP119" s="130" t="str">
        <f>IF(ISBLANK(laps_times[[#This Row],[33]]),"DNF",CONCATENATE(RANK(rounds_cum_time[[#This Row],[33]],rounds_cum_time[33],1),"."))</f>
        <v>109.</v>
      </c>
      <c r="AQ119" s="130" t="str">
        <f>IF(ISBLANK(laps_times[[#This Row],[34]]),"DNF",CONCATENATE(RANK(rounds_cum_time[[#This Row],[34]],rounds_cum_time[34],1),"."))</f>
        <v>109.</v>
      </c>
      <c r="AR119" s="130" t="str">
        <f>IF(ISBLANK(laps_times[[#This Row],[35]]),"DNF",CONCATENATE(RANK(rounds_cum_time[[#This Row],[35]],rounds_cum_time[35],1),"."))</f>
        <v>110.</v>
      </c>
      <c r="AS119" s="130" t="str">
        <f>IF(ISBLANK(laps_times[[#This Row],[36]]),"DNF",CONCATENATE(RANK(rounds_cum_time[[#This Row],[36]],rounds_cum_time[36],1),"."))</f>
        <v>111.</v>
      </c>
      <c r="AT119" s="130" t="str">
        <f>IF(ISBLANK(laps_times[[#This Row],[37]]),"DNF",CONCATENATE(RANK(rounds_cum_time[[#This Row],[37]],rounds_cum_time[37],1),"."))</f>
        <v>111.</v>
      </c>
      <c r="AU119" s="130" t="str">
        <f>IF(ISBLANK(laps_times[[#This Row],[38]]),"DNF",CONCATENATE(RANK(rounds_cum_time[[#This Row],[38]],rounds_cum_time[38],1),"."))</f>
        <v>111.</v>
      </c>
      <c r="AV119" s="130" t="str">
        <f>IF(ISBLANK(laps_times[[#This Row],[39]]),"DNF",CONCATENATE(RANK(rounds_cum_time[[#This Row],[39]],rounds_cum_time[39],1),"."))</f>
        <v>110.</v>
      </c>
      <c r="AW119" s="130" t="str">
        <f>IF(ISBLANK(laps_times[[#This Row],[40]]),"DNF",CONCATENATE(RANK(rounds_cum_time[[#This Row],[40]],rounds_cum_time[40],1),"."))</f>
        <v>111.</v>
      </c>
      <c r="AX119" s="130" t="str">
        <f>IF(ISBLANK(laps_times[[#This Row],[41]]),"DNF",CONCATENATE(RANK(rounds_cum_time[[#This Row],[41]],rounds_cum_time[41],1),"."))</f>
        <v>111.</v>
      </c>
      <c r="AY119" s="130" t="str">
        <f>IF(ISBLANK(laps_times[[#This Row],[42]]),"DNF",CONCATENATE(RANK(rounds_cum_time[[#This Row],[42]],rounds_cum_time[42],1),"."))</f>
        <v>110.</v>
      </c>
      <c r="AZ119" s="130" t="str">
        <f>IF(ISBLANK(laps_times[[#This Row],[43]]),"DNF",CONCATENATE(RANK(rounds_cum_time[[#This Row],[43]],rounds_cum_time[43],1),"."))</f>
        <v>110.</v>
      </c>
      <c r="BA119" s="130" t="str">
        <f>IF(ISBLANK(laps_times[[#This Row],[44]]),"DNF",CONCATENATE(RANK(rounds_cum_time[[#This Row],[44]],rounds_cum_time[44],1),"."))</f>
        <v>111.</v>
      </c>
      <c r="BB119" s="130" t="str">
        <f>IF(ISBLANK(laps_times[[#This Row],[45]]),"DNF",CONCATENATE(RANK(rounds_cum_time[[#This Row],[45]],rounds_cum_time[45],1),"."))</f>
        <v>111.</v>
      </c>
      <c r="BC119" s="130" t="str">
        <f>IF(ISBLANK(laps_times[[#This Row],[46]]),"DNF",CONCATENATE(RANK(rounds_cum_time[[#This Row],[46]],rounds_cum_time[46],1),"."))</f>
        <v>111.</v>
      </c>
      <c r="BD119" s="130" t="str">
        <f>IF(ISBLANK(laps_times[[#This Row],[47]]),"DNF",CONCATENATE(RANK(rounds_cum_time[[#This Row],[47]],rounds_cum_time[47],1),"."))</f>
        <v>111.</v>
      </c>
      <c r="BE119" s="130" t="str">
        <f>IF(ISBLANK(laps_times[[#This Row],[48]]),"DNF",CONCATENATE(RANK(rounds_cum_time[[#This Row],[48]],rounds_cum_time[48],1),"."))</f>
        <v>110.</v>
      </c>
      <c r="BF119" s="130" t="str">
        <f>IF(ISBLANK(laps_times[[#This Row],[49]]),"DNF",CONCATENATE(RANK(rounds_cum_time[[#This Row],[49]],rounds_cum_time[49],1),"."))</f>
        <v>110.</v>
      </c>
      <c r="BG119" s="130" t="str">
        <f>IF(ISBLANK(laps_times[[#This Row],[50]]),"DNF",CONCATENATE(RANK(rounds_cum_time[[#This Row],[50]],rounds_cum_time[50],1),"."))</f>
        <v>110.</v>
      </c>
      <c r="BH119" s="130" t="str">
        <f>IF(ISBLANK(laps_times[[#This Row],[51]]),"DNF",CONCATENATE(RANK(rounds_cum_time[[#This Row],[51]],rounds_cum_time[51],1),"."))</f>
        <v>110.</v>
      </c>
      <c r="BI119" s="130" t="str">
        <f>IF(ISBLANK(laps_times[[#This Row],[52]]),"DNF",CONCATENATE(RANK(rounds_cum_time[[#This Row],[52]],rounds_cum_time[52],1),"."))</f>
        <v>110.</v>
      </c>
      <c r="BJ119" s="130" t="str">
        <f>IF(ISBLANK(laps_times[[#This Row],[53]]),"DNF",CONCATENATE(RANK(rounds_cum_time[[#This Row],[53]],rounds_cum_time[53],1),"."))</f>
        <v>110.</v>
      </c>
      <c r="BK119" s="130" t="str">
        <f>IF(ISBLANK(laps_times[[#This Row],[54]]),"DNF",CONCATENATE(RANK(rounds_cum_time[[#This Row],[54]],rounds_cum_time[54],1),"."))</f>
        <v>110.</v>
      </c>
      <c r="BL119" s="130" t="str">
        <f>IF(ISBLANK(laps_times[[#This Row],[55]]),"DNF",CONCATENATE(RANK(rounds_cum_time[[#This Row],[55]],rounds_cum_time[55],1),"."))</f>
        <v>110.</v>
      </c>
      <c r="BM119" s="130" t="str">
        <f>IF(ISBLANK(laps_times[[#This Row],[56]]),"DNF",CONCATENATE(RANK(rounds_cum_time[[#This Row],[56]],rounds_cum_time[56],1),"."))</f>
        <v>110.</v>
      </c>
      <c r="BN119" s="130" t="str">
        <f>IF(ISBLANK(laps_times[[#This Row],[57]]),"DNF",CONCATENATE(RANK(rounds_cum_time[[#This Row],[57]],rounds_cum_time[57],1),"."))</f>
        <v>111.</v>
      </c>
      <c r="BO119" s="130" t="str">
        <f>IF(ISBLANK(laps_times[[#This Row],[58]]),"DNF",CONCATENATE(RANK(rounds_cum_time[[#This Row],[58]],rounds_cum_time[58],1),"."))</f>
        <v>111.</v>
      </c>
      <c r="BP119" s="130" t="str">
        <f>IF(ISBLANK(laps_times[[#This Row],[59]]),"DNF",CONCATENATE(RANK(rounds_cum_time[[#This Row],[59]],rounds_cum_time[59],1),"."))</f>
        <v>112.</v>
      </c>
      <c r="BQ119" s="130" t="str">
        <f>IF(ISBLANK(laps_times[[#This Row],[60]]),"DNF",CONCATENATE(RANK(rounds_cum_time[[#This Row],[60]],rounds_cum_time[60],1),"."))</f>
        <v>112.</v>
      </c>
      <c r="BR119" s="130" t="str">
        <f>IF(ISBLANK(laps_times[[#This Row],[61]]),"DNF",CONCATENATE(RANK(rounds_cum_time[[#This Row],[61]],rounds_cum_time[61],1),"."))</f>
        <v>112.</v>
      </c>
      <c r="BS119" s="130" t="str">
        <f>IF(ISBLANK(laps_times[[#This Row],[62]]),"DNF",CONCATENATE(RANK(rounds_cum_time[[#This Row],[62]],rounds_cum_time[62],1),"."))</f>
        <v>114.</v>
      </c>
      <c r="BT119" s="130" t="str">
        <f>IF(ISBLANK(laps_times[[#This Row],[63]]),"DNF",CONCATENATE(RANK(rounds_cum_time[[#This Row],[63]],rounds_cum_time[63],1),"."))</f>
        <v>114.</v>
      </c>
      <c r="BU119" s="130" t="str">
        <f>IF(ISBLANK(laps_times[[#This Row],[64]]),"DNF",CONCATENATE(RANK(rounds_cum_time[[#This Row],[64]],rounds_cum_time[64],1),"."))</f>
        <v>114.</v>
      </c>
      <c r="BV119" s="130" t="str">
        <f>IF(ISBLANK(laps_times[[#This Row],[65]]),"DNF",CONCATENATE(RANK(rounds_cum_time[[#This Row],[65]],rounds_cum_time[65],1),"."))</f>
        <v>119.</v>
      </c>
      <c r="BW119" s="130" t="str">
        <f>IF(ISBLANK(laps_times[[#This Row],[66]]),"DNF",CONCATENATE(RANK(rounds_cum_time[[#This Row],[66]],rounds_cum_time[66],1),"."))</f>
        <v>119.</v>
      </c>
      <c r="BX119" s="130" t="str">
        <f>IF(ISBLANK(laps_times[[#This Row],[67]]),"DNF",CONCATENATE(RANK(rounds_cum_time[[#This Row],[67]],rounds_cum_time[67],1),"."))</f>
        <v>119.</v>
      </c>
      <c r="BY119" s="130" t="str">
        <f>IF(ISBLANK(laps_times[[#This Row],[68]]),"DNF",CONCATENATE(RANK(rounds_cum_time[[#This Row],[68]],rounds_cum_time[68],1),"."))</f>
        <v>118.</v>
      </c>
      <c r="BZ119" s="130" t="str">
        <f>IF(ISBLANK(laps_times[[#This Row],[69]]),"DNF",CONCATENATE(RANK(rounds_cum_time[[#This Row],[69]],rounds_cum_time[69],1),"."))</f>
        <v>118.</v>
      </c>
      <c r="CA119" s="130" t="str">
        <f>IF(ISBLANK(laps_times[[#This Row],[70]]),"DNF",CONCATENATE(RANK(rounds_cum_time[[#This Row],[70]],rounds_cum_time[70],1),"."))</f>
        <v>118.</v>
      </c>
      <c r="CB119" s="130" t="str">
        <f>IF(ISBLANK(laps_times[[#This Row],[71]]),"DNF",CONCATENATE(RANK(rounds_cum_time[[#This Row],[71]],rounds_cum_time[71],1),"."))</f>
        <v>118.</v>
      </c>
      <c r="CC119" s="130" t="str">
        <f>IF(ISBLANK(laps_times[[#This Row],[72]]),"DNF",CONCATENATE(RANK(rounds_cum_time[[#This Row],[72]],rounds_cum_time[72],1),"."))</f>
        <v>118.</v>
      </c>
      <c r="CD119" s="130" t="str">
        <f>IF(ISBLANK(laps_times[[#This Row],[73]]),"DNF",CONCATENATE(RANK(rounds_cum_time[[#This Row],[73]],rounds_cum_time[73],1),"."))</f>
        <v>118.</v>
      </c>
      <c r="CE119" s="130" t="str">
        <f>IF(ISBLANK(laps_times[[#This Row],[74]]),"DNF",CONCATENATE(RANK(rounds_cum_time[[#This Row],[74]],rounds_cum_time[74],1),"."))</f>
        <v>118.</v>
      </c>
      <c r="CF119" s="130" t="str">
        <f>IF(ISBLANK(laps_times[[#This Row],[75]]),"DNF",CONCATENATE(RANK(rounds_cum_time[[#This Row],[75]],rounds_cum_time[75],1),"."))</f>
        <v>118.</v>
      </c>
      <c r="CG119" s="130" t="str">
        <f>IF(ISBLANK(laps_times[[#This Row],[76]]),"DNF",CONCATENATE(RANK(rounds_cum_time[[#This Row],[76]],rounds_cum_time[76],1),"."))</f>
        <v>118.</v>
      </c>
      <c r="CH119" s="130" t="str">
        <f>IF(ISBLANK(laps_times[[#This Row],[77]]),"DNF",CONCATENATE(RANK(rounds_cum_time[[#This Row],[77]],rounds_cum_time[77],1),"."))</f>
        <v>118.</v>
      </c>
      <c r="CI119" s="130" t="str">
        <f>IF(ISBLANK(laps_times[[#This Row],[78]]),"DNF",CONCATENATE(RANK(rounds_cum_time[[#This Row],[78]],rounds_cum_time[78],1),"."))</f>
        <v>118.</v>
      </c>
      <c r="CJ119" s="130" t="str">
        <f>IF(ISBLANK(laps_times[[#This Row],[79]]),"DNF",CONCATENATE(RANK(rounds_cum_time[[#This Row],[79]],rounds_cum_time[79],1),"."))</f>
        <v>118.</v>
      </c>
      <c r="CK119" s="130" t="str">
        <f>IF(ISBLANK(laps_times[[#This Row],[80]]),"DNF",CONCATENATE(RANK(rounds_cum_time[[#This Row],[80]],rounds_cum_time[80],1),"."))</f>
        <v>118.</v>
      </c>
      <c r="CL119" s="130" t="str">
        <f>IF(ISBLANK(laps_times[[#This Row],[81]]),"DNF",CONCATENATE(RANK(rounds_cum_time[[#This Row],[81]],rounds_cum_time[81],1),"."))</f>
        <v>118.</v>
      </c>
      <c r="CM119" s="130" t="str">
        <f>IF(ISBLANK(laps_times[[#This Row],[82]]),"DNF",CONCATENATE(RANK(rounds_cum_time[[#This Row],[82]],rounds_cum_time[82],1),"."))</f>
        <v>118.</v>
      </c>
      <c r="CN119" s="130" t="str">
        <f>IF(ISBLANK(laps_times[[#This Row],[83]]),"DNF",CONCATENATE(RANK(rounds_cum_time[[#This Row],[83]],rounds_cum_time[83],1),"."))</f>
        <v>117.</v>
      </c>
      <c r="CO119" s="130" t="str">
        <f>IF(ISBLANK(laps_times[[#This Row],[84]]),"DNF",CONCATENATE(RANK(rounds_cum_time[[#This Row],[84]],rounds_cum_time[84],1),"."))</f>
        <v>117.</v>
      </c>
      <c r="CP119" s="130" t="str">
        <f>IF(ISBLANK(laps_times[[#This Row],[85]]),"DNF",CONCATENATE(RANK(rounds_cum_time[[#This Row],[85]],rounds_cum_time[85],1),"."))</f>
        <v>117.</v>
      </c>
      <c r="CQ119" s="130" t="str">
        <f>IF(ISBLANK(laps_times[[#This Row],[86]]),"DNF",CONCATENATE(RANK(rounds_cum_time[[#This Row],[86]],rounds_cum_time[86],1),"."))</f>
        <v>117.</v>
      </c>
      <c r="CR119" s="130" t="str">
        <f>IF(ISBLANK(laps_times[[#This Row],[87]]),"DNF",CONCATENATE(RANK(rounds_cum_time[[#This Row],[87]],rounds_cum_time[87],1),"."))</f>
        <v>117.</v>
      </c>
      <c r="CS119" s="130" t="str">
        <f>IF(ISBLANK(laps_times[[#This Row],[88]]),"DNF",CONCATENATE(RANK(rounds_cum_time[[#This Row],[88]],rounds_cum_time[88],1),"."))</f>
        <v>117.</v>
      </c>
      <c r="CT119" s="130" t="str">
        <f>IF(ISBLANK(laps_times[[#This Row],[89]]),"DNF",CONCATENATE(RANK(rounds_cum_time[[#This Row],[89]],rounds_cum_time[89],1),"."))</f>
        <v>116.</v>
      </c>
      <c r="CU119" s="130" t="str">
        <f>IF(ISBLANK(laps_times[[#This Row],[90]]),"DNF",CONCATENATE(RANK(rounds_cum_time[[#This Row],[90]],rounds_cum_time[90],1),"."))</f>
        <v>116.</v>
      </c>
      <c r="CV119" s="130" t="str">
        <f>IF(ISBLANK(laps_times[[#This Row],[91]]),"DNF",CONCATENATE(RANK(rounds_cum_time[[#This Row],[91]],rounds_cum_time[91],1),"."))</f>
        <v>116.</v>
      </c>
      <c r="CW119" s="130" t="str">
        <f>IF(ISBLANK(laps_times[[#This Row],[92]]),"DNF",CONCATENATE(RANK(rounds_cum_time[[#This Row],[92]],rounds_cum_time[92],1),"."))</f>
        <v>116.</v>
      </c>
      <c r="CX119" s="130" t="str">
        <f>IF(ISBLANK(laps_times[[#This Row],[93]]),"DNF",CONCATENATE(RANK(rounds_cum_time[[#This Row],[93]],rounds_cum_time[93],1),"."))</f>
        <v>116.</v>
      </c>
      <c r="CY119" s="130" t="str">
        <f>IF(ISBLANK(laps_times[[#This Row],[94]]),"DNF",CONCATENATE(RANK(rounds_cum_time[[#This Row],[94]],rounds_cum_time[94],1),"."))</f>
        <v>116.</v>
      </c>
      <c r="CZ119" s="130" t="str">
        <f>IF(ISBLANK(laps_times[[#This Row],[95]]),"DNF",CONCATENATE(RANK(rounds_cum_time[[#This Row],[95]],rounds_cum_time[95],1),"."))</f>
        <v>116.</v>
      </c>
      <c r="DA119" s="130" t="str">
        <f>IF(ISBLANK(laps_times[[#This Row],[96]]),"DNF",CONCATENATE(RANK(rounds_cum_time[[#This Row],[96]],rounds_cum_time[96],1),"."))</f>
        <v>116.</v>
      </c>
      <c r="DB119" s="130" t="str">
        <f>IF(ISBLANK(laps_times[[#This Row],[97]]),"DNF",CONCATENATE(RANK(rounds_cum_time[[#This Row],[97]],rounds_cum_time[97],1),"."))</f>
        <v>116.</v>
      </c>
      <c r="DC119" s="130" t="str">
        <f>IF(ISBLANK(laps_times[[#This Row],[98]]),"DNF",CONCATENATE(RANK(rounds_cum_time[[#This Row],[98]],rounds_cum_time[98],1),"."))</f>
        <v>116.</v>
      </c>
      <c r="DD119" s="130" t="str">
        <f>IF(ISBLANK(laps_times[[#This Row],[99]]),"DNF",CONCATENATE(RANK(rounds_cum_time[[#This Row],[99]],rounds_cum_time[99],1),"."))</f>
        <v>116.</v>
      </c>
      <c r="DE119" s="130" t="str">
        <f>IF(ISBLANK(laps_times[[#This Row],[100]]),"DNF",CONCATENATE(RANK(rounds_cum_time[[#This Row],[100]],rounds_cum_time[100],1),"."))</f>
        <v>116.</v>
      </c>
      <c r="DF119" s="130" t="str">
        <f>IF(ISBLANK(laps_times[[#This Row],[101]]),"DNF",CONCATENATE(RANK(rounds_cum_time[[#This Row],[101]],rounds_cum_time[101],1),"."))</f>
        <v>116.</v>
      </c>
      <c r="DG119" s="130" t="str">
        <f>IF(ISBLANK(laps_times[[#This Row],[102]]),"DNF",CONCATENATE(RANK(rounds_cum_time[[#This Row],[102]],rounds_cum_time[102],1),"."))</f>
        <v>116.</v>
      </c>
      <c r="DH119" s="130" t="str">
        <f>IF(ISBLANK(laps_times[[#This Row],[103]]),"DNF",CONCATENATE(RANK(rounds_cum_time[[#This Row],[103]],rounds_cum_time[103],1),"."))</f>
        <v>116.</v>
      </c>
      <c r="DI119" s="131" t="str">
        <f>IF(ISBLANK(laps_times[[#This Row],[104]]),"DNF",CONCATENATE(RANK(rounds_cum_time[[#This Row],[104]],rounds_cum_time[104],1),"."))</f>
        <v>116.</v>
      </c>
      <c r="DJ119" s="131" t="str">
        <f>IF(ISBLANK(laps_times[[#This Row],[105]]),"DNF",CONCATENATE(RANK(rounds_cum_time[[#This Row],[105]],rounds_cum_time[105],1),"."))</f>
        <v>116.</v>
      </c>
    </row>
    <row r="120" spans="2:114" x14ac:dyDescent="0.2">
      <c r="B120" s="124">
        <f>laps_times[[#This Row],[poř]]</f>
        <v>117</v>
      </c>
      <c r="C120" s="129">
        <f>laps_times[[#This Row],[s.č.]]</f>
        <v>131</v>
      </c>
      <c r="D120" s="125" t="str">
        <f>laps_times[[#This Row],[jméno]]</f>
        <v>Kopecký Zdeněk</v>
      </c>
      <c r="E120" s="126">
        <f>laps_times[[#This Row],[roč]]</f>
        <v>1937</v>
      </c>
      <c r="F120" s="126" t="str">
        <f>laps_times[[#This Row],[kat]]</f>
        <v>M70</v>
      </c>
      <c r="G120" s="126">
        <f>laps_times[[#This Row],[poř_kat]]</f>
        <v>2</v>
      </c>
      <c r="H120" s="125" t="str">
        <f>IF(ISBLANK(laps_times[[#This Row],[klub]]),"-",laps_times[[#This Row],[klub]])</f>
        <v>Budvar</v>
      </c>
      <c r="I120" s="138">
        <f>laps_times[[#This Row],[celk. čas]]</f>
        <v>0.24280092592592592</v>
      </c>
      <c r="J120" s="130" t="str">
        <f>IF(ISBLANK(laps_times[[#This Row],[1]]),"DNF",CONCATENATE(RANK(rounds_cum_time[[#This Row],[1]],rounds_cum_time[1],1),"."))</f>
        <v>121.</v>
      </c>
      <c r="K120" s="130" t="str">
        <f>IF(ISBLANK(laps_times[[#This Row],[2]]),"DNF",CONCATENATE(RANK(rounds_cum_time[[#This Row],[2]],rounds_cum_time[2],1),"."))</f>
        <v>121.</v>
      </c>
      <c r="L120" s="130" t="str">
        <f>IF(ISBLANK(laps_times[[#This Row],[3]]),"DNF",CONCATENATE(RANK(rounds_cum_time[[#This Row],[3]],rounds_cum_time[3],1),"."))</f>
        <v>121.</v>
      </c>
      <c r="M120" s="130" t="str">
        <f>IF(ISBLANK(laps_times[[#This Row],[4]]),"DNF",CONCATENATE(RANK(rounds_cum_time[[#This Row],[4]],rounds_cum_time[4],1),"."))</f>
        <v>121.</v>
      </c>
      <c r="N120" s="130" t="str">
        <f>IF(ISBLANK(laps_times[[#This Row],[5]]),"DNF",CONCATENATE(RANK(rounds_cum_time[[#This Row],[5]],rounds_cum_time[5],1),"."))</f>
        <v>121.</v>
      </c>
      <c r="O120" s="130" t="str">
        <f>IF(ISBLANK(laps_times[[#This Row],[6]]),"DNF",CONCATENATE(RANK(rounds_cum_time[[#This Row],[6]],rounds_cum_time[6],1),"."))</f>
        <v>121.</v>
      </c>
      <c r="P120" s="130" t="str">
        <f>IF(ISBLANK(laps_times[[#This Row],[7]]),"DNF",CONCATENATE(RANK(rounds_cum_time[[#This Row],[7]],rounds_cum_time[7],1),"."))</f>
        <v>120.</v>
      </c>
      <c r="Q120" s="130" t="str">
        <f>IF(ISBLANK(laps_times[[#This Row],[8]]),"DNF",CONCATENATE(RANK(rounds_cum_time[[#This Row],[8]],rounds_cum_time[8],1),"."))</f>
        <v>120.</v>
      </c>
      <c r="R120" s="130" t="str">
        <f>IF(ISBLANK(laps_times[[#This Row],[9]]),"DNF",CONCATENATE(RANK(rounds_cum_time[[#This Row],[9]],rounds_cum_time[9],1),"."))</f>
        <v>120.</v>
      </c>
      <c r="S120" s="130" t="str">
        <f>IF(ISBLANK(laps_times[[#This Row],[10]]),"DNF",CONCATENATE(RANK(rounds_cum_time[[#This Row],[10]],rounds_cum_time[10],1),"."))</f>
        <v>120.</v>
      </c>
      <c r="T120" s="130" t="str">
        <f>IF(ISBLANK(laps_times[[#This Row],[11]]),"DNF",CONCATENATE(RANK(rounds_cum_time[[#This Row],[11]],rounds_cum_time[11],1),"."))</f>
        <v>120.</v>
      </c>
      <c r="U120" s="130" t="str">
        <f>IF(ISBLANK(laps_times[[#This Row],[12]]),"DNF",CONCATENATE(RANK(rounds_cum_time[[#This Row],[12]],rounds_cum_time[12],1),"."))</f>
        <v>120.</v>
      </c>
      <c r="V120" s="130" t="str">
        <f>IF(ISBLANK(laps_times[[#This Row],[13]]),"DNF",CONCATENATE(RANK(rounds_cum_time[[#This Row],[13]],rounds_cum_time[13],1),"."))</f>
        <v>120.</v>
      </c>
      <c r="W120" s="130" t="str">
        <f>IF(ISBLANK(laps_times[[#This Row],[14]]),"DNF",CONCATENATE(RANK(rounds_cum_time[[#This Row],[14]],rounds_cum_time[14],1),"."))</f>
        <v>119.</v>
      </c>
      <c r="X120" s="130" t="str">
        <f>IF(ISBLANK(laps_times[[#This Row],[15]]),"DNF",CONCATENATE(RANK(rounds_cum_time[[#This Row],[15]],rounds_cum_time[15],1),"."))</f>
        <v>119.</v>
      </c>
      <c r="Y120" s="130" t="str">
        <f>IF(ISBLANK(laps_times[[#This Row],[16]]),"DNF",CONCATENATE(RANK(rounds_cum_time[[#This Row],[16]],rounds_cum_time[16],1),"."))</f>
        <v>119.</v>
      </c>
      <c r="Z120" s="130" t="str">
        <f>IF(ISBLANK(laps_times[[#This Row],[17]]),"DNF",CONCATENATE(RANK(rounds_cum_time[[#This Row],[17]],rounds_cum_time[17],1),"."))</f>
        <v>120.</v>
      </c>
      <c r="AA120" s="130" t="str">
        <f>IF(ISBLANK(laps_times[[#This Row],[18]]),"DNF",CONCATENATE(RANK(rounds_cum_time[[#This Row],[18]],rounds_cum_time[18],1),"."))</f>
        <v>120.</v>
      </c>
      <c r="AB120" s="130" t="str">
        <f>IF(ISBLANK(laps_times[[#This Row],[19]]),"DNF",CONCATENATE(RANK(rounds_cum_time[[#This Row],[19]],rounds_cum_time[19],1),"."))</f>
        <v>120.</v>
      </c>
      <c r="AC120" s="130" t="str">
        <f>IF(ISBLANK(laps_times[[#This Row],[20]]),"DNF",CONCATENATE(RANK(rounds_cum_time[[#This Row],[20]],rounds_cum_time[20],1),"."))</f>
        <v>120.</v>
      </c>
      <c r="AD120" s="130" t="str">
        <f>IF(ISBLANK(laps_times[[#This Row],[21]]),"DNF",CONCATENATE(RANK(rounds_cum_time[[#This Row],[21]],rounds_cum_time[21],1),"."))</f>
        <v>120.</v>
      </c>
      <c r="AE120" s="130" t="str">
        <f>IF(ISBLANK(laps_times[[#This Row],[22]]),"DNF",CONCATENATE(RANK(rounds_cum_time[[#This Row],[22]],rounds_cum_time[22],1),"."))</f>
        <v>120.</v>
      </c>
      <c r="AF120" s="130" t="str">
        <f>IF(ISBLANK(laps_times[[#This Row],[23]]),"DNF",CONCATENATE(RANK(rounds_cum_time[[#This Row],[23]],rounds_cum_time[23],1),"."))</f>
        <v>120.</v>
      </c>
      <c r="AG120" s="130" t="str">
        <f>IF(ISBLANK(laps_times[[#This Row],[24]]),"DNF",CONCATENATE(RANK(rounds_cum_time[[#This Row],[24]],rounds_cum_time[24],1),"."))</f>
        <v>120.</v>
      </c>
      <c r="AH120" s="130" t="str">
        <f>IF(ISBLANK(laps_times[[#This Row],[25]]),"DNF",CONCATENATE(RANK(rounds_cum_time[[#This Row],[25]],rounds_cum_time[25],1),"."))</f>
        <v>120.</v>
      </c>
      <c r="AI120" s="130" t="str">
        <f>IF(ISBLANK(laps_times[[#This Row],[26]]),"DNF",CONCATENATE(RANK(rounds_cum_time[[#This Row],[26]],rounds_cum_time[26],1),"."))</f>
        <v>120.</v>
      </c>
      <c r="AJ120" s="130" t="str">
        <f>IF(ISBLANK(laps_times[[#This Row],[27]]),"DNF",CONCATENATE(RANK(rounds_cum_time[[#This Row],[27]],rounds_cum_time[27],1),"."))</f>
        <v>120.</v>
      </c>
      <c r="AK120" s="130" t="str">
        <f>IF(ISBLANK(laps_times[[#This Row],[28]]),"DNF",CONCATENATE(RANK(rounds_cum_time[[#This Row],[28]],rounds_cum_time[28],1),"."))</f>
        <v>120.</v>
      </c>
      <c r="AL120" s="130" t="str">
        <f>IF(ISBLANK(laps_times[[#This Row],[29]]),"DNF",CONCATENATE(RANK(rounds_cum_time[[#This Row],[29]],rounds_cum_time[29],1),"."))</f>
        <v>120.</v>
      </c>
      <c r="AM120" s="130" t="str">
        <f>IF(ISBLANK(laps_times[[#This Row],[30]]),"DNF",CONCATENATE(RANK(rounds_cum_time[[#This Row],[30]],rounds_cum_time[30],1),"."))</f>
        <v>120.</v>
      </c>
      <c r="AN120" s="130" t="str">
        <f>IF(ISBLANK(laps_times[[#This Row],[31]]),"DNF",CONCATENATE(RANK(rounds_cum_time[[#This Row],[31]],rounds_cum_time[31],1),"."))</f>
        <v>121.</v>
      </c>
      <c r="AO120" s="130" t="str">
        <f>IF(ISBLANK(laps_times[[#This Row],[32]]),"DNF",CONCATENATE(RANK(rounds_cum_time[[#This Row],[32]],rounds_cum_time[32],1),"."))</f>
        <v>120.</v>
      </c>
      <c r="AP120" s="130" t="str">
        <f>IF(ISBLANK(laps_times[[#This Row],[33]]),"DNF",CONCATENATE(RANK(rounds_cum_time[[#This Row],[33]],rounds_cum_time[33],1),"."))</f>
        <v>120.</v>
      </c>
      <c r="AQ120" s="130" t="str">
        <f>IF(ISBLANK(laps_times[[#This Row],[34]]),"DNF",CONCATENATE(RANK(rounds_cum_time[[#This Row],[34]],rounds_cum_time[34],1),"."))</f>
        <v>121.</v>
      </c>
      <c r="AR120" s="130" t="str">
        <f>IF(ISBLANK(laps_times[[#This Row],[35]]),"DNF",CONCATENATE(RANK(rounds_cum_time[[#This Row],[35]],rounds_cum_time[35],1),"."))</f>
        <v>121.</v>
      </c>
      <c r="AS120" s="130" t="str">
        <f>IF(ISBLANK(laps_times[[#This Row],[36]]),"DNF",CONCATENATE(RANK(rounds_cum_time[[#This Row],[36]],rounds_cum_time[36],1),"."))</f>
        <v>121.</v>
      </c>
      <c r="AT120" s="130" t="str">
        <f>IF(ISBLANK(laps_times[[#This Row],[37]]),"DNF",CONCATENATE(RANK(rounds_cum_time[[#This Row],[37]],rounds_cum_time[37],1),"."))</f>
        <v>121.</v>
      </c>
      <c r="AU120" s="130" t="str">
        <f>IF(ISBLANK(laps_times[[#This Row],[38]]),"DNF",CONCATENATE(RANK(rounds_cum_time[[#This Row],[38]],rounds_cum_time[38],1),"."))</f>
        <v>121.</v>
      </c>
      <c r="AV120" s="130" t="str">
        <f>IF(ISBLANK(laps_times[[#This Row],[39]]),"DNF",CONCATENATE(RANK(rounds_cum_time[[#This Row],[39]],rounds_cum_time[39],1),"."))</f>
        <v>121.</v>
      </c>
      <c r="AW120" s="130" t="str">
        <f>IF(ISBLANK(laps_times[[#This Row],[40]]),"DNF",CONCATENATE(RANK(rounds_cum_time[[#This Row],[40]],rounds_cum_time[40],1),"."))</f>
        <v>121.</v>
      </c>
      <c r="AX120" s="130" t="str">
        <f>IF(ISBLANK(laps_times[[#This Row],[41]]),"DNF",CONCATENATE(RANK(rounds_cum_time[[#This Row],[41]],rounds_cum_time[41],1),"."))</f>
        <v>121.</v>
      </c>
      <c r="AY120" s="130" t="str">
        <f>IF(ISBLANK(laps_times[[#This Row],[42]]),"DNF",CONCATENATE(RANK(rounds_cum_time[[#This Row],[42]],rounds_cum_time[42],1),"."))</f>
        <v>121.</v>
      </c>
      <c r="AZ120" s="130" t="str">
        <f>IF(ISBLANK(laps_times[[#This Row],[43]]),"DNF",CONCATENATE(RANK(rounds_cum_time[[#This Row],[43]],rounds_cum_time[43],1),"."))</f>
        <v>121.</v>
      </c>
      <c r="BA120" s="130" t="str">
        <f>IF(ISBLANK(laps_times[[#This Row],[44]]),"DNF",CONCATENATE(RANK(rounds_cum_time[[#This Row],[44]],rounds_cum_time[44],1),"."))</f>
        <v>121.</v>
      </c>
      <c r="BB120" s="130" t="str">
        <f>IF(ISBLANK(laps_times[[#This Row],[45]]),"DNF",CONCATENATE(RANK(rounds_cum_time[[#This Row],[45]],rounds_cum_time[45],1),"."))</f>
        <v>121.</v>
      </c>
      <c r="BC120" s="130" t="str">
        <f>IF(ISBLANK(laps_times[[#This Row],[46]]),"DNF",CONCATENATE(RANK(rounds_cum_time[[#This Row],[46]],rounds_cum_time[46],1),"."))</f>
        <v>121.</v>
      </c>
      <c r="BD120" s="130" t="str">
        <f>IF(ISBLANK(laps_times[[#This Row],[47]]),"DNF",CONCATENATE(RANK(rounds_cum_time[[#This Row],[47]],rounds_cum_time[47],1),"."))</f>
        <v>121.</v>
      </c>
      <c r="BE120" s="130" t="str">
        <f>IF(ISBLANK(laps_times[[#This Row],[48]]),"DNF",CONCATENATE(RANK(rounds_cum_time[[#This Row],[48]],rounds_cum_time[48],1),"."))</f>
        <v>120.</v>
      </c>
      <c r="BF120" s="130" t="str">
        <f>IF(ISBLANK(laps_times[[#This Row],[49]]),"DNF",CONCATENATE(RANK(rounds_cum_time[[#This Row],[49]],rounds_cum_time[49],1),"."))</f>
        <v>120.</v>
      </c>
      <c r="BG120" s="130" t="str">
        <f>IF(ISBLANK(laps_times[[#This Row],[50]]),"DNF",CONCATENATE(RANK(rounds_cum_time[[#This Row],[50]],rounds_cum_time[50],1),"."))</f>
        <v>119.</v>
      </c>
      <c r="BH120" s="130" t="str">
        <f>IF(ISBLANK(laps_times[[#This Row],[51]]),"DNF",CONCATENATE(RANK(rounds_cum_time[[#This Row],[51]],rounds_cum_time[51],1),"."))</f>
        <v>119.</v>
      </c>
      <c r="BI120" s="130" t="str">
        <f>IF(ISBLANK(laps_times[[#This Row],[52]]),"DNF",CONCATENATE(RANK(rounds_cum_time[[#This Row],[52]],rounds_cum_time[52],1),"."))</f>
        <v>120.</v>
      </c>
      <c r="BJ120" s="130" t="str">
        <f>IF(ISBLANK(laps_times[[#This Row],[53]]),"DNF",CONCATENATE(RANK(rounds_cum_time[[#This Row],[53]],rounds_cum_time[53],1),"."))</f>
        <v>120.</v>
      </c>
      <c r="BK120" s="130" t="str">
        <f>IF(ISBLANK(laps_times[[#This Row],[54]]),"DNF",CONCATENATE(RANK(rounds_cum_time[[#This Row],[54]],rounds_cum_time[54],1),"."))</f>
        <v>119.</v>
      </c>
      <c r="BL120" s="130" t="str">
        <f>IF(ISBLANK(laps_times[[#This Row],[55]]),"DNF",CONCATENATE(RANK(rounds_cum_time[[#This Row],[55]],rounds_cum_time[55],1),"."))</f>
        <v>119.</v>
      </c>
      <c r="BM120" s="130" t="str">
        <f>IF(ISBLANK(laps_times[[#This Row],[56]]),"DNF",CONCATENATE(RANK(rounds_cum_time[[#This Row],[56]],rounds_cum_time[56],1),"."))</f>
        <v>120.</v>
      </c>
      <c r="BN120" s="130" t="str">
        <f>IF(ISBLANK(laps_times[[#This Row],[57]]),"DNF",CONCATENATE(RANK(rounds_cum_time[[#This Row],[57]],rounds_cum_time[57],1),"."))</f>
        <v>120.</v>
      </c>
      <c r="BO120" s="130" t="str">
        <f>IF(ISBLANK(laps_times[[#This Row],[58]]),"DNF",CONCATENATE(RANK(rounds_cum_time[[#This Row],[58]],rounds_cum_time[58],1),"."))</f>
        <v>120.</v>
      </c>
      <c r="BP120" s="130" t="str">
        <f>IF(ISBLANK(laps_times[[#This Row],[59]]),"DNF",CONCATENATE(RANK(rounds_cum_time[[#This Row],[59]],rounds_cum_time[59],1),"."))</f>
        <v>120.</v>
      </c>
      <c r="BQ120" s="130" t="str">
        <f>IF(ISBLANK(laps_times[[#This Row],[60]]),"DNF",CONCATENATE(RANK(rounds_cum_time[[#This Row],[60]],rounds_cum_time[60],1),"."))</f>
        <v>120.</v>
      </c>
      <c r="BR120" s="130" t="str">
        <f>IF(ISBLANK(laps_times[[#This Row],[61]]),"DNF",CONCATENATE(RANK(rounds_cum_time[[#This Row],[61]],rounds_cum_time[61],1),"."))</f>
        <v>119.</v>
      </c>
      <c r="BS120" s="130" t="str">
        <f>IF(ISBLANK(laps_times[[#This Row],[62]]),"DNF",CONCATENATE(RANK(rounds_cum_time[[#This Row],[62]],rounds_cum_time[62],1),"."))</f>
        <v>119.</v>
      </c>
      <c r="BT120" s="130" t="str">
        <f>IF(ISBLANK(laps_times[[#This Row],[63]]),"DNF",CONCATENATE(RANK(rounds_cum_time[[#This Row],[63]],rounds_cum_time[63],1),"."))</f>
        <v>119.</v>
      </c>
      <c r="BU120" s="130" t="str">
        <f>IF(ISBLANK(laps_times[[#This Row],[64]]),"DNF",CONCATENATE(RANK(rounds_cum_time[[#This Row],[64]],rounds_cum_time[64],1),"."))</f>
        <v>119.</v>
      </c>
      <c r="BV120" s="130" t="str">
        <f>IF(ISBLANK(laps_times[[#This Row],[65]]),"DNF",CONCATENATE(RANK(rounds_cum_time[[#This Row],[65]],rounds_cum_time[65],1),"."))</f>
        <v>118.</v>
      </c>
      <c r="BW120" s="130" t="str">
        <f>IF(ISBLANK(laps_times[[#This Row],[66]]),"DNF",CONCATENATE(RANK(rounds_cum_time[[#This Row],[66]],rounds_cum_time[66],1),"."))</f>
        <v>118.</v>
      </c>
      <c r="BX120" s="130" t="str">
        <f>IF(ISBLANK(laps_times[[#This Row],[67]]),"DNF",CONCATENATE(RANK(rounds_cum_time[[#This Row],[67]],rounds_cum_time[67],1),"."))</f>
        <v>118.</v>
      </c>
      <c r="BY120" s="130" t="str">
        <f>IF(ISBLANK(laps_times[[#This Row],[68]]),"DNF",CONCATENATE(RANK(rounds_cum_time[[#This Row],[68]],rounds_cum_time[68],1),"."))</f>
        <v>117.</v>
      </c>
      <c r="BZ120" s="130" t="str">
        <f>IF(ISBLANK(laps_times[[#This Row],[69]]),"DNF",CONCATENATE(RANK(rounds_cum_time[[#This Row],[69]],rounds_cum_time[69],1),"."))</f>
        <v>117.</v>
      </c>
      <c r="CA120" s="130" t="str">
        <f>IF(ISBLANK(laps_times[[#This Row],[70]]),"DNF",CONCATENATE(RANK(rounds_cum_time[[#This Row],[70]],rounds_cum_time[70],1),"."))</f>
        <v>117.</v>
      </c>
      <c r="CB120" s="130" t="str">
        <f>IF(ISBLANK(laps_times[[#This Row],[71]]),"DNF",CONCATENATE(RANK(rounds_cum_time[[#This Row],[71]],rounds_cum_time[71],1),"."))</f>
        <v>117.</v>
      </c>
      <c r="CC120" s="130" t="str">
        <f>IF(ISBLANK(laps_times[[#This Row],[72]]),"DNF",CONCATENATE(RANK(rounds_cum_time[[#This Row],[72]],rounds_cum_time[72],1),"."))</f>
        <v>117.</v>
      </c>
      <c r="CD120" s="130" t="str">
        <f>IF(ISBLANK(laps_times[[#This Row],[73]]),"DNF",CONCATENATE(RANK(rounds_cum_time[[#This Row],[73]],rounds_cum_time[73],1),"."))</f>
        <v>117.</v>
      </c>
      <c r="CE120" s="130" t="str">
        <f>IF(ISBLANK(laps_times[[#This Row],[74]]),"DNF",CONCATENATE(RANK(rounds_cum_time[[#This Row],[74]],rounds_cum_time[74],1),"."))</f>
        <v>117.</v>
      </c>
      <c r="CF120" s="130" t="str">
        <f>IF(ISBLANK(laps_times[[#This Row],[75]]),"DNF",CONCATENATE(RANK(rounds_cum_time[[#This Row],[75]],rounds_cum_time[75],1),"."))</f>
        <v>117.</v>
      </c>
      <c r="CG120" s="130" t="str">
        <f>IF(ISBLANK(laps_times[[#This Row],[76]]),"DNF",CONCATENATE(RANK(rounds_cum_time[[#This Row],[76]],rounds_cum_time[76],1),"."))</f>
        <v>117.</v>
      </c>
      <c r="CH120" s="130" t="str">
        <f>IF(ISBLANK(laps_times[[#This Row],[77]]),"DNF",CONCATENATE(RANK(rounds_cum_time[[#This Row],[77]],rounds_cum_time[77],1),"."))</f>
        <v>117.</v>
      </c>
      <c r="CI120" s="130" t="str">
        <f>IF(ISBLANK(laps_times[[#This Row],[78]]),"DNF",CONCATENATE(RANK(rounds_cum_time[[#This Row],[78]],rounds_cum_time[78],1),"."))</f>
        <v>117.</v>
      </c>
      <c r="CJ120" s="130" t="str">
        <f>IF(ISBLANK(laps_times[[#This Row],[79]]),"DNF",CONCATENATE(RANK(rounds_cum_time[[#This Row],[79]],rounds_cum_time[79],1),"."))</f>
        <v>117.</v>
      </c>
      <c r="CK120" s="130" t="str">
        <f>IF(ISBLANK(laps_times[[#This Row],[80]]),"DNF",CONCATENATE(RANK(rounds_cum_time[[#This Row],[80]],rounds_cum_time[80],1),"."))</f>
        <v>117.</v>
      </c>
      <c r="CL120" s="130" t="str">
        <f>IF(ISBLANK(laps_times[[#This Row],[81]]),"DNF",CONCATENATE(RANK(rounds_cum_time[[#This Row],[81]],rounds_cum_time[81],1),"."))</f>
        <v>117.</v>
      </c>
      <c r="CM120" s="130" t="str">
        <f>IF(ISBLANK(laps_times[[#This Row],[82]]),"DNF",CONCATENATE(RANK(rounds_cum_time[[#This Row],[82]],rounds_cum_time[82],1),"."))</f>
        <v>117.</v>
      </c>
      <c r="CN120" s="130" t="str">
        <f>IF(ISBLANK(laps_times[[#This Row],[83]]),"DNF",CONCATENATE(RANK(rounds_cum_time[[#This Row],[83]],rounds_cum_time[83],1),"."))</f>
        <v>116.</v>
      </c>
      <c r="CO120" s="130" t="str">
        <f>IF(ISBLANK(laps_times[[#This Row],[84]]),"DNF",CONCATENATE(RANK(rounds_cum_time[[#This Row],[84]],rounds_cum_time[84],1),"."))</f>
        <v>116.</v>
      </c>
      <c r="CP120" s="130" t="str">
        <f>IF(ISBLANK(laps_times[[#This Row],[85]]),"DNF",CONCATENATE(RANK(rounds_cum_time[[#This Row],[85]],rounds_cum_time[85],1),"."))</f>
        <v>116.</v>
      </c>
      <c r="CQ120" s="130" t="str">
        <f>IF(ISBLANK(laps_times[[#This Row],[86]]),"DNF",CONCATENATE(RANK(rounds_cum_time[[#This Row],[86]],rounds_cum_time[86],1),"."))</f>
        <v>116.</v>
      </c>
      <c r="CR120" s="130" t="str">
        <f>IF(ISBLANK(laps_times[[#This Row],[87]]),"DNF",CONCATENATE(RANK(rounds_cum_time[[#This Row],[87]],rounds_cum_time[87],1),"."))</f>
        <v>116.</v>
      </c>
      <c r="CS120" s="130" t="str">
        <f>IF(ISBLANK(laps_times[[#This Row],[88]]),"DNF",CONCATENATE(RANK(rounds_cum_time[[#This Row],[88]],rounds_cum_time[88],1),"."))</f>
        <v>116.</v>
      </c>
      <c r="CT120" s="130" t="str">
        <f>IF(ISBLANK(laps_times[[#This Row],[89]]),"DNF",CONCATENATE(RANK(rounds_cum_time[[#This Row],[89]],rounds_cum_time[89],1),"."))</f>
        <v>117.</v>
      </c>
      <c r="CU120" s="130" t="str">
        <f>IF(ISBLANK(laps_times[[#This Row],[90]]),"DNF",CONCATENATE(RANK(rounds_cum_time[[#This Row],[90]],rounds_cum_time[90],1),"."))</f>
        <v>117.</v>
      </c>
      <c r="CV120" s="130" t="str">
        <f>IF(ISBLANK(laps_times[[#This Row],[91]]),"DNF",CONCATENATE(RANK(rounds_cum_time[[#This Row],[91]],rounds_cum_time[91],1),"."))</f>
        <v>117.</v>
      </c>
      <c r="CW120" s="130" t="str">
        <f>IF(ISBLANK(laps_times[[#This Row],[92]]),"DNF",CONCATENATE(RANK(rounds_cum_time[[#This Row],[92]],rounds_cum_time[92],1),"."))</f>
        <v>117.</v>
      </c>
      <c r="CX120" s="130" t="str">
        <f>IF(ISBLANK(laps_times[[#This Row],[93]]),"DNF",CONCATENATE(RANK(rounds_cum_time[[#This Row],[93]],rounds_cum_time[93],1),"."))</f>
        <v>117.</v>
      </c>
      <c r="CY120" s="130" t="str">
        <f>IF(ISBLANK(laps_times[[#This Row],[94]]),"DNF",CONCATENATE(RANK(rounds_cum_time[[#This Row],[94]],rounds_cum_time[94],1),"."))</f>
        <v>117.</v>
      </c>
      <c r="CZ120" s="130" t="str">
        <f>IF(ISBLANK(laps_times[[#This Row],[95]]),"DNF",CONCATENATE(RANK(rounds_cum_time[[#This Row],[95]],rounds_cum_time[95],1),"."))</f>
        <v>117.</v>
      </c>
      <c r="DA120" s="130" t="str">
        <f>IF(ISBLANK(laps_times[[#This Row],[96]]),"DNF",CONCATENATE(RANK(rounds_cum_time[[#This Row],[96]],rounds_cum_time[96],1),"."))</f>
        <v>117.</v>
      </c>
      <c r="DB120" s="130" t="str">
        <f>IF(ISBLANK(laps_times[[#This Row],[97]]),"DNF",CONCATENATE(RANK(rounds_cum_time[[#This Row],[97]],rounds_cum_time[97],1),"."))</f>
        <v>117.</v>
      </c>
      <c r="DC120" s="130" t="str">
        <f>IF(ISBLANK(laps_times[[#This Row],[98]]),"DNF",CONCATENATE(RANK(rounds_cum_time[[#This Row],[98]],rounds_cum_time[98],1),"."))</f>
        <v>117.</v>
      </c>
      <c r="DD120" s="130" t="str">
        <f>IF(ISBLANK(laps_times[[#This Row],[99]]),"DNF",CONCATENATE(RANK(rounds_cum_time[[#This Row],[99]],rounds_cum_time[99],1),"."))</f>
        <v>117.</v>
      </c>
      <c r="DE120" s="130" t="str">
        <f>IF(ISBLANK(laps_times[[#This Row],[100]]),"DNF",CONCATENATE(RANK(rounds_cum_time[[#This Row],[100]],rounds_cum_time[100],1),"."))</f>
        <v>117.</v>
      </c>
      <c r="DF120" s="130" t="str">
        <f>IF(ISBLANK(laps_times[[#This Row],[101]]),"DNF",CONCATENATE(RANK(rounds_cum_time[[#This Row],[101]],rounds_cum_time[101],1),"."))</f>
        <v>117.</v>
      </c>
      <c r="DG120" s="130" t="str">
        <f>IF(ISBLANK(laps_times[[#This Row],[102]]),"DNF",CONCATENATE(RANK(rounds_cum_time[[#This Row],[102]],rounds_cum_time[102],1),"."))</f>
        <v>117.</v>
      </c>
      <c r="DH120" s="130" t="str">
        <f>IF(ISBLANK(laps_times[[#This Row],[103]]),"DNF",CONCATENATE(RANK(rounds_cum_time[[#This Row],[103]],rounds_cum_time[103],1),"."))</f>
        <v>117.</v>
      </c>
      <c r="DI120" s="131" t="str">
        <f>IF(ISBLANK(laps_times[[#This Row],[104]]),"DNF",CONCATENATE(RANK(rounds_cum_time[[#This Row],[104]],rounds_cum_time[104],1),"."))</f>
        <v>117.</v>
      </c>
      <c r="DJ120" s="131" t="str">
        <f>IF(ISBLANK(laps_times[[#This Row],[105]]),"DNF",CONCATENATE(RANK(rounds_cum_time[[#This Row],[105]],rounds_cum_time[105],1),"."))</f>
        <v>117.</v>
      </c>
    </row>
    <row r="121" spans="2:114" x14ac:dyDescent="0.2">
      <c r="B121" s="124" t="str">
        <f>laps_times[[#This Row],[poř]]</f>
        <v>DNF</v>
      </c>
      <c r="C121" s="129">
        <f>laps_times[[#This Row],[s.č.]]</f>
        <v>48</v>
      </c>
      <c r="D121" s="125" t="str">
        <f>laps_times[[#This Row],[jméno]]</f>
        <v>Klimeš Petr</v>
      </c>
      <c r="E121" s="126">
        <f>laps_times[[#This Row],[roč]]</f>
        <v>1980</v>
      </c>
      <c r="F121" s="126" t="str">
        <f>laps_times[[#This Row],[kat]]</f>
        <v>M30</v>
      </c>
      <c r="G121" s="126" t="str">
        <f>laps_times[[#This Row],[poř_kat]]</f>
        <v>DNF</v>
      </c>
      <c r="H121" s="125" t="str">
        <f>IF(ISBLANK(laps_times[[#This Row],[klub]]),"-",laps_times[[#This Row],[klub]])</f>
        <v>RUN TEAM Borovany</v>
      </c>
      <c r="I121" s="138">
        <f>laps_times[[#This Row],[celk. čas]]</f>
        <v>0.12707175925925926</v>
      </c>
      <c r="J121" s="130" t="str">
        <f>IF(ISBLANK(laps_times[[#This Row],[1]]),"DNF",CONCATENATE(RANK(rounds_cum_time[[#This Row],[1]],rounds_cum_time[1],1),"."))</f>
        <v>22.</v>
      </c>
      <c r="K121" s="130" t="str">
        <f>IF(ISBLANK(laps_times[[#This Row],[2]]),"DNF",CONCATENATE(RANK(rounds_cum_time[[#This Row],[2]],rounds_cum_time[2],1),"."))</f>
        <v>20.</v>
      </c>
      <c r="L121" s="130" t="str">
        <f>IF(ISBLANK(laps_times[[#This Row],[3]]),"DNF",CONCATENATE(RANK(rounds_cum_time[[#This Row],[3]],rounds_cum_time[3],1),"."))</f>
        <v>18.</v>
      </c>
      <c r="M121" s="130" t="str">
        <f>IF(ISBLANK(laps_times[[#This Row],[4]]),"DNF",CONCATENATE(RANK(rounds_cum_time[[#This Row],[4]],rounds_cum_time[4],1),"."))</f>
        <v>18.</v>
      </c>
      <c r="N121" s="130" t="str">
        <f>IF(ISBLANK(laps_times[[#This Row],[5]]),"DNF",CONCATENATE(RANK(rounds_cum_time[[#This Row],[5]],rounds_cum_time[5],1),"."))</f>
        <v>17.</v>
      </c>
      <c r="O121" s="130" t="str">
        <f>IF(ISBLANK(laps_times[[#This Row],[6]]),"DNF",CONCATENATE(RANK(rounds_cum_time[[#This Row],[6]],rounds_cum_time[6],1),"."))</f>
        <v>17.</v>
      </c>
      <c r="P121" s="130" t="str">
        <f>IF(ISBLANK(laps_times[[#This Row],[7]]),"DNF",CONCATENATE(RANK(rounds_cum_time[[#This Row],[7]],rounds_cum_time[7],1),"."))</f>
        <v>18.</v>
      </c>
      <c r="Q121" s="130" t="str">
        <f>IF(ISBLANK(laps_times[[#This Row],[8]]),"DNF",CONCATENATE(RANK(rounds_cum_time[[#This Row],[8]],rounds_cum_time[8],1),"."))</f>
        <v>18.</v>
      </c>
      <c r="R121" s="130" t="str">
        <f>IF(ISBLANK(laps_times[[#This Row],[9]]),"DNF",CONCATENATE(RANK(rounds_cum_time[[#This Row],[9]],rounds_cum_time[9],1),"."))</f>
        <v>18.</v>
      </c>
      <c r="S121" s="130" t="str">
        <f>IF(ISBLANK(laps_times[[#This Row],[10]]),"DNF",CONCATENATE(RANK(rounds_cum_time[[#This Row],[10]],rounds_cum_time[10],1),"."))</f>
        <v>18.</v>
      </c>
      <c r="T121" s="130" t="str">
        <f>IF(ISBLANK(laps_times[[#This Row],[11]]),"DNF",CONCATENATE(RANK(rounds_cum_time[[#This Row],[11]],rounds_cum_time[11],1),"."))</f>
        <v>18.</v>
      </c>
      <c r="U121" s="130" t="str">
        <f>IF(ISBLANK(laps_times[[#This Row],[12]]),"DNF",CONCATENATE(RANK(rounds_cum_time[[#This Row],[12]],rounds_cum_time[12],1),"."))</f>
        <v>18.</v>
      </c>
      <c r="V121" s="130" t="str">
        <f>IF(ISBLANK(laps_times[[#This Row],[13]]),"DNF",CONCATENATE(RANK(rounds_cum_time[[#This Row],[13]],rounds_cum_time[13],1),"."))</f>
        <v>16.</v>
      </c>
      <c r="W121" s="130" t="str">
        <f>IF(ISBLANK(laps_times[[#This Row],[14]]),"DNF",CONCATENATE(RANK(rounds_cum_time[[#This Row],[14]],rounds_cum_time[14],1),"."))</f>
        <v>14.</v>
      </c>
      <c r="X121" s="130" t="str">
        <f>IF(ISBLANK(laps_times[[#This Row],[15]]),"DNF",CONCATENATE(RANK(rounds_cum_time[[#This Row],[15]],rounds_cum_time[15],1),"."))</f>
        <v>15.</v>
      </c>
      <c r="Y121" s="130" t="str">
        <f>IF(ISBLANK(laps_times[[#This Row],[16]]),"DNF",CONCATENATE(RANK(rounds_cum_time[[#This Row],[16]],rounds_cum_time[16],1),"."))</f>
        <v>19.</v>
      </c>
      <c r="Z121" s="130" t="str">
        <f>IF(ISBLANK(laps_times[[#This Row],[17]]),"DNF",CONCATENATE(RANK(rounds_cum_time[[#This Row],[17]],rounds_cum_time[17],1),"."))</f>
        <v>18.</v>
      </c>
      <c r="AA121" s="130" t="str">
        <f>IF(ISBLANK(laps_times[[#This Row],[18]]),"DNF",CONCATENATE(RANK(rounds_cum_time[[#This Row],[18]],rounds_cum_time[18],1),"."))</f>
        <v>18.</v>
      </c>
      <c r="AB121" s="130" t="str">
        <f>IF(ISBLANK(laps_times[[#This Row],[19]]),"DNF",CONCATENATE(RANK(rounds_cum_time[[#This Row],[19]],rounds_cum_time[19],1),"."))</f>
        <v>18.</v>
      </c>
      <c r="AC121" s="130" t="str">
        <f>IF(ISBLANK(laps_times[[#This Row],[20]]),"DNF",CONCATENATE(RANK(rounds_cum_time[[#This Row],[20]],rounds_cum_time[20],1),"."))</f>
        <v>18.</v>
      </c>
      <c r="AD121" s="130" t="str">
        <f>IF(ISBLANK(laps_times[[#This Row],[21]]),"DNF",CONCATENATE(RANK(rounds_cum_time[[#This Row],[21]],rounds_cum_time[21],1),"."))</f>
        <v>19.</v>
      </c>
      <c r="AE121" s="130" t="str">
        <f>IF(ISBLANK(laps_times[[#This Row],[22]]),"DNF",CONCATENATE(RANK(rounds_cum_time[[#This Row],[22]],rounds_cum_time[22],1),"."))</f>
        <v>18.</v>
      </c>
      <c r="AF121" s="130" t="str">
        <f>IF(ISBLANK(laps_times[[#This Row],[23]]),"DNF",CONCATENATE(RANK(rounds_cum_time[[#This Row],[23]],rounds_cum_time[23],1),"."))</f>
        <v>18.</v>
      </c>
      <c r="AG121" s="130" t="str">
        <f>IF(ISBLANK(laps_times[[#This Row],[24]]),"DNF",CONCATENATE(RANK(rounds_cum_time[[#This Row],[24]],rounds_cum_time[24],1),"."))</f>
        <v>18.</v>
      </c>
      <c r="AH121" s="130" t="str">
        <f>IF(ISBLANK(laps_times[[#This Row],[25]]),"DNF",CONCATENATE(RANK(rounds_cum_time[[#This Row],[25]],rounds_cum_time[25],1),"."))</f>
        <v>16.</v>
      </c>
      <c r="AI121" s="130" t="str">
        <f>IF(ISBLANK(laps_times[[#This Row],[26]]),"DNF",CONCATENATE(RANK(rounds_cum_time[[#This Row],[26]],rounds_cum_time[26],1),"."))</f>
        <v>15.</v>
      </c>
      <c r="AJ121" s="130" t="str">
        <f>IF(ISBLANK(laps_times[[#This Row],[27]]),"DNF",CONCATENATE(RANK(rounds_cum_time[[#This Row],[27]],rounds_cum_time[27],1),"."))</f>
        <v>15.</v>
      </c>
      <c r="AK121" s="130" t="str">
        <f>IF(ISBLANK(laps_times[[#This Row],[28]]),"DNF",CONCATENATE(RANK(rounds_cum_time[[#This Row],[28]],rounds_cum_time[28],1),"."))</f>
        <v>15.</v>
      </c>
      <c r="AL121" s="130" t="str">
        <f>IF(ISBLANK(laps_times[[#This Row],[29]]),"DNF",CONCATENATE(RANK(rounds_cum_time[[#This Row],[29]],rounds_cum_time[29],1),"."))</f>
        <v>18.</v>
      </c>
      <c r="AM121" s="130" t="str">
        <f>IF(ISBLANK(laps_times[[#This Row],[30]]),"DNF",CONCATENATE(RANK(rounds_cum_time[[#This Row],[30]],rounds_cum_time[30],1),"."))</f>
        <v>18.</v>
      </c>
      <c r="AN121" s="130" t="str">
        <f>IF(ISBLANK(laps_times[[#This Row],[31]]),"DNF",CONCATENATE(RANK(rounds_cum_time[[#This Row],[31]],rounds_cum_time[31],1),"."))</f>
        <v>17.</v>
      </c>
      <c r="AO121" s="130" t="str">
        <f>IF(ISBLANK(laps_times[[#This Row],[32]]),"DNF",CONCATENATE(RANK(rounds_cum_time[[#This Row],[32]],rounds_cum_time[32],1),"."))</f>
        <v>16.</v>
      </c>
      <c r="AP121" s="130" t="str">
        <f>IF(ISBLANK(laps_times[[#This Row],[33]]),"DNF",CONCATENATE(RANK(rounds_cum_time[[#This Row],[33]],rounds_cum_time[33],1),"."))</f>
        <v>16.</v>
      </c>
      <c r="AQ121" s="130" t="str">
        <f>IF(ISBLANK(laps_times[[#This Row],[34]]),"DNF",CONCATENATE(RANK(rounds_cum_time[[#This Row],[34]],rounds_cum_time[34],1),"."))</f>
        <v>15.</v>
      </c>
      <c r="AR121" s="130" t="str">
        <f>IF(ISBLANK(laps_times[[#This Row],[35]]),"DNF",CONCATENATE(RANK(rounds_cum_time[[#This Row],[35]],rounds_cum_time[35],1),"."))</f>
        <v>15.</v>
      </c>
      <c r="AS121" s="130" t="str">
        <f>IF(ISBLANK(laps_times[[#This Row],[36]]),"DNF",CONCATENATE(RANK(rounds_cum_time[[#This Row],[36]],rounds_cum_time[36],1),"."))</f>
        <v>16.</v>
      </c>
      <c r="AT121" s="130" t="str">
        <f>IF(ISBLANK(laps_times[[#This Row],[37]]),"DNF",CONCATENATE(RANK(rounds_cum_time[[#This Row],[37]],rounds_cum_time[37],1),"."))</f>
        <v>16.</v>
      </c>
      <c r="AU121" s="130" t="str">
        <f>IF(ISBLANK(laps_times[[#This Row],[38]]),"DNF",CONCATENATE(RANK(rounds_cum_time[[#This Row],[38]],rounds_cum_time[38],1),"."))</f>
        <v>16.</v>
      </c>
      <c r="AV121" s="130" t="str">
        <f>IF(ISBLANK(laps_times[[#This Row],[39]]),"DNF",CONCATENATE(RANK(rounds_cum_time[[#This Row],[39]],rounds_cum_time[39],1),"."))</f>
        <v>16.</v>
      </c>
      <c r="AW121" s="130" t="str">
        <f>IF(ISBLANK(laps_times[[#This Row],[40]]),"DNF",CONCATENATE(RANK(rounds_cum_time[[#This Row],[40]],rounds_cum_time[40],1),"."))</f>
        <v>16.</v>
      </c>
      <c r="AX121" s="130" t="str">
        <f>IF(ISBLANK(laps_times[[#This Row],[41]]),"DNF",CONCATENATE(RANK(rounds_cum_time[[#This Row],[41]],rounds_cum_time[41],1),"."))</f>
        <v>15.</v>
      </c>
      <c r="AY121" s="130" t="str">
        <f>IF(ISBLANK(laps_times[[#This Row],[42]]),"DNF",CONCATENATE(RANK(rounds_cum_time[[#This Row],[42]],rounds_cum_time[42],1),"."))</f>
        <v>15.</v>
      </c>
      <c r="AZ121" s="130" t="str">
        <f>IF(ISBLANK(laps_times[[#This Row],[43]]),"DNF",CONCATENATE(RANK(rounds_cum_time[[#This Row],[43]],rounds_cum_time[43],1),"."))</f>
        <v>15.</v>
      </c>
      <c r="BA121" s="130" t="str">
        <f>IF(ISBLANK(laps_times[[#This Row],[44]]),"DNF",CONCATENATE(RANK(rounds_cum_time[[#This Row],[44]],rounds_cum_time[44],1),"."))</f>
        <v>15.</v>
      </c>
      <c r="BB121" s="130" t="str">
        <f>IF(ISBLANK(laps_times[[#This Row],[45]]),"DNF",CONCATENATE(RANK(rounds_cum_time[[#This Row],[45]],rounds_cum_time[45],1),"."))</f>
        <v>14.</v>
      </c>
      <c r="BC121" s="130" t="str">
        <f>IF(ISBLANK(laps_times[[#This Row],[46]]),"DNF",CONCATENATE(RANK(rounds_cum_time[[#This Row],[46]],rounds_cum_time[46],1),"."))</f>
        <v>15.</v>
      </c>
      <c r="BD121" s="130" t="str">
        <f>IF(ISBLANK(laps_times[[#This Row],[47]]),"DNF",CONCATENATE(RANK(rounds_cum_time[[#This Row],[47]],rounds_cum_time[47],1),"."))</f>
        <v>15.</v>
      </c>
      <c r="BE121" s="130" t="str">
        <f>IF(ISBLANK(laps_times[[#This Row],[48]]),"DNF",CONCATENATE(RANK(rounds_cum_time[[#This Row],[48]],rounds_cum_time[48],1),"."))</f>
        <v>15.</v>
      </c>
      <c r="BF121" s="130" t="str">
        <f>IF(ISBLANK(laps_times[[#This Row],[49]]),"DNF",CONCATENATE(RANK(rounds_cum_time[[#This Row],[49]],rounds_cum_time[49],1),"."))</f>
        <v>18.</v>
      </c>
      <c r="BG121" s="130" t="str">
        <f>IF(ISBLANK(laps_times[[#This Row],[50]]),"DNF",CONCATENATE(RANK(rounds_cum_time[[#This Row],[50]],rounds_cum_time[50],1),"."))</f>
        <v>18.</v>
      </c>
      <c r="BH121" s="130" t="str">
        <f>IF(ISBLANK(laps_times[[#This Row],[51]]),"DNF",CONCATENATE(RANK(rounds_cum_time[[#This Row],[51]],rounds_cum_time[51],1),"."))</f>
        <v>18.</v>
      </c>
      <c r="BI121" s="130" t="str">
        <f>IF(ISBLANK(laps_times[[#This Row],[52]]),"DNF",CONCATENATE(RANK(rounds_cum_time[[#This Row],[52]],rounds_cum_time[52],1),"."))</f>
        <v>18.</v>
      </c>
      <c r="BJ121" s="130" t="str">
        <f>IF(ISBLANK(laps_times[[#This Row],[53]]),"DNF",CONCATENATE(RANK(rounds_cum_time[[#This Row],[53]],rounds_cum_time[53],1),"."))</f>
        <v>18.</v>
      </c>
      <c r="BK121" s="130" t="str">
        <f>IF(ISBLANK(laps_times[[#This Row],[54]]),"DNF",CONCATENATE(RANK(rounds_cum_time[[#This Row],[54]],rounds_cum_time[54],1),"."))</f>
        <v>18.</v>
      </c>
      <c r="BL121" s="130" t="str">
        <f>IF(ISBLANK(laps_times[[#This Row],[55]]),"DNF",CONCATENATE(RANK(rounds_cum_time[[#This Row],[55]],rounds_cum_time[55],1),"."))</f>
        <v>18.</v>
      </c>
      <c r="BM121" s="130" t="str">
        <f>IF(ISBLANK(laps_times[[#This Row],[56]]),"DNF",CONCATENATE(RANK(rounds_cum_time[[#This Row],[56]],rounds_cum_time[56],1),"."))</f>
        <v>18.</v>
      </c>
      <c r="BN121" s="130" t="str">
        <f>IF(ISBLANK(laps_times[[#This Row],[57]]),"DNF",CONCATENATE(RANK(rounds_cum_time[[#This Row],[57]],rounds_cum_time[57],1),"."))</f>
        <v>18.</v>
      </c>
      <c r="BO121" s="130" t="str">
        <f>IF(ISBLANK(laps_times[[#This Row],[58]]),"DNF",CONCATENATE(RANK(rounds_cum_time[[#This Row],[58]],rounds_cum_time[58],1),"."))</f>
        <v>18.</v>
      </c>
      <c r="BP121" s="130" t="str">
        <f>IF(ISBLANK(laps_times[[#This Row],[59]]),"DNF",CONCATENATE(RANK(rounds_cum_time[[#This Row],[59]],rounds_cum_time[59],1),"."))</f>
        <v>18.</v>
      </c>
      <c r="BQ121" s="130" t="str">
        <f>IF(ISBLANK(laps_times[[#This Row],[60]]),"DNF",CONCATENATE(RANK(rounds_cum_time[[#This Row],[60]],rounds_cum_time[60],1),"."))</f>
        <v>18.</v>
      </c>
      <c r="BR121" s="130" t="str">
        <f>IF(ISBLANK(laps_times[[#This Row],[61]]),"DNF",CONCATENATE(RANK(rounds_cum_time[[#This Row],[61]],rounds_cum_time[61],1),"."))</f>
        <v>18.</v>
      </c>
      <c r="BS121" s="130" t="str">
        <f>IF(ISBLANK(laps_times[[#This Row],[62]]),"DNF",CONCATENATE(RANK(rounds_cum_time[[#This Row],[62]],rounds_cum_time[62],1),"."))</f>
        <v>18.</v>
      </c>
      <c r="BT121" s="130" t="str">
        <f>IF(ISBLANK(laps_times[[#This Row],[63]]),"DNF",CONCATENATE(RANK(rounds_cum_time[[#This Row],[63]],rounds_cum_time[63],1),"."))</f>
        <v>18.</v>
      </c>
      <c r="BU121" s="130" t="str">
        <f>IF(ISBLANK(laps_times[[#This Row],[64]]),"DNF",CONCATENATE(RANK(rounds_cum_time[[#This Row],[64]],rounds_cum_time[64],1),"."))</f>
        <v>18.</v>
      </c>
      <c r="BV121" s="130" t="str">
        <f>IF(ISBLANK(laps_times[[#This Row],[65]]),"DNF",CONCATENATE(RANK(rounds_cum_time[[#This Row],[65]],rounds_cum_time[65],1),"."))</f>
        <v>18.</v>
      </c>
      <c r="BW121" s="130" t="str">
        <f>IF(ISBLANK(laps_times[[#This Row],[66]]),"DNF",CONCATENATE(RANK(rounds_cum_time[[#This Row],[66]],rounds_cum_time[66],1),"."))</f>
        <v>18.</v>
      </c>
      <c r="BX121" s="130" t="str">
        <f>IF(ISBLANK(laps_times[[#This Row],[67]]),"DNF",CONCATENATE(RANK(rounds_cum_time[[#This Row],[67]],rounds_cum_time[67],1),"."))</f>
        <v>18.</v>
      </c>
      <c r="BY121" s="130" t="str">
        <f>IF(ISBLANK(laps_times[[#This Row],[68]]),"DNF",CONCATENATE(RANK(rounds_cum_time[[#This Row],[68]],rounds_cum_time[68],1),"."))</f>
        <v>18.</v>
      </c>
      <c r="BZ121" s="130" t="str">
        <f>IF(ISBLANK(laps_times[[#This Row],[69]]),"DNF",CONCATENATE(RANK(rounds_cum_time[[#This Row],[69]],rounds_cum_time[69],1),"."))</f>
        <v>17.</v>
      </c>
      <c r="CA121" s="130" t="str">
        <f>IF(ISBLANK(laps_times[[#This Row],[70]]),"DNF",CONCATENATE(RANK(rounds_cum_time[[#This Row],[70]],rounds_cum_time[70],1),"."))</f>
        <v>17.</v>
      </c>
      <c r="CB121" s="130" t="str">
        <f>IF(ISBLANK(laps_times[[#This Row],[71]]),"DNF",CONCATENATE(RANK(rounds_cum_time[[#This Row],[71]],rounds_cum_time[71],1),"."))</f>
        <v>17.</v>
      </c>
      <c r="CC121" s="130" t="str">
        <f>IF(ISBLANK(laps_times[[#This Row],[72]]),"DNF",CONCATENATE(RANK(rounds_cum_time[[#This Row],[72]],rounds_cum_time[72],1),"."))</f>
        <v>18.</v>
      </c>
      <c r="CD121" s="130" t="str">
        <f>IF(ISBLANK(laps_times[[#This Row],[73]]),"DNF",CONCATENATE(RANK(rounds_cum_time[[#This Row],[73]],rounds_cum_time[73],1),"."))</f>
        <v>18.</v>
      </c>
      <c r="CE121" s="130" t="str">
        <f>IF(ISBLANK(laps_times[[#This Row],[74]]),"DNF",CONCATENATE(RANK(rounds_cum_time[[#This Row],[74]],rounds_cum_time[74],1),"."))</f>
        <v>18.</v>
      </c>
      <c r="CF121" s="130" t="str">
        <f>IF(ISBLANK(laps_times[[#This Row],[75]]),"DNF",CONCATENATE(RANK(rounds_cum_time[[#This Row],[75]],rounds_cum_time[75],1),"."))</f>
        <v>17.</v>
      </c>
      <c r="CG121" s="130" t="str">
        <f>IF(ISBLANK(laps_times[[#This Row],[76]]),"DNF",CONCATENATE(RANK(rounds_cum_time[[#This Row],[76]],rounds_cum_time[76],1),"."))</f>
        <v>17.</v>
      </c>
      <c r="CH121" s="130" t="str">
        <f>IF(ISBLANK(laps_times[[#This Row],[77]]),"DNF",CONCATENATE(RANK(rounds_cum_time[[#This Row],[77]],rounds_cum_time[77],1),"."))</f>
        <v>17.</v>
      </c>
      <c r="CI121" s="130" t="str">
        <f>IF(ISBLANK(laps_times[[#This Row],[78]]),"DNF",CONCATENATE(RANK(rounds_cum_time[[#This Row],[78]],rounds_cum_time[78],1),"."))</f>
        <v>18.</v>
      </c>
      <c r="CJ121" s="130" t="str">
        <f>IF(ISBLANK(laps_times[[#This Row],[79]]),"DNF",CONCATENATE(RANK(rounds_cum_time[[#This Row],[79]],rounds_cum_time[79],1),"."))</f>
        <v>17.</v>
      </c>
      <c r="CK121" s="130" t="str">
        <f>IF(ISBLANK(laps_times[[#This Row],[80]]),"DNF",CONCATENATE(RANK(rounds_cum_time[[#This Row],[80]],rounds_cum_time[80],1),"."))</f>
        <v>17.</v>
      </c>
      <c r="CL121" s="130" t="str">
        <f>IF(ISBLANK(laps_times[[#This Row],[81]]),"DNF",CONCATENATE(RANK(rounds_cum_time[[#This Row],[81]],rounds_cum_time[81],1),"."))</f>
        <v>18.</v>
      </c>
      <c r="CM121" s="130" t="str">
        <f>IF(ISBLANK(laps_times[[#This Row],[82]]),"DNF",CONCATENATE(RANK(rounds_cum_time[[#This Row],[82]],rounds_cum_time[82],1),"."))</f>
        <v>18.</v>
      </c>
      <c r="CN121" s="130" t="str">
        <f>IF(ISBLANK(laps_times[[#This Row],[83]]),"DNF",CONCATENATE(RANK(rounds_cum_time[[#This Row],[83]],rounds_cum_time[83],1),"."))</f>
        <v>DNF</v>
      </c>
      <c r="CO121" s="130" t="str">
        <f>IF(ISBLANK(laps_times[[#This Row],[84]]),"DNF",CONCATENATE(RANK(rounds_cum_time[[#This Row],[84]],rounds_cum_time[84],1),"."))</f>
        <v>DNF</v>
      </c>
      <c r="CP121" s="130" t="str">
        <f>IF(ISBLANK(laps_times[[#This Row],[85]]),"DNF",CONCATENATE(RANK(rounds_cum_time[[#This Row],[85]],rounds_cum_time[85],1),"."))</f>
        <v>DNF</v>
      </c>
      <c r="CQ121" s="130" t="str">
        <f>IF(ISBLANK(laps_times[[#This Row],[86]]),"DNF",CONCATENATE(RANK(rounds_cum_time[[#This Row],[86]],rounds_cum_time[86],1),"."))</f>
        <v>DNF</v>
      </c>
      <c r="CR121" s="130" t="str">
        <f>IF(ISBLANK(laps_times[[#This Row],[87]]),"DNF",CONCATENATE(RANK(rounds_cum_time[[#This Row],[87]],rounds_cum_time[87],1),"."))</f>
        <v>DNF</v>
      </c>
      <c r="CS121" s="130" t="str">
        <f>IF(ISBLANK(laps_times[[#This Row],[88]]),"DNF",CONCATENATE(RANK(rounds_cum_time[[#This Row],[88]],rounds_cum_time[88],1),"."))</f>
        <v>DNF</v>
      </c>
      <c r="CT121" s="130" t="str">
        <f>IF(ISBLANK(laps_times[[#This Row],[89]]),"DNF",CONCATENATE(RANK(rounds_cum_time[[#This Row],[89]],rounds_cum_time[89],1),"."))</f>
        <v>DNF</v>
      </c>
      <c r="CU121" s="130" t="str">
        <f>IF(ISBLANK(laps_times[[#This Row],[90]]),"DNF",CONCATENATE(RANK(rounds_cum_time[[#This Row],[90]],rounds_cum_time[90],1),"."))</f>
        <v>DNF</v>
      </c>
      <c r="CV121" s="130" t="str">
        <f>IF(ISBLANK(laps_times[[#This Row],[91]]),"DNF",CONCATENATE(RANK(rounds_cum_time[[#This Row],[91]],rounds_cum_time[91],1),"."))</f>
        <v>DNF</v>
      </c>
      <c r="CW121" s="130" t="str">
        <f>IF(ISBLANK(laps_times[[#This Row],[92]]),"DNF",CONCATENATE(RANK(rounds_cum_time[[#This Row],[92]],rounds_cum_time[92],1),"."))</f>
        <v>DNF</v>
      </c>
      <c r="CX121" s="130" t="str">
        <f>IF(ISBLANK(laps_times[[#This Row],[93]]),"DNF",CONCATENATE(RANK(rounds_cum_time[[#This Row],[93]],rounds_cum_time[93],1),"."))</f>
        <v>DNF</v>
      </c>
      <c r="CY121" s="130" t="str">
        <f>IF(ISBLANK(laps_times[[#This Row],[94]]),"DNF",CONCATENATE(RANK(rounds_cum_time[[#This Row],[94]],rounds_cum_time[94],1),"."))</f>
        <v>DNF</v>
      </c>
      <c r="CZ121" s="130" t="str">
        <f>IF(ISBLANK(laps_times[[#This Row],[95]]),"DNF",CONCATENATE(RANK(rounds_cum_time[[#This Row],[95]],rounds_cum_time[95],1),"."))</f>
        <v>DNF</v>
      </c>
      <c r="DA121" s="130" t="str">
        <f>IF(ISBLANK(laps_times[[#This Row],[96]]),"DNF",CONCATENATE(RANK(rounds_cum_time[[#This Row],[96]],rounds_cum_time[96],1),"."))</f>
        <v>DNF</v>
      </c>
      <c r="DB121" s="130" t="str">
        <f>IF(ISBLANK(laps_times[[#This Row],[97]]),"DNF",CONCATENATE(RANK(rounds_cum_time[[#This Row],[97]],rounds_cum_time[97],1),"."))</f>
        <v>DNF</v>
      </c>
      <c r="DC121" s="130" t="str">
        <f>IF(ISBLANK(laps_times[[#This Row],[98]]),"DNF",CONCATENATE(RANK(rounds_cum_time[[#This Row],[98]],rounds_cum_time[98],1),"."))</f>
        <v>DNF</v>
      </c>
      <c r="DD121" s="130" t="str">
        <f>IF(ISBLANK(laps_times[[#This Row],[99]]),"DNF",CONCATENATE(RANK(rounds_cum_time[[#This Row],[99]],rounds_cum_time[99],1),"."))</f>
        <v>DNF</v>
      </c>
      <c r="DE121" s="130" t="str">
        <f>IF(ISBLANK(laps_times[[#This Row],[100]]),"DNF",CONCATENATE(RANK(rounds_cum_time[[#This Row],[100]],rounds_cum_time[100],1),"."))</f>
        <v>DNF</v>
      </c>
      <c r="DF121" s="130" t="str">
        <f>IF(ISBLANK(laps_times[[#This Row],[101]]),"DNF",CONCATENATE(RANK(rounds_cum_time[[#This Row],[101]],rounds_cum_time[101],1),"."))</f>
        <v>DNF</v>
      </c>
      <c r="DG121" s="130" t="str">
        <f>IF(ISBLANK(laps_times[[#This Row],[102]]),"DNF",CONCATENATE(RANK(rounds_cum_time[[#This Row],[102]],rounds_cum_time[102],1),"."))</f>
        <v>DNF</v>
      </c>
      <c r="DH121" s="130" t="str">
        <f>IF(ISBLANK(laps_times[[#This Row],[103]]),"DNF",CONCATENATE(RANK(rounds_cum_time[[#This Row],[103]],rounds_cum_time[103],1),"."))</f>
        <v>DNF</v>
      </c>
      <c r="DI121" s="131" t="str">
        <f>IF(ISBLANK(laps_times[[#This Row],[104]]),"DNF",CONCATENATE(RANK(rounds_cum_time[[#This Row],[104]],rounds_cum_time[104],1),"."))</f>
        <v>DNF</v>
      </c>
      <c r="DJ121" s="131" t="str">
        <f>IF(ISBLANK(laps_times[[#This Row],[105]]),"DNF",CONCATENATE(RANK(rounds_cum_time[[#This Row],[105]],rounds_cum_time[105],1),"."))</f>
        <v>DNF</v>
      </c>
    </row>
    <row r="122" spans="2:114" x14ac:dyDescent="0.2">
      <c r="B122" s="124" t="str">
        <f>laps_times[[#This Row],[poř]]</f>
        <v>DNF</v>
      </c>
      <c r="C122" s="129">
        <f>laps_times[[#This Row],[s.č.]]</f>
        <v>96</v>
      </c>
      <c r="D122" s="125" t="str">
        <f>laps_times[[#This Row],[jméno]]</f>
        <v>Smrž Jakub</v>
      </c>
      <c r="E122" s="126">
        <f>laps_times[[#This Row],[roč]]</f>
        <v>1983</v>
      </c>
      <c r="F122" s="126" t="str">
        <f>laps_times[[#This Row],[kat]]</f>
        <v>M30</v>
      </c>
      <c r="G122" s="126" t="str">
        <f>laps_times[[#This Row],[poř_kat]]</f>
        <v>DNF</v>
      </c>
      <c r="H122" s="125" t="str">
        <f>IF(ISBLANK(laps_times[[#This Row],[klub]]),"-",laps_times[[#This Row],[klub]])</f>
        <v>Běžímpro.cz Centrum BAZA...</v>
      </c>
      <c r="I122" s="138">
        <f>laps_times[[#This Row],[celk. čas]]</f>
        <v>0.10612268518518519</v>
      </c>
      <c r="J122" s="130" t="str">
        <f>IF(ISBLANK(laps_times[[#This Row],[1]]),"DNF",CONCATENATE(RANK(rounds_cum_time[[#This Row],[1]],rounds_cum_time[1],1),"."))</f>
        <v>77.</v>
      </c>
      <c r="K122" s="130" t="str">
        <f>IF(ISBLANK(laps_times[[#This Row],[2]]),"DNF",CONCATENATE(RANK(rounds_cum_time[[#This Row],[2]],rounds_cum_time[2],1),"."))</f>
        <v>82.</v>
      </c>
      <c r="L122" s="130" t="str">
        <f>IF(ISBLANK(laps_times[[#This Row],[3]]),"DNF",CONCATENATE(RANK(rounds_cum_time[[#This Row],[3]],rounds_cum_time[3],1),"."))</f>
        <v>87.</v>
      </c>
      <c r="M122" s="130" t="str">
        <f>IF(ISBLANK(laps_times[[#This Row],[4]]),"DNF",CONCATENATE(RANK(rounds_cum_time[[#This Row],[4]],rounds_cum_time[4],1),"."))</f>
        <v>85.</v>
      </c>
      <c r="N122" s="130" t="str">
        <f>IF(ISBLANK(laps_times[[#This Row],[5]]),"DNF",CONCATENATE(RANK(rounds_cum_time[[#This Row],[5]],rounds_cum_time[5],1),"."))</f>
        <v>85.</v>
      </c>
      <c r="O122" s="130" t="str">
        <f>IF(ISBLANK(laps_times[[#This Row],[6]]),"DNF",CONCATENATE(RANK(rounds_cum_time[[#This Row],[6]],rounds_cum_time[6],1),"."))</f>
        <v>86.</v>
      </c>
      <c r="P122" s="130" t="str">
        <f>IF(ISBLANK(laps_times[[#This Row],[7]]),"DNF",CONCATENATE(RANK(rounds_cum_time[[#This Row],[7]],rounds_cum_time[7],1),"."))</f>
        <v>86.</v>
      </c>
      <c r="Q122" s="130" t="str">
        <f>IF(ISBLANK(laps_times[[#This Row],[8]]),"DNF",CONCATENATE(RANK(rounds_cum_time[[#This Row],[8]],rounds_cum_time[8],1),"."))</f>
        <v>86.</v>
      </c>
      <c r="R122" s="130" t="str">
        <f>IF(ISBLANK(laps_times[[#This Row],[9]]),"DNF",CONCATENATE(RANK(rounds_cum_time[[#This Row],[9]],rounds_cum_time[9],1),"."))</f>
        <v>86.</v>
      </c>
      <c r="S122" s="130" t="str">
        <f>IF(ISBLANK(laps_times[[#This Row],[10]]),"DNF",CONCATENATE(RANK(rounds_cum_time[[#This Row],[10]],rounds_cum_time[10],1),"."))</f>
        <v>86.</v>
      </c>
      <c r="T122" s="130" t="str">
        <f>IF(ISBLANK(laps_times[[#This Row],[11]]),"DNF",CONCATENATE(RANK(rounds_cum_time[[#This Row],[11]],rounds_cum_time[11],1),"."))</f>
        <v>86.</v>
      </c>
      <c r="U122" s="130" t="str">
        <f>IF(ISBLANK(laps_times[[#This Row],[12]]),"DNF",CONCATENATE(RANK(rounds_cum_time[[#This Row],[12]],rounds_cum_time[12],1),"."))</f>
        <v>87.</v>
      </c>
      <c r="V122" s="130" t="str">
        <f>IF(ISBLANK(laps_times[[#This Row],[13]]),"DNF",CONCATENATE(RANK(rounds_cum_time[[#This Row],[13]],rounds_cum_time[13],1),"."))</f>
        <v>88.</v>
      </c>
      <c r="W122" s="130" t="str">
        <f>IF(ISBLANK(laps_times[[#This Row],[14]]),"DNF",CONCATENATE(RANK(rounds_cum_time[[#This Row],[14]],rounds_cum_time[14],1),"."))</f>
        <v>89.</v>
      </c>
      <c r="X122" s="130" t="str">
        <f>IF(ISBLANK(laps_times[[#This Row],[15]]),"DNF",CONCATENATE(RANK(rounds_cum_time[[#This Row],[15]],rounds_cum_time[15],1),"."))</f>
        <v>90.</v>
      </c>
      <c r="Y122" s="130" t="str">
        <f>IF(ISBLANK(laps_times[[#This Row],[16]]),"DNF",CONCATENATE(RANK(rounds_cum_time[[#This Row],[16]],rounds_cum_time[16],1),"."))</f>
        <v>88.</v>
      </c>
      <c r="Z122" s="130" t="str">
        <f>IF(ISBLANK(laps_times[[#This Row],[17]]),"DNF",CONCATENATE(RANK(rounds_cum_time[[#This Row],[17]],rounds_cum_time[17],1),"."))</f>
        <v>90.</v>
      </c>
      <c r="AA122" s="130" t="str">
        <f>IF(ISBLANK(laps_times[[#This Row],[18]]),"DNF",CONCATENATE(RANK(rounds_cum_time[[#This Row],[18]],rounds_cum_time[18],1),"."))</f>
        <v>91.</v>
      </c>
      <c r="AB122" s="130" t="str">
        <f>IF(ISBLANK(laps_times[[#This Row],[19]]),"DNF",CONCATENATE(RANK(rounds_cum_time[[#This Row],[19]],rounds_cum_time[19],1),"."))</f>
        <v>90.</v>
      </c>
      <c r="AC122" s="130" t="str">
        <f>IF(ISBLANK(laps_times[[#This Row],[20]]),"DNF",CONCATENATE(RANK(rounds_cum_time[[#This Row],[20]],rounds_cum_time[20],1),"."))</f>
        <v>89.</v>
      </c>
      <c r="AD122" s="130" t="str">
        <f>IF(ISBLANK(laps_times[[#This Row],[21]]),"DNF",CONCATENATE(RANK(rounds_cum_time[[#This Row],[21]],rounds_cum_time[21],1),"."))</f>
        <v>89.</v>
      </c>
      <c r="AE122" s="130" t="str">
        <f>IF(ISBLANK(laps_times[[#This Row],[22]]),"DNF",CONCATENATE(RANK(rounds_cum_time[[#This Row],[22]],rounds_cum_time[22],1),"."))</f>
        <v>87.</v>
      </c>
      <c r="AF122" s="130" t="str">
        <f>IF(ISBLANK(laps_times[[#This Row],[23]]),"DNF",CONCATENATE(RANK(rounds_cum_time[[#This Row],[23]],rounds_cum_time[23],1),"."))</f>
        <v>87.</v>
      </c>
      <c r="AG122" s="130" t="str">
        <f>IF(ISBLANK(laps_times[[#This Row],[24]]),"DNF",CONCATENATE(RANK(rounds_cum_time[[#This Row],[24]],rounds_cum_time[24],1),"."))</f>
        <v>87.</v>
      </c>
      <c r="AH122" s="130" t="str">
        <f>IF(ISBLANK(laps_times[[#This Row],[25]]),"DNF",CONCATENATE(RANK(rounds_cum_time[[#This Row],[25]],rounds_cum_time[25],1),"."))</f>
        <v>87.</v>
      </c>
      <c r="AI122" s="130" t="str">
        <f>IF(ISBLANK(laps_times[[#This Row],[26]]),"DNF",CONCATENATE(RANK(rounds_cum_time[[#This Row],[26]],rounds_cum_time[26],1),"."))</f>
        <v>86.</v>
      </c>
      <c r="AJ122" s="130" t="str">
        <f>IF(ISBLANK(laps_times[[#This Row],[27]]),"DNF",CONCATENATE(RANK(rounds_cum_time[[#This Row],[27]],rounds_cum_time[27],1),"."))</f>
        <v>86.</v>
      </c>
      <c r="AK122" s="130" t="str">
        <f>IF(ISBLANK(laps_times[[#This Row],[28]]),"DNF",CONCATENATE(RANK(rounds_cum_time[[#This Row],[28]],rounds_cum_time[28],1),"."))</f>
        <v>86.</v>
      </c>
      <c r="AL122" s="130" t="str">
        <f>IF(ISBLANK(laps_times[[#This Row],[29]]),"DNF",CONCATENATE(RANK(rounds_cum_time[[#This Row],[29]],rounds_cum_time[29],1),"."))</f>
        <v>87.</v>
      </c>
      <c r="AM122" s="130" t="str">
        <f>IF(ISBLANK(laps_times[[#This Row],[30]]),"DNF",CONCATENATE(RANK(rounds_cum_time[[#This Row],[30]],rounds_cum_time[30],1),"."))</f>
        <v>87.</v>
      </c>
      <c r="AN122" s="130" t="str">
        <f>IF(ISBLANK(laps_times[[#This Row],[31]]),"DNF",CONCATENATE(RANK(rounds_cum_time[[#This Row],[31]],rounds_cum_time[31],1),"."))</f>
        <v>88.</v>
      </c>
      <c r="AO122" s="130" t="str">
        <f>IF(ISBLANK(laps_times[[#This Row],[32]]),"DNF",CONCATENATE(RANK(rounds_cum_time[[#This Row],[32]],rounds_cum_time[32],1),"."))</f>
        <v>86.</v>
      </c>
      <c r="AP122" s="130" t="str">
        <f>IF(ISBLANK(laps_times[[#This Row],[33]]),"DNF",CONCATENATE(RANK(rounds_cum_time[[#This Row],[33]],rounds_cum_time[33],1),"."))</f>
        <v>86.</v>
      </c>
      <c r="AQ122" s="130" t="str">
        <f>IF(ISBLANK(laps_times[[#This Row],[34]]),"DNF",CONCATENATE(RANK(rounds_cum_time[[#This Row],[34]],rounds_cum_time[34],1),"."))</f>
        <v>86.</v>
      </c>
      <c r="AR122" s="130" t="str">
        <f>IF(ISBLANK(laps_times[[#This Row],[35]]),"DNF",CONCATENATE(RANK(rounds_cum_time[[#This Row],[35]],rounds_cum_time[35],1),"."))</f>
        <v>87.</v>
      </c>
      <c r="AS122" s="130" t="str">
        <f>IF(ISBLANK(laps_times[[#This Row],[36]]),"DNF",CONCATENATE(RANK(rounds_cum_time[[#This Row],[36]],rounds_cum_time[36],1),"."))</f>
        <v>86.</v>
      </c>
      <c r="AT122" s="130" t="str">
        <f>IF(ISBLANK(laps_times[[#This Row],[37]]),"DNF",CONCATENATE(RANK(rounds_cum_time[[#This Row],[37]],rounds_cum_time[37],1),"."))</f>
        <v>86.</v>
      </c>
      <c r="AU122" s="130" t="str">
        <f>IF(ISBLANK(laps_times[[#This Row],[38]]),"DNF",CONCATENATE(RANK(rounds_cum_time[[#This Row],[38]],rounds_cum_time[38],1),"."))</f>
        <v>85.</v>
      </c>
      <c r="AV122" s="130" t="str">
        <f>IF(ISBLANK(laps_times[[#This Row],[39]]),"DNF",CONCATENATE(RANK(rounds_cum_time[[#This Row],[39]],rounds_cum_time[39],1),"."))</f>
        <v>85.</v>
      </c>
      <c r="AW122" s="130" t="str">
        <f>IF(ISBLANK(laps_times[[#This Row],[40]]),"DNF",CONCATENATE(RANK(rounds_cum_time[[#This Row],[40]],rounds_cum_time[40],1),"."))</f>
        <v>86.</v>
      </c>
      <c r="AX122" s="130" t="str">
        <f>IF(ISBLANK(laps_times[[#This Row],[41]]),"DNF",CONCATENATE(RANK(rounds_cum_time[[#This Row],[41]],rounds_cum_time[41],1),"."))</f>
        <v>87.</v>
      </c>
      <c r="AY122" s="130" t="str">
        <f>IF(ISBLANK(laps_times[[#This Row],[42]]),"DNF",CONCATENATE(RANK(rounds_cum_time[[#This Row],[42]],rounds_cum_time[42],1),"."))</f>
        <v>87.</v>
      </c>
      <c r="AZ122" s="130" t="str">
        <f>IF(ISBLANK(laps_times[[#This Row],[43]]),"DNF",CONCATENATE(RANK(rounds_cum_time[[#This Row],[43]],rounds_cum_time[43],1),"."))</f>
        <v>86.</v>
      </c>
      <c r="BA122" s="130" t="str">
        <f>IF(ISBLANK(laps_times[[#This Row],[44]]),"DNF",CONCATENATE(RANK(rounds_cum_time[[#This Row],[44]],rounds_cum_time[44],1),"."))</f>
        <v>86.</v>
      </c>
      <c r="BB122" s="130" t="str">
        <f>IF(ISBLANK(laps_times[[#This Row],[45]]),"DNF",CONCATENATE(RANK(rounds_cum_time[[#This Row],[45]],rounds_cum_time[45],1),"."))</f>
        <v>86.</v>
      </c>
      <c r="BC122" s="130" t="str">
        <f>IF(ISBLANK(laps_times[[#This Row],[46]]),"DNF",CONCATENATE(RANK(rounds_cum_time[[#This Row],[46]],rounds_cum_time[46],1),"."))</f>
        <v>88.</v>
      </c>
      <c r="BD122" s="130" t="str">
        <f>IF(ISBLANK(laps_times[[#This Row],[47]]),"DNF",CONCATENATE(RANK(rounds_cum_time[[#This Row],[47]],rounds_cum_time[47],1),"."))</f>
        <v>89.</v>
      </c>
      <c r="BE122" s="130" t="str">
        <f>IF(ISBLANK(laps_times[[#This Row],[48]]),"DNF",CONCATENATE(RANK(rounds_cum_time[[#This Row],[48]],rounds_cum_time[48],1),"."))</f>
        <v>87.</v>
      </c>
      <c r="BF122" s="130" t="str">
        <f>IF(ISBLANK(laps_times[[#This Row],[49]]),"DNF",CONCATENATE(RANK(rounds_cum_time[[#This Row],[49]],rounds_cum_time[49],1),"."))</f>
        <v>87.</v>
      </c>
      <c r="BG122" s="130" t="str">
        <f>IF(ISBLANK(laps_times[[#This Row],[50]]),"DNF",CONCATENATE(RANK(rounds_cum_time[[#This Row],[50]],rounds_cum_time[50],1),"."))</f>
        <v>87.</v>
      </c>
      <c r="BH122" s="130" t="str">
        <f>IF(ISBLANK(laps_times[[#This Row],[51]]),"DNF",CONCATENATE(RANK(rounds_cum_time[[#This Row],[51]],rounds_cum_time[51],1),"."))</f>
        <v>89.</v>
      </c>
      <c r="BI122" s="130" t="str">
        <f>IF(ISBLANK(laps_times[[#This Row],[52]]),"DNF",CONCATENATE(RANK(rounds_cum_time[[#This Row],[52]],rounds_cum_time[52],1),"."))</f>
        <v>88.</v>
      </c>
      <c r="BJ122" s="130" t="str">
        <f>IF(ISBLANK(laps_times[[#This Row],[53]]),"DNF",CONCATENATE(RANK(rounds_cum_time[[#This Row],[53]],rounds_cum_time[53],1),"."))</f>
        <v>88.</v>
      </c>
      <c r="BK122" s="130" t="str">
        <f>IF(ISBLANK(laps_times[[#This Row],[54]]),"DNF",CONCATENATE(RANK(rounds_cum_time[[#This Row],[54]],rounds_cum_time[54],1),"."))</f>
        <v>88.</v>
      </c>
      <c r="BL122" s="130" t="str">
        <f>IF(ISBLANK(laps_times[[#This Row],[55]]),"DNF",CONCATENATE(RANK(rounds_cum_time[[#This Row],[55]],rounds_cum_time[55],1),"."))</f>
        <v>88.</v>
      </c>
      <c r="BM122" s="130" t="str">
        <f>IF(ISBLANK(laps_times[[#This Row],[56]]),"DNF",CONCATENATE(RANK(rounds_cum_time[[#This Row],[56]],rounds_cum_time[56],1),"."))</f>
        <v>88.</v>
      </c>
      <c r="BN122" s="130" t="str">
        <f>IF(ISBLANK(laps_times[[#This Row],[57]]),"DNF",CONCATENATE(RANK(rounds_cum_time[[#This Row],[57]],rounds_cum_time[57],1),"."))</f>
        <v>88.</v>
      </c>
      <c r="BO122" s="130" t="str">
        <f>IF(ISBLANK(laps_times[[#This Row],[58]]),"DNF",CONCATENATE(RANK(rounds_cum_time[[#This Row],[58]],rounds_cum_time[58],1),"."))</f>
        <v>88.</v>
      </c>
      <c r="BP122" s="130" t="str">
        <f>IF(ISBLANK(laps_times[[#This Row],[59]]),"DNF",CONCATENATE(RANK(rounds_cum_time[[#This Row],[59]],rounds_cum_time[59],1),"."))</f>
        <v>88.</v>
      </c>
      <c r="BQ122" s="130" t="str">
        <f>IF(ISBLANK(laps_times[[#This Row],[60]]),"DNF",CONCATENATE(RANK(rounds_cum_time[[#This Row],[60]],rounds_cum_time[60],1),"."))</f>
        <v>88.</v>
      </c>
      <c r="BR122" s="130" t="str">
        <f>IF(ISBLANK(laps_times[[#This Row],[61]]),"DNF",CONCATENATE(RANK(rounds_cum_time[[#This Row],[61]],rounds_cum_time[61],1),"."))</f>
        <v>88.</v>
      </c>
      <c r="BS122" s="130" t="str">
        <f>IF(ISBLANK(laps_times[[#This Row],[62]]),"DNF",CONCATENATE(RANK(rounds_cum_time[[#This Row],[62]],rounds_cum_time[62],1),"."))</f>
        <v>88.</v>
      </c>
      <c r="BT122" s="130" t="str">
        <f>IF(ISBLANK(laps_times[[#This Row],[63]]),"DNF",CONCATENATE(RANK(rounds_cum_time[[#This Row],[63]],rounds_cum_time[63],1),"."))</f>
        <v>88.</v>
      </c>
      <c r="BU122" s="130" t="str">
        <f>IF(ISBLANK(laps_times[[#This Row],[64]]),"DNF",CONCATENATE(RANK(rounds_cum_time[[#This Row],[64]],rounds_cum_time[64],1),"."))</f>
        <v>88.</v>
      </c>
      <c r="BV122" s="130" t="str">
        <f>IF(ISBLANK(laps_times[[#This Row],[65]]),"DNF",CONCATENATE(RANK(rounds_cum_time[[#This Row],[65]],rounds_cum_time[65],1),"."))</f>
        <v>88.</v>
      </c>
      <c r="BW122" s="130" t="str">
        <f>IF(ISBLANK(laps_times[[#This Row],[66]]),"DNF",CONCATENATE(RANK(rounds_cum_time[[#This Row],[66]],rounds_cum_time[66],1),"."))</f>
        <v>88.</v>
      </c>
      <c r="BX122" s="130" t="str">
        <f>IF(ISBLANK(laps_times[[#This Row],[67]]),"DNF",CONCATENATE(RANK(rounds_cum_time[[#This Row],[67]],rounds_cum_time[67],1),"."))</f>
        <v>88.</v>
      </c>
      <c r="BY122" s="130" t="str">
        <f>IF(ISBLANK(laps_times[[#This Row],[68]]),"DNF",CONCATENATE(RANK(rounds_cum_time[[#This Row],[68]],rounds_cum_time[68],1),"."))</f>
        <v>DNF</v>
      </c>
      <c r="BZ122" s="130" t="str">
        <f>IF(ISBLANK(laps_times[[#This Row],[69]]),"DNF",CONCATENATE(RANK(rounds_cum_time[[#This Row],[69]],rounds_cum_time[69],1),"."))</f>
        <v>DNF</v>
      </c>
      <c r="CA122" s="130" t="str">
        <f>IF(ISBLANK(laps_times[[#This Row],[70]]),"DNF",CONCATENATE(RANK(rounds_cum_time[[#This Row],[70]],rounds_cum_time[70],1),"."))</f>
        <v>DNF</v>
      </c>
      <c r="CB122" s="130" t="str">
        <f>IF(ISBLANK(laps_times[[#This Row],[71]]),"DNF",CONCATENATE(RANK(rounds_cum_time[[#This Row],[71]],rounds_cum_time[71],1),"."))</f>
        <v>DNF</v>
      </c>
      <c r="CC122" s="130" t="str">
        <f>IF(ISBLANK(laps_times[[#This Row],[72]]),"DNF",CONCATENATE(RANK(rounds_cum_time[[#This Row],[72]],rounds_cum_time[72],1),"."))</f>
        <v>DNF</v>
      </c>
      <c r="CD122" s="130" t="str">
        <f>IF(ISBLANK(laps_times[[#This Row],[73]]),"DNF",CONCATENATE(RANK(rounds_cum_time[[#This Row],[73]],rounds_cum_time[73],1),"."))</f>
        <v>DNF</v>
      </c>
      <c r="CE122" s="130" t="str">
        <f>IF(ISBLANK(laps_times[[#This Row],[74]]),"DNF",CONCATENATE(RANK(rounds_cum_time[[#This Row],[74]],rounds_cum_time[74],1),"."))</f>
        <v>DNF</v>
      </c>
      <c r="CF122" s="130" t="str">
        <f>IF(ISBLANK(laps_times[[#This Row],[75]]),"DNF",CONCATENATE(RANK(rounds_cum_time[[#This Row],[75]],rounds_cum_time[75],1),"."))</f>
        <v>DNF</v>
      </c>
      <c r="CG122" s="130" t="str">
        <f>IF(ISBLANK(laps_times[[#This Row],[76]]),"DNF",CONCATENATE(RANK(rounds_cum_time[[#This Row],[76]],rounds_cum_time[76],1),"."))</f>
        <v>DNF</v>
      </c>
      <c r="CH122" s="130" t="str">
        <f>IF(ISBLANK(laps_times[[#This Row],[77]]),"DNF",CONCATENATE(RANK(rounds_cum_time[[#This Row],[77]],rounds_cum_time[77],1),"."))</f>
        <v>DNF</v>
      </c>
      <c r="CI122" s="130" t="str">
        <f>IF(ISBLANK(laps_times[[#This Row],[78]]),"DNF",CONCATENATE(RANK(rounds_cum_time[[#This Row],[78]],rounds_cum_time[78],1),"."))</f>
        <v>DNF</v>
      </c>
      <c r="CJ122" s="130" t="str">
        <f>IF(ISBLANK(laps_times[[#This Row],[79]]),"DNF",CONCATENATE(RANK(rounds_cum_time[[#This Row],[79]],rounds_cum_time[79],1),"."))</f>
        <v>DNF</v>
      </c>
      <c r="CK122" s="130" t="str">
        <f>IF(ISBLANK(laps_times[[#This Row],[80]]),"DNF",CONCATENATE(RANK(rounds_cum_time[[#This Row],[80]],rounds_cum_time[80],1),"."))</f>
        <v>DNF</v>
      </c>
      <c r="CL122" s="130" t="str">
        <f>IF(ISBLANK(laps_times[[#This Row],[81]]),"DNF",CONCATENATE(RANK(rounds_cum_time[[#This Row],[81]],rounds_cum_time[81],1),"."))</f>
        <v>DNF</v>
      </c>
      <c r="CM122" s="130" t="str">
        <f>IF(ISBLANK(laps_times[[#This Row],[82]]),"DNF",CONCATENATE(RANK(rounds_cum_time[[#This Row],[82]],rounds_cum_time[82],1),"."))</f>
        <v>DNF</v>
      </c>
      <c r="CN122" s="130" t="str">
        <f>IF(ISBLANK(laps_times[[#This Row],[83]]),"DNF",CONCATENATE(RANK(rounds_cum_time[[#This Row],[83]],rounds_cum_time[83],1),"."))</f>
        <v>DNF</v>
      </c>
      <c r="CO122" s="130" t="str">
        <f>IF(ISBLANK(laps_times[[#This Row],[84]]),"DNF",CONCATENATE(RANK(rounds_cum_time[[#This Row],[84]],rounds_cum_time[84],1),"."))</f>
        <v>DNF</v>
      </c>
      <c r="CP122" s="130" t="str">
        <f>IF(ISBLANK(laps_times[[#This Row],[85]]),"DNF",CONCATENATE(RANK(rounds_cum_time[[#This Row],[85]],rounds_cum_time[85],1),"."))</f>
        <v>DNF</v>
      </c>
      <c r="CQ122" s="130" t="str">
        <f>IF(ISBLANK(laps_times[[#This Row],[86]]),"DNF",CONCATENATE(RANK(rounds_cum_time[[#This Row],[86]],rounds_cum_time[86],1),"."))</f>
        <v>DNF</v>
      </c>
      <c r="CR122" s="130" t="str">
        <f>IF(ISBLANK(laps_times[[#This Row],[87]]),"DNF",CONCATENATE(RANK(rounds_cum_time[[#This Row],[87]],rounds_cum_time[87],1),"."))</f>
        <v>DNF</v>
      </c>
      <c r="CS122" s="130" t="str">
        <f>IF(ISBLANK(laps_times[[#This Row],[88]]),"DNF",CONCATENATE(RANK(rounds_cum_time[[#This Row],[88]],rounds_cum_time[88],1),"."))</f>
        <v>DNF</v>
      </c>
      <c r="CT122" s="130" t="str">
        <f>IF(ISBLANK(laps_times[[#This Row],[89]]),"DNF",CONCATENATE(RANK(rounds_cum_time[[#This Row],[89]],rounds_cum_time[89],1),"."))</f>
        <v>DNF</v>
      </c>
      <c r="CU122" s="130" t="str">
        <f>IF(ISBLANK(laps_times[[#This Row],[90]]),"DNF",CONCATENATE(RANK(rounds_cum_time[[#This Row],[90]],rounds_cum_time[90],1),"."))</f>
        <v>DNF</v>
      </c>
      <c r="CV122" s="130" t="str">
        <f>IF(ISBLANK(laps_times[[#This Row],[91]]),"DNF",CONCATENATE(RANK(rounds_cum_time[[#This Row],[91]],rounds_cum_time[91],1),"."))</f>
        <v>DNF</v>
      </c>
      <c r="CW122" s="130" t="str">
        <f>IF(ISBLANK(laps_times[[#This Row],[92]]),"DNF",CONCATENATE(RANK(rounds_cum_time[[#This Row],[92]],rounds_cum_time[92],1),"."))</f>
        <v>DNF</v>
      </c>
      <c r="CX122" s="130" t="str">
        <f>IF(ISBLANK(laps_times[[#This Row],[93]]),"DNF",CONCATENATE(RANK(rounds_cum_time[[#This Row],[93]],rounds_cum_time[93],1),"."))</f>
        <v>DNF</v>
      </c>
      <c r="CY122" s="130" t="str">
        <f>IF(ISBLANK(laps_times[[#This Row],[94]]),"DNF",CONCATENATE(RANK(rounds_cum_time[[#This Row],[94]],rounds_cum_time[94],1),"."))</f>
        <v>DNF</v>
      </c>
      <c r="CZ122" s="130" t="str">
        <f>IF(ISBLANK(laps_times[[#This Row],[95]]),"DNF",CONCATENATE(RANK(rounds_cum_time[[#This Row],[95]],rounds_cum_time[95],1),"."))</f>
        <v>DNF</v>
      </c>
      <c r="DA122" s="130" t="str">
        <f>IF(ISBLANK(laps_times[[#This Row],[96]]),"DNF",CONCATENATE(RANK(rounds_cum_time[[#This Row],[96]],rounds_cum_time[96],1),"."))</f>
        <v>DNF</v>
      </c>
      <c r="DB122" s="130" t="str">
        <f>IF(ISBLANK(laps_times[[#This Row],[97]]),"DNF",CONCATENATE(RANK(rounds_cum_time[[#This Row],[97]],rounds_cum_time[97],1),"."))</f>
        <v>DNF</v>
      </c>
      <c r="DC122" s="130" t="str">
        <f>IF(ISBLANK(laps_times[[#This Row],[98]]),"DNF",CONCATENATE(RANK(rounds_cum_time[[#This Row],[98]],rounds_cum_time[98],1),"."))</f>
        <v>DNF</v>
      </c>
      <c r="DD122" s="130" t="str">
        <f>IF(ISBLANK(laps_times[[#This Row],[99]]),"DNF",CONCATENATE(RANK(rounds_cum_time[[#This Row],[99]],rounds_cum_time[99],1),"."))</f>
        <v>DNF</v>
      </c>
      <c r="DE122" s="130" t="str">
        <f>IF(ISBLANK(laps_times[[#This Row],[100]]),"DNF",CONCATENATE(RANK(rounds_cum_time[[#This Row],[100]],rounds_cum_time[100],1),"."))</f>
        <v>DNF</v>
      </c>
      <c r="DF122" s="130" t="str">
        <f>IF(ISBLANK(laps_times[[#This Row],[101]]),"DNF",CONCATENATE(RANK(rounds_cum_time[[#This Row],[101]],rounds_cum_time[101],1),"."))</f>
        <v>DNF</v>
      </c>
      <c r="DG122" s="130" t="str">
        <f>IF(ISBLANK(laps_times[[#This Row],[102]]),"DNF",CONCATENATE(RANK(rounds_cum_time[[#This Row],[102]],rounds_cum_time[102],1),"."))</f>
        <v>DNF</v>
      </c>
      <c r="DH122" s="130" t="str">
        <f>IF(ISBLANK(laps_times[[#This Row],[103]]),"DNF",CONCATENATE(RANK(rounds_cum_time[[#This Row],[103]],rounds_cum_time[103],1),"."))</f>
        <v>DNF</v>
      </c>
      <c r="DI122" s="131" t="str">
        <f>IF(ISBLANK(laps_times[[#This Row],[104]]),"DNF",CONCATENATE(RANK(rounds_cum_time[[#This Row],[104]],rounds_cum_time[104],1),"."))</f>
        <v>DNF</v>
      </c>
      <c r="DJ122" s="131" t="str">
        <f>IF(ISBLANK(laps_times[[#This Row],[105]]),"DNF",CONCATENATE(RANK(rounds_cum_time[[#This Row],[105]],rounds_cum_time[105],1),"."))</f>
        <v>DNF</v>
      </c>
    </row>
    <row r="123" spans="2:114" x14ac:dyDescent="0.2">
      <c r="B123" s="124" t="str">
        <f>laps_times[[#This Row],[poř]]</f>
        <v>DNF</v>
      </c>
      <c r="C123" s="129">
        <f>laps_times[[#This Row],[s.č.]]</f>
        <v>132</v>
      </c>
      <c r="D123" s="125" t="str">
        <f>laps_times[[#This Row],[jméno]]</f>
        <v>Smrž Matěj</v>
      </c>
      <c r="E123" s="126">
        <f>laps_times[[#This Row],[roč]]</f>
        <v>1984</v>
      </c>
      <c r="F123" s="126" t="str">
        <f>laps_times[[#This Row],[kat]]</f>
        <v>M30</v>
      </c>
      <c r="G123" s="126" t="str">
        <f>laps_times[[#This Row],[poř_kat]]</f>
        <v>DNF</v>
      </c>
      <c r="H123" s="135" t="str">
        <f>IF(ISBLANK(laps_times[[#This Row],[klub]]),"-",laps_times[[#This Row],[klub]])</f>
        <v>BěžímPro.cz</v>
      </c>
      <c r="I123" s="138">
        <f>laps_times[[#This Row],[celk. čas]]</f>
        <v>9.4722222222222222E-2</v>
      </c>
      <c r="J123" s="130" t="str">
        <f>IF(ISBLANK(laps_times[[#This Row],[1]]),"DNF",CONCATENATE(RANK(rounds_cum_time[[#This Row],[1]],rounds_cum_time[1],1),"."))</f>
        <v>78.</v>
      </c>
      <c r="K123" s="130" t="str">
        <f>IF(ISBLANK(laps_times[[#This Row],[2]]),"DNF",CONCATENATE(RANK(rounds_cum_time[[#This Row],[2]],rounds_cum_time[2],1),"."))</f>
        <v>83.</v>
      </c>
      <c r="L123" s="130" t="str">
        <f>IF(ISBLANK(laps_times[[#This Row],[3]]),"DNF",CONCATENATE(RANK(rounds_cum_time[[#This Row],[3]],rounds_cum_time[3],1),"."))</f>
        <v>88.</v>
      </c>
      <c r="M123" s="130" t="str">
        <f>IF(ISBLANK(laps_times[[#This Row],[4]]),"DNF",CONCATENATE(RANK(rounds_cum_time[[#This Row],[4]],rounds_cum_time[4],1),"."))</f>
        <v>86.</v>
      </c>
      <c r="N123" s="130" t="str">
        <f>IF(ISBLANK(laps_times[[#This Row],[5]]),"DNF",CONCATENATE(RANK(rounds_cum_time[[#This Row],[5]],rounds_cum_time[5],1),"."))</f>
        <v>86.</v>
      </c>
      <c r="O123" s="130" t="str">
        <f>IF(ISBLANK(laps_times[[#This Row],[6]]),"DNF",CONCATENATE(RANK(rounds_cum_time[[#This Row],[6]],rounds_cum_time[6],1),"."))</f>
        <v>87.</v>
      </c>
      <c r="P123" s="130" t="str">
        <f>IF(ISBLANK(laps_times[[#This Row],[7]]),"DNF",CONCATENATE(RANK(rounds_cum_time[[#This Row],[7]],rounds_cum_time[7],1),"."))</f>
        <v>87.</v>
      </c>
      <c r="Q123" s="130" t="str">
        <f>IF(ISBLANK(laps_times[[#This Row],[8]]),"DNF",CONCATENATE(RANK(rounds_cum_time[[#This Row],[8]],rounds_cum_time[8],1),"."))</f>
        <v>87.</v>
      </c>
      <c r="R123" s="130" t="str">
        <f>IF(ISBLANK(laps_times[[#This Row],[9]]),"DNF",CONCATENATE(RANK(rounds_cum_time[[#This Row],[9]],rounds_cum_time[9],1),"."))</f>
        <v>87.</v>
      </c>
      <c r="S123" s="130" t="str">
        <f>IF(ISBLANK(laps_times[[#This Row],[10]]),"DNF",CONCATENATE(RANK(rounds_cum_time[[#This Row],[10]],rounds_cum_time[10],1),"."))</f>
        <v>87.</v>
      </c>
      <c r="T123" s="130" t="str">
        <f>IF(ISBLANK(laps_times[[#This Row],[11]]),"DNF",CONCATENATE(RANK(rounds_cum_time[[#This Row],[11]],rounds_cum_time[11],1),"."))</f>
        <v>87.</v>
      </c>
      <c r="U123" s="130" t="str">
        <f>IF(ISBLANK(laps_times[[#This Row],[12]]),"DNF",CONCATENATE(RANK(rounds_cum_time[[#This Row],[12]],rounds_cum_time[12],1),"."))</f>
        <v>88.</v>
      </c>
      <c r="V123" s="130" t="str">
        <f>IF(ISBLANK(laps_times[[#This Row],[13]]),"DNF",CONCATENATE(RANK(rounds_cum_time[[#This Row],[13]],rounds_cum_time[13],1),"."))</f>
        <v>89.</v>
      </c>
      <c r="W123" s="130" t="str">
        <f>IF(ISBLANK(laps_times[[#This Row],[14]]),"DNF",CONCATENATE(RANK(rounds_cum_time[[#This Row],[14]],rounds_cum_time[14],1),"."))</f>
        <v>90.</v>
      </c>
      <c r="X123" s="130" t="str">
        <f>IF(ISBLANK(laps_times[[#This Row],[15]]),"DNF",CONCATENATE(RANK(rounds_cum_time[[#This Row],[15]],rounds_cum_time[15],1),"."))</f>
        <v>91.</v>
      </c>
      <c r="Y123" s="130" t="str">
        <f>IF(ISBLANK(laps_times[[#This Row],[16]]),"DNF",CONCATENATE(RANK(rounds_cum_time[[#This Row],[16]],rounds_cum_time[16],1),"."))</f>
        <v>89.</v>
      </c>
      <c r="Z123" s="130" t="str">
        <f>IF(ISBLANK(laps_times[[#This Row],[17]]),"DNF",CONCATENATE(RANK(rounds_cum_time[[#This Row],[17]],rounds_cum_time[17],1),"."))</f>
        <v>91.</v>
      </c>
      <c r="AA123" s="130" t="str">
        <f>IF(ISBLANK(laps_times[[#This Row],[18]]),"DNF",CONCATENATE(RANK(rounds_cum_time[[#This Row],[18]],rounds_cum_time[18],1),"."))</f>
        <v>92.</v>
      </c>
      <c r="AB123" s="130" t="str">
        <f>IF(ISBLANK(laps_times[[#This Row],[19]]),"DNF",CONCATENATE(RANK(rounds_cum_time[[#This Row],[19]],rounds_cum_time[19],1),"."))</f>
        <v>91.</v>
      </c>
      <c r="AC123" s="130" t="str">
        <f>IF(ISBLANK(laps_times[[#This Row],[20]]),"DNF",CONCATENATE(RANK(rounds_cum_time[[#This Row],[20]],rounds_cum_time[20],1),"."))</f>
        <v>90.</v>
      </c>
      <c r="AD123" s="130" t="str">
        <f>IF(ISBLANK(laps_times[[#This Row],[21]]),"DNF",CONCATENATE(RANK(rounds_cum_time[[#This Row],[21]],rounds_cum_time[21],1),"."))</f>
        <v>90.</v>
      </c>
      <c r="AE123" s="130" t="str">
        <f>IF(ISBLANK(laps_times[[#This Row],[22]]),"DNF",CONCATENATE(RANK(rounds_cum_time[[#This Row],[22]],rounds_cum_time[22],1),"."))</f>
        <v>89.</v>
      </c>
      <c r="AF123" s="130" t="str">
        <f>IF(ISBLANK(laps_times[[#This Row],[23]]),"DNF",CONCATENATE(RANK(rounds_cum_time[[#This Row],[23]],rounds_cum_time[23],1),"."))</f>
        <v>86.</v>
      </c>
      <c r="AG123" s="130" t="str">
        <f>IF(ISBLANK(laps_times[[#This Row],[24]]),"DNF",CONCATENATE(RANK(rounds_cum_time[[#This Row],[24]],rounds_cum_time[24],1),"."))</f>
        <v>86.</v>
      </c>
      <c r="AH123" s="130" t="str">
        <f>IF(ISBLANK(laps_times[[#This Row],[25]]),"DNF",CONCATENATE(RANK(rounds_cum_time[[#This Row],[25]],rounds_cum_time[25],1),"."))</f>
        <v>86.</v>
      </c>
      <c r="AI123" s="130" t="str">
        <f>IF(ISBLANK(laps_times[[#This Row],[26]]),"DNF",CONCATENATE(RANK(rounds_cum_time[[#This Row],[26]],rounds_cum_time[26],1),"."))</f>
        <v>87.</v>
      </c>
      <c r="AJ123" s="130" t="str">
        <f>IF(ISBLANK(laps_times[[#This Row],[27]]),"DNF",CONCATENATE(RANK(rounds_cum_time[[#This Row],[27]],rounds_cum_time[27],1),"."))</f>
        <v>87.</v>
      </c>
      <c r="AK123" s="130" t="str">
        <f>IF(ISBLANK(laps_times[[#This Row],[28]]),"DNF",CONCATENATE(RANK(rounds_cum_time[[#This Row],[28]],rounds_cum_time[28],1),"."))</f>
        <v>87.</v>
      </c>
      <c r="AL123" s="130" t="str">
        <f>IF(ISBLANK(laps_times[[#This Row],[29]]),"DNF",CONCATENATE(RANK(rounds_cum_time[[#This Row],[29]],rounds_cum_time[29],1),"."))</f>
        <v>86.</v>
      </c>
      <c r="AM123" s="130" t="str">
        <f>IF(ISBLANK(laps_times[[#This Row],[30]]),"DNF",CONCATENATE(RANK(rounds_cum_time[[#This Row],[30]],rounds_cum_time[30],1),"."))</f>
        <v>86.</v>
      </c>
      <c r="AN123" s="130" t="str">
        <f>IF(ISBLANK(laps_times[[#This Row],[31]]),"DNF",CONCATENATE(RANK(rounds_cum_time[[#This Row],[31]],rounds_cum_time[31],1),"."))</f>
        <v>87.</v>
      </c>
      <c r="AO123" s="130" t="str">
        <f>IF(ISBLANK(laps_times[[#This Row],[32]]),"DNF",CONCATENATE(RANK(rounds_cum_time[[#This Row],[32]],rounds_cum_time[32],1),"."))</f>
        <v>87.</v>
      </c>
      <c r="AP123" s="130" t="str">
        <f>IF(ISBLANK(laps_times[[#This Row],[33]]),"DNF",CONCATENATE(RANK(rounds_cum_time[[#This Row],[33]],rounds_cum_time[33],1),"."))</f>
        <v>87.</v>
      </c>
      <c r="AQ123" s="130" t="str">
        <f>IF(ISBLANK(laps_times[[#This Row],[34]]),"DNF",CONCATENATE(RANK(rounds_cum_time[[#This Row],[34]],rounds_cum_time[34],1),"."))</f>
        <v>87.</v>
      </c>
      <c r="AR123" s="130" t="str">
        <f>IF(ISBLANK(laps_times[[#This Row],[35]]),"DNF",CONCATENATE(RANK(rounds_cum_time[[#This Row],[35]],rounds_cum_time[35],1),"."))</f>
        <v>86.</v>
      </c>
      <c r="AS123" s="130" t="str">
        <f>IF(ISBLANK(laps_times[[#This Row],[36]]),"DNF",CONCATENATE(RANK(rounds_cum_time[[#This Row],[36]],rounds_cum_time[36],1),"."))</f>
        <v>85.</v>
      </c>
      <c r="AT123" s="130" t="str">
        <f>IF(ISBLANK(laps_times[[#This Row],[37]]),"DNF",CONCATENATE(RANK(rounds_cum_time[[#This Row],[37]],rounds_cum_time[37],1),"."))</f>
        <v>85.</v>
      </c>
      <c r="AU123" s="130" t="str">
        <f>IF(ISBLANK(laps_times[[#This Row],[38]]),"DNF",CONCATENATE(RANK(rounds_cum_time[[#This Row],[38]],rounds_cum_time[38],1),"."))</f>
        <v>86.</v>
      </c>
      <c r="AV123" s="130" t="str">
        <f>IF(ISBLANK(laps_times[[#This Row],[39]]),"DNF",CONCATENATE(RANK(rounds_cum_time[[#This Row],[39]],rounds_cum_time[39],1),"."))</f>
        <v>86.</v>
      </c>
      <c r="AW123" s="130" t="str">
        <f>IF(ISBLANK(laps_times[[#This Row],[40]]),"DNF",CONCATENATE(RANK(rounds_cum_time[[#This Row],[40]],rounds_cum_time[40],1),"."))</f>
        <v>85.</v>
      </c>
      <c r="AX123" s="130" t="str">
        <f>IF(ISBLANK(laps_times[[#This Row],[41]]),"DNF",CONCATENATE(RANK(rounds_cum_time[[#This Row],[41]],rounds_cum_time[41],1),"."))</f>
        <v>86.</v>
      </c>
      <c r="AY123" s="130" t="str">
        <f>IF(ISBLANK(laps_times[[#This Row],[42]]),"DNF",CONCATENATE(RANK(rounds_cum_time[[#This Row],[42]],rounds_cum_time[42],1),"."))</f>
        <v>86.</v>
      </c>
      <c r="AZ123" s="130" t="str">
        <f>IF(ISBLANK(laps_times[[#This Row],[43]]),"DNF",CONCATENATE(RANK(rounds_cum_time[[#This Row],[43]],rounds_cum_time[43],1),"."))</f>
        <v>87.</v>
      </c>
      <c r="BA123" s="130" t="str">
        <f>IF(ISBLANK(laps_times[[#This Row],[44]]),"DNF",CONCATENATE(RANK(rounds_cum_time[[#This Row],[44]],rounds_cum_time[44],1),"."))</f>
        <v>87.</v>
      </c>
      <c r="BB123" s="130" t="str">
        <f>IF(ISBLANK(laps_times[[#This Row],[45]]),"DNF",CONCATENATE(RANK(rounds_cum_time[[#This Row],[45]],rounds_cum_time[45],1),"."))</f>
        <v>87.</v>
      </c>
      <c r="BC123" s="130" t="str">
        <f>IF(ISBLANK(laps_times[[#This Row],[46]]),"DNF",CONCATENATE(RANK(rounds_cum_time[[#This Row],[46]],rounds_cum_time[46],1),"."))</f>
        <v>87.</v>
      </c>
      <c r="BD123" s="130" t="str">
        <f>IF(ISBLANK(laps_times[[#This Row],[47]]),"DNF",CONCATENATE(RANK(rounds_cum_time[[#This Row],[47]],rounds_cum_time[47],1),"."))</f>
        <v>88.</v>
      </c>
      <c r="BE123" s="130" t="str">
        <f>IF(ISBLANK(laps_times[[#This Row],[48]]),"DNF",CONCATENATE(RANK(rounds_cum_time[[#This Row],[48]],rounds_cum_time[48],1),"."))</f>
        <v>88.</v>
      </c>
      <c r="BF123" s="130" t="str">
        <f>IF(ISBLANK(laps_times[[#This Row],[49]]),"DNF",CONCATENATE(RANK(rounds_cum_time[[#This Row],[49]],rounds_cum_time[49],1),"."))</f>
        <v>88.</v>
      </c>
      <c r="BG123" s="130" t="str">
        <f>IF(ISBLANK(laps_times[[#This Row],[50]]),"DNF",CONCATENATE(RANK(rounds_cum_time[[#This Row],[50]],rounds_cum_time[50],1),"."))</f>
        <v>89.</v>
      </c>
      <c r="BH123" s="130" t="str">
        <f>IF(ISBLANK(laps_times[[#This Row],[51]]),"DNF",CONCATENATE(RANK(rounds_cum_time[[#This Row],[51]],rounds_cum_time[51],1),"."))</f>
        <v>88.</v>
      </c>
      <c r="BI123" s="130" t="str">
        <f>IF(ISBLANK(laps_times[[#This Row],[52]]),"DNF",CONCATENATE(RANK(rounds_cum_time[[#This Row],[52]],rounds_cum_time[52],1),"."))</f>
        <v>89.</v>
      </c>
      <c r="BJ123" s="130" t="str">
        <f>IF(ISBLANK(laps_times[[#This Row],[53]]),"DNF",CONCATENATE(RANK(rounds_cum_time[[#This Row],[53]],rounds_cum_time[53],1),"."))</f>
        <v>89.</v>
      </c>
      <c r="BK123" s="130" t="str">
        <f>IF(ISBLANK(laps_times[[#This Row],[54]]),"DNF",CONCATENATE(RANK(rounds_cum_time[[#This Row],[54]],rounds_cum_time[54],1),"."))</f>
        <v>89.</v>
      </c>
      <c r="BL123" s="130" t="str">
        <f>IF(ISBLANK(laps_times[[#This Row],[55]]),"DNF",CONCATENATE(RANK(rounds_cum_time[[#This Row],[55]],rounds_cum_time[55],1),"."))</f>
        <v>89.</v>
      </c>
      <c r="BM123" s="130" t="str">
        <f>IF(ISBLANK(laps_times[[#This Row],[56]]),"DNF",CONCATENATE(RANK(rounds_cum_time[[#This Row],[56]],rounds_cum_time[56],1),"."))</f>
        <v>89.</v>
      </c>
      <c r="BN123" s="130" t="str">
        <f>IF(ISBLANK(laps_times[[#This Row],[57]]),"DNF",CONCATENATE(RANK(rounds_cum_time[[#This Row],[57]],rounds_cum_time[57],1),"."))</f>
        <v>89.</v>
      </c>
      <c r="BO123" s="130" t="str">
        <f>IF(ISBLANK(laps_times[[#This Row],[58]]),"DNF",CONCATENATE(RANK(rounds_cum_time[[#This Row],[58]],rounds_cum_time[58],1),"."))</f>
        <v>89.</v>
      </c>
      <c r="BP123" s="130" t="str">
        <f>IF(ISBLANK(laps_times[[#This Row],[59]]),"DNF",CONCATENATE(RANK(rounds_cum_time[[#This Row],[59]],rounds_cum_time[59],1),"."))</f>
        <v>89.</v>
      </c>
      <c r="BQ123" s="130" t="str">
        <f>IF(ISBLANK(laps_times[[#This Row],[60]]),"DNF",CONCATENATE(RANK(rounds_cum_time[[#This Row],[60]],rounds_cum_time[60],1),"."))</f>
        <v>89.</v>
      </c>
      <c r="BR123" s="130" t="str">
        <f>IF(ISBLANK(laps_times[[#This Row],[61]]),"DNF",CONCATENATE(RANK(rounds_cum_time[[#This Row],[61]],rounds_cum_time[61],1),"."))</f>
        <v>DNF</v>
      </c>
      <c r="BS123" s="130" t="str">
        <f>IF(ISBLANK(laps_times[[#This Row],[62]]),"DNF",CONCATENATE(RANK(rounds_cum_time[[#This Row],[62]],rounds_cum_time[62],1),"."))</f>
        <v>DNF</v>
      </c>
      <c r="BT123" s="130" t="str">
        <f>IF(ISBLANK(laps_times[[#This Row],[63]]),"DNF",CONCATENATE(RANK(rounds_cum_time[[#This Row],[63]],rounds_cum_time[63],1),"."))</f>
        <v>DNF</v>
      </c>
      <c r="BU123" s="130" t="str">
        <f>IF(ISBLANK(laps_times[[#This Row],[64]]),"DNF",CONCATENATE(RANK(rounds_cum_time[[#This Row],[64]],rounds_cum_time[64],1),"."))</f>
        <v>DNF</v>
      </c>
      <c r="BV123" s="130" t="str">
        <f>IF(ISBLANK(laps_times[[#This Row],[65]]),"DNF",CONCATENATE(RANK(rounds_cum_time[[#This Row],[65]],rounds_cum_time[65],1),"."))</f>
        <v>DNF</v>
      </c>
      <c r="BW123" s="130" t="str">
        <f>IF(ISBLANK(laps_times[[#This Row],[66]]),"DNF",CONCATENATE(RANK(rounds_cum_time[[#This Row],[66]],rounds_cum_time[66],1),"."))</f>
        <v>DNF</v>
      </c>
      <c r="BX123" s="130" t="str">
        <f>IF(ISBLANK(laps_times[[#This Row],[67]]),"DNF",CONCATENATE(RANK(rounds_cum_time[[#This Row],[67]],rounds_cum_time[67],1),"."))</f>
        <v>DNF</v>
      </c>
      <c r="BY123" s="130" t="str">
        <f>IF(ISBLANK(laps_times[[#This Row],[68]]),"DNF",CONCATENATE(RANK(rounds_cum_time[[#This Row],[68]],rounds_cum_time[68],1),"."))</f>
        <v>DNF</v>
      </c>
      <c r="BZ123" s="130" t="str">
        <f>IF(ISBLANK(laps_times[[#This Row],[69]]),"DNF",CONCATENATE(RANK(rounds_cum_time[[#This Row],[69]],rounds_cum_time[69],1),"."))</f>
        <v>DNF</v>
      </c>
      <c r="CA123" s="130" t="str">
        <f>IF(ISBLANK(laps_times[[#This Row],[70]]),"DNF",CONCATENATE(RANK(rounds_cum_time[[#This Row],[70]],rounds_cum_time[70],1),"."))</f>
        <v>DNF</v>
      </c>
      <c r="CB123" s="130" t="str">
        <f>IF(ISBLANK(laps_times[[#This Row],[71]]),"DNF",CONCATENATE(RANK(rounds_cum_time[[#This Row],[71]],rounds_cum_time[71],1),"."))</f>
        <v>DNF</v>
      </c>
      <c r="CC123" s="130" t="str">
        <f>IF(ISBLANK(laps_times[[#This Row],[72]]),"DNF",CONCATENATE(RANK(rounds_cum_time[[#This Row],[72]],rounds_cum_time[72],1),"."))</f>
        <v>DNF</v>
      </c>
      <c r="CD123" s="130" t="str">
        <f>IF(ISBLANK(laps_times[[#This Row],[73]]),"DNF",CONCATENATE(RANK(rounds_cum_time[[#This Row],[73]],rounds_cum_time[73],1),"."))</f>
        <v>DNF</v>
      </c>
      <c r="CE123" s="130" t="str">
        <f>IF(ISBLANK(laps_times[[#This Row],[74]]),"DNF",CONCATENATE(RANK(rounds_cum_time[[#This Row],[74]],rounds_cum_time[74],1),"."))</f>
        <v>DNF</v>
      </c>
      <c r="CF123" s="130" t="str">
        <f>IF(ISBLANK(laps_times[[#This Row],[75]]),"DNF",CONCATENATE(RANK(rounds_cum_time[[#This Row],[75]],rounds_cum_time[75],1),"."))</f>
        <v>DNF</v>
      </c>
      <c r="CG123" s="130" t="str">
        <f>IF(ISBLANK(laps_times[[#This Row],[76]]),"DNF",CONCATENATE(RANK(rounds_cum_time[[#This Row],[76]],rounds_cum_time[76],1),"."))</f>
        <v>DNF</v>
      </c>
      <c r="CH123" s="130" t="str">
        <f>IF(ISBLANK(laps_times[[#This Row],[77]]),"DNF",CONCATENATE(RANK(rounds_cum_time[[#This Row],[77]],rounds_cum_time[77],1),"."))</f>
        <v>DNF</v>
      </c>
      <c r="CI123" s="130" t="str">
        <f>IF(ISBLANK(laps_times[[#This Row],[78]]),"DNF",CONCATENATE(RANK(rounds_cum_time[[#This Row],[78]],rounds_cum_time[78],1),"."))</f>
        <v>DNF</v>
      </c>
      <c r="CJ123" s="130" t="str">
        <f>IF(ISBLANK(laps_times[[#This Row],[79]]),"DNF",CONCATENATE(RANK(rounds_cum_time[[#This Row],[79]],rounds_cum_time[79],1),"."))</f>
        <v>DNF</v>
      </c>
      <c r="CK123" s="130" t="str">
        <f>IF(ISBLANK(laps_times[[#This Row],[80]]),"DNF",CONCATENATE(RANK(rounds_cum_time[[#This Row],[80]],rounds_cum_time[80],1),"."))</f>
        <v>DNF</v>
      </c>
      <c r="CL123" s="130" t="str">
        <f>IF(ISBLANK(laps_times[[#This Row],[81]]),"DNF",CONCATENATE(RANK(rounds_cum_time[[#This Row],[81]],rounds_cum_time[81],1),"."))</f>
        <v>DNF</v>
      </c>
      <c r="CM123" s="130" t="str">
        <f>IF(ISBLANK(laps_times[[#This Row],[82]]),"DNF",CONCATENATE(RANK(rounds_cum_time[[#This Row],[82]],rounds_cum_time[82],1),"."))</f>
        <v>DNF</v>
      </c>
      <c r="CN123" s="130" t="str">
        <f>IF(ISBLANK(laps_times[[#This Row],[83]]),"DNF",CONCATENATE(RANK(rounds_cum_time[[#This Row],[83]],rounds_cum_time[83],1),"."))</f>
        <v>DNF</v>
      </c>
      <c r="CO123" s="130" t="str">
        <f>IF(ISBLANK(laps_times[[#This Row],[84]]),"DNF",CONCATENATE(RANK(rounds_cum_time[[#This Row],[84]],rounds_cum_time[84],1),"."))</f>
        <v>DNF</v>
      </c>
      <c r="CP123" s="130" t="str">
        <f>IF(ISBLANK(laps_times[[#This Row],[85]]),"DNF",CONCATENATE(RANK(rounds_cum_time[[#This Row],[85]],rounds_cum_time[85],1),"."))</f>
        <v>DNF</v>
      </c>
      <c r="CQ123" s="130" t="str">
        <f>IF(ISBLANK(laps_times[[#This Row],[86]]),"DNF",CONCATENATE(RANK(rounds_cum_time[[#This Row],[86]],rounds_cum_time[86],1),"."))</f>
        <v>DNF</v>
      </c>
      <c r="CR123" s="130" t="str">
        <f>IF(ISBLANK(laps_times[[#This Row],[87]]),"DNF",CONCATENATE(RANK(rounds_cum_time[[#This Row],[87]],rounds_cum_time[87],1),"."))</f>
        <v>DNF</v>
      </c>
      <c r="CS123" s="130" t="str">
        <f>IF(ISBLANK(laps_times[[#This Row],[88]]),"DNF",CONCATENATE(RANK(rounds_cum_time[[#This Row],[88]],rounds_cum_time[88],1),"."))</f>
        <v>DNF</v>
      </c>
      <c r="CT123" s="130" t="str">
        <f>IF(ISBLANK(laps_times[[#This Row],[89]]),"DNF",CONCATENATE(RANK(rounds_cum_time[[#This Row],[89]],rounds_cum_time[89],1),"."))</f>
        <v>DNF</v>
      </c>
      <c r="CU123" s="130" t="str">
        <f>IF(ISBLANK(laps_times[[#This Row],[90]]),"DNF",CONCATENATE(RANK(rounds_cum_time[[#This Row],[90]],rounds_cum_time[90],1),"."))</f>
        <v>DNF</v>
      </c>
      <c r="CV123" s="130" t="str">
        <f>IF(ISBLANK(laps_times[[#This Row],[91]]),"DNF",CONCATENATE(RANK(rounds_cum_time[[#This Row],[91]],rounds_cum_time[91],1),"."))</f>
        <v>DNF</v>
      </c>
      <c r="CW123" s="130" t="str">
        <f>IF(ISBLANK(laps_times[[#This Row],[92]]),"DNF",CONCATENATE(RANK(rounds_cum_time[[#This Row],[92]],rounds_cum_time[92],1),"."))</f>
        <v>DNF</v>
      </c>
      <c r="CX123" s="130" t="str">
        <f>IF(ISBLANK(laps_times[[#This Row],[93]]),"DNF",CONCATENATE(RANK(rounds_cum_time[[#This Row],[93]],rounds_cum_time[93],1),"."))</f>
        <v>DNF</v>
      </c>
      <c r="CY123" s="130" t="str">
        <f>IF(ISBLANK(laps_times[[#This Row],[94]]),"DNF",CONCATENATE(RANK(rounds_cum_time[[#This Row],[94]],rounds_cum_time[94],1),"."))</f>
        <v>DNF</v>
      </c>
      <c r="CZ123" s="130" t="str">
        <f>IF(ISBLANK(laps_times[[#This Row],[95]]),"DNF",CONCATENATE(RANK(rounds_cum_time[[#This Row],[95]],rounds_cum_time[95],1),"."))</f>
        <v>DNF</v>
      </c>
      <c r="DA123" s="130" t="str">
        <f>IF(ISBLANK(laps_times[[#This Row],[96]]),"DNF",CONCATENATE(RANK(rounds_cum_time[[#This Row],[96]],rounds_cum_time[96],1),"."))</f>
        <v>DNF</v>
      </c>
      <c r="DB123" s="130" t="str">
        <f>IF(ISBLANK(laps_times[[#This Row],[97]]),"DNF",CONCATENATE(RANK(rounds_cum_time[[#This Row],[97]],rounds_cum_time[97],1),"."))</f>
        <v>DNF</v>
      </c>
      <c r="DC123" s="130" t="str">
        <f>IF(ISBLANK(laps_times[[#This Row],[98]]),"DNF",CONCATENATE(RANK(rounds_cum_time[[#This Row],[98]],rounds_cum_time[98],1),"."))</f>
        <v>DNF</v>
      </c>
      <c r="DD123" s="130" t="str">
        <f>IF(ISBLANK(laps_times[[#This Row],[99]]),"DNF",CONCATENATE(RANK(rounds_cum_time[[#This Row],[99]],rounds_cum_time[99],1),"."))</f>
        <v>DNF</v>
      </c>
      <c r="DE123" s="130" t="str">
        <f>IF(ISBLANK(laps_times[[#This Row],[100]]),"DNF",CONCATENATE(RANK(rounds_cum_time[[#This Row],[100]],rounds_cum_time[100],1),"."))</f>
        <v>DNF</v>
      </c>
      <c r="DF123" s="130" t="str">
        <f>IF(ISBLANK(laps_times[[#This Row],[101]]),"DNF",CONCATENATE(RANK(rounds_cum_time[[#This Row],[101]],rounds_cum_time[101],1),"."))</f>
        <v>DNF</v>
      </c>
      <c r="DG123" s="130" t="str">
        <f>IF(ISBLANK(laps_times[[#This Row],[102]]),"DNF",CONCATENATE(RANK(rounds_cum_time[[#This Row],[102]],rounds_cum_time[102],1),"."))</f>
        <v>DNF</v>
      </c>
      <c r="DH123" s="130" t="str">
        <f>IF(ISBLANK(laps_times[[#This Row],[103]]),"DNF",CONCATENATE(RANK(rounds_cum_time[[#This Row],[103]],rounds_cum_time[103],1),"."))</f>
        <v>DNF</v>
      </c>
      <c r="DI123" s="131" t="str">
        <f>IF(ISBLANK(laps_times[[#This Row],[104]]),"DNF",CONCATENATE(RANK(rounds_cum_time[[#This Row],[104]],rounds_cum_time[104],1),"."))</f>
        <v>DNF</v>
      </c>
      <c r="DJ123" s="131" t="str">
        <f>IF(ISBLANK(laps_times[[#This Row],[105]]),"DNF",CONCATENATE(RANK(rounds_cum_time[[#This Row],[105]],rounds_cum_time[105],1),"."))</f>
        <v>DNF</v>
      </c>
    </row>
    <row r="124" spans="2:114" x14ac:dyDescent="0.2">
      <c r="B124" s="124" t="str">
        <f>laps_times[[#This Row],[poř]]</f>
        <v>DNF</v>
      </c>
      <c r="C124" s="129">
        <f>laps_times[[#This Row],[s.č.]]</f>
        <v>77</v>
      </c>
      <c r="D124" s="125" t="str">
        <f>laps_times[[#This Row],[jméno]]</f>
        <v>Podmelova Vilma</v>
      </c>
      <c r="E124" s="126">
        <f>laps_times[[#This Row],[roč]]</f>
        <v>1962</v>
      </c>
      <c r="F124" s="126" t="str">
        <f>laps_times[[#This Row],[kat]]</f>
        <v>Z2</v>
      </c>
      <c r="G124" s="126" t="str">
        <f>laps_times[[#This Row],[poř_kat]]</f>
        <v>DNF</v>
      </c>
      <c r="H124" s="135" t="str">
        <f>IF(ISBLANK(laps_times[[#This Row],[klub]]),"-",laps_times[[#This Row],[klub]])</f>
        <v>AC Moravska Slavie</v>
      </c>
      <c r="I124" s="138">
        <f>laps_times[[#This Row],[celk. čas]]</f>
        <v>9.5949074074074089E-2</v>
      </c>
      <c r="J124" s="130" t="str">
        <f>IF(ISBLANK(laps_times[[#This Row],[1]]),"DNF",CONCATENATE(RANK(rounds_cum_time[[#This Row],[1]],rounds_cum_time[1],1),"."))</f>
        <v>89.</v>
      </c>
      <c r="K124" s="130" t="str">
        <f>IF(ISBLANK(laps_times[[#This Row],[2]]),"DNF",CONCATENATE(RANK(rounds_cum_time[[#This Row],[2]],rounds_cum_time[2],1),"."))</f>
        <v>92.</v>
      </c>
      <c r="L124" s="130" t="str">
        <f>IF(ISBLANK(laps_times[[#This Row],[3]]),"DNF",CONCATENATE(RANK(rounds_cum_time[[#This Row],[3]],rounds_cum_time[3],1),"."))</f>
        <v>96.</v>
      </c>
      <c r="M124" s="130" t="str">
        <f>IF(ISBLANK(laps_times[[#This Row],[4]]),"DNF",CONCATENATE(RANK(rounds_cum_time[[#This Row],[4]],rounds_cum_time[4],1),"."))</f>
        <v>100.</v>
      </c>
      <c r="N124" s="130" t="str">
        <f>IF(ISBLANK(laps_times[[#This Row],[5]]),"DNF",CONCATENATE(RANK(rounds_cum_time[[#This Row],[5]],rounds_cum_time[5],1),"."))</f>
        <v>101.</v>
      </c>
      <c r="O124" s="130" t="str">
        <f>IF(ISBLANK(laps_times[[#This Row],[6]]),"DNF",CONCATENATE(RANK(rounds_cum_time[[#This Row],[6]],rounds_cum_time[6],1),"."))</f>
        <v>101.</v>
      </c>
      <c r="P124" s="130" t="str">
        <f>IF(ISBLANK(laps_times[[#This Row],[7]]),"DNF",CONCATENATE(RANK(rounds_cum_time[[#This Row],[7]],rounds_cum_time[7],1),"."))</f>
        <v>101.</v>
      </c>
      <c r="Q124" s="130" t="str">
        <f>IF(ISBLANK(laps_times[[#This Row],[8]]),"DNF",CONCATENATE(RANK(rounds_cum_time[[#This Row],[8]],rounds_cum_time[8],1),"."))</f>
        <v>102.</v>
      </c>
      <c r="R124" s="130" t="str">
        <f>IF(ISBLANK(laps_times[[#This Row],[9]]),"DNF",CONCATENATE(RANK(rounds_cum_time[[#This Row],[9]],rounds_cum_time[9],1),"."))</f>
        <v>103.</v>
      </c>
      <c r="S124" s="130" t="str">
        <f>IF(ISBLANK(laps_times[[#This Row],[10]]),"DNF",CONCATENATE(RANK(rounds_cum_time[[#This Row],[10]],rounds_cum_time[10],1),"."))</f>
        <v>103.</v>
      </c>
      <c r="T124" s="130" t="str">
        <f>IF(ISBLANK(laps_times[[#This Row],[11]]),"DNF",CONCATENATE(RANK(rounds_cum_time[[#This Row],[11]],rounds_cum_time[11],1),"."))</f>
        <v>103.</v>
      </c>
      <c r="U124" s="130" t="str">
        <f>IF(ISBLANK(laps_times[[#This Row],[12]]),"DNF",CONCATENATE(RANK(rounds_cum_time[[#This Row],[12]],rounds_cum_time[12],1),"."))</f>
        <v>106.</v>
      </c>
      <c r="V124" s="130" t="str">
        <f>IF(ISBLANK(laps_times[[#This Row],[13]]),"DNF",CONCATENATE(RANK(rounds_cum_time[[#This Row],[13]],rounds_cum_time[13],1),"."))</f>
        <v>105.</v>
      </c>
      <c r="W124" s="130" t="str">
        <f>IF(ISBLANK(laps_times[[#This Row],[14]]),"DNF",CONCATENATE(RANK(rounds_cum_time[[#This Row],[14]],rounds_cum_time[14],1),"."))</f>
        <v>107.</v>
      </c>
      <c r="X124" s="130" t="str">
        <f>IF(ISBLANK(laps_times[[#This Row],[15]]),"DNF",CONCATENATE(RANK(rounds_cum_time[[#This Row],[15]],rounds_cum_time[15],1),"."))</f>
        <v>108.</v>
      </c>
      <c r="Y124" s="130" t="str">
        <f>IF(ISBLANK(laps_times[[#This Row],[16]]),"DNF",CONCATENATE(RANK(rounds_cum_time[[#This Row],[16]],rounds_cum_time[16],1),"."))</f>
        <v>108.</v>
      </c>
      <c r="Z124" s="130" t="str">
        <f>IF(ISBLANK(laps_times[[#This Row],[17]]),"DNF",CONCATENATE(RANK(rounds_cum_time[[#This Row],[17]],rounds_cum_time[17],1),"."))</f>
        <v>108.</v>
      </c>
      <c r="AA124" s="130" t="str">
        <f>IF(ISBLANK(laps_times[[#This Row],[18]]),"DNF",CONCATENATE(RANK(rounds_cum_time[[#This Row],[18]],rounds_cum_time[18],1),"."))</f>
        <v>108.</v>
      </c>
      <c r="AB124" s="130" t="str">
        <f>IF(ISBLANK(laps_times[[#This Row],[19]]),"DNF",CONCATENATE(RANK(rounds_cum_time[[#This Row],[19]],rounds_cum_time[19],1),"."))</f>
        <v>108.</v>
      </c>
      <c r="AC124" s="130" t="str">
        <f>IF(ISBLANK(laps_times[[#This Row],[20]]),"DNF",CONCATENATE(RANK(rounds_cum_time[[#This Row],[20]],rounds_cum_time[20],1),"."))</f>
        <v>108.</v>
      </c>
      <c r="AD124" s="130" t="str">
        <f>IF(ISBLANK(laps_times[[#This Row],[21]]),"DNF",CONCATENATE(RANK(rounds_cum_time[[#This Row],[21]],rounds_cum_time[21],1),"."))</f>
        <v>109.</v>
      </c>
      <c r="AE124" s="130" t="str">
        <f>IF(ISBLANK(laps_times[[#This Row],[22]]),"DNF",CONCATENATE(RANK(rounds_cum_time[[#This Row],[22]],rounds_cum_time[22],1),"."))</f>
        <v>109.</v>
      </c>
      <c r="AF124" s="130" t="str">
        <f>IF(ISBLANK(laps_times[[#This Row],[23]]),"DNF",CONCATENATE(RANK(rounds_cum_time[[#This Row],[23]],rounds_cum_time[23],1),"."))</f>
        <v>109.</v>
      </c>
      <c r="AG124" s="130" t="str">
        <f>IF(ISBLANK(laps_times[[#This Row],[24]]),"DNF",CONCATENATE(RANK(rounds_cum_time[[#This Row],[24]],rounds_cum_time[24],1),"."))</f>
        <v>111.</v>
      </c>
      <c r="AH124" s="130" t="str">
        <f>IF(ISBLANK(laps_times[[#This Row],[25]]),"DNF",CONCATENATE(RANK(rounds_cum_time[[#This Row],[25]],rounds_cum_time[25],1),"."))</f>
        <v>110.</v>
      </c>
      <c r="AI124" s="130" t="str">
        <f>IF(ISBLANK(laps_times[[#This Row],[26]]),"DNF",CONCATENATE(RANK(rounds_cum_time[[#This Row],[26]],rounds_cum_time[26],1),"."))</f>
        <v>111.</v>
      </c>
      <c r="AJ124" s="130" t="str">
        <f>IF(ISBLANK(laps_times[[#This Row],[27]]),"DNF",CONCATENATE(RANK(rounds_cum_time[[#This Row],[27]],rounds_cum_time[27],1),"."))</f>
        <v>113.</v>
      </c>
      <c r="AK124" s="130" t="str">
        <f>IF(ISBLANK(laps_times[[#This Row],[28]]),"DNF",CONCATENATE(RANK(rounds_cum_time[[#This Row],[28]],rounds_cum_time[28],1),"."))</f>
        <v>113.</v>
      </c>
      <c r="AL124" s="130" t="str">
        <f>IF(ISBLANK(laps_times[[#This Row],[29]]),"DNF",CONCATENATE(RANK(rounds_cum_time[[#This Row],[29]],rounds_cum_time[29],1),"."))</f>
        <v>114.</v>
      </c>
      <c r="AM124" s="130" t="str">
        <f>IF(ISBLANK(laps_times[[#This Row],[30]]),"DNF",CONCATENATE(RANK(rounds_cum_time[[#This Row],[30]],rounds_cum_time[30],1),"."))</f>
        <v>114.</v>
      </c>
      <c r="AN124" s="130" t="str">
        <f>IF(ISBLANK(laps_times[[#This Row],[31]]),"DNF",CONCATENATE(RANK(rounds_cum_time[[#This Row],[31]],rounds_cum_time[31],1),"."))</f>
        <v>114.</v>
      </c>
      <c r="AO124" s="130" t="str">
        <f>IF(ISBLANK(laps_times[[#This Row],[32]]),"DNF",CONCATENATE(RANK(rounds_cum_time[[#This Row],[32]],rounds_cum_time[32],1),"."))</f>
        <v>114.</v>
      </c>
      <c r="AP124" s="130" t="str">
        <f>IF(ISBLANK(laps_times[[#This Row],[33]]),"DNF",CONCATENATE(RANK(rounds_cum_time[[#This Row],[33]],rounds_cum_time[33],1),"."))</f>
        <v>114.</v>
      </c>
      <c r="AQ124" s="130" t="str">
        <f>IF(ISBLANK(laps_times[[#This Row],[34]]),"DNF",CONCATENATE(RANK(rounds_cum_time[[#This Row],[34]],rounds_cum_time[34],1),"."))</f>
        <v>115.</v>
      </c>
      <c r="AR124" s="130" t="str">
        <f>IF(ISBLANK(laps_times[[#This Row],[35]]),"DNF",CONCATENATE(RANK(rounds_cum_time[[#This Row],[35]],rounds_cum_time[35],1),"."))</f>
        <v>115.</v>
      </c>
      <c r="AS124" s="130" t="str">
        <f>IF(ISBLANK(laps_times[[#This Row],[36]]),"DNF",CONCATENATE(RANK(rounds_cum_time[[#This Row],[36]],rounds_cum_time[36],1),"."))</f>
        <v>116.</v>
      </c>
      <c r="AT124" s="130" t="str">
        <f>IF(ISBLANK(laps_times[[#This Row],[37]]),"DNF",CONCATENATE(RANK(rounds_cum_time[[#This Row],[37]],rounds_cum_time[37],1),"."))</f>
        <v>116.</v>
      </c>
      <c r="AU124" s="130" t="str">
        <f>IF(ISBLANK(laps_times[[#This Row],[38]]),"DNF",CONCATENATE(RANK(rounds_cum_time[[#This Row],[38]],rounds_cum_time[38],1),"."))</f>
        <v>116.</v>
      </c>
      <c r="AV124" s="130" t="str">
        <f>IF(ISBLANK(laps_times[[#This Row],[39]]),"DNF",CONCATENATE(RANK(rounds_cum_time[[#This Row],[39]],rounds_cum_time[39],1),"."))</f>
        <v>116.</v>
      </c>
      <c r="AW124" s="130" t="str">
        <f>IF(ISBLANK(laps_times[[#This Row],[40]]),"DNF",CONCATENATE(RANK(rounds_cum_time[[#This Row],[40]],rounds_cum_time[40],1),"."))</f>
        <v>116.</v>
      </c>
      <c r="AX124" s="130" t="str">
        <f>IF(ISBLANK(laps_times[[#This Row],[41]]),"DNF",CONCATENATE(RANK(rounds_cum_time[[#This Row],[41]],rounds_cum_time[41],1),"."))</f>
        <v>116.</v>
      </c>
      <c r="AY124" s="130" t="str">
        <f>IF(ISBLANK(laps_times[[#This Row],[42]]),"DNF",CONCATENATE(RANK(rounds_cum_time[[#This Row],[42]],rounds_cum_time[42],1),"."))</f>
        <v>116.</v>
      </c>
      <c r="AZ124" s="130" t="str">
        <f>IF(ISBLANK(laps_times[[#This Row],[43]]),"DNF",CONCATENATE(RANK(rounds_cum_time[[#This Row],[43]],rounds_cum_time[43],1),"."))</f>
        <v>117.</v>
      </c>
      <c r="BA124" s="130" t="str">
        <f>IF(ISBLANK(laps_times[[#This Row],[44]]),"DNF",CONCATENATE(RANK(rounds_cum_time[[#This Row],[44]],rounds_cum_time[44],1),"."))</f>
        <v>117.</v>
      </c>
      <c r="BB124" s="130" t="str">
        <f>IF(ISBLANK(laps_times[[#This Row],[45]]),"DNF",CONCATENATE(RANK(rounds_cum_time[[#This Row],[45]],rounds_cum_time[45],1),"."))</f>
        <v>117.</v>
      </c>
      <c r="BC124" s="130" t="str">
        <f>IF(ISBLANK(laps_times[[#This Row],[46]]),"DNF",CONCATENATE(RANK(rounds_cum_time[[#This Row],[46]],rounds_cum_time[46],1),"."))</f>
        <v>118.</v>
      </c>
      <c r="BD124" s="130" t="str">
        <f>IF(ISBLANK(laps_times[[#This Row],[47]]),"DNF",CONCATENATE(RANK(rounds_cum_time[[#This Row],[47]],rounds_cum_time[47],1),"."))</f>
        <v>118.</v>
      </c>
      <c r="BE124" s="130" t="str">
        <f>IF(ISBLANK(laps_times[[#This Row],[48]]),"DNF",CONCATENATE(RANK(rounds_cum_time[[#This Row],[48]],rounds_cum_time[48],1),"."))</f>
        <v>117.</v>
      </c>
      <c r="BF124" s="130" t="str">
        <f>IF(ISBLANK(laps_times[[#This Row],[49]]),"DNF",CONCATENATE(RANK(rounds_cum_time[[#This Row],[49]],rounds_cum_time[49],1),"."))</f>
        <v>116.</v>
      </c>
      <c r="BG124" s="130" t="str">
        <f>IF(ISBLANK(laps_times[[#This Row],[50]]),"DNF",CONCATENATE(RANK(rounds_cum_time[[#This Row],[50]],rounds_cum_time[50],1),"."))</f>
        <v>DNF</v>
      </c>
      <c r="BH124" s="130" t="str">
        <f>IF(ISBLANK(laps_times[[#This Row],[51]]),"DNF",CONCATENATE(RANK(rounds_cum_time[[#This Row],[51]],rounds_cum_time[51],1),"."))</f>
        <v>DNF</v>
      </c>
      <c r="BI124" s="130" t="str">
        <f>IF(ISBLANK(laps_times[[#This Row],[52]]),"DNF",CONCATENATE(RANK(rounds_cum_time[[#This Row],[52]],rounds_cum_time[52],1),"."))</f>
        <v>DNF</v>
      </c>
      <c r="BJ124" s="130" t="str">
        <f>IF(ISBLANK(laps_times[[#This Row],[53]]),"DNF",CONCATENATE(RANK(rounds_cum_time[[#This Row],[53]],rounds_cum_time[53],1),"."))</f>
        <v>DNF</v>
      </c>
      <c r="BK124" s="130" t="str">
        <f>IF(ISBLANK(laps_times[[#This Row],[54]]),"DNF",CONCATENATE(RANK(rounds_cum_time[[#This Row],[54]],rounds_cum_time[54],1),"."))</f>
        <v>DNF</v>
      </c>
      <c r="BL124" s="130" t="str">
        <f>IF(ISBLANK(laps_times[[#This Row],[55]]),"DNF",CONCATENATE(RANK(rounds_cum_time[[#This Row],[55]],rounds_cum_time[55],1),"."))</f>
        <v>DNF</v>
      </c>
      <c r="BM124" s="130" t="str">
        <f>IF(ISBLANK(laps_times[[#This Row],[56]]),"DNF",CONCATENATE(RANK(rounds_cum_time[[#This Row],[56]],rounds_cum_time[56],1),"."))</f>
        <v>DNF</v>
      </c>
      <c r="BN124" s="130" t="str">
        <f>IF(ISBLANK(laps_times[[#This Row],[57]]),"DNF",CONCATENATE(RANK(rounds_cum_time[[#This Row],[57]],rounds_cum_time[57],1),"."))</f>
        <v>DNF</v>
      </c>
      <c r="BO124" s="130" t="str">
        <f>IF(ISBLANK(laps_times[[#This Row],[58]]),"DNF",CONCATENATE(RANK(rounds_cum_time[[#This Row],[58]],rounds_cum_time[58],1),"."))</f>
        <v>DNF</v>
      </c>
      <c r="BP124" s="130" t="str">
        <f>IF(ISBLANK(laps_times[[#This Row],[59]]),"DNF",CONCATENATE(RANK(rounds_cum_time[[#This Row],[59]],rounds_cum_time[59],1),"."))</f>
        <v>DNF</v>
      </c>
      <c r="BQ124" s="130" t="str">
        <f>IF(ISBLANK(laps_times[[#This Row],[60]]),"DNF",CONCATENATE(RANK(rounds_cum_time[[#This Row],[60]],rounds_cum_time[60],1),"."))</f>
        <v>DNF</v>
      </c>
      <c r="BR124" s="130" t="str">
        <f>IF(ISBLANK(laps_times[[#This Row],[61]]),"DNF",CONCATENATE(RANK(rounds_cum_time[[#This Row],[61]],rounds_cum_time[61],1),"."))</f>
        <v>DNF</v>
      </c>
      <c r="BS124" s="130" t="str">
        <f>IF(ISBLANK(laps_times[[#This Row],[62]]),"DNF",CONCATENATE(RANK(rounds_cum_time[[#This Row],[62]],rounds_cum_time[62],1),"."))</f>
        <v>DNF</v>
      </c>
      <c r="BT124" s="130" t="str">
        <f>IF(ISBLANK(laps_times[[#This Row],[63]]),"DNF",CONCATENATE(RANK(rounds_cum_time[[#This Row],[63]],rounds_cum_time[63],1),"."))</f>
        <v>DNF</v>
      </c>
      <c r="BU124" s="130" t="str">
        <f>IF(ISBLANK(laps_times[[#This Row],[64]]),"DNF",CONCATENATE(RANK(rounds_cum_time[[#This Row],[64]],rounds_cum_time[64],1),"."))</f>
        <v>DNF</v>
      </c>
      <c r="BV124" s="130" t="str">
        <f>IF(ISBLANK(laps_times[[#This Row],[65]]),"DNF",CONCATENATE(RANK(rounds_cum_time[[#This Row],[65]],rounds_cum_time[65],1),"."))</f>
        <v>DNF</v>
      </c>
      <c r="BW124" s="130" t="str">
        <f>IF(ISBLANK(laps_times[[#This Row],[66]]),"DNF",CONCATENATE(RANK(rounds_cum_time[[#This Row],[66]],rounds_cum_time[66],1),"."))</f>
        <v>DNF</v>
      </c>
      <c r="BX124" s="130" t="str">
        <f>IF(ISBLANK(laps_times[[#This Row],[67]]),"DNF",CONCATENATE(RANK(rounds_cum_time[[#This Row],[67]],rounds_cum_time[67],1),"."))</f>
        <v>DNF</v>
      </c>
      <c r="BY124" s="130" t="str">
        <f>IF(ISBLANK(laps_times[[#This Row],[68]]),"DNF",CONCATENATE(RANK(rounds_cum_time[[#This Row],[68]],rounds_cum_time[68],1),"."))</f>
        <v>DNF</v>
      </c>
      <c r="BZ124" s="130" t="str">
        <f>IF(ISBLANK(laps_times[[#This Row],[69]]),"DNF",CONCATENATE(RANK(rounds_cum_time[[#This Row],[69]],rounds_cum_time[69],1),"."))</f>
        <v>DNF</v>
      </c>
      <c r="CA124" s="130" t="str">
        <f>IF(ISBLANK(laps_times[[#This Row],[70]]),"DNF",CONCATENATE(RANK(rounds_cum_time[[#This Row],[70]],rounds_cum_time[70],1),"."))</f>
        <v>DNF</v>
      </c>
      <c r="CB124" s="130" t="str">
        <f>IF(ISBLANK(laps_times[[#This Row],[71]]),"DNF",CONCATENATE(RANK(rounds_cum_time[[#This Row],[71]],rounds_cum_time[71],1),"."))</f>
        <v>DNF</v>
      </c>
      <c r="CC124" s="130" t="str">
        <f>IF(ISBLANK(laps_times[[#This Row],[72]]),"DNF",CONCATENATE(RANK(rounds_cum_time[[#This Row],[72]],rounds_cum_time[72],1),"."))</f>
        <v>DNF</v>
      </c>
      <c r="CD124" s="130" t="str">
        <f>IF(ISBLANK(laps_times[[#This Row],[73]]),"DNF",CONCATENATE(RANK(rounds_cum_time[[#This Row],[73]],rounds_cum_time[73],1),"."))</f>
        <v>DNF</v>
      </c>
      <c r="CE124" s="130" t="str">
        <f>IF(ISBLANK(laps_times[[#This Row],[74]]),"DNF",CONCATENATE(RANK(rounds_cum_time[[#This Row],[74]],rounds_cum_time[74],1),"."))</f>
        <v>DNF</v>
      </c>
      <c r="CF124" s="130" t="str">
        <f>IF(ISBLANK(laps_times[[#This Row],[75]]),"DNF",CONCATENATE(RANK(rounds_cum_time[[#This Row],[75]],rounds_cum_time[75],1),"."))</f>
        <v>DNF</v>
      </c>
      <c r="CG124" s="130" t="str">
        <f>IF(ISBLANK(laps_times[[#This Row],[76]]),"DNF",CONCATENATE(RANK(rounds_cum_time[[#This Row],[76]],rounds_cum_time[76],1),"."))</f>
        <v>DNF</v>
      </c>
      <c r="CH124" s="130" t="str">
        <f>IF(ISBLANK(laps_times[[#This Row],[77]]),"DNF",CONCATENATE(RANK(rounds_cum_time[[#This Row],[77]],rounds_cum_time[77],1),"."))</f>
        <v>DNF</v>
      </c>
      <c r="CI124" s="130" t="str">
        <f>IF(ISBLANK(laps_times[[#This Row],[78]]),"DNF",CONCATENATE(RANK(rounds_cum_time[[#This Row],[78]],rounds_cum_time[78],1),"."))</f>
        <v>DNF</v>
      </c>
      <c r="CJ124" s="130" t="str">
        <f>IF(ISBLANK(laps_times[[#This Row],[79]]),"DNF",CONCATENATE(RANK(rounds_cum_time[[#This Row],[79]],rounds_cum_time[79],1),"."))</f>
        <v>DNF</v>
      </c>
      <c r="CK124" s="130" t="str">
        <f>IF(ISBLANK(laps_times[[#This Row],[80]]),"DNF",CONCATENATE(RANK(rounds_cum_time[[#This Row],[80]],rounds_cum_time[80],1),"."))</f>
        <v>DNF</v>
      </c>
      <c r="CL124" s="130" t="str">
        <f>IF(ISBLANK(laps_times[[#This Row],[81]]),"DNF",CONCATENATE(RANK(rounds_cum_time[[#This Row],[81]],rounds_cum_time[81],1),"."))</f>
        <v>DNF</v>
      </c>
      <c r="CM124" s="130" t="str">
        <f>IF(ISBLANK(laps_times[[#This Row],[82]]),"DNF",CONCATENATE(RANK(rounds_cum_time[[#This Row],[82]],rounds_cum_time[82],1),"."))</f>
        <v>DNF</v>
      </c>
      <c r="CN124" s="130" t="str">
        <f>IF(ISBLANK(laps_times[[#This Row],[83]]),"DNF",CONCATENATE(RANK(rounds_cum_time[[#This Row],[83]],rounds_cum_time[83],1),"."))</f>
        <v>DNF</v>
      </c>
      <c r="CO124" s="130" t="str">
        <f>IF(ISBLANK(laps_times[[#This Row],[84]]),"DNF",CONCATENATE(RANK(rounds_cum_time[[#This Row],[84]],rounds_cum_time[84],1),"."))</f>
        <v>DNF</v>
      </c>
      <c r="CP124" s="130" t="str">
        <f>IF(ISBLANK(laps_times[[#This Row],[85]]),"DNF",CONCATENATE(RANK(rounds_cum_time[[#This Row],[85]],rounds_cum_time[85],1),"."))</f>
        <v>DNF</v>
      </c>
      <c r="CQ124" s="130" t="str">
        <f>IF(ISBLANK(laps_times[[#This Row],[86]]),"DNF",CONCATENATE(RANK(rounds_cum_time[[#This Row],[86]],rounds_cum_time[86],1),"."))</f>
        <v>DNF</v>
      </c>
      <c r="CR124" s="130" t="str">
        <f>IF(ISBLANK(laps_times[[#This Row],[87]]),"DNF",CONCATENATE(RANK(rounds_cum_time[[#This Row],[87]],rounds_cum_time[87],1),"."))</f>
        <v>DNF</v>
      </c>
      <c r="CS124" s="130" t="str">
        <f>IF(ISBLANK(laps_times[[#This Row],[88]]),"DNF",CONCATENATE(RANK(rounds_cum_time[[#This Row],[88]],rounds_cum_time[88],1),"."))</f>
        <v>DNF</v>
      </c>
      <c r="CT124" s="130" t="str">
        <f>IF(ISBLANK(laps_times[[#This Row],[89]]),"DNF",CONCATENATE(RANK(rounds_cum_time[[#This Row],[89]],rounds_cum_time[89],1),"."))</f>
        <v>DNF</v>
      </c>
      <c r="CU124" s="130" t="str">
        <f>IF(ISBLANK(laps_times[[#This Row],[90]]),"DNF",CONCATENATE(RANK(rounds_cum_time[[#This Row],[90]],rounds_cum_time[90],1),"."))</f>
        <v>DNF</v>
      </c>
      <c r="CV124" s="130" t="str">
        <f>IF(ISBLANK(laps_times[[#This Row],[91]]),"DNF",CONCATENATE(RANK(rounds_cum_time[[#This Row],[91]],rounds_cum_time[91],1),"."))</f>
        <v>DNF</v>
      </c>
      <c r="CW124" s="130" t="str">
        <f>IF(ISBLANK(laps_times[[#This Row],[92]]),"DNF",CONCATENATE(RANK(rounds_cum_time[[#This Row],[92]],rounds_cum_time[92],1),"."))</f>
        <v>DNF</v>
      </c>
      <c r="CX124" s="130" t="str">
        <f>IF(ISBLANK(laps_times[[#This Row],[93]]),"DNF",CONCATENATE(RANK(rounds_cum_time[[#This Row],[93]],rounds_cum_time[93],1),"."))</f>
        <v>DNF</v>
      </c>
      <c r="CY124" s="130" t="str">
        <f>IF(ISBLANK(laps_times[[#This Row],[94]]),"DNF",CONCATENATE(RANK(rounds_cum_time[[#This Row],[94]],rounds_cum_time[94],1),"."))</f>
        <v>DNF</v>
      </c>
      <c r="CZ124" s="130" t="str">
        <f>IF(ISBLANK(laps_times[[#This Row],[95]]),"DNF",CONCATENATE(RANK(rounds_cum_time[[#This Row],[95]],rounds_cum_time[95],1),"."))</f>
        <v>DNF</v>
      </c>
      <c r="DA124" s="130" t="str">
        <f>IF(ISBLANK(laps_times[[#This Row],[96]]),"DNF",CONCATENATE(RANK(rounds_cum_time[[#This Row],[96]],rounds_cum_time[96],1),"."))</f>
        <v>DNF</v>
      </c>
      <c r="DB124" s="130" t="str">
        <f>IF(ISBLANK(laps_times[[#This Row],[97]]),"DNF",CONCATENATE(RANK(rounds_cum_time[[#This Row],[97]],rounds_cum_time[97],1),"."))</f>
        <v>DNF</v>
      </c>
      <c r="DC124" s="130" t="str">
        <f>IF(ISBLANK(laps_times[[#This Row],[98]]),"DNF",CONCATENATE(RANK(rounds_cum_time[[#This Row],[98]],rounds_cum_time[98],1),"."))</f>
        <v>DNF</v>
      </c>
      <c r="DD124" s="130" t="str">
        <f>IF(ISBLANK(laps_times[[#This Row],[99]]),"DNF",CONCATENATE(RANK(rounds_cum_time[[#This Row],[99]],rounds_cum_time[99],1),"."))</f>
        <v>DNF</v>
      </c>
      <c r="DE124" s="130" t="str">
        <f>IF(ISBLANK(laps_times[[#This Row],[100]]),"DNF",CONCATENATE(RANK(rounds_cum_time[[#This Row],[100]],rounds_cum_time[100],1),"."))</f>
        <v>DNF</v>
      </c>
      <c r="DF124" s="130" t="str">
        <f>IF(ISBLANK(laps_times[[#This Row],[101]]),"DNF",CONCATENATE(RANK(rounds_cum_time[[#This Row],[101]],rounds_cum_time[101],1),"."))</f>
        <v>DNF</v>
      </c>
      <c r="DG124" s="130" t="str">
        <f>IF(ISBLANK(laps_times[[#This Row],[102]]),"DNF",CONCATENATE(RANK(rounds_cum_time[[#This Row],[102]],rounds_cum_time[102],1),"."))</f>
        <v>DNF</v>
      </c>
      <c r="DH124" s="130" t="str">
        <f>IF(ISBLANK(laps_times[[#This Row],[103]]),"DNF",CONCATENATE(RANK(rounds_cum_time[[#This Row],[103]],rounds_cum_time[103],1),"."))</f>
        <v>DNF</v>
      </c>
      <c r="DI124" s="131" t="str">
        <f>IF(ISBLANK(laps_times[[#This Row],[104]]),"DNF",CONCATENATE(RANK(rounds_cum_time[[#This Row],[104]],rounds_cum_time[104],1),"."))</f>
        <v>DNF</v>
      </c>
      <c r="DJ124" s="131" t="str">
        <f>IF(ISBLANK(laps_times[[#This Row],[105]]),"DNF",CONCATENATE(RANK(rounds_cum_time[[#This Row],[105]],rounds_cum_time[105],1),"."))</f>
        <v>DNF</v>
      </c>
    </row>
    <row r="125" spans="2:114" x14ac:dyDescent="0.2">
      <c r="B125" s="124" t="str">
        <f>laps_times[[#This Row],[poř]]</f>
        <v>DNF</v>
      </c>
      <c r="C125" s="129">
        <f>laps_times[[#This Row],[s.č.]]</f>
        <v>104</v>
      </c>
      <c r="D125" s="125" t="str">
        <f>laps_times[[#This Row],[jméno]]</f>
        <v>Študlar Jiří</v>
      </c>
      <c r="E125" s="126">
        <f>laps_times[[#This Row],[roč]]</f>
        <v>1976</v>
      </c>
      <c r="F125" s="126" t="str">
        <f>laps_times[[#This Row],[kat]]</f>
        <v>M40</v>
      </c>
      <c r="G125" s="126" t="str">
        <f>laps_times[[#This Row],[poř_kat]]</f>
        <v>DNF</v>
      </c>
      <c r="H125" s="135" t="str">
        <f>IF(ISBLANK(laps_times[[#This Row],[klub]]),"-",laps_times[[#This Row],[klub]])</f>
        <v>Cyklo Velešín</v>
      </c>
      <c r="I125" s="138">
        <f>laps_times[[#This Row],[celk. čas]]</f>
        <v>6.8935185185185183E-2</v>
      </c>
      <c r="J125" s="130" t="str">
        <f>IF(ISBLANK(laps_times[[#This Row],[1]]),"DNF",CONCATENATE(RANK(rounds_cum_time[[#This Row],[1]],rounds_cum_time[1],1),"."))</f>
        <v>31.</v>
      </c>
      <c r="K125" s="130" t="str">
        <f>IF(ISBLANK(laps_times[[#This Row],[2]]),"DNF",CONCATENATE(RANK(rounds_cum_time[[#This Row],[2]],rounds_cum_time[2],1),"."))</f>
        <v>34.</v>
      </c>
      <c r="L125" s="130" t="str">
        <f>IF(ISBLANK(laps_times[[#This Row],[3]]),"DNF",CONCATENATE(RANK(rounds_cum_time[[#This Row],[3]],rounds_cum_time[3],1),"."))</f>
        <v>38.</v>
      </c>
      <c r="M125" s="130" t="str">
        <f>IF(ISBLANK(laps_times[[#This Row],[4]]),"DNF",CONCATENATE(RANK(rounds_cum_time[[#This Row],[4]],rounds_cum_time[4],1),"."))</f>
        <v>38.</v>
      </c>
      <c r="N125" s="130" t="str">
        <f>IF(ISBLANK(laps_times[[#This Row],[5]]),"DNF",CONCATENATE(RANK(rounds_cum_time[[#This Row],[5]],rounds_cum_time[5],1),"."))</f>
        <v>39.</v>
      </c>
      <c r="O125" s="130" t="str">
        <f>IF(ISBLANK(laps_times[[#This Row],[6]]),"DNF",CONCATENATE(RANK(rounds_cum_time[[#This Row],[6]],rounds_cum_time[6],1),"."))</f>
        <v>39.</v>
      </c>
      <c r="P125" s="130" t="str">
        <f>IF(ISBLANK(laps_times[[#This Row],[7]]),"DNF",CONCATENATE(RANK(rounds_cum_time[[#This Row],[7]],rounds_cum_time[7],1),"."))</f>
        <v>39.</v>
      </c>
      <c r="Q125" s="130" t="str">
        <f>IF(ISBLANK(laps_times[[#This Row],[8]]),"DNF",CONCATENATE(RANK(rounds_cum_time[[#This Row],[8]],rounds_cum_time[8],1),"."))</f>
        <v>39.</v>
      </c>
      <c r="R125" s="130" t="str">
        <f>IF(ISBLANK(laps_times[[#This Row],[9]]),"DNF",CONCATENATE(RANK(rounds_cum_time[[#This Row],[9]],rounds_cum_time[9],1),"."))</f>
        <v>39.</v>
      </c>
      <c r="S125" s="130" t="str">
        <f>IF(ISBLANK(laps_times[[#This Row],[10]]),"DNF",CONCATENATE(RANK(rounds_cum_time[[#This Row],[10]],rounds_cum_time[10],1),"."))</f>
        <v>39.</v>
      </c>
      <c r="T125" s="130" t="str">
        <f>IF(ISBLANK(laps_times[[#This Row],[11]]),"DNF",CONCATENATE(RANK(rounds_cum_time[[#This Row],[11]],rounds_cum_time[11],1),"."))</f>
        <v>44.</v>
      </c>
      <c r="U125" s="130" t="str">
        <f>IF(ISBLANK(laps_times[[#This Row],[12]]),"DNF",CONCATENATE(RANK(rounds_cum_time[[#This Row],[12]],rounds_cum_time[12],1),"."))</f>
        <v>43.</v>
      </c>
      <c r="V125" s="130" t="str">
        <f>IF(ISBLANK(laps_times[[#This Row],[13]]),"DNF",CONCATENATE(RANK(rounds_cum_time[[#This Row],[13]],rounds_cum_time[13],1),"."))</f>
        <v>43.</v>
      </c>
      <c r="W125" s="130" t="str">
        <f>IF(ISBLANK(laps_times[[#This Row],[14]]),"DNF",CONCATENATE(RANK(rounds_cum_time[[#This Row],[14]],rounds_cum_time[14],1),"."))</f>
        <v>41.</v>
      </c>
      <c r="X125" s="130" t="str">
        <f>IF(ISBLANK(laps_times[[#This Row],[15]]),"DNF",CONCATENATE(RANK(rounds_cum_time[[#This Row],[15]],rounds_cum_time[15],1),"."))</f>
        <v>42.</v>
      </c>
      <c r="Y125" s="130" t="str">
        <f>IF(ISBLANK(laps_times[[#This Row],[16]]),"DNF",CONCATENATE(RANK(rounds_cum_time[[#This Row],[16]],rounds_cum_time[16],1),"."))</f>
        <v>42.</v>
      </c>
      <c r="Z125" s="130" t="str">
        <f>IF(ISBLANK(laps_times[[#This Row],[17]]),"DNF",CONCATENATE(RANK(rounds_cum_time[[#This Row],[17]],rounds_cum_time[17],1),"."))</f>
        <v>42.</v>
      </c>
      <c r="AA125" s="130" t="str">
        <f>IF(ISBLANK(laps_times[[#This Row],[18]]),"DNF",CONCATENATE(RANK(rounds_cum_time[[#This Row],[18]],rounds_cum_time[18],1),"."))</f>
        <v>42.</v>
      </c>
      <c r="AB125" s="130" t="str">
        <f>IF(ISBLANK(laps_times[[#This Row],[19]]),"DNF",CONCATENATE(RANK(rounds_cum_time[[#This Row],[19]],rounds_cum_time[19],1),"."))</f>
        <v>42.</v>
      </c>
      <c r="AC125" s="130" t="str">
        <f>IF(ISBLANK(laps_times[[#This Row],[20]]),"DNF",CONCATENATE(RANK(rounds_cum_time[[#This Row],[20]],rounds_cum_time[20],1),"."))</f>
        <v>43.</v>
      </c>
      <c r="AD125" s="130" t="str">
        <f>IF(ISBLANK(laps_times[[#This Row],[21]]),"DNF",CONCATENATE(RANK(rounds_cum_time[[#This Row],[21]],rounds_cum_time[21],1),"."))</f>
        <v>44.</v>
      </c>
      <c r="AE125" s="130" t="str">
        <f>IF(ISBLANK(laps_times[[#This Row],[22]]),"DNF",CONCATENATE(RANK(rounds_cum_time[[#This Row],[22]],rounds_cum_time[22],1),"."))</f>
        <v>44.</v>
      </c>
      <c r="AF125" s="130" t="str">
        <f>IF(ISBLANK(laps_times[[#This Row],[23]]),"DNF",CONCATENATE(RANK(rounds_cum_time[[#This Row],[23]],rounds_cum_time[23],1),"."))</f>
        <v>44.</v>
      </c>
      <c r="AG125" s="130" t="str">
        <f>IF(ISBLANK(laps_times[[#This Row],[24]]),"DNF",CONCATENATE(RANK(rounds_cum_time[[#This Row],[24]],rounds_cum_time[24],1),"."))</f>
        <v>44.</v>
      </c>
      <c r="AH125" s="130" t="str">
        <f>IF(ISBLANK(laps_times[[#This Row],[25]]),"DNF",CONCATENATE(RANK(rounds_cum_time[[#This Row],[25]],rounds_cum_time[25],1),"."))</f>
        <v>45.</v>
      </c>
      <c r="AI125" s="130" t="str">
        <f>IF(ISBLANK(laps_times[[#This Row],[26]]),"DNF",CONCATENATE(RANK(rounds_cum_time[[#This Row],[26]],rounds_cum_time[26],1),"."))</f>
        <v>45.</v>
      </c>
      <c r="AJ125" s="130" t="str">
        <f>IF(ISBLANK(laps_times[[#This Row],[27]]),"DNF",CONCATENATE(RANK(rounds_cum_time[[#This Row],[27]],rounds_cum_time[27],1),"."))</f>
        <v>45.</v>
      </c>
      <c r="AK125" s="130" t="str">
        <f>IF(ISBLANK(laps_times[[#This Row],[28]]),"DNF",CONCATENATE(RANK(rounds_cum_time[[#This Row],[28]],rounds_cum_time[28],1),"."))</f>
        <v>45.</v>
      </c>
      <c r="AL125" s="130" t="str">
        <f>IF(ISBLANK(laps_times[[#This Row],[29]]),"DNF",CONCATENATE(RANK(rounds_cum_time[[#This Row],[29]],rounds_cum_time[29],1),"."))</f>
        <v>45.</v>
      </c>
      <c r="AM125" s="130" t="str">
        <f>IF(ISBLANK(laps_times[[#This Row],[30]]),"DNF",CONCATENATE(RANK(rounds_cum_time[[#This Row],[30]],rounds_cum_time[30],1),"."))</f>
        <v>45.</v>
      </c>
      <c r="AN125" s="130" t="str">
        <f>IF(ISBLANK(laps_times[[#This Row],[31]]),"DNF",CONCATENATE(RANK(rounds_cum_time[[#This Row],[31]],rounds_cum_time[31],1),"."))</f>
        <v>45.</v>
      </c>
      <c r="AO125" s="130" t="str">
        <f>IF(ISBLANK(laps_times[[#This Row],[32]]),"DNF",CONCATENATE(RANK(rounds_cum_time[[#This Row],[32]],rounds_cum_time[32],1),"."))</f>
        <v>45.</v>
      </c>
      <c r="AP125" s="130" t="str">
        <f>IF(ISBLANK(laps_times[[#This Row],[33]]),"DNF",CONCATENATE(RANK(rounds_cum_time[[#This Row],[33]],rounds_cum_time[33],1),"."))</f>
        <v>45.</v>
      </c>
      <c r="AQ125" s="130" t="str">
        <f>IF(ISBLANK(laps_times[[#This Row],[34]]),"DNF",CONCATENATE(RANK(rounds_cum_time[[#This Row],[34]],rounds_cum_time[34],1),"."))</f>
        <v>44.</v>
      </c>
      <c r="AR125" s="130" t="str">
        <f>IF(ISBLANK(laps_times[[#This Row],[35]]),"DNF",CONCATENATE(RANK(rounds_cum_time[[#This Row],[35]],rounds_cum_time[35],1),"."))</f>
        <v>44.</v>
      </c>
      <c r="AS125" s="130" t="str">
        <f>IF(ISBLANK(laps_times[[#This Row],[36]]),"DNF",CONCATENATE(RANK(rounds_cum_time[[#This Row],[36]],rounds_cum_time[36],1),"."))</f>
        <v>45.</v>
      </c>
      <c r="AT125" s="130" t="str">
        <f>IF(ISBLANK(laps_times[[#This Row],[37]]),"DNF",CONCATENATE(RANK(rounds_cum_time[[#This Row],[37]],rounds_cum_time[37],1),"."))</f>
        <v>44.</v>
      </c>
      <c r="AU125" s="130" t="str">
        <f>IF(ISBLANK(laps_times[[#This Row],[38]]),"DNF",CONCATENATE(RANK(rounds_cum_time[[#This Row],[38]],rounds_cum_time[38],1),"."))</f>
        <v>45.</v>
      </c>
      <c r="AV125" s="130" t="str">
        <f>IF(ISBLANK(laps_times[[#This Row],[39]]),"DNF",CONCATENATE(RANK(rounds_cum_time[[#This Row],[39]],rounds_cum_time[39],1),"."))</f>
        <v>46.</v>
      </c>
      <c r="AW125" s="130" t="str">
        <f>IF(ISBLANK(laps_times[[#This Row],[40]]),"DNF",CONCATENATE(RANK(rounds_cum_time[[#This Row],[40]],rounds_cum_time[40],1),"."))</f>
        <v>46.</v>
      </c>
      <c r="AX125" s="130" t="str">
        <f>IF(ISBLANK(laps_times[[#This Row],[41]]),"DNF",CONCATENATE(RANK(rounds_cum_time[[#This Row],[41]],rounds_cum_time[41],1),"."))</f>
        <v>47.</v>
      </c>
      <c r="AY125" s="130" t="str">
        <f>IF(ISBLANK(laps_times[[#This Row],[42]]),"DNF",CONCATENATE(RANK(rounds_cum_time[[#This Row],[42]],rounds_cum_time[42],1),"."))</f>
        <v>47.</v>
      </c>
      <c r="AZ125" s="130" t="str">
        <f>IF(ISBLANK(laps_times[[#This Row],[43]]),"DNF",CONCATENATE(RANK(rounds_cum_time[[#This Row],[43]],rounds_cum_time[43],1),"."))</f>
        <v>47.</v>
      </c>
      <c r="BA125" s="130" t="str">
        <f>IF(ISBLANK(laps_times[[#This Row],[44]]),"DNF",CONCATENATE(RANK(rounds_cum_time[[#This Row],[44]],rounds_cum_time[44],1),"."))</f>
        <v>47.</v>
      </c>
      <c r="BB125" s="130" t="str">
        <f>IF(ISBLANK(laps_times[[#This Row],[45]]),"DNF",CONCATENATE(RANK(rounds_cum_time[[#This Row],[45]],rounds_cum_time[45],1),"."))</f>
        <v>47.</v>
      </c>
      <c r="BC125" s="130" t="str">
        <f>IF(ISBLANK(laps_times[[#This Row],[46]]),"DNF",CONCATENATE(RANK(rounds_cum_time[[#This Row],[46]],rounds_cum_time[46],1),"."))</f>
        <v>47.</v>
      </c>
      <c r="BD125" s="130" t="str">
        <f>IF(ISBLANK(laps_times[[#This Row],[47]]),"DNF",CONCATENATE(RANK(rounds_cum_time[[#This Row],[47]],rounds_cum_time[47],1),"."))</f>
        <v>47.</v>
      </c>
      <c r="BE125" s="130" t="str">
        <f>IF(ISBLANK(laps_times[[#This Row],[48]]),"DNF",CONCATENATE(RANK(rounds_cum_time[[#This Row],[48]],rounds_cum_time[48],1),"."))</f>
        <v>DNF</v>
      </c>
      <c r="BF125" s="130" t="str">
        <f>IF(ISBLANK(laps_times[[#This Row],[49]]),"DNF",CONCATENATE(RANK(rounds_cum_time[[#This Row],[49]],rounds_cum_time[49],1),"."))</f>
        <v>DNF</v>
      </c>
      <c r="BG125" s="130" t="str">
        <f>IF(ISBLANK(laps_times[[#This Row],[50]]),"DNF",CONCATENATE(RANK(rounds_cum_time[[#This Row],[50]],rounds_cum_time[50],1),"."))</f>
        <v>DNF</v>
      </c>
      <c r="BH125" s="130" t="str">
        <f>IF(ISBLANK(laps_times[[#This Row],[51]]),"DNF",CONCATENATE(RANK(rounds_cum_time[[#This Row],[51]],rounds_cum_time[51],1),"."))</f>
        <v>DNF</v>
      </c>
      <c r="BI125" s="130" t="str">
        <f>IF(ISBLANK(laps_times[[#This Row],[52]]),"DNF",CONCATENATE(RANK(rounds_cum_time[[#This Row],[52]],rounds_cum_time[52],1),"."))</f>
        <v>DNF</v>
      </c>
      <c r="BJ125" s="130" t="str">
        <f>IF(ISBLANK(laps_times[[#This Row],[53]]),"DNF",CONCATENATE(RANK(rounds_cum_time[[#This Row],[53]],rounds_cum_time[53],1),"."))</f>
        <v>DNF</v>
      </c>
      <c r="BK125" s="130" t="str">
        <f>IF(ISBLANK(laps_times[[#This Row],[54]]),"DNF",CONCATENATE(RANK(rounds_cum_time[[#This Row],[54]],rounds_cum_time[54],1),"."))</f>
        <v>DNF</v>
      </c>
      <c r="BL125" s="130" t="str">
        <f>IF(ISBLANK(laps_times[[#This Row],[55]]),"DNF",CONCATENATE(RANK(rounds_cum_time[[#This Row],[55]],rounds_cum_time[55],1),"."))</f>
        <v>DNF</v>
      </c>
      <c r="BM125" s="130" t="str">
        <f>IF(ISBLANK(laps_times[[#This Row],[56]]),"DNF",CONCATENATE(RANK(rounds_cum_time[[#This Row],[56]],rounds_cum_time[56],1),"."))</f>
        <v>DNF</v>
      </c>
      <c r="BN125" s="130" t="str">
        <f>IF(ISBLANK(laps_times[[#This Row],[57]]),"DNF",CONCATENATE(RANK(rounds_cum_time[[#This Row],[57]],rounds_cum_time[57],1),"."))</f>
        <v>DNF</v>
      </c>
      <c r="BO125" s="130" t="str">
        <f>IF(ISBLANK(laps_times[[#This Row],[58]]),"DNF",CONCATENATE(RANK(rounds_cum_time[[#This Row],[58]],rounds_cum_time[58],1),"."))</f>
        <v>DNF</v>
      </c>
      <c r="BP125" s="130" t="str">
        <f>IF(ISBLANK(laps_times[[#This Row],[59]]),"DNF",CONCATENATE(RANK(rounds_cum_time[[#This Row],[59]],rounds_cum_time[59],1),"."))</f>
        <v>DNF</v>
      </c>
      <c r="BQ125" s="130" t="str">
        <f>IF(ISBLANK(laps_times[[#This Row],[60]]),"DNF",CONCATENATE(RANK(rounds_cum_time[[#This Row],[60]],rounds_cum_time[60],1),"."))</f>
        <v>DNF</v>
      </c>
      <c r="BR125" s="130" t="str">
        <f>IF(ISBLANK(laps_times[[#This Row],[61]]),"DNF",CONCATENATE(RANK(rounds_cum_time[[#This Row],[61]],rounds_cum_time[61],1),"."))</f>
        <v>DNF</v>
      </c>
      <c r="BS125" s="130" t="str">
        <f>IF(ISBLANK(laps_times[[#This Row],[62]]),"DNF",CONCATENATE(RANK(rounds_cum_time[[#This Row],[62]],rounds_cum_time[62],1),"."))</f>
        <v>DNF</v>
      </c>
      <c r="BT125" s="130" t="str">
        <f>IF(ISBLANK(laps_times[[#This Row],[63]]),"DNF",CONCATENATE(RANK(rounds_cum_time[[#This Row],[63]],rounds_cum_time[63],1),"."))</f>
        <v>DNF</v>
      </c>
      <c r="BU125" s="130" t="str">
        <f>IF(ISBLANK(laps_times[[#This Row],[64]]),"DNF",CONCATENATE(RANK(rounds_cum_time[[#This Row],[64]],rounds_cum_time[64],1),"."))</f>
        <v>DNF</v>
      </c>
      <c r="BV125" s="130" t="str">
        <f>IF(ISBLANK(laps_times[[#This Row],[65]]),"DNF",CONCATENATE(RANK(rounds_cum_time[[#This Row],[65]],rounds_cum_time[65],1),"."))</f>
        <v>DNF</v>
      </c>
      <c r="BW125" s="130" t="str">
        <f>IF(ISBLANK(laps_times[[#This Row],[66]]),"DNF",CONCATENATE(RANK(rounds_cum_time[[#This Row],[66]],rounds_cum_time[66],1),"."))</f>
        <v>DNF</v>
      </c>
      <c r="BX125" s="130" t="str">
        <f>IF(ISBLANK(laps_times[[#This Row],[67]]),"DNF",CONCATENATE(RANK(rounds_cum_time[[#This Row],[67]],rounds_cum_time[67],1),"."))</f>
        <v>DNF</v>
      </c>
      <c r="BY125" s="130" t="str">
        <f>IF(ISBLANK(laps_times[[#This Row],[68]]),"DNF",CONCATENATE(RANK(rounds_cum_time[[#This Row],[68]],rounds_cum_time[68],1),"."))</f>
        <v>DNF</v>
      </c>
      <c r="BZ125" s="130" t="str">
        <f>IF(ISBLANK(laps_times[[#This Row],[69]]),"DNF",CONCATENATE(RANK(rounds_cum_time[[#This Row],[69]],rounds_cum_time[69],1),"."))</f>
        <v>DNF</v>
      </c>
      <c r="CA125" s="130" t="str">
        <f>IF(ISBLANK(laps_times[[#This Row],[70]]),"DNF",CONCATENATE(RANK(rounds_cum_time[[#This Row],[70]],rounds_cum_time[70],1),"."))</f>
        <v>DNF</v>
      </c>
      <c r="CB125" s="130" t="str">
        <f>IF(ISBLANK(laps_times[[#This Row],[71]]),"DNF",CONCATENATE(RANK(rounds_cum_time[[#This Row],[71]],rounds_cum_time[71],1),"."))</f>
        <v>DNF</v>
      </c>
      <c r="CC125" s="130" t="str">
        <f>IF(ISBLANK(laps_times[[#This Row],[72]]),"DNF",CONCATENATE(RANK(rounds_cum_time[[#This Row],[72]],rounds_cum_time[72],1),"."))</f>
        <v>DNF</v>
      </c>
      <c r="CD125" s="130" t="str">
        <f>IF(ISBLANK(laps_times[[#This Row],[73]]),"DNF",CONCATENATE(RANK(rounds_cum_time[[#This Row],[73]],rounds_cum_time[73],1),"."))</f>
        <v>DNF</v>
      </c>
      <c r="CE125" s="130" t="str">
        <f>IF(ISBLANK(laps_times[[#This Row],[74]]),"DNF",CONCATENATE(RANK(rounds_cum_time[[#This Row],[74]],rounds_cum_time[74],1),"."))</f>
        <v>DNF</v>
      </c>
      <c r="CF125" s="130" t="str">
        <f>IF(ISBLANK(laps_times[[#This Row],[75]]),"DNF",CONCATENATE(RANK(rounds_cum_time[[#This Row],[75]],rounds_cum_time[75],1),"."))</f>
        <v>DNF</v>
      </c>
      <c r="CG125" s="130" t="str">
        <f>IF(ISBLANK(laps_times[[#This Row],[76]]),"DNF",CONCATENATE(RANK(rounds_cum_time[[#This Row],[76]],rounds_cum_time[76],1),"."))</f>
        <v>DNF</v>
      </c>
      <c r="CH125" s="130" t="str">
        <f>IF(ISBLANK(laps_times[[#This Row],[77]]),"DNF",CONCATENATE(RANK(rounds_cum_time[[#This Row],[77]],rounds_cum_time[77],1),"."))</f>
        <v>DNF</v>
      </c>
      <c r="CI125" s="130" t="str">
        <f>IF(ISBLANK(laps_times[[#This Row],[78]]),"DNF",CONCATENATE(RANK(rounds_cum_time[[#This Row],[78]],rounds_cum_time[78],1),"."))</f>
        <v>DNF</v>
      </c>
      <c r="CJ125" s="130" t="str">
        <f>IF(ISBLANK(laps_times[[#This Row],[79]]),"DNF",CONCATENATE(RANK(rounds_cum_time[[#This Row],[79]],rounds_cum_time[79],1),"."))</f>
        <v>DNF</v>
      </c>
      <c r="CK125" s="130" t="str">
        <f>IF(ISBLANK(laps_times[[#This Row],[80]]),"DNF",CONCATENATE(RANK(rounds_cum_time[[#This Row],[80]],rounds_cum_time[80],1),"."))</f>
        <v>DNF</v>
      </c>
      <c r="CL125" s="130" t="str">
        <f>IF(ISBLANK(laps_times[[#This Row],[81]]),"DNF",CONCATENATE(RANK(rounds_cum_time[[#This Row],[81]],rounds_cum_time[81],1),"."))</f>
        <v>DNF</v>
      </c>
      <c r="CM125" s="130" t="str">
        <f>IF(ISBLANK(laps_times[[#This Row],[82]]),"DNF",CONCATENATE(RANK(rounds_cum_time[[#This Row],[82]],rounds_cum_time[82],1),"."))</f>
        <v>DNF</v>
      </c>
      <c r="CN125" s="130" t="str">
        <f>IF(ISBLANK(laps_times[[#This Row],[83]]),"DNF",CONCATENATE(RANK(rounds_cum_time[[#This Row],[83]],rounds_cum_time[83],1),"."))</f>
        <v>DNF</v>
      </c>
      <c r="CO125" s="130" t="str">
        <f>IF(ISBLANK(laps_times[[#This Row],[84]]),"DNF",CONCATENATE(RANK(rounds_cum_time[[#This Row],[84]],rounds_cum_time[84],1),"."))</f>
        <v>DNF</v>
      </c>
      <c r="CP125" s="130" t="str">
        <f>IF(ISBLANK(laps_times[[#This Row],[85]]),"DNF",CONCATENATE(RANK(rounds_cum_time[[#This Row],[85]],rounds_cum_time[85],1),"."))</f>
        <v>DNF</v>
      </c>
      <c r="CQ125" s="130" t="str">
        <f>IF(ISBLANK(laps_times[[#This Row],[86]]),"DNF",CONCATENATE(RANK(rounds_cum_time[[#This Row],[86]],rounds_cum_time[86],1),"."))</f>
        <v>DNF</v>
      </c>
      <c r="CR125" s="130" t="str">
        <f>IF(ISBLANK(laps_times[[#This Row],[87]]),"DNF",CONCATENATE(RANK(rounds_cum_time[[#This Row],[87]],rounds_cum_time[87],1),"."))</f>
        <v>DNF</v>
      </c>
      <c r="CS125" s="130" t="str">
        <f>IF(ISBLANK(laps_times[[#This Row],[88]]),"DNF",CONCATENATE(RANK(rounds_cum_time[[#This Row],[88]],rounds_cum_time[88],1),"."))</f>
        <v>DNF</v>
      </c>
      <c r="CT125" s="130" t="str">
        <f>IF(ISBLANK(laps_times[[#This Row],[89]]),"DNF",CONCATENATE(RANK(rounds_cum_time[[#This Row],[89]],rounds_cum_time[89],1),"."))</f>
        <v>DNF</v>
      </c>
      <c r="CU125" s="130" t="str">
        <f>IF(ISBLANK(laps_times[[#This Row],[90]]),"DNF",CONCATENATE(RANK(rounds_cum_time[[#This Row],[90]],rounds_cum_time[90],1),"."))</f>
        <v>DNF</v>
      </c>
      <c r="CV125" s="130" t="str">
        <f>IF(ISBLANK(laps_times[[#This Row],[91]]),"DNF",CONCATENATE(RANK(rounds_cum_time[[#This Row],[91]],rounds_cum_time[91],1),"."))</f>
        <v>DNF</v>
      </c>
      <c r="CW125" s="130" t="str">
        <f>IF(ISBLANK(laps_times[[#This Row],[92]]),"DNF",CONCATENATE(RANK(rounds_cum_time[[#This Row],[92]],rounds_cum_time[92],1),"."))</f>
        <v>DNF</v>
      </c>
      <c r="CX125" s="130" t="str">
        <f>IF(ISBLANK(laps_times[[#This Row],[93]]),"DNF",CONCATENATE(RANK(rounds_cum_time[[#This Row],[93]],rounds_cum_time[93],1),"."))</f>
        <v>DNF</v>
      </c>
      <c r="CY125" s="130" t="str">
        <f>IF(ISBLANK(laps_times[[#This Row],[94]]),"DNF",CONCATENATE(RANK(rounds_cum_time[[#This Row],[94]],rounds_cum_time[94],1),"."))</f>
        <v>DNF</v>
      </c>
      <c r="CZ125" s="130" t="str">
        <f>IF(ISBLANK(laps_times[[#This Row],[95]]),"DNF",CONCATENATE(RANK(rounds_cum_time[[#This Row],[95]],rounds_cum_time[95],1),"."))</f>
        <v>DNF</v>
      </c>
      <c r="DA125" s="130" t="str">
        <f>IF(ISBLANK(laps_times[[#This Row],[96]]),"DNF",CONCATENATE(RANK(rounds_cum_time[[#This Row],[96]],rounds_cum_time[96],1),"."))</f>
        <v>DNF</v>
      </c>
      <c r="DB125" s="130" t="str">
        <f>IF(ISBLANK(laps_times[[#This Row],[97]]),"DNF",CONCATENATE(RANK(rounds_cum_time[[#This Row],[97]],rounds_cum_time[97],1),"."))</f>
        <v>DNF</v>
      </c>
      <c r="DC125" s="130" t="str">
        <f>IF(ISBLANK(laps_times[[#This Row],[98]]),"DNF",CONCATENATE(RANK(rounds_cum_time[[#This Row],[98]],rounds_cum_time[98],1),"."))</f>
        <v>DNF</v>
      </c>
      <c r="DD125" s="130" t="str">
        <f>IF(ISBLANK(laps_times[[#This Row],[99]]),"DNF",CONCATENATE(RANK(rounds_cum_time[[#This Row],[99]],rounds_cum_time[99],1),"."))</f>
        <v>DNF</v>
      </c>
      <c r="DE125" s="130" t="str">
        <f>IF(ISBLANK(laps_times[[#This Row],[100]]),"DNF",CONCATENATE(RANK(rounds_cum_time[[#This Row],[100]],rounds_cum_time[100],1),"."))</f>
        <v>DNF</v>
      </c>
      <c r="DF125" s="130" t="str">
        <f>IF(ISBLANK(laps_times[[#This Row],[101]]),"DNF",CONCATENATE(RANK(rounds_cum_time[[#This Row],[101]],rounds_cum_time[101],1),"."))</f>
        <v>DNF</v>
      </c>
      <c r="DG125" s="130" t="str">
        <f>IF(ISBLANK(laps_times[[#This Row],[102]]),"DNF",CONCATENATE(RANK(rounds_cum_time[[#This Row],[102]],rounds_cum_time[102],1),"."))</f>
        <v>DNF</v>
      </c>
      <c r="DH125" s="130" t="str">
        <f>IF(ISBLANK(laps_times[[#This Row],[103]]),"DNF",CONCATENATE(RANK(rounds_cum_time[[#This Row],[103]],rounds_cum_time[103],1),"."))</f>
        <v>DNF</v>
      </c>
      <c r="DI125" s="131" t="str">
        <f>IF(ISBLANK(laps_times[[#This Row],[104]]),"DNF",CONCATENATE(RANK(rounds_cum_time[[#This Row],[104]],rounds_cum_time[104],1),"."))</f>
        <v>DNF</v>
      </c>
      <c r="DJ125" s="131" t="str">
        <f>IF(ISBLANK(laps_times[[#This Row],[105]]),"DNF",CONCATENATE(RANK(rounds_cum_time[[#This Row],[105]],rounds_cum_time[105],1),"."))</f>
        <v>DNF</v>
      </c>
    </row>
    <row r="126" spans="2:114" x14ac:dyDescent="0.2">
      <c r="B126" s="124" t="str">
        <f>laps_times[[#This Row],[poř]]</f>
        <v>DNF</v>
      </c>
      <c r="C126" s="129">
        <f>laps_times[[#This Row],[s.č.]]</f>
        <v>138</v>
      </c>
      <c r="D126" s="125" t="str">
        <f>laps_times[[#This Row],[jméno]]</f>
        <v>Pilík Stanislav</v>
      </c>
      <c r="E126" s="126">
        <f>laps_times[[#This Row],[roč]]</f>
        <v>1950</v>
      </c>
      <c r="F126" s="126" t="str">
        <f>laps_times[[#This Row],[kat]]</f>
        <v>M60</v>
      </c>
      <c r="G126" s="126" t="str">
        <f>laps_times[[#This Row],[poř_kat]]</f>
        <v>DNF</v>
      </c>
      <c r="H126" s="135" t="str">
        <f>IF(ISBLANK(laps_times[[#This Row],[klub]]),"-",laps_times[[#This Row],[klub]])</f>
        <v>-</v>
      </c>
      <c r="I126" s="138">
        <f>laps_times[[#This Row],[celk. čas]]</f>
        <v>4.670138888888889E-2</v>
      </c>
      <c r="J126" s="130" t="str">
        <f>IF(ISBLANK(laps_times[[#This Row],[1]]),"DNF",CONCATENATE(RANK(rounds_cum_time[[#This Row],[1]],rounds_cum_time[1],1),"."))</f>
        <v>69.</v>
      </c>
      <c r="K126" s="130" t="str">
        <f>IF(ISBLANK(laps_times[[#This Row],[2]]),"DNF",CONCATENATE(RANK(rounds_cum_time[[#This Row],[2]],rounds_cum_time[2],1),"."))</f>
        <v>73.</v>
      </c>
      <c r="L126" s="130" t="str">
        <f>IF(ISBLANK(laps_times[[#This Row],[3]]),"DNF",CONCATENATE(RANK(rounds_cum_time[[#This Row],[3]],rounds_cum_time[3],1),"."))</f>
        <v>76.</v>
      </c>
      <c r="M126" s="130" t="str">
        <f>IF(ISBLANK(laps_times[[#This Row],[4]]),"DNF",CONCATENATE(RANK(rounds_cum_time[[#This Row],[4]],rounds_cum_time[4],1),"."))</f>
        <v>75.</v>
      </c>
      <c r="N126" s="130" t="str">
        <f>IF(ISBLANK(laps_times[[#This Row],[5]]),"DNF",CONCATENATE(RANK(rounds_cum_time[[#This Row],[5]],rounds_cum_time[5],1),"."))</f>
        <v>78.</v>
      </c>
      <c r="O126" s="130" t="str">
        <f>IF(ISBLANK(laps_times[[#This Row],[6]]),"DNF",CONCATENATE(RANK(rounds_cum_time[[#This Row],[6]],rounds_cum_time[6],1),"."))</f>
        <v>78.</v>
      </c>
      <c r="P126" s="130" t="str">
        <f>IF(ISBLANK(laps_times[[#This Row],[7]]),"DNF",CONCATENATE(RANK(rounds_cum_time[[#This Row],[7]],rounds_cum_time[7],1),"."))</f>
        <v>79.</v>
      </c>
      <c r="Q126" s="130" t="str">
        <f>IF(ISBLANK(laps_times[[#This Row],[8]]),"DNF",CONCATENATE(RANK(rounds_cum_time[[#This Row],[8]],rounds_cum_time[8],1),"."))</f>
        <v>78.</v>
      </c>
      <c r="R126" s="130" t="str">
        <f>IF(ISBLANK(laps_times[[#This Row],[9]]),"DNF",CONCATENATE(RANK(rounds_cum_time[[#This Row],[9]],rounds_cum_time[9],1),"."))</f>
        <v>77.</v>
      </c>
      <c r="S126" s="130" t="str">
        <f>IF(ISBLANK(laps_times[[#This Row],[10]]),"DNF",CONCATENATE(RANK(rounds_cum_time[[#This Row],[10]],rounds_cum_time[10],1),"."))</f>
        <v>78.</v>
      </c>
      <c r="T126" s="130" t="str">
        <f>IF(ISBLANK(laps_times[[#This Row],[11]]),"DNF",CONCATENATE(RANK(rounds_cum_time[[#This Row],[11]],rounds_cum_time[11],1),"."))</f>
        <v>78.</v>
      </c>
      <c r="U126" s="130" t="str">
        <f>IF(ISBLANK(laps_times[[#This Row],[12]]),"DNF",CONCATENATE(RANK(rounds_cum_time[[#This Row],[12]],rounds_cum_time[12],1),"."))</f>
        <v>78.</v>
      </c>
      <c r="V126" s="130" t="str">
        <f>IF(ISBLANK(laps_times[[#This Row],[13]]),"DNF",CONCATENATE(RANK(rounds_cum_time[[#This Row],[13]],rounds_cum_time[13],1),"."))</f>
        <v>79.</v>
      </c>
      <c r="W126" s="130" t="str">
        <f>IF(ISBLANK(laps_times[[#This Row],[14]]),"DNF",CONCATENATE(RANK(rounds_cum_time[[#This Row],[14]],rounds_cum_time[14],1),"."))</f>
        <v>79.</v>
      </c>
      <c r="X126" s="130" t="str">
        <f>IF(ISBLANK(laps_times[[#This Row],[15]]),"DNF",CONCATENATE(RANK(rounds_cum_time[[#This Row],[15]],rounds_cum_time[15],1),"."))</f>
        <v>79.</v>
      </c>
      <c r="Y126" s="130" t="str">
        <f>IF(ISBLANK(laps_times[[#This Row],[16]]),"DNF",CONCATENATE(RANK(rounds_cum_time[[#This Row],[16]],rounds_cum_time[16],1),"."))</f>
        <v>78.</v>
      </c>
      <c r="Z126" s="130" t="str">
        <f>IF(ISBLANK(laps_times[[#This Row],[17]]),"DNF",CONCATENATE(RANK(rounds_cum_time[[#This Row],[17]],rounds_cum_time[17],1),"."))</f>
        <v>78.</v>
      </c>
      <c r="AA126" s="130" t="str">
        <f>IF(ISBLANK(laps_times[[#This Row],[18]]),"DNF",CONCATENATE(RANK(rounds_cum_time[[#This Row],[18]],rounds_cum_time[18],1),"."))</f>
        <v>78.</v>
      </c>
      <c r="AB126" s="130" t="str">
        <f>IF(ISBLANK(laps_times[[#This Row],[19]]),"DNF",CONCATENATE(RANK(rounds_cum_time[[#This Row],[19]],rounds_cum_time[19],1),"."))</f>
        <v>78.</v>
      </c>
      <c r="AC126" s="130" t="str">
        <f>IF(ISBLANK(laps_times[[#This Row],[20]]),"DNF",CONCATENATE(RANK(rounds_cum_time[[#This Row],[20]],rounds_cum_time[20],1),"."))</f>
        <v>78.</v>
      </c>
      <c r="AD126" s="130" t="str">
        <f>IF(ISBLANK(laps_times[[#This Row],[21]]),"DNF",CONCATENATE(RANK(rounds_cum_time[[#This Row],[21]],rounds_cum_time[21],1),"."))</f>
        <v>78.</v>
      </c>
      <c r="AE126" s="130" t="str">
        <f>IF(ISBLANK(laps_times[[#This Row],[22]]),"DNF",CONCATENATE(RANK(rounds_cum_time[[#This Row],[22]],rounds_cum_time[22],1),"."))</f>
        <v>78.</v>
      </c>
      <c r="AF126" s="130" t="str">
        <f>IF(ISBLANK(laps_times[[#This Row],[23]]),"DNF",CONCATENATE(RANK(rounds_cum_time[[#This Row],[23]],rounds_cum_time[23],1),"."))</f>
        <v>77.</v>
      </c>
      <c r="AG126" s="130" t="str">
        <f>IF(ISBLANK(laps_times[[#This Row],[24]]),"DNF",CONCATENATE(RANK(rounds_cum_time[[#This Row],[24]],rounds_cum_time[24],1),"."))</f>
        <v>75.</v>
      </c>
      <c r="AH126" s="130" t="str">
        <f>IF(ISBLANK(laps_times[[#This Row],[25]]),"DNF",CONCATENATE(RANK(rounds_cum_time[[#This Row],[25]],rounds_cum_time[25],1),"."))</f>
        <v>75.</v>
      </c>
      <c r="AI126" s="130" t="str">
        <f>IF(ISBLANK(laps_times[[#This Row],[26]]),"DNF",CONCATENATE(RANK(rounds_cum_time[[#This Row],[26]],rounds_cum_time[26],1),"."))</f>
        <v>75.</v>
      </c>
      <c r="AJ126" s="130" t="str">
        <f>IF(ISBLANK(laps_times[[#This Row],[27]]),"DNF",CONCATENATE(RANK(rounds_cum_time[[#This Row],[27]],rounds_cum_time[27],1),"."))</f>
        <v>75.</v>
      </c>
      <c r="AK126" s="130" t="str">
        <f>IF(ISBLANK(laps_times[[#This Row],[28]]),"DNF",CONCATENATE(RANK(rounds_cum_time[[#This Row],[28]],rounds_cum_time[28],1),"."))</f>
        <v>74.</v>
      </c>
      <c r="AL126" s="130" t="str">
        <f>IF(ISBLANK(laps_times[[#This Row],[29]]),"DNF",CONCATENATE(RANK(rounds_cum_time[[#This Row],[29]],rounds_cum_time[29],1),"."))</f>
        <v>74.</v>
      </c>
      <c r="AM126" s="130" t="str">
        <f>IF(ISBLANK(laps_times[[#This Row],[30]]),"DNF",CONCATENATE(RANK(rounds_cum_time[[#This Row],[30]],rounds_cum_time[30],1),"."))</f>
        <v>76.</v>
      </c>
      <c r="AN126" s="130" t="str">
        <f>IF(ISBLANK(laps_times[[#This Row],[31]]),"DNF",CONCATENATE(RANK(rounds_cum_time[[#This Row],[31]],rounds_cum_time[31],1),"."))</f>
        <v>82.</v>
      </c>
      <c r="AO126" s="130" t="str">
        <f>IF(ISBLANK(laps_times[[#This Row],[32]]),"DNF",CONCATENATE(RANK(rounds_cum_time[[#This Row],[32]],rounds_cum_time[32],1),"."))</f>
        <v>DNF</v>
      </c>
      <c r="AP126" s="130" t="str">
        <f>IF(ISBLANK(laps_times[[#This Row],[33]]),"DNF",CONCATENATE(RANK(rounds_cum_time[[#This Row],[33]],rounds_cum_time[33],1),"."))</f>
        <v>DNF</v>
      </c>
      <c r="AQ126" s="130" t="str">
        <f>IF(ISBLANK(laps_times[[#This Row],[34]]),"DNF",CONCATENATE(RANK(rounds_cum_time[[#This Row],[34]],rounds_cum_time[34],1),"."))</f>
        <v>DNF</v>
      </c>
      <c r="AR126" s="130" t="str">
        <f>IF(ISBLANK(laps_times[[#This Row],[35]]),"DNF",CONCATENATE(RANK(rounds_cum_time[[#This Row],[35]],rounds_cum_time[35],1),"."))</f>
        <v>DNF</v>
      </c>
      <c r="AS126" s="130" t="str">
        <f>IF(ISBLANK(laps_times[[#This Row],[36]]),"DNF",CONCATENATE(RANK(rounds_cum_time[[#This Row],[36]],rounds_cum_time[36],1),"."))</f>
        <v>DNF</v>
      </c>
      <c r="AT126" s="130" t="str">
        <f>IF(ISBLANK(laps_times[[#This Row],[37]]),"DNF",CONCATENATE(RANK(rounds_cum_time[[#This Row],[37]],rounds_cum_time[37],1),"."))</f>
        <v>DNF</v>
      </c>
      <c r="AU126" s="130" t="str">
        <f>IF(ISBLANK(laps_times[[#This Row],[38]]),"DNF",CONCATENATE(RANK(rounds_cum_time[[#This Row],[38]],rounds_cum_time[38],1),"."))</f>
        <v>DNF</v>
      </c>
      <c r="AV126" s="130" t="str">
        <f>IF(ISBLANK(laps_times[[#This Row],[39]]),"DNF",CONCATENATE(RANK(rounds_cum_time[[#This Row],[39]],rounds_cum_time[39],1),"."))</f>
        <v>DNF</v>
      </c>
      <c r="AW126" s="130" t="str">
        <f>IF(ISBLANK(laps_times[[#This Row],[40]]),"DNF",CONCATENATE(RANK(rounds_cum_time[[#This Row],[40]],rounds_cum_time[40],1),"."))</f>
        <v>DNF</v>
      </c>
      <c r="AX126" s="130" t="str">
        <f>IF(ISBLANK(laps_times[[#This Row],[41]]),"DNF",CONCATENATE(RANK(rounds_cum_time[[#This Row],[41]],rounds_cum_time[41],1),"."))</f>
        <v>DNF</v>
      </c>
      <c r="AY126" s="130" t="str">
        <f>IF(ISBLANK(laps_times[[#This Row],[42]]),"DNF",CONCATENATE(RANK(rounds_cum_time[[#This Row],[42]],rounds_cum_time[42],1),"."))</f>
        <v>DNF</v>
      </c>
      <c r="AZ126" s="130" t="str">
        <f>IF(ISBLANK(laps_times[[#This Row],[43]]),"DNF",CONCATENATE(RANK(rounds_cum_time[[#This Row],[43]],rounds_cum_time[43],1),"."))</f>
        <v>DNF</v>
      </c>
      <c r="BA126" s="130" t="str">
        <f>IF(ISBLANK(laps_times[[#This Row],[44]]),"DNF",CONCATENATE(RANK(rounds_cum_time[[#This Row],[44]],rounds_cum_time[44],1),"."))</f>
        <v>DNF</v>
      </c>
      <c r="BB126" s="130" t="str">
        <f>IF(ISBLANK(laps_times[[#This Row],[45]]),"DNF",CONCATENATE(RANK(rounds_cum_time[[#This Row],[45]],rounds_cum_time[45],1),"."))</f>
        <v>DNF</v>
      </c>
      <c r="BC126" s="130" t="str">
        <f>IF(ISBLANK(laps_times[[#This Row],[46]]),"DNF",CONCATENATE(RANK(rounds_cum_time[[#This Row],[46]],rounds_cum_time[46],1),"."))</f>
        <v>DNF</v>
      </c>
      <c r="BD126" s="130" t="str">
        <f>IF(ISBLANK(laps_times[[#This Row],[47]]),"DNF",CONCATENATE(RANK(rounds_cum_time[[#This Row],[47]],rounds_cum_time[47],1),"."))</f>
        <v>DNF</v>
      </c>
      <c r="BE126" s="130" t="str">
        <f>IF(ISBLANK(laps_times[[#This Row],[48]]),"DNF",CONCATENATE(RANK(rounds_cum_time[[#This Row],[48]],rounds_cum_time[48],1),"."))</f>
        <v>DNF</v>
      </c>
      <c r="BF126" s="130" t="str">
        <f>IF(ISBLANK(laps_times[[#This Row],[49]]),"DNF",CONCATENATE(RANK(rounds_cum_time[[#This Row],[49]],rounds_cum_time[49],1),"."))</f>
        <v>DNF</v>
      </c>
      <c r="BG126" s="130" t="str">
        <f>IF(ISBLANK(laps_times[[#This Row],[50]]),"DNF",CONCATENATE(RANK(rounds_cum_time[[#This Row],[50]],rounds_cum_time[50],1),"."))</f>
        <v>DNF</v>
      </c>
      <c r="BH126" s="130" t="str">
        <f>IF(ISBLANK(laps_times[[#This Row],[51]]),"DNF",CONCATENATE(RANK(rounds_cum_time[[#This Row],[51]],rounds_cum_time[51],1),"."))</f>
        <v>DNF</v>
      </c>
      <c r="BI126" s="130" t="str">
        <f>IF(ISBLANK(laps_times[[#This Row],[52]]),"DNF",CONCATENATE(RANK(rounds_cum_time[[#This Row],[52]],rounds_cum_time[52],1),"."))</f>
        <v>DNF</v>
      </c>
      <c r="BJ126" s="130" t="str">
        <f>IF(ISBLANK(laps_times[[#This Row],[53]]),"DNF",CONCATENATE(RANK(rounds_cum_time[[#This Row],[53]],rounds_cum_time[53],1),"."))</f>
        <v>DNF</v>
      </c>
      <c r="BK126" s="130" t="str">
        <f>IF(ISBLANK(laps_times[[#This Row],[54]]),"DNF",CONCATENATE(RANK(rounds_cum_time[[#This Row],[54]],rounds_cum_time[54],1),"."))</f>
        <v>DNF</v>
      </c>
      <c r="BL126" s="130" t="str">
        <f>IF(ISBLANK(laps_times[[#This Row],[55]]),"DNF",CONCATENATE(RANK(rounds_cum_time[[#This Row],[55]],rounds_cum_time[55],1),"."))</f>
        <v>DNF</v>
      </c>
      <c r="BM126" s="130" t="str">
        <f>IF(ISBLANK(laps_times[[#This Row],[56]]),"DNF",CONCATENATE(RANK(rounds_cum_time[[#This Row],[56]],rounds_cum_time[56],1),"."))</f>
        <v>DNF</v>
      </c>
      <c r="BN126" s="130" t="str">
        <f>IF(ISBLANK(laps_times[[#This Row],[57]]),"DNF",CONCATENATE(RANK(rounds_cum_time[[#This Row],[57]],rounds_cum_time[57],1),"."))</f>
        <v>DNF</v>
      </c>
      <c r="BO126" s="130" t="str">
        <f>IF(ISBLANK(laps_times[[#This Row],[58]]),"DNF",CONCATENATE(RANK(rounds_cum_time[[#This Row],[58]],rounds_cum_time[58],1),"."))</f>
        <v>DNF</v>
      </c>
      <c r="BP126" s="130" t="str">
        <f>IF(ISBLANK(laps_times[[#This Row],[59]]),"DNF",CONCATENATE(RANK(rounds_cum_time[[#This Row],[59]],rounds_cum_time[59],1),"."))</f>
        <v>DNF</v>
      </c>
      <c r="BQ126" s="130" t="str">
        <f>IF(ISBLANK(laps_times[[#This Row],[60]]),"DNF",CONCATENATE(RANK(rounds_cum_time[[#This Row],[60]],rounds_cum_time[60],1),"."))</f>
        <v>DNF</v>
      </c>
      <c r="BR126" s="130" t="str">
        <f>IF(ISBLANK(laps_times[[#This Row],[61]]),"DNF",CONCATENATE(RANK(rounds_cum_time[[#This Row],[61]],rounds_cum_time[61],1),"."))</f>
        <v>DNF</v>
      </c>
      <c r="BS126" s="130" t="str">
        <f>IF(ISBLANK(laps_times[[#This Row],[62]]),"DNF",CONCATENATE(RANK(rounds_cum_time[[#This Row],[62]],rounds_cum_time[62],1),"."))</f>
        <v>DNF</v>
      </c>
      <c r="BT126" s="130" t="str">
        <f>IF(ISBLANK(laps_times[[#This Row],[63]]),"DNF",CONCATENATE(RANK(rounds_cum_time[[#This Row],[63]],rounds_cum_time[63],1),"."))</f>
        <v>DNF</v>
      </c>
      <c r="BU126" s="130" t="str">
        <f>IF(ISBLANK(laps_times[[#This Row],[64]]),"DNF",CONCATENATE(RANK(rounds_cum_time[[#This Row],[64]],rounds_cum_time[64],1),"."))</f>
        <v>DNF</v>
      </c>
      <c r="BV126" s="130" t="str">
        <f>IF(ISBLANK(laps_times[[#This Row],[65]]),"DNF",CONCATENATE(RANK(rounds_cum_time[[#This Row],[65]],rounds_cum_time[65],1),"."))</f>
        <v>DNF</v>
      </c>
      <c r="BW126" s="130" t="str">
        <f>IF(ISBLANK(laps_times[[#This Row],[66]]),"DNF",CONCATENATE(RANK(rounds_cum_time[[#This Row],[66]],rounds_cum_time[66],1),"."))</f>
        <v>DNF</v>
      </c>
      <c r="BX126" s="130" t="str">
        <f>IF(ISBLANK(laps_times[[#This Row],[67]]),"DNF",CONCATENATE(RANK(rounds_cum_time[[#This Row],[67]],rounds_cum_time[67],1),"."))</f>
        <v>DNF</v>
      </c>
      <c r="BY126" s="130" t="str">
        <f>IF(ISBLANK(laps_times[[#This Row],[68]]),"DNF",CONCATENATE(RANK(rounds_cum_time[[#This Row],[68]],rounds_cum_time[68],1),"."))</f>
        <v>DNF</v>
      </c>
      <c r="BZ126" s="130" t="str">
        <f>IF(ISBLANK(laps_times[[#This Row],[69]]),"DNF",CONCATENATE(RANK(rounds_cum_time[[#This Row],[69]],rounds_cum_time[69],1),"."))</f>
        <v>DNF</v>
      </c>
      <c r="CA126" s="130" t="str">
        <f>IF(ISBLANK(laps_times[[#This Row],[70]]),"DNF",CONCATENATE(RANK(rounds_cum_time[[#This Row],[70]],rounds_cum_time[70],1),"."))</f>
        <v>DNF</v>
      </c>
      <c r="CB126" s="130" t="str">
        <f>IF(ISBLANK(laps_times[[#This Row],[71]]),"DNF",CONCATENATE(RANK(rounds_cum_time[[#This Row],[71]],rounds_cum_time[71],1),"."))</f>
        <v>DNF</v>
      </c>
      <c r="CC126" s="130" t="str">
        <f>IF(ISBLANK(laps_times[[#This Row],[72]]),"DNF",CONCATENATE(RANK(rounds_cum_time[[#This Row],[72]],rounds_cum_time[72],1),"."))</f>
        <v>DNF</v>
      </c>
      <c r="CD126" s="130" t="str">
        <f>IF(ISBLANK(laps_times[[#This Row],[73]]),"DNF",CONCATENATE(RANK(rounds_cum_time[[#This Row],[73]],rounds_cum_time[73],1),"."))</f>
        <v>DNF</v>
      </c>
      <c r="CE126" s="130" t="str">
        <f>IF(ISBLANK(laps_times[[#This Row],[74]]),"DNF",CONCATENATE(RANK(rounds_cum_time[[#This Row],[74]],rounds_cum_time[74],1),"."))</f>
        <v>DNF</v>
      </c>
      <c r="CF126" s="130" t="str">
        <f>IF(ISBLANK(laps_times[[#This Row],[75]]),"DNF",CONCATENATE(RANK(rounds_cum_time[[#This Row],[75]],rounds_cum_time[75],1),"."))</f>
        <v>DNF</v>
      </c>
      <c r="CG126" s="130" t="str">
        <f>IF(ISBLANK(laps_times[[#This Row],[76]]),"DNF",CONCATENATE(RANK(rounds_cum_time[[#This Row],[76]],rounds_cum_time[76],1),"."))</f>
        <v>DNF</v>
      </c>
      <c r="CH126" s="130" t="str">
        <f>IF(ISBLANK(laps_times[[#This Row],[77]]),"DNF",CONCATENATE(RANK(rounds_cum_time[[#This Row],[77]],rounds_cum_time[77],1),"."))</f>
        <v>DNF</v>
      </c>
      <c r="CI126" s="130" t="str">
        <f>IF(ISBLANK(laps_times[[#This Row],[78]]),"DNF",CONCATENATE(RANK(rounds_cum_time[[#This Row],[78]],rounds_cum_time[78],1),"."))</f>
        <v>DNF</v>
      </c>
      <c r="CJ126" s="130" t="str">
        <f>IF(ISBLANK(laps_times[[#This Row],[79]]),"DNF",CONCATENATE(RANK(rounds_cum_time[[#This Row],[79]],rounds_cum_time[79],1),"."))</f>
        <v>DNF</v>
      </c>
      <c r="CK126" s="130" t="str">
        <f>IF(ISBLANK(laps_times[[#This Row],[80]]),"DNF",CONCATENATE(RANK(rounds_cum_time[[#This Row],[80]],rounds_cum_time[80],1),"."))</f>
        <v>DNF</v>
      </c>
      <c r="CL126" s="130" t="str">
        <f>IF(ISBLANK(laps_times[[#This Row],[81]]),"DNF",CONCATENATE(RANK(rounds_cum_time[[#This Row],[81]],rounds_cum_time[81],1),"."))</f>
        <v>DNF</v>
      </c>
      <c r="CM126" s="130" t="str">
        <f>IF(ISBLANK(laps_times[[#This Row],[82]]),"DNF",CONCATENATE(RANK(rounds_cum_time[[#This Row],[82]],rounds_cum_time[82],1),"."))</f>
        <v>DNF</v>
      </c>
      <c r="CN126" s="130" t="str">
        <f>IF(ISBLANK(laps_times[[#This Row],[83]]),"DNF",CONCATENATE(RANK(rounds_cum_time[[#This Row],[83]],rounds_cum_time[83],1),"."))</f>
        <v>DNF</v>
      </c>
      <c r="CO126" s="130" t="str">
        <f>IF(ISBLANK(laps_times[[#This Row],[84]]),"DNF",CONCATENATE(RANK(rounds_cum_time[[#This Row],[84]],rounds_cum_time[84],1),"."))</f>
        <v>DNF</v>
      </c>
      <c r="CP126" s="130" t="str">
        <f>IF(ISBLANK(laps_times[[#This Row],[85]]),"DNF",CONCATENATE(RANK(rounds_cum_time[[#This Row],[85]],rounds_cum_time[85],1),"."))</f>
        <v>DNF</v>
      </c>
      <c r="CQ126" s="130" t="str">
        <f>IF(ISBLANK(laps_times[[#This Row],[86]]),"DNF",CONCATENATE(RANK(rounds_cum_time[[#This Row],[86]],rounds_cum_time[86],1),"."))</f>
        <v>DNF</v>
      </c>
      <c r="CR126" s="130" t="str">
        <f>IF(ISBLANK(laps_times[[#This Row],[87]]),"DNF",CONCATENATE(RANK(rounds_cum_time[[#This Row],[87]],rounds_cum_time[87],1),"."))</f>
        <v>DNF</v>
      </c>
      <c r="CS126" s="130" t="str">
        <f>IF(ISBLANK(laps_times[[#This Row],[88]]),"DNF",CONCATENATE(RANK(rounds_cum_time[[#This Row],[88]],rounds_cum_time[88],1),"."))</f>
        <v>DNF</v>
      </c>
      <c r="CT126" s="130" t="str">
        <f>IF(ISBLANK(laps_times[[#This Row],[89]]),"DNF",CONCATENATE(RANK(rounds_cum_time[[#This Row],[89]],rounds_cum_time[89],1),"."))</f>
        <v>DNF</v>
      </c>
      <c r="CU126" s="130" t="str">
        <f>IF(ISBLANK(laps_times[[#This Row],[90]]),"DNF",CONCATENATE(RANK(rounds_cum_time[[#This Row],[90]],rounds_cum_time[90],1),"."))</f>
        <v>DNF</v>
      </c>
      <c r="CV126" s="130" t="str">
        <f>IF(ISBLANK(laps_times[[#This Row],[91]]),"DNF",CONCATENATE(RANK(rounds_cum_time[[#This Row],[91]],rounds_cum_time[91],1),"."))</f>
        <v>DNF</v>
      </c>
      <c r="CW126" s="130" t="str">
        <f>IF(ISBLANK(laps_times[[#This Row],[92]]),"DNF",CONCATENATE(RANK(rounds_cum_time[[#This Row],[92]],rounds_cum_time[92],1),"."))</f>
        <v>DNF</v>
      </c>
      <c r="CX126" s="130" t="str">
        <f>IF(ISBLANK(laps_times[[#This Row],[93]]),"DNF",CONCATENATE(RANK(rounds_cum_time[[#This Row],[93]],rounds_cum_time[93],1),"."))</f>
        <v>DNF</v>
      </c>
      <c r="CY126" s="130" t="str">
        <f>IF(ISBLANK(laps_times[[#This Row],[94]]),"DNF",CONCATENATE(RANK(rounds_cum_time[[#This Row],[94]],rounds_cum_time[94],1),"."))</f>
        <v>DNF</v>
      </c>
      <c r="CZ126" s="130" t="str">
        <f>IF(ISBLANK(laps_times[[#This Row],[95]]),"DNF",CONCATENATE(RANK(rounds_cum_time[[#This Row],[95]],rounds_cum_time[95],1),"."))</f>
        <v>DNF</v>
      </c>
      <c r="DA126" s="130" t="str">
        <f>IF(ISBLANK(laps_times[[#This Row],[96]]),"DNF",CONCATENATE(RANK(rounds_cum_time[[#This Row],[96]],rounds_cum_time[96],1),"."))</f>
        <v>DNF</v>
      </c>
      <c r="DB126" s="130" t="str">
        <f>IF(ISBLANK(laps_times[[#This Row],[97]]),"DNF",CONCATENATE(RANK(rounds_cum_time[[#This Row],[97]],rounds_cum_time[97],1),"."))</f>
        <v>DNF</v>
      </c>
      <c r="DC126" s="130" t="str">
        <f>IF(ISBLANK(laps_times[[#This Row],[98]]),"DNF",CONCATENATE(RANK(rounds_cum_time[[#This Row],[98]],rounds_cum_time[98],1),"."))</f>
        <v>DNF</v>
      </c>
      <c r="DD126" s="130" t="str">
        <f>IF(ISBLANK(laps_times[[#This Row],[99]]),"DNF",CONCATENATE(RANK(rounds_cum_time[[#This Row],[99]],rounds_cum_time[99],1),"."))</f>
        <v>DNF</v>
      </c>
      <c r="DE126" s="130" t="str">
        <f>IF(ISBLANK(laps_times[[#This Row],[100]]),"DNF",CONCATENATE(RANK(rounds_cum_time[[#This Row],[100]],rounds_cum_time[100],1),"."))</f>
        <v>DNF</v>
      </c>
      <c r="DF126" s="130" t="str">
        <f>IF(ISBLANK(laps_times[[#This Row],[101]]),"DNF",CONCATENATE(RANK(rounds_cum_time[[#This Row],[101]],rounds_cum_time[101],1),"."))</f>
        <v>DNF</v>
      </c>
      <c r="DG126" s="130" t="str">
        <f>IF(ISBLANK(laps_times[[#This Row],[102]]),"DNF",CONCATENATE(RANK(rounds_cum_time[[#This Row],[102]],rounds_cum_time[102],1),"."))</f>
        <v>DNF</v>
      </c>
      <c r="DH126" s="130" t="str">
        <f>IF(ISBLANK(laps_times[[#This Row],[103]]),"DNF",CONCATENATE(RANK(rounds_cum_time[[#This Row],[103]],rounds_cum_time[103],1),"."))</f>
        <v>DNF</v>
      </c>
      <c r="DI126" s="131" t="str">
        <f>IF(ISBLANK(laps_times[[#This Row],[104]]),"DNF",CONCATENATE(RANK(rounds_cum_time[[#This Row],[104]],rounds_cum_time[104],1),"."))</f>
        <v>DNF</v>
      </c>
      <c r="DJ126" s="131" t="str">
        <f>IF(ISBLANK(laps_times[[#This Row],[105]]),"DNF",CONCATENATE(RANK(rounds_cum_time[[#This Row],[105]],rounds_cum_time[105],1),"."))</f>
        <v>DNF</v>
      </c>
    </row>
    <row r="127" spans="2:114" x14ac:dyDescent="0.2"/>
    <row r="128" spans="2:114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</sheetData>
  <sheetProtection password="C7B2" sheet="1" objects="1" scenarios="1"/>
  <hyperlinks>
    <hyperlink ref="H1" location="index!A1" display="zpět na OBSAH"/>
  </hyperlinks>
  <pageMargins left="0" right="0" top="0" bottom="0" header="0" footer="0"/>
  <pageSetup paperSize="9" scale="46" fitToWidth="2" orientation="landscape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142"/>
  <sheetViews>
    <sheetView showGridLines="0" showRowColHeaders="0" workbookViewId="0">
      <pane xSplit="9" ySplit="3" topLeftCell="J4" activePane="bottomRight" state="frozen"/>
      <selection pane="topRight" activeCell="J1" sqref="J1"/>
      <selection pane="bottomLeft" activeCell="A6" sqref="A6"/>
      <selection pane="bottomRight" activeCell="B3" sqref="B3"/>
    </sheetView>
  </sheetViews>
  <sheetFormatPr defaultColWidth="0" defaultRowHeight="11.25" zeroHeight="1" x14ac:dyDescent="0.2"/>
  <cols>
    <col min="1" max="1" width="1.7109375" style="1" customWidth="1"/>
    <col min="2" max="2" width="3.42578125" style="1" customWidth="1"/>
    <col min="3" max="3" width="3.5703125" style="1" bestFit="1" customWidth="1"/>
    <col min="4" max="4" width="16.42578125" style="1" bestFit="1" customWidth="1"/>
    <col min="5" max="5" width="4.42578125" style="1" bestFit="1" customWidth="1"/>
    <col min="6" max="6" width="3.28515625" style="1" bestFit="1" customWidth="1"/>
    <col min="7" max="7" width="6" style="1" bestFit="1" customWidth="1"/>
    <col min="8" max="8" width="21" style="1" customWidth="1"/>
    <col min="9" max="9" width="6.42578125" style="3" bestFit="1" customWidth="1"/>
    <col min="10" max="10" width="6.42578125" style="3" customWidth="1"/>
    <col min="11" max="12" width="4.85546875" style="3" bestFit="1" customWidth="1"/>
    <col min="13" max="13" width="5.42578125" style="3" bestFit="1" customWidth="1"/>
    <col min="14" max="14" width="5.140625" style="3" bestFit="1" customWidth="1"/>
    <col min="15" max="20" width="5.42578125" style="3" bestFit="1" customWidth="1"/>
    <col min="21" max="21" width="4.140625" style="3" customWidth="1"/>
    <col min="22" max="22" width="4" style="3" bestFit="1" customWidth="1"/>
    <col min="23" max="31" width="4.85546875" style="3" bestFit="1" customWidth="1"/>
    <col min="32" max="32" width="6.140625" style="2" customWidth="1"/>
    <col min="33" max="42" width="6.140625" style="2" bestFit="1" customWidth="1"/>
    <col min="43" max="43" width="5.28515625" style="1" customWidth="1"/>
    <col min="44" max="53" width="5.42578125" style="1" bestFit="1" customWidth="1"/>
    <col min="54" max="54" width="2.7109375" style="1" customWidth="1"/>
    <col min="55" max="16384" width="9.140625" style="1" hidden="1"/>
  </cols>
  <sheetData>
    <row r="1" spans="2:53" ht="16.5" thickBot="1" x14ac:dyDescent="0.3">
      <c r="B1" s="15" t="s">
        <v>103</v>
      </c>
      <c r="H1" s="12" t="s">
        <v>137</v>
      </c>
      <c r="J1" s="3" t="s">
        <v>303</v>
      </c>
    </row>
    <row r="2" spans="2:53" x14ac:dyDescent="0.2">
      <c r="B2" s="1" t="str">
        <f>laps_times!B2</f>
        <v>T1 MARATON České Budějovice</v>
      </c>
      <c r="J2" s="31" t="s">
        <v>291</v>
      </c>
      <c r="K2" s="26"/>
      <c r="L2" s="26"/>
      <c r="M2" s="26"/>
      <c r="N2" s="26"/>
      <c r="O2" s="26"/>
      <c r="P2" s="26"/>
      <c r="Q2" s="26"/>
      <c r="R2" s="26"/>
      <c r="S2" s="26"/>
      <c r="T2" s="27"/>
      <c r="U2" s="31" t="s">
        <v>210</v>
      </c>
      <c r="V2" s="26"/>
      <c r="W2" s="26"/>
      <c r="X2" s="26"/>
      <c r="Y2" s="26"/>
      <c r="Z2" s="26"/>
      <c r="AA2" s="26"/>
      <c r="AB2" s="26"/>
      <c r="AC2" s="26"/>
      <c r="AD2" s="26"/>
      <c r="AE2" s="26"/>
      <c r="AF2" s="31" t="s">
        <v>104</v>
      </c>
      <c r="AG2" s="26"/>
      <c r="AH2" s="26"/>
      <c r="AI2" s="26"/>
      <c r="AJ2" s="26"/>
      <c r="AK2" s="26"/>
      <c r="AL2" s="26"/>
      <c r="AM2" s="26"/>
      <c r="AN2" s="26"/>
      <c r="AO2" s="26"/>
      <c r="AP2" s="27"/>
      <c r="AQ2" s="23" t="s">
        <v>105</v>
      </c>
      <c r="AR2" s="24"/>
      <c r="AS2" s="24"/>
      <c r="AT2" s="24"/>
      <c r="AU2" s="24"/>
      <c r="AV2" s="24"/>
      <c r="AW2" s="24"/>
      <c r="AX2" s="24"/>
      <c r="AY2" s="24"/>
      <c r="AZ2" s="24"/>
      <c r="BA2" s="25"/>
    </row>
    <row r="3" spans="2:53" s="7" customFormat="1" x14ac:dyDescent="0.2">
      <c r="B3" s="9" t="s">
        <v>31</v>
      </c>
      <c r="C3" s="14" t="s">
        <v>26</v>
      </c>
      <c r="D3" s="5" t="s">
        <v>27</v>
      </c>
      <c r="E3" s="5" t="s">
        <v>95</v>
      </c>
      <c r="F3" s="5" t="s">
        <v>28</v>
      </c>
      <c r="G3" s="5" t="s">
        <v>29</v>
      </c>
      <c r="H3" s="5" t="s">
        <v>30</v>
      </c>
      <c r="I3" s="143" t="s">
        <v>101</v>
      </c>
      <c r="J3" s="33" t="s">
        <v>293</v>
      </c>
      <c r="K3" s="34" t="s">
        <v>294</v>
      </c>
      <c r="L3" s="34" t="s">
        <v>295</v>
      </c>
      <c r="M3" s="34" t="s">
        <v>296</v>
      </c>
      <c r="N3" s="34" t="s">
        <v>297</v>
      </c>
      <c r="O3" s="34" t="s">
        <v>298</v>
      </c>
      <c r="P3" s="34" t="s">
        <v>299</v>
      </c>
      <c r="Q3" s="34" t="s">
        <v>300</v>
      </c>
      <c r="R3" s="34" t="s">
        <v>301</v>
      </c>
      <c r="S3" s="34" t="s">
        <v>302</v>
      </c>
      <c r="T3" s="35" t="s">
        <v>305</v>
      </c>
      <c r="U3" s="33" t="s">
        <v>292</v>
      </c>
      <c r="V3" s="34" t="s">
        <v>306</v>
      </c>
      <c r="W3" s="34" t="s">
        <v>307</v>
      </c>
      <c r="X3" s="34" t="s">
        <v>308</v>
      </c>
      <c r="Y3" s="34" t="s">
        <v>309</v>
      </c>
      <c r="Z3" s="34" t="s">
        <v>310</v>
      </c>
      <c r="AA3" s="34" t="s">
        <v>311</v>
      </c>
      <c r="AB3" s="34" t="s">
        <v>312</v>
      </c>
      <c r="AC3" s="34" t="s">
        <v>313</v>
      </c>
      <c r="AD3" s="34" t="s">
        <v>314</v>
      </c>
      <c r="AE3" s="35" t="s">
        <v>304</v>
      </c>
      <c r="AF3" s="19" t="s">
        <v>324</v>
      </c>
      <c r="AG3" s="18" t="s">
        <v>325</v>
      </c>
      <c r="AH3" s="18" t="s">
        <v>226</v>
      </c>
      <c r="AI3" s="18" t="s">
        <v>326</v>
      </c>
      <c r="AJ3" s="18" t="s">
        <v>327</v>
      </c>
      <c r="AK3" s="18" t="s">
        <v>227</v>
      </c>
      <c r="AL3" s="18" t="s">
        <v>328</v>
      </c>
      <c r="AM3" s="18" t="s">
        <v>329</v>
      </c>
      <c r="AN3" s="18" t="s">
        <v>330</v>
      </c>
      <c r="AO3" s="18" t="s">
        <v>331</v>
      </c>
      <c r="AP3" s="20" t="s">
        <v>332</v>
      </c>
      <c r="AQ3" s="19" t="s">
        <v>315</v>
      </c>
      <c r="AR3" s="18" t="s">
        <v>316</v>
      </c>
      <c r="AS3" s="18" t="s">
        <v>224</v>
      </c>
      <c r="AT3" s="18" t="s">
        <v>317</v>
      </c>
      <c r="AU3" s="18" t="s">
        <v>323</v>
      </c>
      <c r="AV3" s="18" t="s">
        <v>225</v>
      </c>
      <c r="AW3" s="18" t="s">
        <v>322</v>
      </c>
      <c r="AX3" s="18" t="s">
        <v>321</v>
      </c>
      <c r="AY3" s="18" t="s">
        <v>320</v>
      </c>
      <c r="AZ3" s="18" t="s">
        <v>319</v>
      </c>
      <c r="BA3" s="20" t="s">
        <v>318</v>
      </c>
    </row>
    <row r="4" spans="2:53" x14ac:dyDescent="0.2">
      <c r="B4" s="4">
        <f>laps_times[[#This Row],[poř]]</f>
        <v>1</v>
      </c>
      <c r="C4" s="1">
        <f>laps_times[[#This Row],[s.č.]]</f>
        <v>1</v>
      </c>
      <c r="D4" s="1" t="str">
        <f>laps_times[[#This Row],[jméno]]</f>
        <v>Brunner Radek</v>
      </c>
      <c r="E4" s="2">
        <f>laps_times[[#This Row],[roč]]</f>
        <v>1974</v>
      </c>
      <c r="F4" s="2" t="str">
        <f>laps_times[[#This Row],[kat]]</f>
        <v>M40</v>
      </c>
      <c r="G4" s="2">
        <f>laps_times[[#This Row],[poř_kat]]</f>
        <v>1</v>
      </c>
      <c r="H4" s="1" t="str">
        <f>IF(ISBLANK(laps_times[[#This Row],[klub]]),"-",laps_times[[#This Row],[klub]])</f>
        <v>SK Babice</v>
      </c>
      <c r="I4" s="143">
        <f>laps_times[[#This Row],[celk. čas]]</f>
        <v>0.11082175925925926</v>
      </c>
      <c r="J4" s="28">
        <f>SUM(laps_times[[#This Row],[1]:[10]])</f>
        <v>1.1003009259259261E-2</v>
      </c>
      <c r="K4" s="29">
        <f>SUM(laps_times[[#This Row],[11]:[20]])</f>
        <v>1.0407870370370369E-2</v>
      </c>
      <c r="L4" s="29">
        <f>SUM(laps_times[[#This Row],[21]:[30]])</f>
        <v>1.0439583333333334E-2</v>
      </c>
      <c r="M4" s="29">
        <f>SUM(laps_times[[#This Row],[31]:[40]])</f>
        <v>1.0305439814814814E-2</v>
      </c>
      <c r="N4" s="29">
        <f>SUM(laps_times[[#This Row],[41]:[50]])</f>
        <v>1.0356944444444445E-2</v>
      </c>
      <c r="O4" s="29">
        <f>SUM(laps_times[[#This Row],[51]:[60]])</f>
        <v>1.0454398148148148E-2</v>
      </c>
      <c r="P4" s="29">
        <f>SUM(laps_times[[#This Row],[61]:[70]])</f>
        <v>1.0521412037037037E-2</v>
      </c>
      <c r="Q4" s="29">
        <f>SUM(laps_times[[#This Row],[71]:[80]])</f>
        <v>1.0696064814814814E-2</v>
      </c>
      <c r="R4" s="29">
        <f>SUM(laps_times[[#This Row],[81]:[90]])</f>
        <v>1.0681944444444445E-2</v>
      </c>
      <c r="S4" s="29">
        <f>SUM(laps_times[[#This Row],[91]:[100]])</f>
        <v>1.0759143518518517E-2</v>
      </c>
      <c r="T4" s="30">
        <f>SUM(laps_times[[#This Row],[101]:[105]])</f>
        <v>5.2064814814814812E-3</v>
      </c>
      <c r="U4" s="44">
        <f>IF(km4_splits_ranks[[#This Row],[1 - 10]]="DNF","DNF",RANK(km4_splits_ranks[[#This Row],[1 - 10]],km4_splits_ranks[1 - 10],1))</f>
        <v>1</v>
      </c>
      <c r="V4" s="45">
        <f>IF(km4_splits_ranks[[#This Row],[11 - 20]]="DNF","DNF",RANK(km4_splits_ranks[[#This Row],[11 - 20]],km4_splits_ranks[11 - 20],1))</f>
        <v>2</v>
      </c>
      <c r="W4" s="45">
        <f>IF(km4_splits_ranks[[#This Row],[21 - 30]]="DNF","DNF",RANK(km4_splits_ranks[[#This Row],[21 - 30]],km4_splits_ranks[21 - 30],1))</f>
        <v>1</v>
      </c>
      <c r="X4" s="45">
        <f>IF(km4_splits_ranks[[#This Row],[31 - 40]]="DNF","DNF",RANK(km4_splits_ranks[[#This Row],[31 - 40]],km4_splits_ranks[31 - 40],1))</f>
        <v>2</v>
      </c>
      <c r="Y4" s="45">
        <f>IF(km4_splits_ranks[[#This Row],[41 - 50]]="DNF","DNF",RANK(km4_splits_ranks[[#This Row],[41 - 50]],km4_splits_ranks[41 - 50],1))</f>
        <v>1</v>
      </c>
      <c r="Z4" s="45">
        <f>IF(km4_splits_ranks[[#This Row],[51 - 60]]="DNF","DNF",RANK(km4_splits_ranks[[#This Row],[51 - 60]],km4_splits_ranks[51 - 60],1))</f>
        <v>1</v>
      </c>
      <c r="AA4" s="45">
        <f>IF(km4_splits_ranks[[#This Row],[61 - 70]]="DNF","DNF",RANK(km4_splits_ranks[[#This Row],[61 - 70]],km4_splits_ranks[61 - 70],1))</f>
        <v>1</v>
      </c>
      <c r="AB4" s="45">
        <f>IF(km4_splits_ranks[[#This Row],[71 - 80]]="DNF","DNF",RANK(km4_splits_ranks[[#This Row],[71 - 80]],km4_splits_ranks[71 - 80],1))</f>
        <v>1</v>
      </c>
      <c r="AC4" s="45">
        <f>IF(km4_splits_ranks[[#This Row],[81 - 90]]="DNF","DNF",RANK(km4_splits_ranks[[#This Row],[81 - 90]],km4_splits_ranks[81 - 90],1))</f>
        <v>1</v>
      </c>
      <c r="AD4" s="45">
        <f>IF(km4_splits_ranks[[#This Row],[91 - 100]]="DNF","DNF",RANK(km4_splits_ranks[[#This Row],[91 - 100]],km4_splits_ranks[91 - 100],1))</f>
        <v>1</v>
      </c>
      <c r="AE4" s="46">
        <f>IF(km4_splits_ranks[[#This Row],[101 - 105]]="DNF","DNF",RANK(km4_splits_ranks[[#This Row],[101 - 105]],km4_splits_ranks[101 - 105],1))</f>
        <v>1</v>
      </c>
      <c r="AF4" s="21">
        <f>km4_splits_ranks[[#This Row],[1 - 10]]</f>
        <v>1.1003009259259261E-2</v>
      </c>
      <c r="AG4" s="17">
        <f>IF(km4_splits_ranks[[#This Row],[11 - 20]]="DNF","DNF",km4_splits_ranks[[#This Row],[10 okr ]]+km4_splits_ranks[[#This Row],[11 - 20]])</f>
        <v>2.141087962962963E-2</v>
      </c>
      <c r="AH4" s="17">
        <f>IF(km4_splits_ranks[[#This Row],[21 - 30]]="DNF","DNF",km4_splits_ranks[[#This Row],[20 okr ]]+km4_splits_ranks[[#This Row],[21 - 30]])</f>
        <v>3.1850462962962962E-2</v>
      </c>
      <c r="AI4" s="17">
        <f>IF(km4_splits_ranks[[#This Row],[31 - 40]]="DNF","DNF",km4_splits_ranks[[#This Row],[30 okr ]]+km4_splits_ranks[[#This Row],[31 - 40]])</f>
        <v>4.2155902777777775E-2</v>
      </c>
      <c r="AJ4" s="17">
        <f>IF(km4_splits_ranks[[#This Row],[41 - 50]]="DNF","DNF",km4_splits_ranks[[#This Row],[40 okr ]]+km4_splits_ranks[[#This Row],[41 - 50]])</f>
        <v>5.2512847222222221E-2</v>
      </c>
      <c r="AK4" s="17">
        <f>IF(km4_splits_ranks[[#This Row],[51 - 60]]="DNF","DNF",km4_splits_ranks[[#This Row],[50 okr ]]+km4_splits_ranks[[#This Row],[51 - 60]])</f>
        <v>6.2967245370370364E-2</v>
      </c>
      <c r="AL4" s="17">
        <f>IF(km4_splits_ranks[[#This Row],[61 - 70]]="DNF","DNF",km4_splits_ranks[[#This Row],[60 okr ]]+km4_splits_ranks[[#This Row],[61 - 70]])</f>
        <v>7.3488657407407398E-2</v>
      </c>
      <c r="AM4" s="17">
        <f>IF(km4_splits_ranks[[#This Row],[71 - 80]]="DNF","DNF",km4_splits_ranks[[#This Row],[70 okr ]]+km4_splits_ranks[[#This Row],[71 - 80]])</f>
        <v>8.4184722222222216E-2</v>
      </c>
      <c r="AN4" s="17">
        <f>IF(km4_splits_ranks[[#This Row],[81 - 90]]="DNF","DNF",km4_splits_ranks[[#This Row],[80 okr ]]+km4_splits_ranks[[#This Row],[81 - 90]])</f>
        <v>9.4866666666666655E-2</v>
      </c>
      <c r="AO4" s="17">
        <f>IF(km4_splits_ranks[[#This Row],[91 - 100]]="DNF","DNF",km4_splits_ranks[[#This Row],[90 okr ]]+km4_splits_ranks[[#This Row],[91 - 100]])</f>
        <v>0.10562581018518517</v>
      </c>
      <c r="AP4" s="22">
        <f>IF(km4_splits_ranks[[#This Row],[101 - 105]]="DNF","DNF",km4_splits_ranks[[#This Row],[100 okr ]]+km4_splits_ranks[[#This Row],[101 - 105]])</f>
        <v>0.11083229166666665</v>
      </c>
      <c r="AQ4" s="47">
        <f>IF(km4_splits_ranks[[#This Row],[10 okr ]]="DNF","DNF",RANK(km4_splits_ranks[[#This Row],[10 okr ]],km4_splits_ranks[[10 okr ]],1))</f>
        <v>1</v>
      </c>
      <c r="AR4" s="48">
        <f>IF(km4_splits_ranks[[#This Row],[20 okr ]]="DNF","DNF",RANK(km4_splits_ranks[[#This Row],[20 okr ]],km4_splits_ranks[[20 okr ]],1))</f>
        <v>1</v>
      </c>
      <c r="AS4" s="48">
        <f>IF(km4_splits_ranks[[#This Row],[30 okr ]]="DNF","DNF",RANK(km4_splits_ranks[[#This Row],[30 okr ]],km4_splits_ranks[[30 okr ]],1))</f>
        <v>1</v>
      </c>
      <c r="AT4" s="48">
        <f>IF(km4_splits_ranks[[#This Row],[40 okr ]]="DNF","DNF",RANK(km4_splits_ranks[[#This Row],[40 okr ]],km4_splits_ranks[[40 okr ]],1))</f>
        <v>1</v>
      </c>
      <c r="AU4" s="48">
        <f>IF(km4_splits_ranks[[#This Row],[50 okr ]]="DNF","DNF",RANK(km4_splits_ranks[[#This Row],[50 okr ]],km4_splits_ranks[[50 okr ]],1))</f>
        <v>1</v>
      </c>
      <c r="AV4" s="48">
        <f>IF(km4_splits_ranks[[#This Row],[60 okr ]]="DNF","DNF",RANK(km4_splits_ranks[[#This Row],[60 okr ]],km4_splits_ranks[[60 okr ]],1))</f>
        <v>1</v>
      </c>
      <c r="AW4" s="48">
        <f>IF(km4_splits_ranks[[#This Row],[70 okr ]]="DNF","DNF",RANK(km4_splits_ranks[[#This Row],[70 okr ]],km4_splits_ranks[[70 okr ]],1))</f>
        <v>1</v>
      </c>
      <c r="AX4" s="48">
        <f>IF(km4_splits_ranks[[#This Row],[80 okr ]]="DNF","DNF",RANK(km4_splits_ranks[[#This Row],[80 okr ]],km4_splits_ranks[[80 okr ]],1))</f>
        <v>1</v>
      </c>
      <c r="AY4" s="48">
        <f>IF(km4_splits_ranks[[#This Row],[90 okr ]]="DNF","DNF",RANK(km4_splits_ranks[[#This Row],[90 okr ]],km4_splits_ranks[[90 okr ]],1))</f>
        <v>1</v>
      </c>
      <c r="AZ4" s="48">
        <f>IF(km4_splits_ranks[[#This Row],[100 okr ]]="DNF","DNF",RANK(km4_splits_ranks[[#This Row],[100 okr ]],km4_splits_ranks[[100 okr ]],1))</f>
        <v>1</v>
      </c>
      <c r="BA4" s="48">
        <f>IF(km4_splits_ranks[[#This Row],[105 okr ]]="DNF","DNF",RANK(km4_splits_ranks[[#This Row],[105 okr ]],km4_splits_ranks[[105 okr ]],1))</f>
        <v>1</v>
      </c>
    </row>
    <row r="5" spans="2:53" x14ac:dyDescent="0.2">
      <c r="B5" s="4">
        <f>laps_times[[#This Row],[poř]]</f>
        <v>2</v>
      </c>
      <c r="C5" s="1">
        <f>laps_times[[#This Row],[s.č.]]</f>
        <v>28</v>
      </c>
      <c r="D5" s="1" t="str">
        <f>laps_times[[#This Row],[jméno]]</f>
        <v>Ďuk Jan</v>
      </c>
      <c r="E5" s="2">
        <f>laps_times[[#This Row],[roč]]</f>
        <v>1981</v>
      </c>
      <c r="F5" s="2" t="str">
        <f>laps_times[[#This Row],[kat]]</f>
        <v>M30</v>
      </c>
      <c r="G5" s="2">
        <f>laps_times[[#This Row],[poř_kat]]</f>
        <v>1</v>
      </c>
      <c r="H5" s="1" t="str">
        <f>IF(ISBLANK(laps_times[[#This Row],[klub]]),"-",laps_times[[#This Row],[klub]])</f>
        <v>-</v>
      </c>
      <c r="I5" s="143">
        <f>laps_times[[#This Row],[celk. čas]]</f>
        <v>0.11648148148148148</v>
      </c>
      <c r="J5" s="28">
        <f>SUM(laps_times[[#This Row],[1]:[10]])</f>
        <v>1.1009027777777777E-2</v>
      </c>
      <c r="K5" s="29">
        <f>SUM(laps_times[[#This Row],[11]:[20]])</f>
        <v>1.0403356481481482E-2</v>
      </c>
      <c r="L5" s="29">
        <f>SUM(laps_times[[#This Row],[21]:[30]])</f>
        <v>1.0445833333333335E-2</v>
      </c>
      <c r="M5" s="29">
        <f>SUM(laps_times[[#This Row],[31]:[40]])</f>
        <v>1.0303356481481481E-2</v>
      </c>
      <c r="N5" s="29">
        <f>SUM(laps_times[[#This Row],[41]:[50]])</f>
        <v>1.1143287037037037E-2</v>
      </c>
      <c r="O5" s="29">
        <f>SUM(laps_times[[#This Row],[51]:[60]])</f>
        <v>1.1357175925925927E-2</v>
      </c>
      <c r="P5" s="29">
        <f>SUM(laps_times[[#This Row],[61]:[70]])</f>
        <v>1.1387268518518519E-2</v>
      </c>
      <c r="Q5" s="29">
        <f>SUM(laps_times[[#This Row],[71]:[80]])</f>
        <v>1.1733101851851852E-2</v>
      </c>
      <c r="R5" s="29">
        <f>SUM(laps_times[[#This Row],[81]:[90]])</f>
        <v>1.1829050925925927E-2</v>
      </c>
      <c r="S5" s="29">
        <f>SUM(laps_times[[#This Row],[91]:[100]])</f>
        <v>1.149513888888889E-2</v>
      </c>
      <c r="T5" s="30">
        <f>SUM(laps_times[[#This Row],[101]:[105]])</f>
        <v>5.3781250000000001E-3</v>
      </c>
      <c r="U5" s="44">
        <f>IF(km4_splits_ranks[[#This Row],[1 - 10]]="DNF","DNF",RANK(km4_splits_ranks[[#This Row],[1 - 10]],km4_splits_ranks[1 - 10],1))</f>
        <v>2</v>
      </c>
      <c r="V5" s="45">
        <f>IF(km4_splits_ranks[[#This Row],[11 - 20]]="DNF","DNF",RANK(km4_splits_ranks[[#This Row],[11 - 20]],km4_splits_ranks[11 - 20],1))</f>
        <v>1</v>
      </c>
      <c r="W5" s="45">
        <f>IF(km4_splits_ranks[[#This Row],[21 - 30]]="DNF","DNF",RANK(km4_splits_ranks[[#This Row],[21 - 30]],km4_splits_ranks[21 - 30],1))</f>
        <v>2</v>
      </c>
      <c r="X5" s="45">
        <f>IF(km4_splits_ranks[[#This Row],[31 - 40]]="DNF","DNF",RANK(km4_splits_ranks[[#This Row],[31 - 40]],km4_splits_ranks[31 - 40],1))</f>
        <v>1</v>
      </c>
      <c r="Y5" s="45">
        <f>IF(km4_splits_ranks[[#This Row],[41 - 50]]="DNF","DNF",RANK(km4_splits_ranks[[#This Row],[41 - 50]],km4_splits_ranks[41 - 50],1))</f>
        <v>5</v>
      </c>
      <c r="Z5" s="45">
        <f>IF(km4_splits_ranks[[#This Row],[51 - 60]]="DNF","DNF",RANK(km4_splits_ranks[[#This Row],[51 - 60]],km4_splits_ranks[51 - 60],1))</f>
        <v>5</v>
      </c>
      <c r="AA5" s="45">
        <f>IF(km4_splits_ranks[[#This Row],[61 - 70]]="DNF","DNF",RANK(km4_splits_ranks[[#This Row],[61 - 70]],km4_splits_ranks[61 - 70],1))</f>
        <v>5</v>
      </c>
      <c r="AB5" s="45">
        <f>IF(km4_splits_ranks[[#This Row],[71 - 80]]="DNF","DNF",RANK(km4_splits_ranks[[#This Row],[71 - 80]],km4_splits_ranks[71 - 80],1))</f>
        <v>5</v>
      </c>
      <c r="AC5" s="45">
        <f>IF(km4_splits_ranks[[#This Row],[81 - 90]]="DNF","DNF",RANK(km4_splits_ranks[[#This Row],[81 - 90]],km4_splits_ranks[81 - 90],1))</f>
        <v>6</v>
      </c>
      <c r="AD5" s="45">
        <f>IF(km4_splits_ranks[[#This Row],[91 - 100]]="DNF","DNF",RANK(km4_splits_ranks[[#This Row],[91 - 100]],km4_splits_ranks[91 - 100],1))</f>
        <v>4</v>
      </c>
      <c r="AE5" s="46">
        <f>IF(km4_splits_ranks[[#This Row],[101 - 105]]="DNF","DNF",RANK(km4_splits_ranks[[#This Row],[101 - 105]],km4_splits_ranks[101 - 105],1))</f>
        <v>2</v>
      </c>
      <c r="AF5" s="21">
        <f>km4_splits_ranks[[#This Row],[1 - 10]]</f>
        <v>1.1009027777777777E-2</v>
      </c>
      <c r="AG5" s="17">
        <f>IF(km4_splits_ranks[[#This Row],[11 - 20]]="DNF","DNF",km4_splits_ranks[[#This Row],[10 okr ]]+km4_splits_ranks[[#This Row],[11 - 20]])</f>
        <v>2.1412384259259259E-2</v>
      </c>
      <c r="AH5" s="17">
        <f>IF(km4_splits_ranks[[#This Row],[21 - 30]]="DNF","DNF",km4_splits_ranks[[#This Row],[20 okr ]]+km4_splits_ranks[[#This Row],[21 - 30]])</f>
        <v>3.1858217592592594E-2</v>
      </c>
      <c r="AI5" s="17">
        <f>IF(km4_splits_ranks[[#This Row],[31 - 40]]="DNF","DNF",km4_splits_ranks[[#This Row],[30 okr ]]+km4_splits_ranks[[#This Row],[31 - 40]])</f>
        <v>4.2161574074074074E-2</v>
      </c>
      <c r="AJ5" s="17">
        <f>IF(km4_splits_ranks[[#This Row],[41 - 50]]="DNF","DNF",km4_splits_ranks[[#This Row],[40 okr ]]+km4_splits_ranks[[#This Row],[41 - 50]])</f>
        <v>5.3304861111111108E-2</v>
      </c>
      <c r="AK5" s="17">
        <f>IF(km4_splits_ranks[[#This Row],[51 - 60]]="DNF","DNF",km4_splits_ranks[[#This Row],[50 okr ]]+km4_splits_ranks[[#This Row],[51 - 60]])</f>
        <v>6.4662037037037032E-2</v>
      </c>
      <c r="AL5" s="17">
        <f>IF(km4_splits_ranks[[#This Row],[61 - 70]]="DNF","DNF",km4_splits_ranks[[#This Row],[60 okr ]]+km4_splits_ranks[[#This Row],[61 - 70]])</f>
        <v>7.6049305555555557E-2</v>
      </c>
      <c r="AM5" s="17">
        <f>IF(km4_splits_ranks[[#This Row],[71 - 80]]="DNF","DNF",km4_splits_ranks[[#This Row],[70 okr ]]+km4_splits_ranks[[#This Row],[71 - 80]])</f>
        <v>8.7782407407407406E-2</v>
      </c>
      <c r="AN5" s="17">
        <f>IF(km4_splits_ranks[[#This Row],[81 - 90]]="DNF","DNF",km4_splits_ranks[[#This Row],[80 okr ]]+km4_splits_ranks[[#This Row],[81 - 90]])</f>
        <v>9.9611458333333333E-2</v>
      </c>
      <c r="AO5" s="17">
        <f>IF(km4_splits_ranks[[#This Row],[91 - 100]]="DNF","DNF",km4_splits_ranks[[#This Row],[90 okr ]]+km4_splits_ranks[[#This Row],[91 - 100]])</f>
        <v>0.11110659722222223</v>
      </c>
      <c r="AP5" s="22">
        <f>IF(km4_splits_ranks[[#This Row],[101 - 105]]="DNF","DNF",km4_splits_ranks[[#This Row],[100 okr ]]+km4_splits_ranks[[#This Row],[101 - 105]])</f>
        <v>0.11648472222222223</v>
      </c>
      <c r="AQ5" s="47">
        <f>IF(km4_splits_ranks[[#This Row],[10 okr ]]="DNF","DNF",RANK(km4_splits_ranks[[#This Row],[10 okr ]],km4_splits_ranks[[10 okr ]],1))</f>
        <v>2</v>
      </c>
      <c r="AR5" s="48">
        <f>IF(km4_splits_ranks[[#This Row],[20 okr ]]="DNF","DNF",RANK(km4_splits_ranks[[#This Row],[20 okr ]],km4_splits_ranks[[20 okr ]],1))</f>
        <v>2</v>
      </c>
      <c r="AS5" s="48">
        <f>IF(km4_splits_ranks[[#This Row],[30 okr ]]="DNF","DNF",RANK(km4_splits_ranks[[#This Row],[30 okr ]],km4_splits_ranks[[30 okr ]],1))</f>
        <v>2</v>
      </c>
      <c r="AT5" s="48">
        <f>IF(km4_splits_ranks[[#This Row],[40 okr ]]="DNF","DNF",RANK(km4_splits_ranks[[#This Row],[40 okr ]],km4_splits_ranks[[40 okr ]],1))</f>
        <v>2</v>
      </c>
      <c r="AU5" s="48">
        <f>IF(km4_splits_ranks[[#This Row],[50 okr ]]="DNF","DNF",RANK(km4_splits_ranks[[#This Row],[50 okr ]],km4_splits_ranks[[50 okr ]],1))</f>
        <v>2</v>
      </c>
      <c r="AV5" s="48">
        <f>IF(km4_splits_ranks[[#This Row],[60 okr ]]="DNF","DNF",RANK(km4_splits_ranks[[#This Row],[60 okr ]],km4_splits_ranks[[60 okr ]],1))</f>
        <v>2</v>
      </c>
      <c r="AW5" s="48">
        <f>IF(km4_splits_ranks[[#This Row],[70 okr ]]="DNF","DNF",RANK(km4_splits_ranks[[#This Row],[70 okr ]],km4_splits_ranks[[70 okr ]],1))</f>
        <v>3</v>
      </c>
      <c r="AX5" s="48">
        <f>IF(km4_splits_ranks[[#This Row],[80 okr ]]="DNF","DNF",RANK(km4_splits_ranks[[#This Row],[80 okr ]],km4_splits_ranks[[80 okr ]],1))</f>
        <v>3</v>
      </c>
      <c r="AY5" s="48">
        <f>IF(km4_splits_ranks[[#This Row],[90 okr ]]="DNF","DNF",RANK(km4_splits_ranks[[#This Row],[90 okr ]],km4_splits_ranks[[90 okr ]],1))</f>
        <v>3</v>
      </c>
      <c r="AZ5" s="48">
        <f>IF(km4_splits_ranks[[#This Row],[100 okr ]]="DNF","DNF",RANK(km4_splits_ranks[[#This Row],[100 okr ]],km4_splits_ranks[[100 okr ]],1))</f>
        <v>3</v>
      </c>
      <c r="BA5" s="48">
        <f>IF(km4_splits_ranks[[#This Row],[105 okr ]]="DNF","DNF",RANK(km4_splits_ranks[[#This Row],[105 okr ]],km4_splits_ranks[[105 okr ]],1))</f>
        <v>2</v>
      </c>
    </row>
    <row r="6" spans="2:53" x14ac:dyDescent="0.2">
      <c r="B6" s="4">
        <f>laps_times[[#This Row],[poř]]</f>
        <v>3</v>
      </c>
      <c r="C6" s="1">
        <f>laps_times[[#This Row],[s.č.]]</f>
        <v>50</v>
      </c>
      <c r="D6" s="1" t="str">
        <f>laps_times[[#This Row],[jméno]]</f>
        <v>Kopecký Martin</v>
      </c>
      <c r="E6" s="2">
        <f>laps_times[[#This Row],[roč]]</f>
        <v>1979</v>
      </c>
      <c r="F6" s="2" t="str">
        <f>laps_times[[#This Row],[kat]]</f>
        <v>M30</v>
      </c>
      <c r="G6" s="2">
        <f>laps_times[[#This Row],[poř_kat]]</f>
        <v>2</v>
      </c>
      <c r="H6" s="1" t="str">
        <f>IF(ISBLANK(laps_times[[#This Row],[klub]]),"-",laps_times[[#This Row],[klub]])</f>
        <v>-</v>
      </c>
      <c r="I6" s="143">
        <f>laps_times[[#This Row],[celk. čas]]</f>
        <v>0.11658564814814815</v>
      </c>
      <c r="J6" s="28">
        <f>SUM(laps_times[[#This Row],[1]:[10]])</f>
        <v>1.1597222222222222E-2</v>
      </c>
      <c r="K6" s="29">
        <f>SUM(laps_times[[#This Row],[11]:[20]])</f>
        <v>1.1077314814814816E-2</v>
      </c>
      <c r="L6" s="29">
        <f>SUM(laps_times[[#This Row],[21]:[30]])</f>
        <v>1.0959837962962963E-2</v>
      </c>
      <c r="M6" s="29">
        <f>SUM(laps_times[[#This Row],[31]:[40]])</f>
        <v>1.1017939814814815E-2</v>
      </c>
      <c r="N6" s="29">
        <f>SUM(laps_times[[#This Row],[41]:[50]])</f>
        <v>1.0914004629629631E-2</v>
      </c>
      <c r="O6" s="29">
        <f>SUM(laps_times[[#This Row],[51]:[60]])</f>
        <v>1.0980324074074076E-2</v>
      </c>
      <c r="P6" s="29">
        <f>SUM(laps_times[[#This Row],[61]:[70]])</f>
        <v>1.0972685185185184E-2</v>
      </c>
      <c r="Q6" s="29">
        <f>SUM(laps_times[[#This Row],[71]:[80]])</f>
        <v>1.1097685185185184E-2</v>
      </c>
      <c r="R6" s="29">
        <f>SUM(laps_times[[#This Row],[81]:[90]])</f>
        <v>1.1285185185185186E-2</v>
      </c>
      <c r="S6" s="29">
        <f>SUM(laps_times[[#This Row],[91]:[100]])</f>
        <v>1.1155555555555556E-2</v>
      </c>
      <c r="T6" s="30">
        <f>SUM(laps_times[[#This Row],[101]:[105]])</f>
        <v>5.535648148148148E-3</v>
      </c>
      <c r="U6" s="44">
        <f>IF(km4_splits_ranks[[#This Row],[1 - 10]]="DNF","DNF",RANK(km4_splits_ranks[[#This Row],[1 - 10]],km4_splits_ranks[1 - 10],1))</f>
        <v>5</v>
      </c>
      <c r="V6" s="45">
        <f>IF(km4_splits_ranks[[#This Row],[11 - 20]]="DNF","DNF",RANK(km4_splits_ranks[[#This Row],[11 - 20]],km4_splits_ranks[11 - 20],1))</f>
        <v>6</v>
      </c>
      <c r="W6" s="45">
        <f>IF(km4_splits_ranks[[#This Row],[21 - 30]]="DNF","DNF",RANK(km4_splits_ranks[[#This Row],[21 - 30]],km4_splits_ranks[21 - 30],1))</f>
        <v>4</v>
      </c>
      <c r="X6" s="45">
        <f>IF(km4_splits_ranks[[#This Row],[31 - 40]]="DNF","DNF",RANK(km4_splits_ranks[[#This Row],[31 - 40]],km4_splits_ranks[31 - 40],1))</f>
        <v>5</v>
      </c>
      <c r="Y6" s="45">
        <f>IF(km4_splits_ranks[[#This Row],[41 - 50]]="DNF","DNF",RANK(km4_splits_ranks[[#This Row],[41 - 50]],km4_splits_ranks[41 - 50],1))</f>
        <v>3</v>
      </c>
      <c r="Z6" s="45">
        <f>IF(km4_splits_ranks[[#This Row],[51 - 60]]="DNF","DNF",RANK(km4_splits_ranks[[#This Row],[51 - 60]],km4_splits_ranks[51 - 60],1))</f>
        <v>3</v>
      </c>
      <c r="AA6" s="45">
        <f>IF(km4_splits_ranks[[#This Row],[61 - 70]]="DNF","DNF",RANK(km4_splits_ranks[[#This Row],[61 - 70]],km4_splits_ranks[61 - 70],1))</f>
        <v>2</v>
      </c>
      <c r="AB6" s="45">
        <f>IF(km4_splits_ranks[[#This Row],[71 - 80]]="DNF","DNF",RANK(km4_splits_ranks[[#This Row],[71 - 80]],km4_splits_ranks[71 - 80],1))</f>
        <v>2</v>
      </c>
      <c r="AC6" s="45">
        <f>IF(km4_splits_ranks[[#This Row],[81 - 90]]="DNF","DNF",RANK(km4_splits_ranks[[#This Row],[81 - 90]],km4_splits_ranks[81 - 90],1))</f>
        <v>2</v>
      </c>
      <c r="AD6" s="45">
        <f>IF(km4_splits_ranks[[#This Row],[91 - 100]]="DNF","DNF",RANK(km4_splits_ranks[[#This Row],[91 - 100]],km4_splits_ranks[91 - 100],1))</f>
        <v>2</v>
      </c>
      <c r="AE6" s="46">
        <f>IF(km4_splits_ranks[[#This Row],[101 - 105]]="DNF","DNF",RANK(km4_splits_ranks[[#This Row],[101 - 105]],km4_splits_ranks[101 - 105],1))</f>
        <v>4</v>
      </c>
      <c r="AF6" s="21">
        <f>km4_splits_ranks[[#This Row],[1 - 10]]</f>
        <v>1.1597222222222222E-2</v>
      </c>
      <c r="AG6" s="17">
        <f>IF(km4_splits_ranks[[#This Row],[11 - 20]]="DNF","DNF",km4_splits_ranks[[#This Row],[10 okr ]]+km4_splits_ranks[[#This Row],[11 - 20]])</f>
        <v>2.2674537037037038E-2</v>
      </c>
      <c r="AH6" s="17">
        <f>IF(km4_splits_ranks[[#This Row],[21 - 30]]="DNF","DNF",km4_splits_ranks[[#This Row],[20 okr ]]+km4_splits_ranks[[#This Row],[21 - 30]])</f>
        <v>3.3634375000000001E-2</v>
      </c>
      <c r="AI6" s="17">
        <f>IF(km4_splits_ranks[[#This Row],[31 - 40]]="DNF","DNF",km4_splits_ranks[[#This Row],[30 okr ]]+km4_splits_ranks[[#This Row],[31 - 40]])</f>
        <v>4.4652314814814818E-2</v>
      </c>
      <c r="AJ6" s="17">
        <f>IF(km4_splits_ranks[[#This Row],[41 - 50]]="DNF","DNF",km4_splits_ranks[[#This Row],[40 okr ]]+km4_splits_ranks[[#This Row],[41 - 50]])</f>
        <v>5.5566319444444449E-2</v>
      </c>
      <c r="AK6" s="17">
        <f>IF(km4_splits_ranks[[#This Row],[51 - 60]]="DNF","DNF",km4_splits_ranks[[#This Row],[50 okr ]]+km4_splits_ranks[[#This Row],[51 - 60]])</f>
        <v>6.6546643518518522E-2</v>
      </c>
      <c r="AL6" s="17">
        <f>IF(km4_splits_ranks[[#This Row],[61 - 70]]="DNF","DNF",km4_splits_ranks[[#This Row],[60 okr ]]+km4_splits_ranks[[#This Row],[61 - 70]])</f>
        <v>7.7519328703703705E-2</v>
      </c>
      <c r="AM6" s="17">
        <f>IF(km4_splits_ranks[[#This Row],[71 - 80]]="DNF","DNF",km4_splits_ranks[[#This Row],[70 okr ]]+km4_splits_ranks[[#This Row],[71 - 80]])</f>
        <v>8.8617013888888888E-2</v>
      </c>
      <c r="AN6" s="17">
        <f>IF(km4_splits_ranks[[#This Row],[81 - 90]]="DNF","DNF",km4_splits_ranks[[#This Row],[80 okr ]]+km4_splits_ranks[[#This Row],[81 - 90]])</f>
        <v>9.9902199074074077E-2</v>
      </c>
      <c r="AO6" s="17">
        <f>IF(km4_splits_ranks[[#This Row],[91 - 100]]="DNF","DNF",km4_splits_ranks[[#This Row],[90 okr ]]+km4_splits_ranks[[#This Row],[91 - 100]])</f>
        <v>0.11105775462962963</v>
      </c>
      <c r="AP6" s="22">
        <f>IF(km4_splits_ranks[[#This Row],[101 - 105]]="DNF","DNF",km4_splits_ranks[[#This Row],[100 okr ]]+km4_splits_ranks[[#This Row],[101 - 105]])</f>
        <v>0.11659340277777779</v>
      </c>
      <c r="AQ6" s="47">
        <f>IF(km4_splits_ranks[[#This Row],[10 okr ]]="DNF","DNF",RANK(km4_splits_ranks[[#This Row],[10 okr ]],km4_splits_ranks[[10 okr ]],1))</f>
        <v>5</v>
      </c>
      <c r="AR6" s="48">
        <f>IF(km4_splits_ranks[[#This Row],[20 okr ]]="DNF","DNF",RANK(km4_splits_ranks[[#This Row],[20 okr ]],km4_splits_ranks[[20 okr ]],1))</f>
        <v>5</v>
      </c>
      <c r="AS6" s="48">
        <f>IF(km4_splits_ranks[[#This Row],[30 okr ]]="DNF","DNF",RANK(km4_splits_ranks[[#This Row],[30 okr ]],km4_splits_ranks[[30 okr ]],1))</f>
        <v>4</v>
      </c>
      <c r="AT6" s="48">
        <f>IF(km4_splits_ranks[[#This Row],[40 okr ]]="DNF","DNF",RANK(km4_splits_ranks[[#This Row],[40 okr ]],km4_splits_ranks[[40 okr ]],1))</f>
        <v>5</v>
      </c>
      <c r="AU6" s="48">
        <f>IF(km4_splits_ranks[[#This Row],[50 okr ]]="DNF","DNF",RANK(km4_splits_ranks[[#This Row],[50 okr ]],km4_splits_ranks[[50 okr ]],1))</f>
        <v>4</v>
      </c>
      <c r="AV6" s="48">
        <f>IF(km4_splits_ranks[[#This Row],[60 okr ]]="DNF","DNF",RANK(km4_splits_ranks[[#This Row],[60 okr ]],km4_splits_ranks[[60 okr ]],1))</f>
        <v>4</v>
      </c>
      <c r="AW6" s="48">
        <f>IF(km4_splits_ranks[[#This Row],[70 okr ]]="DNF","DNF",RANK(km4_splits_ranks[[#This Row],[70 okr ]],km4_splits_ranks[[70 okr ]],1))</f>
        <v>4</v>
      </c>
      <c r="AX6" s="48">
        <f>IF(km4_splits_ranks[[#This Row],[80 okr ]]="DNF","DNF",RANK(km4_splits_ranks[[#This Row],[80 okr ]],km4_splits_ranks[[80 okr ]],1))</f>
        <v>4</v>
      </c>
      <c r="AY6" s="48">
        <f>IF(km4_splits_ranks[[#This Row],[90 okr ]]="DNF","DNF",RANK(km4_splits_ranks[[#This Row],[90 okr ]],km4_splits_ranks[[90 okr ]],1))</f>
        <v>4</v>
      </c>
      <c r="AZ6" s="48">
        <f>IF(km4_splits_ranks[[#This Row],[100 okr ]]="DNF","DNF",RANK(km4_splits_ranks[[#This Row],[100 okr ]],km4_splits_ranks[[100 okr ]],1))</f>
        <v>2</v>
      </c>
      <c r="BA6" s="48">
        <f>IF(km4_splits_ranks[[#This Row],[105 okr ]]="DNF","DNF",RANK(km4_splits_ranks[[#This Row],[105 okr ]],km4_splits_ranks[[105 okr ]],1))</f>
        <v>3</v>
      </c>
    </row>
    <row r="7" spans="2:53" x14ac:dyDescent="0.2">
      <c r="B7" s="4">
        <f>laps_times[[#This Row],[poř]]</f>
        <v>4</v>
      </c>
      <c r="C7" s="1">
        <f>laps_times[[#This Row],[s.č.]]</f>
        <v>108</v>
      </c>
      <c r="D7" s="1" t="str">
        <f>laps_times[[#This Row],[jméno]]</f>
        <v>Tichý Peter</v>
      </c>
      <c r="E7" s="2">
        <f>laps_times[[#This Row],[roč]]</f>
        <v>1969</v>
      </c>
      <c r="F7" s="2" t="str">
        <f>laps_times[[#This Row],[kat]]</f>
        <v>M40</v>
      </c>
      <c r="G7" s="2">
        <f>laps_times[[#This Row],[poř_kat]]</f>
        <v>2</v>
      </c>
      <c r="H7" s="1" t="str">
        <f>IF(ISBLANK(laps_times[[#This Row],[klub]]),"-",laps_times[[#This Row],[klub]])</f>
        <v>Kysucké Nové Mesto</v>
      </c>
      <c r="I7" s="143">
        <f>laps_times[[#This Row],[celk. čas]]</f>
        <v>0.11730324074074074</v>
      </c>
      <c r="J7" s="28">
        <f>SUM(laps_times[[#This Row],[1]:[10]])</f>
        <v>1.1627662037037037E-2</v>
      </c>
      <c r="K7" s="29">
        <f>SUM(laps_times[[#This Row],[11]:[20]])</f>
        <v>1.1053703703703704E-2</v>
      </c>
      <c r="L7" s="29">
        <f>SUM(laps_times[[#This Row],[21]:[30]])</f>
        <v>1.0959953703703703E-2</v>
      </c>
      <c r="M7" s="29">
        <f>SUM(laps_times[[#This Row],[31]:[40]])</f>
        <v>1.1003356481481482E-2</v>
      </c>
      <c r="N7" s="29">
        <f>SUM(laps_times[[#This Row],[41]:[50]])</f>
        <v>1.1090856481481479E-2</v>
      </c>
      <c r="O7" s="29">
        <f>SUM(laps_times[[#This Row],[51]:[60]])</f>
        <v>1.1124074074074073E-2</v>
      </c>
      <c r="P7" s="29">
        <f>SUM(laps_times[[#This Row],[61]:[70]])</f>
        <v>1.1208680555555557E-2</v>
      </c>
      <c r="Q7" s="29">
        <f>SUM(laps_times[[#This Row],[71]:[80]])</f>
        <v>1.1266203703703705E-2</v>
      </c>
      <c r="R7" s="29">
        <f>SUM(laps_times[[#This Row],[81]:[90]])</f>
        <v>1.1366319444444445E-2</v>
      </c>
      <c r="S7" s="29">
        <f>SUM(laps_times[[#This Row],[91]:[100]])</f>
        <v>1.1157175925925925E-2</v>
      </c>
      <c r="T7" s="30">
        <f>SUM(laps_times[[#This Row],[101]:[105]])</f>
        <v>5.4525462962962965E-3</v>
      </c>
      <c r="U7" s="44">
        <f>IF(km4_splits_ranks[[#This Row],[1 - 10]]="DNF","DNF",RANK(km4_splits_ranks[[#This Row],[1 - 10]],km4_splits_ranks[1 - 10],1))</f>
        <v>6</v>
      </c>
      <c r="V7" s="45">
        <f>IF(km4_splits_ranks[[#This Row],[11 - 20]]="DNF","DNF",RANK(km4_splits_ranks[[#This Row],[11 - 20]],km4_splits_ranks[11 - 20],1))</f>
        <v>4</v>
      </c>
      <c r="W7" s="45">
        <f>IF(km4_splits_ranks[[#This Row],[21 - 30]]="DNF","DNF",RANK(km4_splits_ranks[[#This Row],[21 - 30]],km4_splits_ranks[21 - 30],1))</f>
        <v>5</v>
      </c>
      <c r="X7" s="45">
        <f>IF(km4_splits_ranks[[#This Row],[31 - 40]]="DNF","DNF",RANK(km4_splits_ranks[[#This Row],[31 - 40]],km4_splits_ranks[31 - 40],1))</f>
        <v>4</v>
      </c>
      <c r="Y7" s="45">
        <f>IF(km4_splits_ranks[[#This Row],[41 - 50]]="DNF","DNF",RANK(km4_splits_ranks[[#This Row],[41 - 50]],km4_splits_ranks[41 - 50],1))</f>
        <v>4</v>
      </c>
      <c r="Z7" s="45">
        <f>IF(km4_splits_ranks[[#This Row],[51 - 60]]="DNF","DNF",RANK(km4_splits_ranks[[#This Row],[51 - 60]],km4_splits_ranks[51 - 60],1))</f>
        <v>4</v>
      </c>
      <c r="AA7" s="45">
        <f>IF(km4_splits_ranks[[#This Row],[61 - 70]]="DNF","DNF",RANK(km4_splits_ranks[[#This Row],[61 - 70]],km4_splits_ranks[61 - 70],1))</f>
        <v>4</v>
      </c>
      <c r="AB7" s="45">
        <f>IF(km4_splits_ranks[[#This Row],[71 - 80]]="DNF","DNF",RANK(km4_splits_ranks[[#This Row],[71 - 80]],km4_splits_ranks[71 - 80],1))</f>
        <v>3</v>
      </c>
      <c r="AC7" s="45">
        <f>IF(km4_splits_ranks[[#This Row],[81 - 90]]="DNF","DNF",RANK(km4_splits_ranks[[#This Row],[81 - 90]],km4_splits_ranks[81 - 90],1))</f>
        <v>3</v>
      </c>
      <c r="AD7" s="45">
        <f>IF(km4_splits_ranks[[#This Row],[91 - 100]]="DNF","DNF",RANK(km4_splits_ranks[[#This Row],[91 - 100]],km4_splits_ranks[91 - 100],1))</f>
        <v>3</v>
      </c>
      <c r="AE7" s="46">
        <f>IF(km4_splits_ranks[[#This Row],[101 - 105]]="DNF","DNF",RANK(km4_splits_ranks[[#This Row],[101 - 105]],km4_splits_ranks[101 - 105],1))</f>
        <v>3</v>
      </c>
      <c r="AF7" s="21">
        <f>km4_splits_ranks[[#This Row],[1 - 10]]</f>
        <v>1.1627662037037037E-2</v>
      </c>
      <c r="AG7" s="17">
        <f>IF(km4_splits_ranks[[#This Row],[11 - 20]]="DNF","DNF",km4_splits_ranks[[#This Row],[10 okr ]]+km4_splits_ranks[[#This Row],[11 - 20]])</f>
        <v>2.2681365740740742E-2</v>
      </c>
      <c r="AH7" s="17">
        <f>IF(km4_splits_ranks[[#This Row],[21 - 30]]="DNF","DNF",km4_splits_ranks[[#This Row],[20 okr ]]+km4_splits_ranks[[#This Row],[21 - 30]])</f>
        <v>3.3641319444444442E-2</v>
      </c>
      <c r="AI7" s="17">
        <f>IF(km4_splits_ranks[[#This Row],[31 - 40]]="DNF","DNF",km4_splits_ranks[[#This Row],[30 okr ]]+km4_splits_ranks[[#This Row],[31 - 40]])</f>
        <v>4.4644675925925928E-2</v>
      </c>
      <c r="AJ7" s="17">
        <f>IF(km4_splits_ranks[[#This Row],[41 - 50]]="DNF","DNF",km4_splits_ranks[[#This Row],[40 okr ]]+km4_splits_ranks[[#This Row],[41 - 50]])</f>
        <v>5.5735532407407404E-2</v>
      </c>
      <c r="AK7" s="17">
        <f>IF(km4_splits_ranks[[#This Row],[51 - 60]]="DNF","DNF",km4_splits_ranks[[#This Row],[50 okr ]]+km4_splits_ranks[[#This Row],[51 - 60]])</f>
        <v>6.6859606481481482E-2</v>
      </c>
      <c r="AL7" s="17">
        <f>IF(km4_splits_ranks[[#This Row],[61 - 70]]="DNF","DNF",km4_splits_ranks[[#This Row],[60 okr ]]+km4_splits_ranks[[#This Row],[61 - 70]])</f>
        <v>7.806828703703704E-2</v>
      </c>
      <c r="AM7" s="17">
        <f>IF(km4_splits_ranks[[#This Row],[71 - 80]]="DNF","DNF",km4_splits_ranks[[#This Row],[70 okr ]]+km4_splits_ranks[[#This Row],[71 - 80]])</f>
        <v>8.9334490740740749E-2</v>
      </c>
      <c r="AN7" s="17">
        <f>IF(km4_splits_ranks[[#This Row],[81 - 90]]="DNF","DNF",km4_splits_ranks[[#This Row],[80 okr ]]+km4_splits_ranks[[#This Row],[81 - 90]])</f>
        <v>0.10070081018518519</v>
      </c>
      <c r="AO7" s="17">
        <f>IF(km4_splits_ranks[[#This Row],[91 - 100]]="DNF","DNF",km4_splits_ranks[[#This Row],[90 okr ]]+km4_splits_ranks[[#This Row],[91 - 100]])</f>
        <v>0.11185798611111111</v>
      </c>
      <c r="AP7" s="22">
        <f>IF(km4_splits_ranks[[#This Row],[101 - 105]]="DNF","DNF",km4_splits_ranks[[#This Row],[100 okr ]]+km4_splits_ranks[[#This Row],[101 - 105]])</f>
        <v>0.11731053240740741</v>
      </c>
      <c r="AQ7" s="47">
        <f>IF(km4_splits_ranks[[#This Row],[10 okr ]]="DNF","DNF",RANK(km4_splits_ranks[[#This Row],[10 okr ]],km4_splits_ranks[[10 okr ]],1))</f>
        <v>6</v>
      </c>
      <c r="AR7" s="48">
        <f>IF(km4_splits_ranks[[#This Row],[20 okr ]]="DNF","DNF",RANK(km4_splits_ranks[[#This Row],[20 okr ]],km4_splits_ranks[[20 okr ]],1))</f>
        <v>6</v>
      </c>
      <c r="AS7" s="48">
        <f>IF(km4_splits_ranks[[#This Row],[30 okr ]]="DNF","DNF",RANK(km4_splits_ranks[[#This Row],[30 okr ]],km4_splits_ranks[[30 okr ]],1))</f>
        <v>5</v>
      </c>
      <c r="AT7" s="48">
        <f>IF(km4_splits_ranks[[#This Row],[40 okr ]]="DNF","DNF",RANK(km4_splits_ranks[[#This Row],[40 okr ]],km4_splits_ranks[[40 okr ]],1))</f>
        <v>4</v>
      </c>
      <c r="AU7" s="48">
        <f>IF(km4_splits_ranks[[#This Row],[50 okr ]]="DNF","DNF",RANK(km4_splits_ranks[[#This Row],[50 okr ]],km4_splits_ranks[[50 okr ]],1))</f>
        <v>5</v>
      </c>
      <c r="AV7" s="48">
        <f>IF(km4_splits_ranks[[#This Row],[60 okr ]]="DNF","DNF",RANK(km4_splits_ranks[[#This Row],[60 okr ]],km4_splits_ranks[[60 okr ]],1))</f>
        <v>5</v>
      </c>
      <c r="AW7" s="48">
        <f>IF(km4_splits_ranks[[#This Row],[70 okr ]]="DNF","DNF",RANK(km4_splits_ranks[[#This Row],[70 okr ]],km4_splits_ranks[[70 okr ]],1))</f>
        <v>5</v>
      </c>
      <c r="AX7" s="48">
        <f>IF(km4_splits_ranks[[#This Row],[80 okr ]]="DNF","DNF",RANK(km4_splits_ranks[[#This Row],[80 okr ]],km4_splits_ranks[[80 okr ]],1))</f>
        <v>5</v>
      </c>
      <c r="AY7" s="48">
        <f>IF(km4_splits_ranks[[#This Row],[90 okr ]]="DNF","DNF",RANK(km4_splits_ranks[[#This Row],[90 okr ]],km4_splits_ranks[[90 okr ]],1))</f>
        <v>5</v>
      </c>
      <c r="AZ7" s="48">
        <f>IF(km4_splits_ranks[[#This Row],[100 okr ]]="DNF","DNF",RANK(km4_splits_ranks[[#This Row],[100 okr ]],km4_splits_ranks[[100 okr ]],1))</f>
        <v>5</v>
      </c>
      <c r="BA7" s="48">
        <f>IF(km4_splits_ranks[[#This Row],[105 okr ]]="DNF","DNF",RANK(km4_splits_ranks[[#This Row],[105 okr ]],km4_splits_ranks[[105 okr ]],1))</f>
        <v>4</v>
      </c>
    </row>
    <row r="8" spans="2:53" x14ac:dyDescent="0.2">
      <c r="B8" s="4">
        <f>laps_times[[#This Row],[poř]]</f>
        <v>5</v>
      </c>
      <c r="C8" s="1">
        <f>laps_times[[#This Row],[s.č.]]</f>
        <v>2</v>
      </c>
      <c r="D8" s="1" t="str">
        <f>laps_times[[#This Row],[jméno]]</f>
        <v>Orálek Daniel</v>
      </c>
      <c r="E8" s="2">
        <f>laps_times[[#This Row],[roč]]</f>
        <v>1970</v>
      </c>
      <c r="F8" s="2" t="str">
        <f>laps_times[[#This Row],[kat]]</f>
        <v>M40</v>
      </c>
      <c r="G8" s="2">
        <f>laps_times[[#This Row],[poř_kat]]</f>
        <v>3</v>
      </c>
      <c r="H8" s="1" t="str">
        <f>IF(ISBLANK(laps_times[[#This Row],[klub]]),"-",laps_times[[#This Row],[klub]])</f>
        <v>behejbrno.com</v>
      </c>
      <c r="I8" s="143">
        <f>laps_times[[#This Row],[celk. čas]]</f>
        <v>0.11763888888888889</v>
      </c>
      <c r="J8" s="28">
        <f>SUM(laps_times[[#This Row],[1]:[10]])</f>
        <v>1.1012962962962962E-2</v>
      </c>
      <c r="K8" s="29">
        <f>SUM(laps_times[[#This Row],[11]:[20]])</f>
        <v>1.0408796296296296E-2</v>
      </c>
      <c r="L8" s="29">
        <f>SUM(laps_times[[#This Row],[21]:[30]])</f>
        <v>1.0639930555555557E-2</v>
      </c>
      <c r="M8" s="29">
        <f>SUM(laps_times[[#This Row],[31]:[40]])</f>
        <v>1.0861574074074074E-2</v>
      </c>
      <c r="N8" s="29">
        <f>SUM(laps_times[[#This Row],[41]:[50]])</f>
        <v>1.0899999999999998E-2</v>
      </c>
      <c r="O8" s="29">
        <f>SUM(laps_times[[#This Row],[51]:[60]])</f>
        <v>1.0918981481481479E-2</v>
      </c>
      <c r="P8" s="29">
        <f>SUM(laps_times[[#This Row],[61]:[70]])</f>
        <v>1.1144444444444443E-2</v>
      </c>
      <c r="Q8" s="29">
        <f>SUM(laps_times[[#This Row],[71]:[80]])</f>
        <v>1.1381250000000001E-2</v>
      </c>
      <c r="R8" s="29">
        <f>SUM(laps_times[[#This Row],[81]:[90]])</f>
        <v>1.200185185185185E-2</v>
      </c>
      <c r="S8" s="29">
        <f>SUM(laps_times[[#This Row],[91]:[100]])</f>
        <v>1.2279166666666667E-2</v>
      </c>
      <c r="T8" s="30">
        <f>SUM(laps_times[[#This Row],[101]:[105]])</f>
        <v>6.0954861111111114E-3</v>
      </c>
      <c r="U8" s="44">
        <f>IF(km4_splits_ranks[[#This Row],[1 - 10]]="DNF","DNF",RANK(km4_splits_ranks[[#This Row],[1 - 10]],km4_splits_ranks[1 - 10],1))</f>
        <v>3</v>
      </c>
      <c r="V8" s="45">
        <f>IF(km4_splits_ranks[[#This Row],[11 - 20]]="DNF","DNF",RANK(km4_splits_ranks[[#This Row],[11 - 20]],km4_splits_ranks[11 - 20],1))</f>
        <v>3</v>
      </c>
      <c r="W8" s="45">
        <f>IF(km4_splits_ranks[[#This Row],[21 - 30]]="DNF","DNF",RANK(km4_splits_ranks[[#This Row],[21 - 30]],km4_splits_ranks[21 - 30],1))</f>
        <v>3</v>
      </c>
      <c r="X8" s="45">
        <f>IF(km4_splits_ranks[[#This Row],[31 - 40]]="DNF","DNF",RANK(km4_splits_ranks[[#This Row],[31 - 40]],km4_splits_ranks[31 - 40],1))</f>
        <v>3</v>
      </c>
      <c r="Y8" s="45">
        <f>IF(km4_splits_ranks[[#This Row],[41 - 50]]="DNF","DNF",RANK(km4_splits_ranks[[#This Row],[41 - 50]],km4_splits_ranks[41 - 50],1))</f>
        <v>2</v>
      </c>
      <c r="Z8" s="45">
        <f>IF(km4_splits_ranks[[#This Row],[51 - 60]]="DNF","DNF",RANK(km4_splits_ranks[[#This Row],[51 - 60]],km4_splits_ranks[51 - 60],1))</f>
        <v>2</v>
      </c>
      <c r="AA8" s="45">
        <f>IF(km4_splits_ranks[[#This Row],[61 - 70]]="DNF","DNF",RANK(km4_splits_ranks[[#This Row],[61 - 70]],km4_splits_ranks[61 - 70],1))</f>
        <v>3</v>
      </c>
      <c r="AB8" s="45">
        <f>IF(km4_splits_ranks[[#This Row],[71 - 80]]="DNF","DNF",RANK(km4_splits_ranks[[#This Row],[71 - 80]],km4_splits_ranks[71 - 80],1))</f>
        <v>4</v>
      </c>
      <c r="AC8" s="45">
        <f>IF(km4_splits_ranks[[#This Row],[81 - 90]]="DNF","DNF",RANK(km4_splits_ranks[[#This Row],[81 - 90]],km4_splits_ranks[81 - 90],1))</f>
        <v>7</v>
      </c>
      <c r="AD8" s="45">
        <f>IF(km4_splits_ranks[[#This Row],[91 - 100]]="DNF","DNF",RANK(km4_splits_ranks[[#This Row],[91 - 100]],km4_splits_ranks[91 - 100],1))</f>
        <v>8</v>
      </c>
      <c r="AE8" s="46">
        <f>IF(km4_splits_ranks[[#This Row],[101 - 105]]="DNF","DNF",RANK(km4_splits_ranks[[#This Row],[101 - 105]],km4_splits_ranks[101 - 105],1))</f>
        <v>8</v>
      </c>
      <c r="AF8" s="21">
        <f>km4_splits_ranks[[#This Row],[1 - 10]]</f>
        <v>1.1012962962962962E-2</v>
      </c>
      <c r="AG8" s="17">
        <f>IF(km4_splits_ranks[[#This Row],[11 - 20]]="DNF","DNF",km4_splits_ranks[[#This Row],[10 okr ]]+km4_splits_ranks[[#This Row],[11 - 20]])</f>
        <v>2.1421759259259258E-2</v>
      </c>
      <c r="AH8" s="17">
        <f>IF(km4_splits_ranks[[#This Row],[21 - 30]]="DNF","DNF",km4_splits_ranks[[#This Row],[20 okr ]]+km4_splits_ranks[[#This Row],[21 - 30]])</f>
        <v>3.2061689814814817E-2</v>
      </c>
      <c r="AI8" s="17">
        <f>IF(km4_splits_ranks[[#This Row],[31 - 40]]="DNF","DNF",km4_splits_ranks[[#This Row],[30 okr ]]+km4_splits_ranks[[#This Row],[31 - 40]])</f>
        <v>4.2923263888888889E-2</v>
      </c>
      <c r="AJ8" s="17">
        <f>IF(km4_splits_ranks[[#This Row],[41 - 50]]="DNF","DNF",km4_splits_ranks[[#This Row],[40 okr ]]+km4_splits_ranks[[#This Row],[41 - 50]])</f>
        <v>5.3823263888888889E-2</v>
      </c>
      <c r="AK8" s="17">
        <f>IF(km4_splits_ranks[[#This Row],[51 - 60]]="DNF","DNF",km4_splits_ranks[[#This Row],[50 okr ]]+km4_splits_ranks[[#This Row],[51 - 60]])</f>
        <v>6.4742245370370363E-2</v>
      </c>
      <c r="AL8" s="17">
        <f>IF(km4_splits_ranks[[#This Row],[61 - 70]]="DNF","DNF",km4_splits_ranks[[#This Row],[60 okr ]]+km4_splits_ranks[[#This Row],[61 - 70]])</f>
        <v>7.5886689814814806E-2</v>
      </c>
      <c r="AM8" s="17">
        <f>IF(km4_splits_ranks[[#This Row],[71 - 80]]="DNF","DNF",km4_splits_ranks[[#This Row],[70 okr ]]+km4_splits_ranks[[#This Row],[71 - 80]])</f>
        <v>8.7267939814814802E-2</v>
      </c>
      <c r="AN8" s="17">
        <f>IF(km4_splits_ranks[[#This Row],[81 - 90]]="DNF","DNF",km4_splits_ranks[[#This Row],[80 okr ]]+km4_splits_ranks[[#This Row],[81 - 90]])</f>
        <v>9.9269791666666649E-2</v>
      </c>
      <c r="AO8" s="17">
        <f>IF(km4_splits_ranks[[#This Row],[91 - 100]]="DNF","DNF",km4_splits_ranks[[#This Row],[90 okr ]]+km4_splits_ranks[[#This Row],[91 - 100]])</f>
        <v>0.11154895833333331</v>
      </c>
      <c r="AP8" s="22">
        <f>IF(km4_splits_ranks[[#This Row],[101 - 105]]="DNF","DNF",km4_splits_ranks[[#This Row],[100 okr ]]+km4_splits_ranks[[#This Row],[101 - 105]])</f>
        <v>0.11764444444444443</v>
      </c>
      <c r="AQ8" s="47">
        <f>IF(km4_splits_ranks[[#This Row],[10 okr ]]="DNF","DNF",RANK(km4_splits_ranks[[#This Row],[10 okr ]],km4_splits_ranks[[10 okr ]],1))</f>
        <v>3</v>
      </c>
      <c r="AR8" s="48">
        <f>IF(km4_splits_ranks[[#This Row],[20 okr ]]="DNF","DNF",RANK(km4_splits_ranks[[#This Row],[20 okr ]],km4_splits_ranks[[20 okr ]],1))</f>
        <v>3</v>
      </c>
      <c r="AS8" s="48">
        <f>IF(km4_splits_ranks[[#This Row],[30 okr ]]="DNF","DNF",RANK(km4_splits_ranks[[#This Row],[30 okr ]],km4_splits_ranks[[30 okr ]],1))</f>
        <v>3</v>
      </c>
      <c r="AT8" s="48">
        <f>IF(km4_splits_ranks[[#This Row],[40 okr ]]="DNF","DNF",RANK(km4_splits_ranks[[#This Row],[40 okr ]],km4_splits_ranks[[40 okr ]],1))</f>
        <v>3</v>
      </c>
      <c r="AU8" s="48">
        <f>IF(km4_splits_ranks[[#This Row],[50 okr ]]="DNF","DNF",RANK(km4_splits_ranks[[#This Row],[50 okr ]],km4_splits_ranks[[50 okr ]],1))</f>
        <v>3</v>
      </c>
      <c r="AV8" s="48">
        <f>IF(km4_splits_ranks[[#This Row],[60 okr ]]="DNF","DNF",RANK(km4_splits_ranks[[#This Row],[60 okr ]],km4_splits_ranks[[60 okr ]],1))</f>
        <v>3</v>
      </c>
      <c r="AW8" s="48">
        <f>IF(km4_splits_ranks[[#This Row],[70 okr ]]="DNF","DNF",RANK(km4_splits_ranks[[#This Row],[70 okr ]],km4_splits_ranks[[70 okr ]],1))</f>
        <v>2</v>
      </c>
      <c r="AX8" s="48">
        <f>IF(km4_splits_ranks[[#This Row],[80 okr ]]="DNF","DNF",RANK(km4_splits_ranks[[#This Row],[80 okr ]],km4_splits_ranks[[80 okr ]],1))</f>
        <v>2</v>
      </c>
      <c r="AY8" s="48">
        <f>IF(km4_splits_ranks[[#This Row],[90 okr ]]="DNF","DNF",RANK(km4_splits_ranks[[#This Row],[90 okr ]],km4_splits_ranks[[90 okr ]],1))</f>
        <v>2</v>
      </c>
      <c r="AZ8" s="48">
        <f>IF(km4_splits_ranks[[#This Row],[100 okr ]]="DNF","DNF",RANK(km4_splits_ranks[[#This Row],[100 okr ]],km4_splits_ranks[[100 okr ]],1))</f>
        <v>4</v>
      </c>
      <c r="BA8" s="48">
        <f>IF(km4_splits_ranks[[#This Row],[105 okr ]]="DNF","DNF",RANK(km4_splits_ranks[[#This Row],[105 okr ]],km4_splits_ranks[[105 okr ]],1))</f>
        <v>5</v>
      </c>
    </row>
    <row r="9" spans="2:53" x14ac:dyDescent="0.2">
      <c r="B9" s="4">
        <f>laps_times[[#This Row],[poř]]</f>
        <v>6</v>
      </c>
      <c r="C9" s="1">
        <f>laps_times[[#This Row],[s.č.]]</f>
        <v>3</v>
      </c>
      <c r="D9" s="1" t="str">
        <f>laps_times[[#This Row],[jméno]]</f>
        <v>Velička Ondřej</v>
      </c>
      <c r="E9" s="2">
        <f>laps_times[[#This Row],[roč]]</f>
        <v>1983</v>
      </c>
      <c r="F9" s="2" t="str">
        <f>laps_times[[#This Row],[kat]]</f>
        <v>M30</v>
      </c>
      <c r="G9" s="2">
        <f>laps_times[[#This Row],[poř_kat]]</f>
        <v>3</v>
      </c>
      <c r="H9" s="1" t="str">
        <f>IF(ISBLANK(laps_times[[#This Row],[klub]]),"-",laps_times[[#This Row],[klub]])</f>
        <v>-</v>
      </c>
      <c r="I9" s="143">
        <f>laps_times[[#This Row],[celk. čas]]</f>
        <v>0.12311342592592593</v>
      </c>
      <c r="J9" s="28">
        <f>SUM(laps_times[[#This Row],[1]:[10]])</f>
        <v>1.203425925925926E-2</v>
      </c>
      <c r="K9" s="29">
        <f>SUM(laps_times[[#This Row],[11]:[20]])</f>
        <v>1.1530324074074077E-2</v>
      </c>
      <c r="L9" s="29">
        <f>SUM(laps_times[[#This Row],[21]:[30]])</f>
        <v>1.1631828703703703E-2</v>
      </c>
      <c r="M9" s="29">
        <f>SUM(laps_times[[#This Row],[31]:[40]])</f>
        <v>1.1620254629629628E-2</v>
      </c>
      <c r="N9" s="29">
        <f>SUM(laps_times[[#This Row],[41]:[50]])</f>
        <v>1.1772569444444445E-2</v>
      </c>
      <c r="O9" s="29">
        <f>SUM(laps_times[[#This Row],[51]:[60]])</f>
        <v>1.1921180555555556E-2</v>
      </c>
      <c r="P9" s="29">
        <f>SUM(laps_times[[#This Row],[61]:[70]])</f>
        <v>1.1689699074074075E-2</v>
      </c>
      <c r="Q9" s="29">
        <f>SUM(laps_times[[#This Row],[71]:[80]])</f>
        <v>1.1845833333333331E-2</v>
      </c>
      <c r="R9" s="29">
        <f>SUM(laps_times[[#This Row],[81]:[90]])</f>
        <v>1.166215277777778E-2</v>
      </c>
      <c r="S9" s="29">
        <f>SUM(laps_times[[#This Row],[91]:[100]])</f>
        <v>1.1742476851851851E-2</v>
      </c>
      <c r="T9" s="30">
        <f>SUM(laps_times[[#This Row],[101]:[105]])</f>
        <v>5.6643518518518527E-3</v>
      </c>
      <c r="U9" s="44">
        <f>IF(km4_splits_ranks[[#This Row],[1 - 10]]="DNF","DNF",RANK(km4_splits_ranks[[#This Row],[1 - 10]],km4_splits_ranks[1 - 10],1))</f>
        <v>15</v>
      </c>
      <c r="V9" s="45">
        <f>IF(km4_splits_ranks[[#This Row],[11 - 20]]="DNF","DNF",RANK(km4_splits_ranks[[#This Row],[11 - 20]],km4_splits_ranks[11 - 20],1))</f>
        <v>15</v>
      </c>
      <c r="W9" s="45">
        <f>IF(km4_splits_ranks[[#This Row],[21 - 30]]="DNF","DNF",RANK(km4_splits_ranks[[#This Row],[21 - 30]],km4_splits_ranks[21 - 30],1))</f>
        <v>13</v>
      </c>
      <c r="X9" s="45">
        <f>IF(km4_splits_ranks[[#This Row],[31 - 40]]="DNF","DNF",RANK(km4_splits_ranks[[#This Row],[31 - 40]],km4_splits_ranks[31 - 40],1))</f>
        <v>9</v>
      </c>
      <c r="Y9" s="45">
        <f>IF(km4_splits_ranks[[#This Row],[41 - 50]]="DNF","DNF",RANK(km4_splits_ranks[[#This Row],[41 - 50]],km4_splits_ranks[41 - 50],1))</f>
        <v>12</v>
      </c>
      <c r="Z9" s="45">
        <f>IF(km4_splits_ranks[[#This Row],[51 - 60]]="DNF","DNF",RANK(km4_splits_ranks[[#This Row],[51 - 60]],km4_splits_ranks[51 - 60],1))</f>
        <v>11</v>
      </c>
      <c r="AA9" s="45">
        <f>IF(km4_splits_ranks[[#This Row],[61 - 70]]="DNF","DNF",RANK(km4_splits_ranks[[#This Row],[61 - 70]],km4_splits_ranks[61 - 70],1))</f>
        <v>7</v>
      </c>
      <c r="AB9" s="45">
        <f>IF(km4_splits_ranks[[#This Row],[71 - 80]]="DNF","DNF",RANK(km4_splits_ranks[[#This Row],[71 - 80]],km4_splits_ranks[71 - 80],1))</f>
        <v>6</v>
      </c>
      <c r="AC9" s="45">
        <f>IF(km4_splits_ranks[[#This Row],[81 - 90]]="DNF","DNF",RANK(km4_splits_ranks[[#This Row],[81 - 90]],km4_splits_ranks[81 - 90],1))</f>
        <v>4</v>
      </c>
      <c r="AD9" s="45">
        <f>IF(km4_splits_ranks[[#This Row],[91 - 100]]="DNF","DNF",RANK(km4_splits_ranks[[#This Row],[91 - 100]],km4_splits_ranks[91 - 100],1))</f>
        <v>5</v>
      </c>
      <c r="AE9" s="46">
        <f>IF(km4_splits_ranks[[#This Row],[101 - 105]]="DNF","DNF",RANK(km4_splits_ranks[[#This Row],[101 - 105]],km4_splits_ranks[101 - 105],1))</f>
        <v>5</v>
      </c>
      <c r="AF9" s="21">
        <f>km4_splits_ranks[[#This Row],[1 - 10]]</f>
        <v>1.203425925925926E-2</v>
      </c>
      <c r="AG9" s="17">
        <f>IF(km4_splits_ranks[[#This Row],[11 - 20]]="DNF","DNF",km4_splits_ranks[[#This Row],[10 okr ]]+km4_splits_ranks[[#This Row],[11 - 20]])</f>
        <v>2.3564583333333337E-2</v>
      </c>
      <c r="AH9" s="17">
        <f>IF(km4_splits_ranks[[#This Row],[21 - 30]]="DNF","DNF",km4_splits_ranks[[#This Row],[20 okr ]]+km4_splits_ranks[[#This Row],[21 - 30]])</f>
        <v>3.5196412037037036E-2</v>
      </c>
      <c r="AI9" s="17">
        <f>IF(km4_splits_ranks[[#This Row],[31 - 40]]="DNF","DNF",km4_splits_ranks[[#This Row],[30 okr ]]+km4_splits_ranks[[#This Row],[31 - 40]])</f>
        <v>4.6816666666666666E-2</v>
      </c>
      <c r="AJ9" s="17">
        <f>IF(km4_splits_ranks[[#This Row],[41 - 50]]="DNF","DNF",km4_splits_ranks[[#This Row],[40 okr ]]+km4_splits_ranks[[#This Row],[41 - 50]])</f>
        <v>5.8589236111111109E-2</v>
      </c>
      <c r="AK9" s="17">
        <f>IF(km4_splits_ranks[[#This Row],[51 - 60]]="DNF","DNF",km4_splits_ranks[[#This Row],[50 okr ]]+km4_splits_ranks[[#This Row],[51 - 60]])</f>
        <v>7.0510416666666659E-2</v>
      </c>
      <c r="AL9" s="17">
        <f>IF(km4_splits_ranks[[#This Row],[61 - 70]]="DNF","DNF",km4_splits_ranks[[#This Row],[60 okr ]]+km4_splits_ranks[[#This Row],[61 - 70]])</f>
        <v>8.2200115740740737E-2</v>
      </c>
      <c r="AM9" s="17">
        <f>IF(km4_splits_ranks[[#This Row],[71 - 80]]="DNF","DNF",km4_splits_ranks[[#This Row],[70 okr ]]+km4_splits_ranks[[#This Row],[71 - 80]])</f>
        <v>9.404594907407407E-2</v>
      </c>
      <c r="AN9" s="17">
        <f>IF(km4_splits_ranks[[#This Row],[81 - 90]]="DNF","DNF",km4_splits_ranks[[#This Row],[80 okr ]]+km4_splits_ranks[[#This Row],[81 - 90]])</f>
        <v>0.10570810185185185</v>
      </c>
      <c r="AO9" s="17">
        <f>IF(km4_splits_ranks[[#This Row],[91 - 100]]="DNF","DNF",km4_splits_ranks[[#This Row],[90 okr ]]+km4_splits_ranks[[#This Row],[91 - 100]])</f>
        <v>0.11745057870370371</v>
      </c>
      <c r="AP9" s="22">
        <f>IF(km4_splits_ranks[[#This Row],[101 - 105]]="DNF","DNF",km4_splits_ranks[[#This Row],[100 okr ]]+km4_splits_ranks[[#This Row],[101 - 105]])</f>
        <v>0.12311493055555556</v>
      </c>
      <c r="AQ9" s="47">
        <f>IF(km4_splits_ranks[[#This Row],[10 okr ]]="DNF","DNF",RANK(km4_splits_ranks[[#This Row],[10 okr ]],km4_splits_ranks[[10 okr ]],1))</f>
        <v>15</v>
      </c>
      <c r="AR9" s="48">
        <f>IF(km4_splits_ranks[[#This Row],[20 okr ]]="DNF","DNF",RANK(km4_splits_ranks[[#This Row],[20 okr ]],km4_splits_ranks[[20 okr ]],1))</f>
        <v>15</v>
      </c>
      <c r="AS9" s="48">
        <f>IF(km4_splits_ranks[[#This Row],[30 okr ]]="DNF","DNF",RANK(km4_splits_ranks[[#This Row],[30 okr ]],km4_splits_ranks[[30 okr ]],1))</f>
        <v>14</v>
      </c>
      <c r="AT9" s="48">
        <f>IF(km4_splits_ranks[[#This Row],[40 okr ]]="DNF","DNF",RANK(km4_splits_ranks[[#This Row],[40 okr ]],km4_splits_ranks[[40 okr ]],1))</f>
        <v>13</v>
      </c>
      <c r="AU9" s="48">
        <f>IF(km4_splits_ranks[[#This Row],[50 okr ]]="DNF","DNF",RANK(km4_splits_ranks[[#This Row],[50 okr ]],km4_splits_ranks[[50 okr ]],1))</f>
        <v>13</v>
      </c>
      <c r="AV9" s="48">
        <f>IF(km4_splits_ranks[[#This Row],[60 okr ]]="DNF","DNF",RANK(km4_splits_ranks[[#This Row],[60 okr ]],km4_splits_ranks[[60 okr ]],1))</f>
        <v>13</v>
      </c>
      <c r="AW9" s="48">
        <f>IF(km4_splits_ranks[[#This Row],[70 okr ]]="DNF","DNF",RANK(km4_splits_ranks[[#This Row],[70 okr ]],km4_splits_ranks[[70 okr ]],1))</f>
        <v>13</v>
      </c>
      <c r="AX9" s="48">
        <f>IF(km4_splits_ranks[[#This Row],[80 okr ]]="DNF","DNF",RANK(km4_splits_ranks[[#This Row],[80 okr ]],km4_splits_ranks[[80 okr ]],1))</f>
        <v>9</v>
      </c>
      <c r="AY9" s="48">
        <f>IF(km4_splits_ranks[[#This Row],[90 okr ]]="DNF","DNF",RANK(km4_splits_ranks[[#This Row],[90 okr ]],km4_splits_ranks[[90 okr ]],1))</f>
        <v>8</v>
      </c>
      <c r="AZ9" s="48">
        <f>IF(km4_splits_ranks[[#This Row],[100 okr ]]="DNF","DNF",RANK(km4_splits_ranks[[#This Row],[100 okr ]],km4_splits_ranks[[100 okr ]],1))</f>
        <v>7</v>
      </c>
      <c r="BA9" s="48">
        <f>IF(km4_splits_ranks[[#This Row],[105 okr ]]="DNF","DNF",RANK(km4_splits_ranks[[#This Row],[105 okr ]],km4_splits_ranks[[105 okr ]],1))</f>
        <v>6</v>
      </c>
    </row>
    <row r="10" spans="2:53" x14ac:dyDescent="0.2">
      <c r="B10" s="4">
        <f>laps_times[[#This Row],[poř]]</f>
        <v>7</v>
      </c>
      <c r="C10" s="1">
        <f>laps_times[[#This Row],[s.č.]]</f>
        <v>130</v>
      </c>
      <c r="D10" s="1" t="str">
        <f>laps_times[[#This Row],[jméno]]</f>
        <v>Chlup Tomáš</v>
      </c>
      <c r="E10" s="2">
        <f>laps_times[[#This Row],[roč]]</f>
        <v>1993</v>
      </c>
      <c r="F10" s="2" t="str">
        <f>laps_times[[#This Row],[kat]]</f>
        <v>M20</v>
      </c>
      <c r="G10" s="2">
        <f>laps_times[[#This Row],[poř_kat]]</f>
        <v>1</v>
      </c>
      <c r="H10" s="1" t="str">
        <f>IF(ISBLANK(laps_times[[#This Row],[klub]]),"-",laps_times[[#This Row],[klub]])</f>
        <v>-</v>
      </c>
      <c r="I10" s="143">
        <f>laps_times[[#This Row],[celk. čas]]</f>
        <v>0.12313657407407408</v>
      </c>
      <c r="J10" s="28">
        <f>SUM(laps_times[[#This Row],[1]:[10]])</f>
        <v>1.1760532407407407E-2</v>
      </c>
      <c r="K10" s="29">
        <f>SUM(laps_times[[#This Row],[11]:[20]])</f>
        <v>1.1269675925925926E-2</v>
      </c>
      <c r="L10" s="29">
        <f>SUM(laps_times[[#This Row],[21]:[30]])</f>
        <v>1.1198148148148146E-2</v>
      </c>
      <c r="M10" s="29">
        <f>SUM(laps_times[[#This Row],[31]:[40]])</f>
        <v>1.1043518518518518E-2</v>
      </c>
      <c r="N10" s="29">
        <f>SUM(laps_times[[#This Row],[41]:[50]])</f>
        <v>1.1715625E-2</v>
      </c>
      <c r="O10" s="29">
        <f>SUM(laps_times[[#This Row],[51]:[60]])</f>
        <v>1.1670138888888888E-2</v>
      </c>
      <c r="P10" s="29">
        <f>SUM(laps_times[[#This Row],[61]:[70]])</f>
        <v>1.1870486111111111E-2</v>
      </c>
      <c r="Q10" s="29">
        <f>SUM(laps_times[[#This Row],[71]:[80]])</f>
        <v>1.1891782407407408E-2</v>
      </c>
      <c r="R10" s="29">
        <f>SUM(laps_times[[#This Row],[81]:[90]])</f>
        <v>1.2127662037037039E-2</v>
      </c>
      <c r="S10" s="29">
        <f>SUM(laps_times[[#This Row],[91]:[100]])</f>
        <v>1.2356712962962962E-2</v>
      </c>
      <c r="T10" s="30">
        <f>SUM(laps_times[[#This Row],[101]:[105]])</f>
        <v>6.2401620370370371E-3</v>
      </c>
      <c r="U10" s="44">
        <f>IF(km4_splits_ranks[[#This Row],[1 - 10]]="DNF","DNF",RANK(km4_splits_ranks[[#This Row],[1 - 10]],km4_splits_ranks[1 - 10],1))</f>
        <v>8</v>
      </c>
      <c r="V10" s="45">
        <f>IF(km4_splits_ranks[[#This Row],[11 - 20]]="DNF","DNF",RANK(km4_splits_ranks[[#This Row],[11 - 20]],km4_splits_ranks[11 - 20],1))</f>
        <v>9</v>
      </c>
      <c r="W10" s="45">
        <f>IF(km4_splits_ranks[[#This Row],[21 - 30]]="DNF","DNF",RANK(km4_splits_ranks[[#This Row],[21 - 30]],km4_splits_ranks[21 - 30],1))</f>
        <v>7</v>
      </c>
      <c r="X10" s="45">
        <f>IF(km4_splits_ranks[[#This Row],[31 - 40]]="DNF","DNF",RANK(km4_splits_ranks[[#This Row],[31 - 40]],km4_splits_ranks[31 - 40],1))</f>
        <v>6</v>
      </c>
      <c r="Y10" s="45">
        <f>IF(km4_splits_ranks[[#This Row],[41 - 50]]="DNF","DNF",RANK(km4_splits_ranks[[#This Row],[41 - 50]],km4_splits_ranks[41 - 50],1))</f>
        <v>8</v>
      </c>
      <c r="Z10" s="45">
        <f>IF(km4_splits_ranks[[#This Row],[51 - 60]]="DNF","DNF",RANK(km4_splits_ranks[[#This Row],[51 - 60]],km4_splits_ranks[51 - 60],1))</f>
        <v>8</v>
      </c>
      <c r="AA10" s="45">
        <f>IF(km4_splits_ranks[[#This Row],[61 - 70]]="DNF","DNF",RANK(km4_splits_ranks[[#This Row],[61 - 70]],km4_splits_ranks[61 - 70],1))</f>
        <v>9</v>
      </c>
      <c r="AB10" s="45">
        <f>IF(km4_splits_ranks[[#This Row],[71 - 80]]="DNF","DNF",RANK(km4_splits_ranks[[#This Row],[71 - 80]],km4_splits_ranks[71 - 80],1))</f>
        <v>8</v>
      </c>
      <c r="AC10" s="45">
        <f>IF(km4_splits_ranks[[#This Row],[81 - 90]]="DNF","DNF",RANK(km4_splits_ranks[[#This Row],[81 - 90]],km4_splits_ranks[81 - 90],1))</f>
        <v>8</v>
      </c>
      <c r="AD10" s="45">
        <f>IF(km4_splits_ranks[[#This Row],[91 - 100]]="DNF","DNF",RANK(km4_splits_ranks[[#This Row],[91 - 100]],km4_splits_ranks[91 - 100],1))</f>
        <v>9</v>
      </c>
      <c r="AE10" s="46">
        <f>IF(km4_splits_ranks[[#This Row],[101 - 105]]="DNF","DNF",RANK(km4_splits_ranks[[#This Row],[101 - 105]],km4_splits_ranks[101 - 105],1))</f>
        <v>11</v>
      </c>
      <c r="AF10" s="21">
        <f>km4_splits_ranks[[#This Row],[1 - 10]]</f>
        <v>1.1760532407407407E-2</v>
      </c>
      <c r="AG10" s="17">
        <f>IF(km4_splits_ranks[[#This Row],[11 - 20]]="DNF","DNF",km4_splits_ranks[[#This Row],[10 okr ]]+km4_splits_ranks[[#This Row],[11 - 20]])</f>
        <v>2.3030208333333333E-2</v>
      </c>
      <c r="AH10" s="17">
        <f>IF(km4_splits_ranks[[#This Row],[21 - 30]]="DNF","DNF",km4_splits_ranks[[#This Row],[20 okr ]]+km4_splits_ranks[[#This Row],[21 - 30]])</f>
        <v>3.4228356481481481E-2</v>
      </c>
      <c r="AI10" s="17">
        <f>IF(km4_splits_ranks[[#This Row],[31 - 40]]="DNF","DNF",km4_splits_ranks[[#This Row],[30 okr ]]+km4_splits_ranks[[#This Row],[31 - 40]])</f>
        <v>4.5271875000000003E-2</v>
      </c>
      <c r="AJ10" s="17">
        <f>IF(km4_splits_ranks[[#This Row],[41 - 50]]="DNF","DNF",km4_splits_ranks[[#This Row],[40 okr ]]+km4_splits_ranks[[#This Row],[41 - 50]])</f>
        <v>5.6987500000000003E-2</v>
      </c>
      <c r="AK10" s="17">
        <f>IF(km4_splits_ranks[[#This Row],[51 - 60]]="DNF","DNF",km4_splits_ranks[[#This Row],[50 okr ]]+km4_splits_ranks[[#This Row],[51 - 60]])</f>
        <v>6.8657638888888886E-2</v>
      </c>
      <c r="AL10" s="17">
        <f>IF(km4_splits_ranks[[#This Row],[61 - 70]]="DNF","DNF",km4_splits_ranks[[#This Row],[60 okr ]]+km4_splits_ranks[[#This Row],[61 - 70]])</f>
        <v>8.0528124999999992E-2</v>
      </c>
      <c r="AM10" s="17">
        <f>IF(km4_splits_ranks[[#This Row],[71 - 80]]="DNF","DNF",km4_splits_ranks[[#This Row],[70 okr ]]+km4_splits_ranks[[#This Row],[71 - 80]])</f>
        <v>9.2419907407407395E-2</v>
      </c>
      <c r="AN10" s="17">
        <f>IF(km4_splits_ranks[[#This Row],[81 - 90]]="DNF","DNF",km4_splits_ranks[[#This Row],[80 okr ]]+km4_splits_ranks[[#This Row],[81 - 90]])</f>
        <v>0.10454756944444443</v>
      </c>
      <c r="AO10" s="17">
        <f>IF(km4_splits_ranks[[#This Row],[91 - 100]]="DNF","DNF",km4_splits_ranks[[#This Row],[90 okr ]]+km4_splits_ranks[[#This Row],[91 - 100]])</f>
        <v>0.1169042824074074</v>
      </c>
      <c r="AP10" s="22">
        <f>IF(km4_splits_ranks[[#This Row],[101 - 105]]="DNF","DNF",km4_splits_ranks[[#This Row],[100 okr ]]+km4_splits_ranks[[#This Row],[101 - 105]])</f>
        <v>0.12314444444444443</v>
      </c>
      <c r="AQ10" s="47">
        <f>IF(km4_splits_ranks[[#This Row],[10 okr ]]="DNF","DNF",RANK(km4_splits_ranks[[#This Row],[10 okr ]],km4_splits_ranks[[10 okr ]],1))</f>
        <v>8</v>
      </c>
      <c r="AR10" s="48">
        <f>IF(km4_splits_ranks[[#This Row],[20 okr ]]="DNF","DNF",RANK(km4_splits_ranks[[#This Row],[20 okr ]],km4_splits_ranks[[20 okr ]],1))</f>
        <v>9</v>
      </c>
      <c r="AS10" s="48">
        <f>IF(km4_splits_ranks[[#This Row],[30 okr ]]="DNF","DNF",RANK(km4_splits_ranks[[#This Row],[30 okr ]],km4_splits_ranks[[30 okr ]],1))</f>
        <v>8</v>
      </c>
      <c r="AT10" s="48">
        <f>IF(km4_splits_ranks[[#This Row],[40 okr ]]="DNF","DNF",RANK(km4_splits_ranks[[#This Row],[40 okr ]],km4_splits_ranks[[40 okr ]],1))</f>
        <v>7</v>
      </c>
      <c r="AU10" s="48">
        <f>IF(km4_splits_ranks[[#This Row],[50 okr ]]="DNF","DNF",RANK(km4_splits_ranks[[#This Row],[50 okr ]],km4_splits_ranks[[50 okr ]],1))</f>
        <v>7</v>
      </c>
      <c r="AV10" s="48">
        <f>IF(km4_splits_ranks[[#This Row],[60 okr ]]="DNF","DNF",RANK(km4_splits_ranks[[#This Row],[60 okr ]],km4_splits_ranks[[60 okr ]],1))</f>
        <v>7</v>
      </c>
      <c r="AW10" s="48">
        <f>IF(km4_splits_ranks[[#This Row],[70 okr ]]="DNF","DNF",RANK(km4_splits_ranks[[#This Row],[70 okr ]],km4_splits_ranks[[70 okr ]],1))</f>
        <v>6</v>
      </c>
      <c r="AX10" s="48">
        <f>IF(km4_splits_ranks[[#This Row],[80 okr ]]="DNF","DNF",RANK(km4_splits_ranks[[#This Row],[80 okr ]],km4_splits_ranks[[80 okr ]],1))</f>
        <v>6</v>
      </c>
      <c r="AY10" s="48">
        <f>IF(km4_splits_ranks[[#This Row],[90 okr ]]="DNF","DNF",RANK(km4_splits_ranks[[#This Row],[90 okr ]],km4_splits_ranks[[90 okr ]],1))</f>
        <v>6</v>
      </c>
      <c r="AZ10" s="48">
        <f>IF(km4_splits_ranks[[#This Row],[100 okr ]]="DNF","DNF",RANK(km4_splits_ranks[[#This Row],[100 okr ]],km4_splits_ranks[[100 okr ]],1))</f>
        <v>6</v>
      </c>
      <c r="BA10" s="48">
        <f>IF(km4_splits_ranks[[#This Row],[105 okr ]]="DNF","DNF",RANK(km4_splits_ranks[[#This Row],[105 okr ]],km4_splits_ranks[[105 okr ]],1))</f>
        <v>7</v>
      </c>
    </row>
    <row r="11" spans="2:53" x14ac:dyDescent="0.2">
      <c r="B11" s="4">
        <f>laps_times[[#This Row],[poř]]</f>
        <v>8</v>
      </c>
      <c r="C11" s="1">
        <f>laps_times[[#This Row],[s.č.]]</f>
        <v>6</v>
      </c>
      <c r="D11" s="1" t="str">
        <f>laps_times[[#This Row],[jméno]]</f>
        <v>Bauer Václav</v>
      </c>
      <c r="E11" s="2">
        <f>laps_times[[#This Row],[roč]]</f>
        <v>1978</v>
      </c>
      <c r="F11" s="2" t="str">
        <f>laps_times[[#This Row],[kat]]</f>
        <v>M40</v>
      </c>
      <c r="G11" s="2">
        <f>laps_times[[#This Row],[poř_kat]]</f>
        <v>4</v>
      </c>
      <c r="H11" s="1" t="str">
        <f>IF(ISBLANK(laps_times[[#This Row],[klub]]),"-",laps_times[[#This Row],[klub]])</f>
        <v>-</v>
      </c>
      <c r="I11" s="143">
        <f>laps_times[[#This Row],[celk. čas]]</f>
        <v>0.12400462962962962</v>
      </c>
      <c r="J11" s="28">
        <f>SUM(laps_times[[#This Row],[1]:[10]])</f>
        <v>1.191400462962963E-2</v>
      </c>
      <c r="K11" s="29">
        <f>SUM(laps_times[[#This Row],[11]:[20]])</f>
        <v>1.1459606481481482E-2</v>
      </c>
      <c r="L11" s="29">
        <f>SUM(laps_times[[#This Row],[21]:[30]])</f>
        <v>1.1395833333333334E-2</v>
      </c>
      <c r="M11" s="29">
        <f>SUM(laps_times[[#This Row],[31]:[40]])</f>
        <v>1.1301041666666666E-2</v>
      </c>
      <c r="N11" s="29">
        <f>SUM(laps_times[[#This Row],[41]:[50]])</f>
        <v>1.1316087962962964E-2</v>
      </c>
      <c r="O11" s="29">
        <f>SUM(laps_times[[#This Row],[51]:[60]])</f>
        <v>1.1626504629629629E-2</v>
      </c>
      <c r="P11" s="29">
        <f>SUM(laps_times[[#This Row],[61]:[70]])</f>
        <v>1.1758333333333332E-2</v>
      </c>
      <c r="Q11" s="29">
        <f>SUM(laps_times[[#This Row],[71]:[80]])</f>
        <v>1.2016666666666667E-2</v>
      </c>
      <c r="R11" s="29">
        <f>SUM(laps_times[[#This Row],[81]:[90]])</f>
        <v>1.2269444444444442E-2</v>
      </c>
      <c r="S11" s="29">
        <f>SUM(laps_times[[#This Row],[91]:[100]])</f>
        <v>1.267650462962963E-2</v>
      </c>
      <c r="T11" s="30">
        <f>SUM(laps_times[[#This Row],[101]:[105]])</f>
        <v>6.2707175925925916E-3</v>
      </c>
      <c r="U11" s="44">
        <f>IF(km4_splits_ranks[[#This Row],[1 - 10]]="DNF","DNF",RANK(km4_splits_ranks[[#This Row],[1 - 10]],km4_splits_ranks[1 - 10],1))</f>
        <v>11</v>
      </c>
      <c r="V11" s="45">
        <f>IF(km4_splits_ranks[[#This Row],[11 - 20]]="DNF","DNF",RANK(km4_splits_ranks[[#This Row],[11 - 20]],km4_splits_ranks[11 - 20],1))</f>
        <v>11</v>
      </c>
      <c r="W11" s="45">
        <f>IF(km4_splits_ranks[[#This Row],[21 - 30]]="DNF","DNF",RANK(km4_splits_ranks[[#This Row],[21 - 30]],km4_splits_ranks[21 - 30],1))</f>
        <v>8</v>
      </c>
      <c r="X11" s="45">
        <f>IF(km4_splits_ranks[[#This Row],[31 - 40]]="DNF","DNF",RANK(km4_splits_ranks[[#This Row],[31 - 40]],km4_splits_ranks[31 - 40],1))</f>
        <v>8</v>
      </c>
      <c r="Y11" s="45">
        <f>IF(km4_splits_ranks[[#This Row],[41 - 50]]="DNF","DNF",RANK(km4_splits_ranks[[#This Row],[41 - 50]],km4_splits_ranks[41 - 50],1))</f>
        <v>6</v>
      </c>
      <c r="Z11" s="45">
        <f>IF(km4_splits_ranks[[#This Row],[51 - 60]]="DNF","DNF",RANK(km4_splits_ranks[[#This Row],[51 - 60]],km4_splits_ranks[51 - 60],1))</f>
        <v>7</v>
      </c>
      <c r="AA11" s="45">
        <f>IF(km4_splits_ranks[[#This Row],[61 - 70]]="DNF","DNF",RANK(km4_splits_ranks[[#This Row],[61 - 70]],km4_splits_ranks[61 - 70],1))</f>
        <v>8</v>
      </c>
      <c r="AB11" s="45">
        <f>IF(km4_splits_ranks[[#This Row],[71 - 80]]="DNF","DNF",RANK(km4_splits_ranks[[#This Row],[71 - 80]],km4_splits_ranks[71 - 80],1))</f>
        <v>9</v>
      </c>
      <c r="AC11" s="45">
        <f>IF(km4_splits_ranks[[#This Row],[81 - 90]]="DNF","DNF",RANK(km4_splits_ranks[[#This Row],[81 - 90]],km4_splits_ranks[81 - 90],1))</f>
        <v>10</v>
      </c>
      <c r="AD11" s="45">
        <f>IF(km4_splits_ranks[[#This Row],[91 - 100]]="DNF","DNF",RANK(km4_splits_ranks[[#This Row],[91 - 100]],km4_splits_ranks[91 - 100],1))</f>
        <v>11</v>
      </c>
      <c r="AE11" s="46">
        <f>IF(km4_splits_ranks[[#This Row],[101 - 105]]="DNF","DNF",RANK(km4_splits_ranks[[#This Row],[101 - 105]],km4_splits_ranks[101 - 105],1))</f>
        <v>12</v>
      </c>
      <c r="AF11" s="21">
        <f>km4_splits_ranks[[#This Row],[1 - 10]]</f>
        <v>1.191400462962963E-2</v>
      </c>
      <c r="AG11" s="17">
        <f>IF(km4_splits_ranks[[#This Row],[11 - 20]]="DNF","DNF",km4_splits_ranks[[#This Row],[10 okr ]]+km4_splits_ranks[[#This Row],[11 - 20]])</f>
        <v>2.3373611111111112E-2</v>
      </c>
      <c r="AH11" s="17">
        <f>IF(km4_splits_ranks[[#This Row],[21 - 30]]="DNF","DNF",km4_splits_ranks[[#This Row],[20 okr ]]+km4_splits_ranks[[#This Row],[21 - 30]])</f>
        <v>3.476944444444445E-2</v>
      </c>
      <c r="AI11" s="17">
        <f>IF(km4_splits_ranks[[#This Row],[31 - 40]]="DNF","DNF",km4_splits_ranks[[#This Row],[30 okr ]]+km4_splits_ranks[[#This Row],[31 - 40]])</f>
        <v>4.6070486111111114E-2</v>
      </c>
      <c r="AJ11" s="17">
        <f>IF(km4_splits_ranks[[#This Row],[41 - 50]]="DNF","DNF",km4_splits_ranks[[#This Row],[40 okr ]]+km4_splits_ranks[[#This Row],[41 - 50]])</f>
        <v>5.7386574074074076E-2</v>
      </c>
      <c r="AK11" s="17">
        <f>IF(km4_splits_ranks[[#This Row],[51 - 60]]="DNF","DNF",km4_splits_ranks[[#This Row],[50 okr ]]+km4_splits_ranks[[#This Row],[51 - 60]])</f>
        <v>6.9013078703703712E-2</v>
      </c>
      <c r="AL11" s="17">
        <f>IF(km4_splits_ranks[[#This Row],[61 - 70]]="DNF","DNF",km4_splits_ranks[[#This Row],[60 okr ]]+km4_splits_ranks[[#This Row],[61 - 70]])</f>
        <v>8.0771412037037041E-2</v>
      </c>
      <c r="AM11" s="17">
        <f>IF(km4_splits_ranks[[#This Row],[71 - 80]]="DNF","DNF",km4_splits_ranks[[#This Row],[70 okr ]]+km4_splits_ranks[[#This Row],[71 - 80]])</f>
        <v>9.2788078703703702E-2</v>
      </c>
      <c r="AN11" s="17">
        <f>IF(km4_splits_ranks[[#This Row],[81 - 90]]="DNF","DNF",km4_splits_ranks[[#This Row],[80 okr ]]+km4_splits_ranks[[#This Row],[81 - 90]])</f>
        <v>0.10505752314814815</v>
      </c>
      <c r="AO11" s="17">
        <f>IF(km4_splits_ranks[[#This Row],[91 - 100]]="DNF","DNF",km4_splits_ranks[[#This Row],[90 okr ]]+km4_splits_ranks[[#This Row],[91 - 100]])</f>
        <v>0.11773402777777778</v>
      </c>
      <c r="AP11" s="22">
        <f>IF(km4_splits_ranks[[#This Row],[101 - 105]]="DNF","DNF",km4_splits_ranks[[#This Row],[100 okr ]]+km4_splits_ranks[[#This Row],[101 - 105]])</f>
        <v>0.12400474537037037</v>
      </c>
      <c r="AQ11" s="47">
        <f>IF(km4_splits_ranks[[#This Row],[10 okr ]]="DNF","DNF",RANK(km4_splits_ranks[[#This Row],[10 okr ]],km4_splits_ranks[[10 okr ]],1))</f>
        <v>11</v>
      </c>
      <c r="AR11" s="48">
        <f>IF(km4_splits_ranks[[#This Row],[20 okr ]]="DNF","DNF",RANK(km4_splits_ranks[[#This Row],[20 okr ]],km4_splits_ranks[[20 okr ]],1))</f>
        <v>11</v>
      </c>
      <c r="AS11" s="48">
        <f>IF(km4_splits_ranks[[#This Row],[30 okr ]]="DNF","DNF",RANK(km4_splits_ranks[[#This Row],[30 okr ]],km4_splits_ranks[[30 okr ]],1))</f>
        <v>10</v>
      </c>
      <c r="AT11" s="48">
        <f>IF(km4_splits_ranks[[#This Row],[40 okr ]]="DNF","DNF",RANK(km4_splits_ranks[[#This Row],[40 okr ]],km4_splits_ranks[[40 okr ]],1))</f>
        <v>9</v>
      </c>
      <c r="AU11" s="48">
        <f>IF(km4_splits_ranks[[#This Row],[50 okr ]]="DNF","DNF",RANK(km4_splits_ranks[[#This Row],[50 okr ]],km4_splits_ranks[[50 okr ]],1))</f>
        <v>8</v>
      </c>
      <c r="AV11" s="48">
        <f>IF(km4_splits_ranks[[#This Row],[60 okr ]]="DNF","DNF",RANK(km4_splits_ranks[[#This Row],[60 okr ]],km4_splits_ranks[[60 okr ]],1))</f>
        <v>8</v>
      </c>
      <c r="AW11" s="48">
        <f>IF(km4_splits_ranks[[#This Row],[70 okr ]]="DNF","DNF",RANK(km4_splits_ranks[[#This Row],[70 okr ]],km4_splits_ranks[[70 okr ]],1))</f>
        <v>7</v>
      </c>
      <c r="AX11" s="48">
        <f>IF(km4_splits_ranks[[#This Row],[80 okr ]]="DNF","DNF",RANK(km4_splits_ranks[[#This Row],[80 okr ]],km4_splits_ranks[[80 okr ]],1))</f>
        <v>7</v>
      </c>
      <c r="AY11" s="48">
        <f>IF(km4_splits_ranks[[#This Row],[90 okr ]]="DNF","DNF",RANK(km4_splits_ranks[[#This Row],[90 okr ]],km4_splits_ranks[[90 okr ]],1))</f>
        <v>7</v>
      </c>
      <c r="AZ11" s="48">
        <f>IF(km4_splits_ranks[[#This Row],[100 okr ]]="DNF","DNF",RANK(km4_splits_ranks[[#This Row],[100 okr ]],km4_splits_ranks[[100 okr ]],1))</f>
        <v>8</v>
      </c>
      <c r="BA11" s="48">
        <f>IF(km4_splits_ranks[[#This Row],[105 okr ]]="DNF","DNF",RANK(km4_splits_ranks[[#This Row],[105 okr ]],km4_splits_ranks[[105 okr ]],1))</f>
        <v>8</v>
      </c>
    </row>
    <row r="12" spans="2:53" x14ac:dyDescent="0.2">
      <c r="B12" s="4">
        <f>laps_times[[#This Row],[poř]]</f>
        <v>9</v>
      </c>
      <c r="C12" s="1">
        <f>laps_times[[#This Row],[s.č.]]</f>
        <v>61</v>
      </c>
      <c r="D12" s="1" t="str">
        <f>laps_times[[#This Row],[jméno]]</f>
        <v>Macek Petr</v>
      </c>
      <c r="E12" s="2">
        <f>laps_times[[#This Row],[roč]]</f>
        <v>1979</v>
      </c>
      <c r="F12" s="2" t="str">
        <f>laps_times[[#This Row],[kat]]</f>
        <v>M30</v>
      </c>
      <c r="G12" s="2">
        <f>laps_times[[#This Row],[poř_kat]]</f>
        <v>4</v>
      </c>
      <c r="H12" s="1" t="str">
        <f>IF(ISBLANK(laps_times[[#This Row],[klub]]),"-",laps_times[[#This Row],[klub]])</f>
        <v>-</v>
      </c>
      <c r="I12" s="143">
        <f>laps_times[[#This Row],[celk. čas]]</f>
        <v>0.12417824074074074</v>
      </c>
      <c r="J12" s="28">
        <f>SUM(laps_times[[#This Row],[1]:[10]])</f>
        <v>1.2041782407407409E-2</v>
      </c>
      <c r="K12" s="29">
        <f>SUM(laps_times[[#This Row],[11]:[20]])</f>
        <v>1.1512152777777776E-2</v>
      </c>
      <c r="L12" s="29">
        <f>SUM(laps_times[[#This Row],[21]:[30]])</f>
        <v>1.1633101851851853E-2</v>
      </c>
      <c r="M12" s="29">
        <f>SUM(laps_times[[#This Row],[31]:[40]])</f>
        <v>1.1626504629629629E-2</v>
      </c>
      <c r="N12" s="29">
        <f>SUM(laps_times[[#This Row],[41]:[50]])</f>
        <v>1.1769328703703704E-2</v>
      </c>
      <c r="O12" s="29">
        <f>SUM(laps_times[[#This Row],[51]:[60]])</f>
        <v>1.1923032407407408E-2</v>
      </c>
      <c r="P12" s="29">
        <f>SUM(laps_times[[#This Row],[61]:[70]])</f>
        <v>1.1688541666666667E-2</v>
      </c>
      <c r="Q12" s="29">
        <f>SUM(laps_times[[#This Row],[71]:[80]])</f>
        <v>1.1856712962962963E-2</v>
      </c>
      <c r="R12" s="29">
        <f>SUM(laps_times[[#This Row],[81]:[90]])</f>
        <v>1.1808796296296295E-2</v>
      </c>
      <c r="S12" s="29">
        <f>SUM(laps_times[[#This Row],[91]:[100]])</f>
        <v>1.2191203703703704E-2</v>
      </c>
      <c r="T12" s="30">
        <f>SUM(laps_times[[#This Row],[101]:[105]])</f>
        <v>6.1383101851851859E-3</v>
      </c>
      <c r="U12" s="44">
        <f>IF(km4_splits_ranks[[#This Row],[1 - 10]]="DNF","DNF",RANK(km4_splits_ranks[[#This Row],[1 - 10]],km4_splits_ranks[1 - 10],1))</f>
        <v>16</v>
      </c>
      <c r="V12" s="45">
        <f>IF(km4_splits_ranks[[#This Row],[11 - 20]]="DNF","DNF",RANK(km4_splits_ranks[[#This Row],[11 - 20]],km4_splits_ranks[11 - 20],1))</f>
        <v>12</v>
      </c>
      <c r="W12" s="45">
        <f>IF(km4_splits_ranks[[#This Row],[21 - 30]]="DNF","DNF",RANK(km4_splits_ranks[[#This Row],[21 - 30]],km4_splits_ranks[21 - 30],1))</f>
        <v>14</v>
      </c>
      <c r="X12" s="45">
        <f>IF(km4_splits_ranks[[#This Row],[31 - 40]]="DNF","DNF",RANK(km4_splits_ranks[[#This Row],[31 - 40]],km4_splits_ranks[31 - 40],1))</f>
        <v>10</v>
      </c>
      <c r="Y12" s="45">
        <f>IF(km4_splits_ranks[[#This Row],[41 - 50]]="DNF","DNF",RANK(km4_splits_ranks[[#This Row],[41 - 50]],km4_splits_ranks[41 - 50],1))</f>
        <v>11</v>
      </c>
      <c r="Z12" s="45">
        <f>IF(km4_splits_ranks[[#This Row],[51 - 60]]="DNF","DNF",RANK(km4_splits_ranks[[#This Row],[51 - 60]],km4_splits_ranks[51 - 60],1))</f>
        <v>12</v>
      </c>
      <c r="AA12" s="45">
        <f>IF(km4_splits_ranks[[#This Row],[61 - 70]]="DNF","DNF",RANK(km4_splits_ranks[[#This Row],[61 - 70]],km4_splits_ranks[61 - 70],1))</f>
        <v>6</v>
      </c>
      <c r="AB12" s="45">
        <f>IF(km4_splits_ranks[[#This Row],[71 - 80]]="DNF","DNF",RANK(km4_splits_ranks[[#This Row],[71 - 80]],km4_splits_ranks[71 - 80],1))</f>
        <v>7</v>
      </c>
      <c r="AC12" s="45">
        <f>IF(km4_splits_ranks[[#This Row],[81 - 90]]="DNF","DNF",RANK(km4_splits_ranks[[#This Row],[81 - 90]],km4_splits_ranks[81 - 90],1))</f>
        <v>5</v>
      </c>
      <c r="AD12" s="45">
        <f>IF(km4_splits_ranks[[#This Row],[91 - 100]]="DNF","DNF",RANK(km4_splits_ranks[[#This Row],[91 - 100]],km4_splits_ranks[91 - 100],1))</f>
        <v>7</v>
      </c>
      <c r="AE12" s="46">
        <f>IF(km4_splits_ranks[[#This Row],[101 - 105]]="DNF","DNF",RANK(km4_splits_ranks[[#This Row],[101 - 105]],km4_splits_ranks[101 - 105],1))</f>
        <v>9</v>
      </c>
      <c r="AF12" s="21">
        <f>km4_splits_ranks[[#This Row],[1 - 10]]</f>
        <v>1.2041782407407409E-2</v>
      </c>
      <c r="AG12" s="17">
        <f>IF(km4_splits_ranks[[#This Row],[11 - 20]]="DNF","DNF",km4_splits_ranks[[#This Row],[10 okr ]]+km4_splits_ranks[[#This Row],[11 - 20]])</f>
        <v>2.3553935185185185E-2</v>
      </c>
      <c r="AH12" s="17">
        <f>IF(km4_splits_ranks[[#This Row],[21 - 30]]="DNF","DNF",km4_splits_ranks[[#This Row],[20 okr ]]+km4_splits_ranks[[#This Row],[21 - 30]])</f>
        <v>3.5187037037037038E-2</v>
      </c>
      <c r="AI12" s="17">
        <f>IF(km4_splits_ranks[[#This Row],[31 - 40]]="DNF","DNF",km4_splits_ranks[[#This Row],[30 okr ]]+km4_splits_ranks[[#This Row],[31 - 40]])</f>
        <v>4.6813541666666666E-2</v>
      </c>
      <c r="AJ12" s="17">
        <f>IF(km4_splits_ranks[[#This Row],[41 - 50]]="DNF","DNF",km4_splits_ranks[[#This Row],[40 okr ]]+km4_splits_ranks[[#This Row],[41 - 50]])</f>
        <v>5.8582870370370368E-2</v>
      </c>
      <c r="AK12" s="17">
        <f>IF(km4_splits_ranks[[#This Row],[51 - 60]]="DNF","DNF",km4_splits_ranks[[#This Row],[50 okr ]]+km4_splits_ranks[[#This Row],[51 - 60]])</f>
        <v>7.0505902777777782E-2</v>
      </c>
      <c r="AL12" s="17">
        <f>IF(km4_splits_ranks[[#This Row],[61 - 70]]="DNF","DNF",km4_splits_ranks[[#This Row],[60 okr ]]+km4_splits_ranks[[#This Row],[61 - 70]])</f>
        <v>8.2194444444444445E-2</v>
      </c>
      <c r="AM12" s="17">
        <f>IF(km4_splits_ranks[[#This Row],[71 - 80]]="DNF","DNF",km4_splits_ranks[[#This Row],[70 okr ]]+km4_splits_ranks[[#This Row],[71 - 80]])</f>
        <v>9.405115740740741E-2</v>
      </c>
      <c r="AN12" s="17">
        <f>IF(km4_splits_ranks[[#This Row],[81 - 90]]="DNF","DNF",km4_splits_ranks[[#This Row],[80 okr ]]+km4_splits_ranks[[#This Row],[81 - 90]])</f>
        <v>0.1058599537037037</v>
      </c>
      <c r="AO12" s="17">
        <f>IF(km4_splits_ranks[[#This Row],[91 - 100]]="DNF","DNF",km4_splits_ranks[[#This Row],[90 okr ]]+km4_splits_ranks[[#This Row],[91 - 100]])</f>
        <v>0.1180511574074074</v>
      </c>
      <c r="AP12" s="22">
        <f>IF(km4_splits_ranks[[#This Row],[101 - 105]]="DNF","DNF",km4_splits_ranks[[#This Row],[100 okr ]]+km4_splits_ranks[[#This Row],[101 - 105]])</f>
        <v>0.12418946759259258</v>
      </c>
      <c r="AQ12" s="47">
        <f>IF(km4_splits_ranks[[#This Row],[10 okr ]]="DNF","DNF",RANK(km4_splits_ranks[[#This Row],[10 okr ]],km4_splits_ranks[[10 okr ]],1))</f>
        <v>16</v>
      </c>
      <c r="AR12" s="48">
        <f>IF(km4_splits_ranks[[#This Row],[20 okr ]]="DNF","DNF",RANK(km4_splits_ranks[[#This Row],[20 okr ]],km4_splits_ranks[[20 okr ]],1))</f>
        <v>13</v>
      </c>
      <c r="AS12" s="48">
        <f>IF(km4_splits_ranks[[#This Row],[30 okr ]]="DNF","DNF",RANK(km4_splits_ranks[[#This Row],[30 okr ]],km4_splits_ranks[[30 okr ]],1))</f>
        <v>13</v>
      </c>
      <c r="AT12" s="48">
        <f>IF(km4_splits_ranks[[#This Row],[40 okr ]]="DNF","DNF",RANK(km4_splits_ranks[[#This Row],[40 okr ]],km4_splits_ranks[[40 okr ]],1))</f>
        <v>12</v>
      </c>
      <c r="AU12" s="48">
        <f>IF(km4_splits_ranks[[#This Row],[50 okr ]]="DNF","DNF",RANK(km4_splits_ranks[[#This Row],[50 okr ]],km4_splits_ranks[[50 okr ]],1))</f>
        <v>12</v>
      </c>
      <c r="AV12" s="48">
        <f>IF(km4_splits_ranks[[#This Row],[60 okr ]]="DNF","DNF",RANK(km4_splits_ranks[[#This Row],[60 okr ]],km4_splits_ranks[[60 okr ]],1))</f>
        <v>12</v>
      </c>
      <c r="AW12" s="48">
        <f>IF(km4_splits_ranks[[#This Row],[70 okr ]]="DNF","DNF",RANK(km4_splits_ranks[[#This Row],[70 okr ]],km4_splits_ranks[[70 okr ]],1))</f>
        <v>12</v>
      </c>
      <c r="AX12" s="48">
        <f>IF(km4_splits_ranks[[#This Row],[80 okr ]]="DNF","DNF",RANK(km4_splits_ranks[[#This Row],[80 okr ]],km4_splits_ranks[[80 okr ]],1))</f>
        <v>10</v>
      </c>
      <c r="AY12" s="48">
        <f>IF(km4_splits_ranks[[#This Row],[90 okr ]]="DNF","DNF",RANK(km4_splits_ranks[[#This Row],[90 okr ]],km4_splits_ranks[[90 okr ]],1))</f>
        <v>9</v>
      </c>
      <c r="AZ12" s="48">
        <f>IF(km4_splits_ranks[[#This Row],[100 okr ]]="DNF","DNF",RANK(km4_splits_ranks[[#This Row],[100 okr ]],km4_splits_ranks[[100 okr ]],1))</f>
        <v>9</v>
      </c>
      <c r="BA12" s="48">
        <f>IF(km4_splits_ranks[[#This Row],[105 okr ]]="DNF","DNF",RANK(km4_splits_ranks[[#This Row],[105 okr ]],km4_splits_ranks[[105 okr ]],1))</f>
        <v>9</v>
      </c>
    </row>
    <row r="13" spans="2:53" x14ac:dyDescent="0.2">
      <c r="B13" s="4">
        <f>laps_times[[#This Row],[poř]]</f>
        <v>10</v>
      </c>
      <c r="C13" s="1">
        <f>laps_times[[#This Row],[s.č.]]</f>
        <v>11</v>
      </c>
      <c r="D13" s="1" t="str">
        <f>laps_times[[#This Row],[jméno]]</f>
        <v>Churaňová Radka</v>
      </c>
      <c r="E13" s="2">
        <f>laps_times[[#This Row],[roč]]</f>
        <v>1977</v>
      </c>
      <c r="F13" s="2" t="str">
        <f>laps_times[[#This Row],[kat]]</f>
        <v>Z2</v>
      </c>
      <c r="G13" s="2">
        <f>laps_times[[#This Row],[poř_kat]]</f>
        <v>1</v>
      </c>
      <c r="H13" s="1" t="str">
        <f>IF(ISBLANK(laps_times[[#This Row],[klub]]),"-",laps_times[[#This Row],[klub]])</f>
        <v>TJ Lokomotiva Trutnov</v>
      </c>
      <c r="I13" s="143">
        <f>laps_times[[#This Row],[celk. čas]]</f>
        <v>0.1257638888888889</v>
      </c>
      <c r="J13" s="28">
        <f>SUM(laps_times[[#This Row],[1]:[10]])</f>
        <v>1.2027083333333332E-2</v>
      </c>
      <c r="K13" s="29">
        <f>SUM(laps_times[[#This Row],[11]:[20]])</f>
        <v>1.1555439814814814E-2</v>
      </c>
      <c r="L13" s="29">
        <f>SUM(laps_times[[#This Row],[21]:[30]])</f>
        <v>1.1679282407407407E-2</v>
      </c>
      <c r="M13" s="29">
        <f>SUM(laps_times[[#This Row],[31]:[40]])</f>
        <v>1.1795370370370371E-2</v>
      </c>
      <c r="N13" s="29">
        <f>SUM(laps_times[[#This Row],[41]:[50]])</f>
        <v>1.1984259259259259E-2</v>
      </c>
      <c r="O13" s="29">
        <f>SUM(laps_times[[#This Row],[51]:[60]])</f>
        <v>1.2056365740740742E-2</v>
      </c>
      <c r="P13" s="29">
        <f>SUM(laps_times[[#This Row],[61]:[70]])</f>
        <v>1.2117592592592591E-2</v>
      </c>
      <c r="Q13" s="29">
        <f>SUM(laps_times[[#This Row],[71]:[80]])</f>
        <v>1.2233564814814813E-2</v>
      </c>
      <c r="R13" s="29">
        <f>SUM(laps_times[[#This Row],[81]:[90]])</f>
        <v>1.2196990740740739E-2</v>
      </c>
      <c r="S13" s="29">
        <f>SUM(laps_times[[#This Row],[91]:[100]])</f>
        <v>1.2177314814814814E-2</v>
      </c>
      <c r="T13" s="30">
        <f>SUM(laps_times[[#This Row],[101]:[105]])</f>
        <v>5.9443287037037034E-3</v>
      </c>
      <c r="U13" s="44">
        <f>IF(km4_splits_ranks[[#This Row],[1 - 10]]="DNF","DNF",RANK(km4_splits_ranks[[#This Row],[1 - 10]],km4_splits_ranks[1 - 10],1))</f>
        <v>14</v>
      </c>
      <c r="V13" s="45">
        <f>IF(km4_splits_ranks[[#This Row],[11 - 20]]="DNF","DNF",RANK(km4_splits_ranks[[#This Row],[11 - 20]],km4_splits_ranks[11 - 20],1))</f>
        <v>18</v>
      </c>
      <c r="W13" s="45">
        <f>IF(km4_splits_ranks[[#This Row],[21 - 30]]="DNF","DNF",RANK(km4_splits_ranks[[#This Row],[21 - 30]],km4_splits_ranks[21 - 30],1))</f>
        <v>17</v>
      </c>
      <c r="X13" s="45">
        <f>IF(km4_splits_ranks[[#This Row],[31 - 40]]="DNF","DNF",RANK(km4_splits_ranks[[#This Row],[31 - 40]],km4_splits_ranks[31 - 40],1))</f>
        <v>17</v>
      </c>
      <c r="Y13" s="45">
        <f>IF(km4_splits_ranks[[#This Row],[41 - 50]]="DNF","DNF",RANK(km4_splits_ranks[[#This Row],[41 - 50]],km4_splits_ranks[41 - 50],1))</f>
        <v>16</v>
      </c>
      <c r="Z13" s="45">
        <f>IF(km4_splits_ranks[[#This Row],[51 - 60]]="DNF","DNF",RANK(km4_splits_ranks[[#This Row],[51 - 60]],km4_splits_ranks[51 - 60],1))</f>
        <v>14</v>
      </c>
      <c r="AA13" s="45">
        <f>IF(km4_splits_ranks[[#This Row],[61 - 70]]="DNF","DNF",RANK(km4_splits_ranks[[#This Row],[61 - 70]],km4_splits_ranks[61 - 70],1))</f>
        <v>12</v>
      </c>
      <c r="AB13" s="45">
        <f>IF(km4_splits_ranks[[#This Row],[71 - 80]]="DNF","DNF",RANK(km4_splits_ranks[[#This Row],[71 - 80]],km4_splits_ranks[71 - 80],1))</f>
        <v>11</v>
      </c>
      <c r="AC13" s="45">
        <f>IF(km4_splits_ranks[[#This Row],[81 - 90]]="DNF","DNF",RANK(km4_splits_ranks[[#This Row],[81 - 90]],km4_splits_ranks[81 - 90],1))</f>
        <v>9</v>
      </c>
      <c r="AD13" s="45">
        <f>IF(km4_splits_ranks[[#This Row],[91 - 100]]="DNF","DNF",RANK(km4_splits_ranks[[#This Row],[91 - 100]],km4_splits_ranks[91 - 100],1))</f>
        <v>6</v>
      </c>
      <c r="AE13" s="46">
        <f>IF(km4_splits_ranks[[#This Row],[101 - 105]]="DNF","DNF",RANK(km4_splits_ranks[[#This Row],[101 - 105]],km4_splits_ranks[101 - 105],1))</f>
        <v>6</v>
      </c>
      <c r="AF13" s="21">
        <f>km4_splits_ranks[[#This Row],[1 - 10]]</f>
        <v>1.2027083333333332E-2</v>
      </c>
      <c r="AG13" s="17">
        <f>IF(km4_splits_ranks[[#This Row],[11 - 20]]="DNF","DNF",km4_splits_ranks[[#This Row],[10 okr ]]+km4_splits_ranks[[#This Row],[11 - 20]])</f>
        <v>2.3582523148148148E-2</v>
      </c>
      <c r="AH13" s="17">
        <f>IF(km4_splits_ranks[[#This Row],[21 - 30]]="DNF","DNF",km4_splits_ranks[[#This Row],[20 okr ]]+km4_splits_ranks[[#This Row],[21 - 30]])</f>
        <v>3.5261805555555553E-2</v>
      </c>
      <c r="AI13" s="17">
        <f>IF(km4_splits_ranks[[#This Row],[31 - 40]]="DNF","DNF",km4_splits_ranks[[#This Row],[30 okr ]]+km4_splits_ranks[[#This Row],[31 - 40]])</f>
        <v>4.7057175925925926E-2</v>
      </c>
      <c r="AJ13" s="17">
        <f>IF(km4_splits_ranks[[#This Row],[41 - 50]]="DNF","DNF",km4_splits_ranks[[#This Row],[40 okr ]]+km4_splits_ranks[[#This Row],[41 - 50]])</f>
        <v>5.9041435185185183E-2</v>
      </c>
      <c r="AK13" s="17">
        <f>IF(km4_splits_ranks[[#This Row],[51 - 60]]="DNF","DNF",km4_splits_ranks[[#This Row],[50 okr ]]+km4_splits_ranks[[#This Row],[51 - 60]])</f>
        <v>7.1097800925925922E-2</v>
      </c>
      <c r="AL13" s="17">
        <f>IF(km4_splits_ranks[[#This Row],[61 - 70]]="DNF","DNF",km4_splits_ranks[[#This Row],[60 okr ]]+km4_splits_ranks[[#This Row],[61 - 70]])</f>
        <v>8.3215393518518518E-2</v>
      </c>
      <c r="AM13" s="17">
        <f>IF(km4_splits_ranks[[#This Row],[71 - 80]]="DNF","DNF",km4_splits_ranks[[#This Row],[70 okr ]]+km4_splits_ranks[[#This Row],[71 - 80]])</f>
        <v>9.5448958333333334E-2</v>
      </c>
      <c r="AN13" s="17">
        <f>IF(km4_splits_ranks[[#This Row],[81 - 90]]="DNF","DNF",km4_splits_ranks[[#This Row],[80 okr ]]+km4_splits_ranks[[#This Row],[81 - 90]])</f>
        <v>0.10764594907407407</v>
      </c>
      <c r="AO13" s="17">
        <f>IF(km4_splits_ranks[[#This Row],[91 - 100]]="DNF","DNF",km4_splits_ranks[[#This Row],[90 okr ]]+km4_splits_ranks[[#This Row],[91 - 100]])</f>
        <v>0.11982326388888889</v>
      </c>
      <c r="AP13" s="22">
        <f>IF(km4_splits_ranks[[#This Row],[101 - 105]]="DNF","DNF",km4_splits_ranks[[#This Row],[100 okr ]]+km4_splits_ranks[[#This Row],[101 - 105]])</f>
        <v>0.1257675925925926</v>
      </c>
      <c r="AQ13" s="47">
        <f>IF(km4_splits_ranks[[#This Row],[10 okr ]]="DNF","DNF",RANK(km4_splits_ranks[[#This Row],[10 okr ]],km4_splits_ranks[[10 okr ]],1))</f>
        <v>14</v>
      </c>
      <c r="AR13" s="48">
        <f>IF(km4_splits_ranks[[#This Row],[20 okr ]]="DNF","DNF",RANK(km4_splits_ranks[[#This Row],[20 okr ]],km4_splits_ranks[[20 okr ]],1))</f>
        <v>17</v>
      </c>
      <c r="AS13" s="48">
        <f>IF(km4_splits_ranks[[#This Row],[30 okr ]]="DNF","DNF",RANK(km4_splits_ranks[[#This Row],[30 okr ]],km4_splits_ranks[[30 okr ]],1))</f>
        <v>17</v>
      </c>
      <c r="AT13" s="48">
        <f>IF(km4_splits_ranks[[#This Row],[40 okr ]]="DNF","DNF",RANK(km4_splits_ranks[[#This Row],[40 okr ]],km4_splits_ranks[[40 okr ]],1))</f>
        <v>17</v>
      </c>
      <c r="AU13" s="48">
        <f>IF(km4_splits_ranks[[#This Row],[50 okr ]]="DNF","DNF",RANK(km4_splits_ranks[[#This Row],[50 okr ]],km4_splits_ranks[[50 okr ]],1))</f>
        <v>16</v>
      </c>
      <c r="AV13" s="48">
        <f>IF(km4_splits_ranks[[#This Row],[60 okr ]]="DNF","DNF",RANK(km4_splits_ranks[[#This Row],[60 okr ]],km4_splits_ranks[[60 okr ]],1))</f>
        <v>14</v>
      </c>
      <c r="AW13" s="48">
        <f>IF(km4_splits_ranks[[#This Row],[70 okr ]]="DNF","DNF",RANK(km4_splits_ranks[[#This Row],[70 okr ]],km4_splits_ranks[[70 okr ]],1))</f>
        <v>14</v>
      </c>
      <c r="AX13" s="48">
        <f>IF(km4_splits_ranks[[#This Row],[80 okr ]]="DNF","DNF",RANK(km4_splits_ranks[[#This Row],[80 okr ]],km4_splits_ranks[[80 okr ]],1))</f>
        <v>14</v>
      </c>
      <c r="AY13" s="48">
        <f>IF(km4_splits_ranks[[#This Row],[90 okr ]]="DNF","DNF",RANK(km4_splits_ranks[[#This Row],[90 okr ]],km4_splits_ranks[[90 okr ]],1))</f>
        <v>13</v>
      </c>
      <c r="AZ13" s="48">
        <f>IF(km4_splits_ranks[[#This Row],[100 okr ]]="DNF","DNF",RANK(km4_splits_ranks[[#This Row],[100 okr ]],km4_splits_ranks[[100 okr ]],1))</f>
        <v>10</v>
      </c>
      <c r="BA13" s="48">
        <f>IF(km4_splits_ranks[[#This Row],[105 okr ]]="DNF","DNF",RANK(km4_splits_ranks[[#This Row],[105 okr ]],km4_splits_ranks[[105 okr ]],1))</f>
        <v>10</v>
      </c>
    </row>
    <row r="14" spans="2:53" x14ac:dyDescent="0.2">
      <c r="B14" s="4">
        <f>laps_times[[#This Row],[poř]]</f>
        <v>11</v>
      </c>
      <c r="C14" s="1">
        <f>laps_times[[#This Row],[s.č.]]</f>
        <v>120</v>
      </c>
      <c r="D14" s="1" t="str">
        <f>laps_times[[#This Row],[jméno]]</f>
        <v>Vondrák Zbyněk</v>
      </c>
      <c r="E14" s="2">
        <f>laps_times[[#This Row],[roč]]</f>
        <v>1975</v>
      </c>
      <c r="F14" s="2" t="str">
        <f>laps_times[[#This Row],[kat]]</f>
        <v>M40</v>
      </c>
      <c r="G14" s="2">
        <f>laps_times[[#This Row],[poř_kat]]</f>
        <v>5</v>
      </c>
      <c r="H14" s="1" t="str">
        <f>IF(ISBLANK(laps_times[[#This Row],[klub]]),"-",laps_times[[#This Row],[klub]])</f>
        <v>Vinařství Vondrák Mělník</v>
      </c>
      <c r="I14" s="143">
        <f>laps_times[[#This Row],[celk. čas]]</f>
        <v>0.1275</v>
      </c>
      <c r="J14" s="28">
        <f>SUM(laps_times[[#This Row],[1]:[10]])</f>
        <v>1.1726504629629632E-2</v>
      </c>
      <c r="K14" s="29">
        <f>SUM(laps_times[[#This Row],[11]:[20]])</f>
        <v>1.1151736111111112E-2</v>
      </c>
      <c r="L14" s="29">
        <f>SUM(laps_times[[#This Row],[21]:[30]])</f>
        <v>1.1418055555555556E-2</v>
      </c>
      <c r="M14" s="29">
        <f>SUM(laps_times[[#This Row],[31]:[40]])</f>
        <v>1.1777546296296295E-2</v>
      </c>
      <c r="N14" s="29">
        <f>SUM(laps_times[[#This Row],[41]:[50]])</f>
        <v>1.172662037037037E-2</v>
      </c>
      <c r="O14" s="29">
        <f>SUM(laps_times[[#This Row],[51]:[60]])</f>
        <v>1.1430555555555555E-2</v>
      </c>
      <c r="P14" s="29">
        <f>SUM(laps_times[[#This Row],[61]:[70]])</f>
        <v>1.2018055555555556E-2</v>
      </c>
      <c r="Q14" s="29">
        <f>SUM(laps_times[[#This Row],[71]:[80]])</f>
        <v>1.2204976851851852E-2</v>
      </c>
      <c r="R14" s="29">
        <f>SUM(laps_times[[#This Row],[81]:[90]])</f>
        <v>1.3075231481481483E-2</v>
      </c>
      <c r="S14" s="29">
        <f>SUM(laps_times[[#This Row],[91]:[100]])</f>
        <v>1.436273148148148E-2</v>
      </c>
      <c r="T14" s="30">
        <f>SUM(laps_times[[#This Row],[101]:[105]])</f>
        <v>6.6160879629629625E-3</v>
      </c>
      <c r="U14" s="44">
        <f>IF(km4_splits_ranks[[#This Row],[1 - 10]]="DNF","DNF",RANK(km4_splits_ranks[[#This Row],[1 - 10]],km4_splits_ranks[1 - 10],1))</f>
        <v>7</v>
      </c>
      <c r="V14" s="45">
        <f>IF(km4_splits_ranks[[#This Row],[11 - 20]]="DNF","DNF",RANK(km4_splits_ranks[[#This Row],[11 - 20]],km4_splits_ranks[11 - 20],1))</f>
        <v>7</v>
      </c>
      <c r="W14" s="45">
        <f>IF(km4_splits_ranks[[#This Row],[21 - 30]]="DNF","DNF",RANK(km4_splits_ranks[[#This Row],[21 - 30]],km4_splits_ranks[21 - 30],1))</f>
        <v>9</v>
      </c>
      <c r="X14" s="45">
        <f>IF(km4_splits_ranks[[#This Row],[31 - 40]]="DNF","DNF",RANK(km4_splits_ranks[[#This Row],[31 - 40]],km4_splits_ranks[31 - 40],1))</f>
        <v>16</v>
      </c>
      <c r="Y14" s="45">
        <f>IF(km4_splits_ranks[[#This Row],[41 - 50]]="DNF","DNF",RANK(km4_splits_ranks[[#This Row],[41 - 50]],km4_splits_ranks[41 - 50],1))</f>
        <v>10</v>
      </c>
      <c r="Z14" s="45">
        <f>IF(km4_splits_ranks[[#This Row],[51 - 60]]="DNF","DNF",RANK(km4_splits_ranks[[#This Row],[51 - 60]],km4_splits_ranks[51 - 60],1))</f>
        <v>6</v>
      </c>
      <c r="AA14" s="45">
        <f>IF(km4_splits_ranks[[#This Row],[61 - 70]]="DNF","DNF",RANK(km4_splits_ranks[[#This Row],[61 - 70]],km4_splits_ranks[61 - 70],1))</f>
        <v>11</v>
      </c>
      <c r="AB14" s="45">
        <f>IF(km4_splits_ranks[[#This Row],[71 - 80]]="DNF","DNF",RANK(km4_splits_ranks[[#This Row],[71 - 80]],km4_splits_ranks[71 - 80],1))</f>
        <v>10</v>
      </c>
      <c r="AC14" s="45">
        <f>IF(km4_splits_ranks[[#This Row],[81 - 90]]="DNF","DNF",RANK(km4_splits_ranks[[#This Row],[81 - 90]],km4_splits_ranks[81 - 90],1))</f>
        <v>17</v>
      </c>
      <c r="AD14" s="45">
        <f>IF(km4_splits_ranks[[#This Row],[91 - 100]]="DNF","DNF",RANK(km4_splits_ranks[[#This Row],[91 - 100]],km4_splits_ranks[91 - 100],1))</f>
        <v>28</v>
      </c>
      <c r="AE14" s="46">
        <f>IF(km4_splits_ranks[[#This Row],[101 - 105]]="DNF","DNF",RANK(km4_splits_ranks[[#This Row],[101 - 105]],km4_splits_ranks[101 - 105],1))</f>
        <v>17</v>
      </c>
      <c r="AF14" s="21">
        <f>km4_splits_ranks[[#This Row],[1 - 10]]</f>
        <v>1.1726504629629632E-2</v>
      </c>
      <c r="AG14" s="17">
        <f>IF(km4_splits_ranks[[#This Row],[11 - 20]]="DNF","DNF",km4_splits_ranks[[#This Row],[10 okr ]]+km4_splits_ranks[[#This Row],[11 - 20]])</f>
        <v>2.2878240740740744E-2</v>
      </c>
      <c r="AH14" s="17">
        <f>IF(km4_splits_ranks[[#This Row],[21 - 30]]="DNF","DNF",km4_splits_ranks[[#This Row],[20 okr ]]+km4_splits_ranks[[#This Row],[21 - 30]])</f>
        <v>3.4296296296296297E-2</v>
      </c>
      <c r="AI14" s="17">
        <f>IF(km4_splits_ranks[[#This Row],[31 - 40]]="DNF","DNF",km4_splits_ranks[[#This Row],[30 okr ]]+km4_splits_ranks[[#This Row],[31 - 40]])</f>
        <v>4.607384259259259E-2</v>
      </c>
      <c r="AJ14" s="17">
        <f>IF(km4_splits_ranks[[#This Row],[41 - 50]]="DNF","DNF",km4_splits_ranks[[#This Row],[40 okr ]]+km4_splits_ranks[[#This Row],[41 - 50]])</f>
        <v>5.7800462962962956E-2</v>
      </c>
      <c r="AK14" s="17">
        <f>IF(km4_splits_ranks[[#This Row],[51 - 60]]="DNF","DNF",km4_splits_ranks[[#This Row],[50 okr ]]+km4_splits_ranks[[#This Row],[51 - 60]])</f>
        <v>6.9231018518518511E-2</v>
      </c>
      <c r="AL14" s="17">
        <f>IF(km4_splits_ranks[[#This Row],[61 - 70]]="DNF","DNF",km4_splits_ranks[[#This Row],[60 okr ]]+km4_splits_ranks[[#This Row],[61 - 70]])</f>
        <v>8.1249074074074071E-2</v>
      </c>
      <c r="AM14" s="17">
        <f>IF(km4_splits_ranks[[#This Row],[71 - 80]]="DNF","DNF",km4_splits_ranks[[#This Row],[70 okr ]]+km4_splits_ranks[[#This Row],[71 - 80]])</f>
        <v>9.345405092592593E-2</v>
      </c>
      <c r="AN14" s="17">
        <f>IF(km4_splits_ranks[[#This Row],[81 - 90]]="DNF","DNF",km4_splits_ranks[[#This Row],[80 okr ]]+km4_splits_ranks[[#This Row],[81 - 90]])</f>
        <v>0.10652928240740742</v>
      </c>
      <c r="AO14" s="17">
        <f>IF(km4_splits_ranks[[#This Row],[91 - 100]]="DNF","DNF",km4_splits_ranks[[#This Row],[90 okr ]]+km4_splits_ranks[[#This Row],[91 - 100]])</f>
        <v>0.1208920138888889</v>
      </c>
      <c r="AP14" s="22">
        <f>IF(km4_splits_ranks[[#This Row],[101 - 105]]="DNF","DNF",km4_splits_ranks[[#This Row],[100 okr ]]+km4_splits_ranks[[#This Row],[101 - 105]])</f>
        <v>0.12750810185185185</v>
      </c>
      <c r="AQ14" s="47">
        <f>IF(km4_splits_ranks[[#This Row],[10 okr ]]="DNF","DNF",RANK(km4_splits_ranks[[#This Row],[10 okr ]],km4_splits_ranks[[10 okr ]],1))</f>
        <v>7</v>
      </c>
      <c r="AR14" s="48">
        <f>IF(km4_splits_ranks[[#This Row],[20 okr ]]="DNF","DNF",RANK(km4_splits_ranks[[#This Row],[20 okr ]],km4_splits_ranks[[20 okr ]],1))</f>
        <v>8</v>
      </c>
      <c r="AS14" s="48">
        <f>IF(km4_splits_ranks[[#This Row],[30 okr ]]="DNF","DNF",RANK(km4_splits_ranks[[#This Row],[30 okr ]],km4_splits_ranks[[30 okr ]],1))</f>
        <v>9</v>
      </c>
      <c r="AT14" s="48">
        <f>IF(km4_splits_ranks[[#This Row],[40 okr ]]="DNF","DNF",RANK(km4_splits_ranks[[#This Row],[40 okr ]],km4_splits_ranks[[40 okr ]],1))</f>
        <v>10</v>
      </c>
      <c r="AU14" s="48">
        <f>IF(km4_splits_ranks[[#This Row],[50 okr ]]="DNF","DNF",RANK(km4_splits_ranks[[#This Row],[50 okr ]],km4_splits_ranks[[50 okr ]],1))</f>
        <v>10</v>
      </c>
      <c r="AV14" s="48">
        <f>IF(km4_splits_ranks[[#This Row],[60 okr ]]="DNF","DNF",RANK(km4_splits_ranks[[#This Row],[60 okr ]],km4_splits_ranks[[60 okr ]],1))</f>
        <v>9</v>
      </c>
      <c r="AW14" s="48">
        <f>IF(km4_splits_ranks[[#This Row],[70 okr ]]="DNF","DNF",RANK(km4_splits_ranks[[#This Row],[70 okr ]],km4_splits_ranks[[70 okr ]],1))</f>
        <v>9</v>
      </c>
      <c r="AX14" s="48">
        <f>IF(km4_splits_ranks[[#This Row],[80 okr ]]="DNF","DNF",RANK(km4_splits_ranks[[#This Row],[80 okr ]],km4_splits_ranks[[80 okr ]],1))</f>
        <v>8</v>
      </c>
      <c r="AY14" s="48">
        <f>IF(km4_splits_ranks[[#This Row],[90 okr ]]="DNF","DNF",RANK(km4_splits_ranks[[#This Row],[90 okr ]],km4_splits_ranks[[90 okr ]],1))</f>
        <v>10</v>
      </c>
      <c r="AZ14" s="48">
        <f>IF(km4_splits_ranks[[#This Row],[100 okr ]]="DNF","DNF",RANK(km4_splits_ranks[[#This Row],[100 okr ]],km4_splits_ranks[[100 okr ]],1))</f>
        <v>11</v>
      </c>
      <c r="BA14" s="48">
        <f>IF(km4_splits_ranks[[#This Row],[105 okr ]]="DNF","DNF",RANK(km4_splits_ranks[[#This Row],[105 okr ]],km4_splits_ranks[[105 okr ]],1))</f>
        <v>11</v>
      </c>
    </row>
    <row r="15" spans="2:53" x14ac:dyDescent="0.2">
      <c r="B15" s="4">
        <f>laps_times[[#This Row],[poř]]</f>
        <v>12</v>
      </c>
      <c r="C15" s="1">
        <f>laps_times[[#This Row],[s.č.]]</f>
        <v>122</v>
      </c>
      <c r="D15" s="1" t="str">
        <f>laps_times[[#This Row],[jméno]]</f>
        <v>Vondrášek Štěpán</v>
      </c>
      <c r="E15" s="2">
        <f>laps_times[[#This Row],[roč]]</f>
        <v>1980</v>
      </c>
      <c r="F15" s="2" t="str">
        <f>laps_times[[#This Row],[kat]]</f>
        <v>M30</v>
      </c>
      <c r="G15" s="2">
        <f>laps_times[[#This Row],[poř_kat]]</f>
        <v>5</v>
      </c>
      <c r="H15" s="1" t="str">
        <f>IF(ISBLANK(laps_times[[#This Row],[klub]]),"-",laps_times[[#This Row],[klub]])</f>
        <v>SK Čtyři Dvory</v>
      </c>
      <c r="I15" s="143">
        <f>laps_times[[#This Row],[celk. čas]]</f>
        <v>0.1275462962962963</v>
      </c>
      <c r="J15" s="28">
        <f>SUM(laps_times[[#This Row],[1]:[10]])</f>
        <v>1.1828472222222223E-2</v>
      </c>
      <c r="K15" s="29">
        <f>SUM(laps_times[[#This Row],[11]:[20]])</f>
        <v>1.1444444444444445E-2</v>
      </c>
      <c r="L15" s="29">
        <f>SUM(laps_times[[#This Row],[21]:[30]])</f>
        <v>1.1572106481481484E-2</v>
      </c>
      <c r="M15" s="29">
        <f>SUM(laps_times[[#This Row],[31]:[40]])</f>
        <v>1.1636574074074075E-2</v>
      </c>
      <c r="N15" s="29">
        <f>SUM(laps_times[[#This Row],[41]:[50]])</f>
        <v>1.1723958333333334E-2</v>
      </c>
      <c r="O15" s="29">
        <f>SUM(laps_times[[#This Row],[51]:[60]])</f>
        <v>1.1914814814814816E-2</v>
      </c>
      <c r="P15" s="29">
        <f>SUM(laps_times[[#This Row],[61]:[70]])</f>
        <v>1.2003125E-2</v>
      </c>
      <c r="Q15" s="29">
        <f>SUM(laps_times[[#This Row],[71]:[80]])</f>
        <v>1.2428356481481481E-2</v>
      </c>
      <c r="R15" s="29">
        <f>SUM(laps_times[[#This Row],[81]:[90]])</f>
        <v>1.2903703703703704E-2</v>
      </c>
      <c r="S15" s="29">
        <f>SUM(laps_times[[#This Row],[91]:[100]])</f>
        <v>1.3463541666666669E-2</v>
      </c>
      <c r="T15" s="30">
        <f>SUM(laps_times[[#This Row],[101]:[105]])</f>
        <v>6.6331018518518518E-3</v>
      </c>
      <c r="U15" s="44">
        <f>IF(km4_splits_ranks[[#This Row],[1 - 10]]="DNF","DNF",RANK(km4_splits_ranks[[#This Row],[1 - 10]],km4_splits_ranks[1 - 10],1))</f>
        <v>10</v>
      </c>
      <c r="V15" s="45">
        <f>IF(km4_splits_ranks[[#This Row],[11 - 20]]="DNF","DNF",RANK(km4_splits_ranks[[#This Row],[11 - 20]],km4_splits_ranks[11 - 20],1))</f>
        <v>10</v>
      </c>
      <c r="W15" s="45">
        <f>IF(km4_splits_ranks[[#This Row],[21 - 30]]="DNF","DNF",RANK(km4_splits_ranks[[#This Row],[21 - 30]],km4_splits_ranks[21 - 30],1))</f>
        <v>12</v>
      </c>
      <c r="X15" s="45">
        <f>IF(km4_splits_ranks[[#This Row],[31 - 40]]="DNF","DNF",RANK(km4_splits_ranks[[#This Row],[31 - 40]],km4_splits_ranks[31 - 40],1))</f>
        <v>11</v>
      </c>
      <c r="Y15" s="45">
        <f>IF(km4_splits_ranks[[#This Row],[41 - 50]]="DNF","DNF",RANK(km4_splits_ranks[[#This Row],[41 - 50]],km4_splits_ranks[41 - 50],1))</f>
        <v>9</v>
      </c>
      <c r="Z15" s="45">
        <f>IF(km4_splits_ranks[[#This Row],[51 - 60]]="DNF","DNF",RANK(km4_splits_ranks[[#This Row],[51 - 60]],km4_splits_ranks[51 - 60],1))</f>
        <v>10</v>
      </c>
      <c r="AA15" s="45">
        <f>IF(km4_splits_ranks[[#This Row],[61 - 70]]="DNF","DNF",RANK(km4_splits_ranks[[#This Row],[61 - 70]],km4_splits_ranks[61 - 70],1))</f>
        <v>10</v>
      </c>
      <c r="AB15" s="45">
        <f>IF(km4_splits_ranks[[#This Row],[71 - 80]]="DNF","DNF",RANK(km4_splits_ranks[[#This Row],[71 - 80]],km4_splits_ranks[71 - 80],1))</f>
        <v>13</v>
      </c>
      <c r="AC15" s="45">
        <f>IF(km4_splits_ranks[[#This Row],[81 - 90]]="DNF","DNF",RANK(km4_splits_ranks[[#This Row],[81 - 90]],km4_splits_ranks[81 - 90],1))</f>
        <v>14</v>
      </c>
      <c r="AD15" s="45">
        <f>IF(km4_splits_ranks[[#This Row],[91 - 100]]="DNF","DNF",RANK(km4_splits_ranks[[#This Row],[91 - 100]],km4_splits_ranks[91 - 100],1))</f>
        <v>17</v>
      </c>
      <c r="AE15" s="46">
        <f>IF(km4_splits_ranks[[#This Row],[101 - 105]]="DNF","DNF",RANK(km4_splits_ranks[[#This Row],[101 - 105]],km4_splits_ranks[101 - 105],1))</f>
        <v>18</v>
      </c>
      <c r="AF15" s="21">
        <f>km4_splits_ranks[[#This Row],[1 - 10]]</f>
        <v>1.1828472222222223E-2</v>
      </c>
      <c r="AG15" s="17">
        <f>IF(km4_splits_ranks[[#This Row],[11 - 20]]="DNF","DNF",km4_splits_ranks[[#This Row],[10 okr ]]+km4_splits_ranks[[#This Row],[11 - 20]])</f>
        <v>2.3272916666666667E-2</v>
      </c>
      <c r="AH15" s="17">
        <f>IF(km4_splits_ranks[[#This Row],[21 - 30]]="DNF","DNF",km4_splits_ranks[[#This Row],[20 okr ]]+km4_splits_ranks[[#This Row],[21 - 30]])</f>
        <v>3.4845023148148149E-2</v>
      </c>
      <c r="AI15" s="17">
        <f>IF(km4_splits_ranks[[#This Row],[31 - 40]]="DNF","DNF",km4_splits_ranks[[#This Row],[30 okr ]]+km4_splits_ranks[[#This Row],[31 - 40]])</f>
        <v>4.6481597222222226E-2</v>
      </c>
      <c r="AJ15" s="17">
        <f>IF(km4_splits_ranks[[#This Row],[41 - 50]]="DNF","DNF",km4_splits_ranks[[#This Row],[40 okr ]]+km4_splits_ranks[[#This Row],[41 - 50]])</f>
        <v>5.8205555555555559E-2</v>
      </c>
      <c r="AK15" s="17">
        <f>IF(km4_splits_ranks[[#This Row],[51 - 60]]="DNF","DNF",km4_splits_ranks[[#This Row],[50 okr ]]+km4_splits_ranks[[#This Row],[51 - 60]])</f>
        <v>7.0120370370370375E-2</v>
      </c>
      <c r="AL15" s="17">
        <f>IF(km4_splits_ranks[[#This Row],[61 - 70]]="DNF","DNF",km4_splits_ranks[[#This Row],[60 okr ]]+km4_splits_ranks[[#This Row],[61 - 70]])</f>
        <v>8.2123495370370378E-2</v>
      </c>
      <c r="AM15" s="17">
        <f>IF(km4_splits_ranks[[#This Row],[71 - 80]]="DNF","DNF",km4_splits_ranks[[#This Row],[70 okr ]]+km4_splits_ranks[[#This Row],[71 - 80]])</f>
        <v>9.4551851851851859E-2</v>
      </c>
      <c r="AN15" s="17">
        <f>IF(km4_splits_ranks[[#This Row],[81 - 90]]="DNF","DNF",km4_splits_ranks[[#This Row],[80 okr ]]+km4_splits_ranks[[#This Row],[81 - 90]])</f>
        <v>0.10745555555555557</v>
      </c>
      <c r="AO15" s="17">
        <f>IF(km4_splits_ranks[[#This Row],[91 - 100]]="DNF","DNF",km4_splits_ranks[[#This Row],[90 okr ]]+km4_splits_ranks[[#This Row],[91 - 100]])</f>
        <v>0.12091909722222224</v>
      </c>
      <c r="AP15" s="22">
        <f>IF(km4_splits_ranks[[#This Row],[101 - 105]]="DNF","DNF",km4_splits_ranks[[#This Row],[100 okr ]]+km4_splits_ranks[[#This Row],[101 - 105]])</f>
        <v>0.12755219907407409</v>
      </c>
      <c r="AQ15" s="47">
        <f>IF(km4_splits_ranks[[#This Row],[10 okr ]]="DNF","DNF",RANK(km4_splits_ranks[[#This Row],[10 okr ]],km4_splits_ranks[[10 okr ]],1))</f>
        <v>10</v>
      </c>
      <c r="AR15" s="48">
        <f>IF(km4_splits_ranks[[#This Row],[20 okr ]]="DNF","DNF",RANK(km4_splits_ranks[[#This Row],[20 okr ]],km4_splits_ranks[[20 okr ]],1))</f>
        <v>10</v>
      </c>
      <c r="AS15" s="48">
        <f>IF(km4_splits_ranks[[#This Row],[30 okr ]]="DNF","DNF",RANK(km4_splits_ranks[[#This Row],[30 okr ]],km4_splits_ranks[[30 okr ]],1))</f>
        <v>11</v>
      </c>
      <c r="AT15" s="48">
        <f>IF(km4_splits_ranks[[#This Row],[40 okr ]]="DNF","DNF",RANK(km4_splits_ranks[[#This Row],[40 okr ]],km4_splits_ranks[[40 okr ]],1))</f>
        <v>11</v>
      </c>
      <c r="AU15" s="48">
        <f>IF(km4_splits_ranks[[#This Row],[50 okr ]]="DNF","DNF",RANK(km4_splits_ranks[[#This Row],[50 okr ]],km4_splits_ranks[[50 okr ]],1))</f>
        <v>11</v>
      </c>
      <c r="AV15" s="48">
        <f>IF(km4_splits_ranks[[#This Row],[60 okr ]]="DNF","DNF",RANK(km4_splits_ranks[[#This Row],[60 okr ]],km4_splits_ranks[[60 okr ]],1))</f>
        <v>11</v>
      </c>
      <c r="AW15" s="48">
        <f>IF(km4_splits_ranks[[#This Row],[70 okr ]]="DNF","DNF",RANK(km4_splits_ranks[[#This Row],[70 okr ]],km4_splits_ranks[[70 okr ]],1))</f>
        <v>11</v>
      </c>
      <c r="AX15" s="48">
        <f>IF(km4_splits_ranks[[#This Row],[80 okr ]]="DNF","DNF",RANK(km4_splits_ranks[[#This Row],[80 okr ]],km4_splits_ranks[[80 okr ]],1))</f>
        <v>12</v>
      </c>
      <c r="AY15" s="48">
        <f>IF(km4_splits_ranks[[#This Row],[90 okr ]]="DNF","DNF",RANK(km4_splits_ranks[[#This Row],[90 okr ]],km4_splits_ranks[[90 okr ]],1))</f>
        <v>12</v>
      </c>
      <c r="AZ15" s="48">
        <f>IF(km4_splits_ranks[[#This Row],[100 okr ]]="DNF","DNF",RANK(km4_splits_ranks[[#This Row],[100 okr ]],km4_splits_ranks[[100 okr ]],1))</f>
        <v>12</v>
      </c>
      <c r="BA15" s="48">
        <f>IF(km4_splits_ranks[[#This Row],[105 okr ]]="DNF","DNF",RANK(km4_splits_ranks[[#This Row],[105 okr ]],km4_splits_ranks[[105 okr ]],1))</f>
        <v>12</v>
      </c>
    </row>
    <row r="16" spans="2:53" x14ac:dyDescent="0.2">
      <c r="B16" s="4">
        <f>laps_times[[#This Row],[poř]]</f>
        <v>13</v>
      </c>
      <c r="C16" s="1">
        <f>laps_times[[#This Row],[s.č.]]</f>
        <v>133</v>
      </c>
      <c r="D16" s="1" t="str">
        <f>laps_times[[#This Row],[jméno]]</f>
        <v>Vaněček Michael</v>
      </c>
      <c r="E16" s="2">
        <f>laps_times[[#This Row],[roč]]</f>
        <v>1979</v>
      </c>
      <c r="F16" s="2" t="str">
        <f>laps_times[[#This Row],[kat]]</f>
        <v>M30</v>
      </c>
      <c r="G16" s="2">
        <f>laps_times[[#This Row],[poř_kat]]</f>
        <v>6</v>
      </c>
      <c r="H16" s="1" t="str">
        <f>IF(ISBLANK(laps_times[[#This Row],[klub]]),"-",laps_times[[#This Row],[klub]])</f>
        <v>-</v>
      </c>
      <c r="I16" s="143">
        <f>laps_times[[#This Row],[celk. čas]]</f>
        <v>0.12815972222222222</v>
      </c>
      <c r="J16" s="28">
        <f>SUM(laps_times[[#This Row],[1]:[10]])</f>
        <v>1.1334374999999999E-2</v>
      </c>
      <c r="K16" s="29">
        <f>SUM(laps_times[[#This Row],[11]:[20]])</f>
        <v>1.1240856481481482E-2</v>
      </c>
      <c r="L16" s="29">
        <f>SUM(laps_times[[#This Row],[21]:[30]])</f>
        <v>1.1519907407407408E-2</v>
      </c>
      <c r="M16" s="29">
        <f>SUM(laps_times[[#This Row],[31]:[40]])</f>
        <v>1.1763310185185186E-2</v>
      </c>
      <c r="N16" s="29">
        <f>SUM(laps_times[[#This Row],[41]:[50]])</f>
        <v>1.1874999999999998E-2</v>
      </c>
      <c r="O16" s="29">
        <f>SUM(laps_times[[#This Row],[51]:[60]])</f>
        <v>1.196423611111111E-2</v>
      </c>
      <c r="P16" s="29">
        <f>SUM(laps_times[[#This Row],[61]:[70]])</f>
        <v>1.2131481481481484E-2</v>
      </c>
      <c r="Q16" s="29">
        <f>SUM(laps_times[[#This Row],[71]:[80]])</f>
        <v>1.2422685185185186E-2</v>
      </c>
      <c r="R16" s="29">
        <f>SUM(laps_times[[#This Row],[81]:[90]])</f>
        <v>1.2962152777777779E-2</v>
      </c>
      <c r="S16" s="29">
        <f>SUM(laps_times[[#This Row],[91]:[100]])</f>
        <v>1.3902430555555557E-2</v>
      </c>
      <c r="T16" s="30">
        <f>SUM(laps_times[[#This Row],[101]:[105]])</f>
        <v>7.0475694444444448E-3</v>
      </c>
      <c r="U16" s="44">
        <f>IF(km4_splits_ranks[[#This Row],[1 - 10]]="DNF","DNF",RANK(km4_splits_ranks[[#This Row],[1 - 10]],km4_splits_ranks[1 - 10],1))</f>
        <v>4</v>
      </c>
      <c r="V16" s="45">
        <f>IF(km4_splits_ranks[[#This Row],[11 - 20]]="DNF","DNF",RANK(km4_splits_ranks[[#This Row],[11 - 20]],km4_splits_ranks[11 - 20],1))</f>
        <v>8</v>
      </c>
      <c r="W16" s="45">
        <f>IF(km4_splits_ranks[[#This Row],[21 - 30]]="DNF","DNF",RANK(km4_splits_ranks[[#This Row],[21 - 30]],km4_splits_ranks[21 - 30],1))</f>
        <v>10</v>
      </c>
      <c r="X16" s="45">
        <f>IF(km4_splits_ranks[[#This Row],[31 - 40]]="DNF","DNF",RANK(km4_splits_ranks[[#This Row],[31 - 40]],km4_splits_ranks[31 - 40],1))</f>
        <v>15</v>
      </c>
      <c r="Y16" s="45">
        <f>IF(km4_splits_ranks[[#This Row],[41 - 50]]="DNF","DNF",RANK(km4_splits_ranks[[#This Row],[41 - 50]],km4_splits_ranks[41 - 50],1))</f>
        <v>13</v>
      </c>
      <c r="Z16" s="45">
        <f>IF(km4_splits_ranks[[#This Row],[51 - 60]]="DNF","DNF",RANK(km4_splits_ranks[[#This Row],[51 - 60]],km4_splits_ranks[51 - 60],1))</f>
        <v>13</v>
      </c>
      <c r="AA16" s="45">
        <f>IF(km4_splits_ranks[[#This Row],[61 - 70]]="DNF","DNF",RANK(km4_splits_ranks[[#This Row],[61 - 70]],km4_splits_ranks[61 - 70],1))</f>
        <v>13</v>
      </c>
      <c r="AB16" s="45">
        <f>IF(km4_splits_ranks[[#This Row],[71 - 80]]="DNF","DNF",RANK(km4_splits_ranks[[#This Row],[71 - 80]],km4_splits_ranks[71 - 80],1))</f>
        <v>12</v>
      </c>
      <c r="AC16" s="45">
        <f>IF(km4_splits_ranks[[#This Row],[81 - 90]]="DNF","DNF",RANK(km4_splits_ranks[[#This Row],[81 - 90]],km4_splits_ranks[81 - 90],1))</f>
        <v>16</v>
      </c>
      <c r="AD16" s="45">
        <f>IF(km4_splits_ranks[[#This Row],[91 - 100]]="DNF","DNF",RANK(km4_splits_ranks[[#This Row],[91 - 100]],km4_splits_ranks[91 - 100],1))</f>
        <v>22</v>
      </c>
      <c r="AE16" s="46">
        <f>IF(km4_splits_ranks[[#This Row],[101 - 105]]="DNF","DNF",RANK(km4_splits_ranks[[#This Row],[101 - 105]],km4_splits_ranks[101 - 105],1))</f>
        <v>29</v>
      </c>
      <c r="AF16" s="21">
        <f>km4_splits_ranks[[#This Row],[1 - 10]]</f>
        <v>1.1334374999999999E-2</v>
      </c>
      <c r="AG16" s="17">
        <f>IF(km4_splits_ranks[[#This Row],[11 - 20]]="DNF","DNF",km4_splits_ranks[[#This Row],[10 okr ]]+km4_splits_ranks[[#This Row],[11 - 20]])</f>
        <v>2.2575231481481481E-2</v>
      </c>
      <c r="AH16" s="17">
        <f>IF(km4_splits_ranks[[#This Row],[21 - 30]]="DNF","DNF",km4_splits_ranks[[#This Row],[20 okr ]]+km4_splits_ranks[[#This Row],[21 - 30]])</f>
        <v>3.409513888888889E-2</v>
      </c>
      <c r="AI16" s="17">
        <f>IF(km4_splits_ranks[[#This Row],[31 - 40]]="DNF","DNF",km4_splits_ranks[[#This Row],[30 okr ]]+km4_splits_ranks[[#This Row],[31 - 40]])</f>
        <v>4.5858449074074076E-2</v>
      </c>
      <c r="AJ16" s="17">
        <f>IF(km4_splits_ranks[[#This Row],[41 - 50]]="DNF","DNF",km4_splits_ranks[[#This Row],[40 okr ]]+km4_splits_ranks[[#This Row],[41 - 50]])</f>
        <v>5.7733449074074072E-2</v>
      </c>
      <c r="AK16" s="17">
        <f>IF(km4_splits_ranks[[#This Row],[51 - 60]]="DNF","DNF",km4_splits_ranks[[#This Row],[50 okr ]]+km4_splits_ranks[[#This Row],[51 - 60]])</f>
        <v>6.9697685185185182E-2</v>
      </c>
      <c r="AL16" s="17">
        <f>IF(km4_splits_ranks[[#This Row],[61 - 70]]="DNF","DNF",km4_splits_ranks[[#This Row],[60 okr ]]+km4_splits_ranks[[#This Row],[61 - 70]])</f>
        <v>8.1829166666666661E-2</v>
      </c>
      <c r="AM16" s="17">
        <f>IF(km4_splits_ranks[[#This Row],[71 - 80]]="DNF","DNF",km4_splits_ranks[[#This Row],[70 okr ]]+km4_splits_ranks[[#This Row],[71 - 80]])</f>
        <v>9.4251851851851851E-2</v>
      </c>
      <c r="AN16" s="17">
        <f>IF(km4_splits_ranks[[#This Row],[81 - 90]]="DNF","DNF",km4_splits_ranks[[#This Row],[80 okr ]]+km4_splits_ranks[[#This Row],[81 - 90]])</f>
        <v>0.10721400462962963</v>
      </c>
      <c r="AO16" s="17">
        <f>IF(km4_splits_ranks[[#This Row],[91 - 100]]="DNF","DNF",km4_splits_ranks[[#This Row],[90 okr ]]+km4_splits_ranks[[#This Row],[91 - 100]])</f>
        <v>0.12111643518518518</v>
      </c>
      <c r="AP16" s="22">
        <f>IF(km4_splits_ranks[[#This Row],[101 - 105]]="DNF","DNF",km4_splits_ranks[[#This Row],[100 okr ]]+km4_splits_ranks[[#This Row],[101 - 105]])</f>
        <v>0.12816400462962962</v>
      </c>
      <c r="AQ16" s="47">
        <f>IF(km4_splits_ranks[[#This Row],[10 okr ]]="DNF","DNF",RANK(km4_splits_ranks[[#This Row],[10 okr ]],km4_splits_ranks[[10 okr ]],1))</f>
        <v>4</v>
      </c>
      <c r="AR16" s="48">
        <f>IF(km4_splits_ranks[[#This Row],[20 okr ]]="DNF","DNF",RANK(km4_splits_ranks[[#This Row],[20 okr ]],km4_splits_ranks[[20 okr ]],1))</f>
        <v>4</v>
      </c>
      <c r="AS16" s="48">
        <f>IF(km4_splits_ranks[[#This Row],[30 okr ]]="DNF","DNF",RANK(km4_splits_ranks[[#This Row],[30 okr ]],km4_splits_ranks[[30 okr ]],1))</f>
        <v>7</v>
      </c>
      <c r="AT16" s="48">
        <f>IF(km4_splits_ranks[[#This Row],[40 okr ]]="DNF","DNF",RANK(km4_splits_ranks[[#This Row],[40 okr ]],km4_splits_ranks[[40 okr ]],1))</f>
        <v>8</v>
      </c>
      <c r="AU16" s="48">
        <f>IF(km4_splits_ranks[[#This Row],[50 okr ]]="DNF","DNF",RANK(km4_splits_ranks[[#This Row],[50 okr ]],km4_splits_ranks[[50 okr ]],1))</f>
        <v>9</v>
      </c>
      <c r="AV16" s="48">
        <f>IF(km4_splits_ranks[[#This Row],[60 okr ]]="DNF","DNF",RANK(km4_splits_ranks[[#This Row],[60 okr ]],km4_splits_ranks[[60 okr ]],1))</f>
        <v>10</v>
      </c>
      <c r="AW16" s="48">
        <f>IF(km4_splits_ranks[[#This Row],[70 okr ]]="DNF","DNF",RANK(km4_splits_ranks[[#This Row],[70 okr ]],km4_splits_ranks[[70 okr ]],1))</f>
        <v>10</v>
      </c>
      <c r="AX16" s="48">
        <f>IF(km4_splits_ranks[[#This Row],[80 okr ]]="DNF","DNF",RANK(km4_splits_ranks[[#This Row],[80 okr ]],km4_splits_ranks[[80 okr ]],1))</f>
        <v>11</v>
      </c>
      <c r="AY16" s="48">
        <f>IF(km4_splits_ranks[[#This Row],[90 okr ]]="DNF","DNF",RANK(km4_splits_ranks[[#This Row],[90 okr ]],km4_splits_ranks[[90 okr ]],1))</f>
        <v>11</v>
      </c>
      <c r="AZ16" s="48">
        <f>IF(km4_splits_ranks[[#This Row],[100 okr ]]="DNF","DNF",RANK(km4_splits_ranks[[#This Row],[100 okr ]],km4_splits_ranks[[100 okr ]],1))</f>
        <v>13</v>
      </c>
      <c r="BA16" s="48">
        <f>IF(km4_splits_ranks[[#This Row],[105 okr ]]="DNF","DNF",RANK(km4_splits_ranks[[#This Row],[105 okr ]],km4_splits_ranks[[105 okr ]],1))</f>
        <v>13</v>
      </c>
    </row>
    <row r="17" spans="2:53" x14ac:dyDescent="0.2">
      <c r="B17" s="4">
        <f>laps_times[[#This Row],[poř]]</f>
        <v>14</v>
      </c>
      <c r="C17" s="1">
        <f>laps_times[[#This Row],[s.č.]]</f>
        <v>114</v>
      </c>
      <c r="D17" s="1" t="str">
        <f>laps_times[[#This Row],[jméno]]</f>
        <v>Urban Jaroslav</v>
      </c>
      <c r="E17" s="2">
        <f>laps_times[[#This Row],[roč]]</f>
        <v>1984</v>
      </c>
      <c r="F17" s="2" t="str">
        <f>laps_times[[#This Row],[kat]]</f>
        <v>M30</v>
      </c>
      <c r="G17" s="2">
        <f>laps_times[[#This Row],[poř_kat]]</f>
        <v>7</v>
      </c>
      <c r="H17" s="1" t="str">
        <f>IF(ISBLANK(laps_times[[#This Row],[klub]]),"-",laps_times[[#This Row],[klub]])</f>
        <v>KILPI RACING TEAM</v>
      </c>
      <c r="I17" s="143">
        <f>laps_times[[#This Row],[celk. čas]]</f>
        <v>0.12827546296296297</v>
      </c>
      <c r="J17" s="28">
        <f>SUM(laps_times[[#This Row],[1]:[10]])</f>
        <v>1.2023958333333331E-2</v>
      </c>
      <c r="K17" s="29">
        <f>SUM(laps_times[[#This Row],[11]:[20]])</f>
        <v>1.1524768518518518E-2</v>
      </c>
      <c r="L17" s="29">
        <f>SUM(laps_times[[#This Row],[21]:[30]])</f>
        <v>1.1685995370370371E-2</v>
      </c>
      <c r="M17" s="29">
        <f>SUM(laps_times[[#This Row],[31]:[40]])</f>
        <v>1.1840046296296298E-2</v>
      </c>
      <c r="N17" s="29">
        <f>SUM(laps_times[[#This Row],[41]:[50]])</f>
        <v>1.1971296296296298E-2</v>
      </c>
      <c r="O17" s="29">
        <f>SUM(laps_times[[#This Row],[51]:[60]])</f>
        <v>1.2108449074074075E-2</v>
      </c>
      <c r="P17" s="29">
        <f>SUM(laps_times[[#This Row],[61]:[70]])</f>
        <v>1.2415625E-2</v>
      </c>
      <c r="Q17" s="29">
        <f>SUM(laps_times[[#This Row],[71]:[80]])</f>
        <v>1.321388888888889E-2</v>
      </c>
      <c r="R17" s="29">
        <f>SUM(laps_times[[#This Row],[81]:[90]])</f>
        <v>1.2615625E-2</v>
      </c>
      <c r="S17" s="29">
        <f>SUM(laps_times[[#This Row],[91]:[100]])</f>
        <v>1.2837268518518517E-2</v>
      </c>
      <c r="T17" s="30">
        <f>SUM(laps_times[[#This Row],[101]:[105]])</f>
        <v>6.0444444444444443E-3</v>
      </c>
      <c r="U17" s="44">
        <f>IF(km4_splits_ranks[[#This Row],[1 - 10]]="DNF","DNF",RANK(km4_splits_ranks[[#This Row],[1 - 10]],km4_splits_ranks[1 - 10],1))</f>
        <v>13</v>
      </c>
      <c r="V17" s="45">
        <f>IF(km4_splits_ranks[[#This Row],[11 - 20]]="DNF","DNF",RANK(km4_splits_ranks[[#This Row],[11 - 20]],km4_splits_ranks[11 - 20],1))</f>
        <v>14</v>
      </c>
      <c r="W17" s="45">
        <f>IF(km4_splits_ranks[[#This Row],[21 - 30]]="DNF","DNF",RANK(km4_splits_ranks[[#This Row],[21 - 30]],km4_splits_ranks[21 - 30],1))</f>
        <v>18</v>
      </c>
      <c r="X17" s="45">
        <f>IF(km4_splits_ranks[[#This Row],[31 - 40]]="DNF","DNF",RANK(km4_splits_ranks[[#This Row],[31 - 40]],km4_splits_ranks[31 - 40],1))</f>
        <v>18</v>
      </c>
      <c r="Y17" s="45">
        <f>IF(km4_splits_ranks[[#This Row],[41 - 50]]="DNF","DNF",RANK(km4_splits_ranks[[#This Row],[41 - 50]],km4_splits_ranks[41 - 50],1))</f>
        <v>15</v>
      </c>
      <c r="Z17" s="45">
        <f>IF(km4_splits_ranks[[#This Row],[51 - 60]]="DNF","DNF",RANK(km4_splits_ranks[[#This Row],[51 - 60]],km4_splits_ranks[51 - 60],1))</f>
        <v>16</v>
      </c>
      <c r="AA17" s="45">
        <f>IF(km4_splits_ranks[[#This Row],[61 - 70]]="DNF","DNF",RANK(km4_splits_ranks[[#This Row],[61 - 70]],km4_splits_ranks[61 - 70],1))</f>
        <v>15</v>
      </c>
      <c r="AB17" s="45">
        <f>IF(km4_splits_ranks[[#This Row],[71 - 80]]="DNF","DNF",RANK(km4_splits_ranks[[#This Row],[71 - 80]],km4_splits_ranks[71 - 80],1))</f>
        <v>20</v>
      </c>
      <c r="AC17" s="45">
        <f>IF(km4_splits_ranks[[#This Row],[81 - 90]]="DNF","DNF",RANK(km4_splits_ranks[[#This Row],[81 - 90]],km4_splits_ranks[81 - 90],1))</f>
        <v>12</v>
      </c>
      <c r="AD17" s="45">
        <f>IF(km4_splits_ranks[[#This Row],[91 - 100]]="DNF","DNF",RANK(km4_splits_ranks[[#This Row],[91 - 100]],km4_splits_ranks[91 - 100],1))</f>
        <v>12</v>
      </c>
      <c r="AE17" s="46">
        <f>IF(km4_splits_ranks[[#This Row],[101 - 105]]="DNF","DNF",RANK(km4_splits_ranks[[#This Row],[101 - 105]],km4_splits_ranks[101 - 105],1))</f>
        <v>7</v>
      </c>
      <c r="AF17" s="21">
        <f>km4_splits_ranks[[#This Row],[1 - 10]]</f>
        <v>1.2023958333333331E-2</v>
      </c>
      <c r="AG17" s="17">
        <f>IF(km4_splits_ranks[[#This Row],[11 - 20]]="DNF","DNF",km4_splits_ranks[[#This Row],[10 okr ]]+km4_splits_ranks[[#This Row],[11 - 20]])</f>
        <v>2.3548726851851848E-2</v>
      </c>
      <c r="AH17" s="17">
        <f>IF(km4_splits_ranks[[#This Row],[21 - 30]]="DNF","DNF",km4_splits_ranks[[#This Row],[20 okr ]]+km4_splits_ranks[[#This Row],[21 - 30]])</f>
        <v>3.5234722222222223E-2</v>
      </c>
      <c r="AI17" s="17">
        <f>IF(km4_splits_ranks[[#This Row],[31 - 40]]="DNF","DNF",km4_splits_ranks[[#This Row],[30 okr ]]+km4_splits_ranks[[#This Row],[31 - 40]])</f>
        <v>4.7074768518518523E-2</v>
      </c>
      <c r="AJ17" s="17">
        <f>IF(km4_splits_ranks[[#This Row],[41 - 50]]="DNF","DNF",km4_splits_ranks[[#This Row],[40 okr ]]+km4_splits_ranks[[#This Row],[41 - 50]])</f>
        <v>5.9046064814814822E-2</v>
      </c>
      <c r="AK17" s="17">
        <f>IF(km4_splits_ranks[[#This Row],[51 - 60]]="DNF","DNF",km4_splits_ranks[[#This Row],[50 okr ]]+km4_splits_ranks[[#This Row],[51 - 60]])</f>
        <v>7.1154513888888896E-2</v>
      </c>
      <c r="AL17" s="17">
        <f>IF(km4_splits_ranks[[#This Row],[61 - 70]]="DNF","DNF",km4_splits_ranks[[#This Row],[60 okr ]]+km4_splits_ranks[[#This Row],[61 - 70]])</f>
        <v>8.3570138888888895E-2</v>
      </c>
      <c r="AM17" s="17">
        <f>IF(km4_splits_ranks[[#This Row],[71 - 80]]="DNF","DNF",km4_splits_ranks[[#This Row],[70 okr ]]+km4_splits_ranks[[#This Row],[71 - 80]])</f>
        <v>9.6784027777777781E-2</v>
      </c>
      <c r="AN17" s="17">
        <f>IF(km4_splits_ranks[[#This Row],[81 - 90]]="DNF","DNF",km4_splits_ranks[[#This Row],[80 okr ]]+km4_splits_ranks[[#This Row],[81 - 90]])</f>
        <v>0.10939965277777779</v>
      </c>
      <c r="AO17" s="17">
        <f>IF(km4_splits_ranks[[#This Row],[91 - 100]]="DNF","DNF",km4_splits_ranks[[#This Row],[90 okr ]]+km4_splits_ranks[[#This Row],[91 - 100]])</f>
        <v>0.12223692129629631</v>
      </c>
      <c r="AP17" s="22">
        <f>IF(km4_splits_ranks[[#This Row],[101 - 105]]="DNF","DNF",km4_splits_ranks[[#This Row],[100 okr ]]+km4_splits_ranks[[#This Row],[101 - 105]])</f>
        <v>0.12828136574074075</v>
      </c>
      <c r="AQ17" s="47">
        <f>IF(km4_splits_ranks[[#This Row],[10 okr ]]="DNF","DNF",RANK(km4_splits_ranks[[#This Row],[10 okr ]],km4_splits_ranks[[10 okr ]],1))</f>
        <v>13</v>
      </c>
      <c r="AR17" s="48">
        <f>IF(km4_splits_ranks[[#This Row],[20 okr ]]="DNF","DNF",RANK(km4_splits_ranks[[#This Row],[20 okr ]],km4_splits_ranks[[20 okr ]],1))</f>
        <v>12</v>
      </c>
      <c r="AS17" s="48">
        <f>IF(km4_splits_ranks[[#This Row],[30 okr ]]="DNF","DNF",RANK(km4_splits_ranks[[#This Row],[30 okr ]],km4_splits_ranks[[30 okr ]],1))</f>
        <v>16</v>
      </c>
      <c r="AT17" s="48">
        <f>IF(km4_splits_ranks[[#This Row],[40 okr ]]="DNF","DNF",RANK(km4_splits_ranks[[#This Row],[40 okr ]],km4_splits_ranks[[40 okr ]],1))</f>
        <v>18</v>
      </c>
      <c r="AU17" s="48">
        <f>IF(km4_splits_ranks[[#This Row],[50 okr ]]="DNF","DNF",RANK(km4_splits_ranks[[#This Row],[50 okr ]],km4_splits_ranks[[50 okr ]],1))</f>
        <v>17</v>
      </c>
      <c r="AV17" s="48">
        <f>IF(km4_splits_ranks[[#This Row],[60 okr ]]="DNF","DNF",RANK(km4_splits_ranks[[#This Row],[60 okr ]],km4_splits_ranks[[60 okr ]],1))</f>
        <v>17</v>
      </c>
      <c r="AW17" s="48">
        <f>IF(km4_splits_ranks[[#This Row],[70 okr ]]="DNF","DNF",RANK(km4_splits_ranks[[#This Row],[70 okr ]],km4_splits_ranks[[70 okr ]],1))</f>
        <v>16</v>
      </c>
      <c r="AX17" s="48">
        <f>IF(km4_splits_ranks[[#This Row],[80 okr ]]="DNF","DNF",RANK(km4_splits_ranks[[#This Row],[80 okr ]],km4_splits_ranks[[80 okr ]],1))</f>
        <v>16</v>
      </c>
      <c r="AY17" s="48">
        <f>IF(km4_splits_ranks[[#This Row],[90 okr ]]="DNF","DNF",RANK(km4_splits_ranks[[#This Row],[90 okr ]],km4_splits_ranks[[90 okr ]],1))</f>
        <v>16</v>
      </c>
      <c r="AZ17" s="48">
        <f>IF(km4_splits_ranks[[#This Row],[100 okr ]]="DNF","DNF",RANK(km4_splits_ranks[[#This Row],[100 okr ]],km4_splits_ranks[[100 okr ]],1))</f>
        <v>14</v>
      </c>
      <c r="BA17" s="48">
        <f>IF(km4_splits_ranks[[#This Row],[105 okr ]]="DNF","DNF",RANK(km4_splits_ranks[[#This Row],[105 okr ]],km4_splits_ranks[[105 okr ]],1))</f>
        <v>14</v>
      </c>
    </row>
    <row r="18" spans="2:53" x14ac:dyDescent="0.2">
      <c r="B18" s="4">
        <f>laps_times[[#This Row],[poř]]</f>
        <v>15</v>
      </c>
      <c r="C18" s="1">
        <f>laps_times[[#This Row],[s.č.]]</f>
        <v>112</v>
      </c>
      <c r="D18" s="1" t="str">
        <f>laps_times[[#This Row],[jméno]]</f>
        <v>Uhlíř Radek</v>
      </c>
      <c r="E18" s="2">
        <f>laps_times[[#This Row],[roč]]</f>
        <v>1967</v>
      </c>
      <c r="F18" s="2" t="str">
        <f>laps_times[[#This Row],[kat]]</f>
        <v>M50</v>
      </c>
      <c r="G18" s="2">
        <f>laps_times[[#This Row],[poř_kat]]</f>
        <v>1</v>
      </c>
      <c r="H18" s="1" t="str">
        <f>IF(ISBLANK(laps_times[[#This Row],[klub]]),"-",laps_times[[#This Row],[klub]])</f>
        <v>TRISK CB</v>
      </c>
      <c r="I18" s="143">
        <f>laps_times[[#This Row],[celk. čas]]</f>
        <v>0.12915509259259259</v>
      </c>
      <c r="J18" s="28">
        <f>SUM(laps_times[[#This Row],[1]:[10]])</f>
        <v>1.2042708333333331E-2</v>
      </c>
      <c r="K18" s="29">
        <f>SUM(laps_times[[#This Row],[11]:[20]])</f>
        <v>1.1515046296296298E-2</v>
      </c>
      <c r="L18" s="29">
        <f>SUM(laps_times[[#This Row],[21]:[30]])</f>
        <v>1.1647453703703705E-2</v>
      </c>
      <c r="M18" s="29">
        <f>SUM(laps_times[[#This Row],[31]:[40]])</f>
        <v>1.1715740740740742E-2</v>
      </c>
      <c r="N18" s="29">
        <f>SUM(laps_times[[#This Row],[41]:[50]])</f>
        <v>1.1945486111111112E-2</v>
      </c>
      <c r="O18" s="29">
        <f>SUM(laps_times[[#This Row],[51]:[60]])</f>
        <v>1.2281712962962961E-2</v>
      </c>
      <c r="P18" s="29">
        <f>SUM(laps_times[[#This Row],[61]:[70]])</f>
        <v>1.2399537037037035E-2</v>
      </c>
      <c r="Q18" s="29">
        <f>SUM(laps_times[[#This Row],[71]:[80]])</f>
        <v>1.260787037037037E-2</v>
      </c>
      <c r="R18" s="29">
        <f>SUM(laps_times[[#This Row],[81]:[90]])</f>
        <v>1.2943750000000002E-2</v>
      </c>
      <c r="S18" s="29">
        <f>SUM(laps_times[[#This Row],[91]:[100]])</f>
        <v>1.3403472222222223E-2</v>
      </c>
      <c r="T18" s="30">
        <f>SUM(laps_times[[#This Row],[101]:[105]])</f>
        <v>6.6621527777777781E-3</v>
      </c>
      <c r="U18" s="44">
        <f>IF(km4_splits_ranks[[#This Row],[1 - 10]]="DNF","DNF",RANK(km4_splits_ranks[[#This Row],[1 - 10]],km4_splits_ranks[1 - 10],1))</f>
        <v>17</v>
      </c>
      <c r="V18" s="45">
        <f>IF(km4_splits_ranks[[#This Row],[11 - 20]]="DNF","DNF",RANK(km4_splits_ranks[[#This Row],[11 - 20]],km4_splits_ranks[11 - 20],1))</f>
        <v>13</v>
      </c>
      <c r="W18" s="45">
        <f>IF(km4_splits_ranks[[#This Row],[21 - 30]]="DNF","DNF",RANK(km4_splits_ranks[[#This Row],[21 - 30]],km4_splits_ranks[21 - 30],1))</f>
        <v>15</v>
      </c>
      <c r="X18" s="45">
        <f>IF(km4_splits_ranks[[#This Row],[31 - 40]]="DNF","DNF",RANK(km4_splits_ranks[[#This Row],[31 - 40]],km4_splits_ranks[31 - 40],1))</f>
        <v>13</v>
      </c>
      <c r="Y18" s="45">
        <f>IF(km4_splits_ranks[[#This Row],[41 - 50]]="DNF","DNF",RANK(km4_splits_ranks[[#This Row],[41 - 50]],km4_splits_ranks[41 - 50],1))</f>
        <v>14</v>
      </c>
      <c r="Z18" s="45">
        <f>IF(km4_splits_ranks[[#This Row],[51 - 60]]="DNF","DNF",RANK(km4_splits_ranks[[#This Row],[51 - 60]],km4_splits_ranks[51 - 60],1))</f>
        <v>18</v>
      </c>
      <c r="AA18" s="45">
        <f>IF(km4_splits_ranks[[#This Row],[61 - 70]]="DNF","DNF",RANK(km4_splits_ranks[[#This Row],[61 - 70]],km4_splits_ranks[61 - 70],1))</f>
        <v>14</v>
      </c>
      <c r="AB18" s="45">
        <f>IF(km4_splits_ranks[[#This Row],[71 - 80]]="DNF","DNF",RANK(km4_splits_ranks[[#This Row],[71 - 80]],km4_splits_ranks[71 - 80],1))</f>
        <v>14</v>
      </c>
      <c r="AC18" s="45">
        <f>IF(km4_splits_ranks[[#This Row],[81 - 90]]="DNF","DNF",RANK(km4_splits_ranks[[#This Row],[81 - 90]],km4_splits_ranks[81 - 90],1))</f>
        <v>15</v>
      </c>
      <c r="AD18" s="45">
        <f>IF(km4_splits_ranks[[#This Row],[91 - 100]]="DNF","DNF",RANK(km4_splits_ranks[[#This Row],[91 - 100]],km4_splits_ranks[91 - 100],1))</f>
        <v>15</v>
      </c>
      <c r="AE18" s="46">
        <f>IF(km4_splits_ranks[[#This Row],[101 - 105]]="DNF","DNF",RANK(km4_splits_ranks[[#This Row],[101 - 105]],km4_splits_ranks[101 - 105],1))</f>
        <v>19</v>
      </c>
      <c r="AF18" s="21">
        <f>km4_splits_ranks[[#This Row],[1 - 10]]</f>
        <v>1.2042708333333331E-2</v>
      </c>
      <c r="AG18" s="17">
        <f>IF(km4_splits_ranks[[#This Row],[11 - 20]]="DNF","DNF",km4_splits_ranks[[#This Row],[10 okr ]]+km4_splits_ranks[[#This Row],[11 - 20]])</f>
        <v>2.3557754629629626E-2</v>
      </c>
      <c r="AH18" s="17">
        <f>IF(km4_splits_ranks[[#This Row],[21 - 30]]="DNF","DNF",km4_splits_ranks[[#This Row],[20 okr ]]+km4_splits_ranks[[#This Row],[21 - 30]])</f>
        <v>3.5205208333333335E-2</v>
      </c>
      <c r="AI18" s="17">
        <f>IF(km4_splits_ranks[[#This Row],[31 - 40]]="DNF","DNF",km4_splits_ranks[[#This Row],[30 okr ]]+km4_splits_ranks[[#This Row],[31 - 40]])</f>
        <v>4.6920949074074077E-2</v>
      </c>
      <c r="AJ18" s="17">
        <f>IF(km4_splits_ranks[[#This Row],[41 - 50]]="DNF","DNF",km4_splits_ranks[[#This Row],[40 okr ]]+km4_splits_ranks[[#This Row],[41 - 50]])</f>
        <v>5.8866435185185188E-2</v>
      </c>
      <c r="AK18" s="17">
        <f>IF(km4_splits_ranks[[#This Row],[51 - 60]]="DNF","DNF",km4_splits_ranks[[#This Row],[50 okr ]]+km4_splits_ranks[[#This Row],[51 - 60]])</f>
        <v>7.1148148148148155E-2</v>
      </c>
      <c r="AL18" s="17">
        <f>IF(km4_splits_ranks[[#This Row],[61 - 70]]="DNF","DNF",km4_splits_ranks[[#This Row],[60 okr ]]+km4_splits_ranks[[#This Row],[61 - 70]])</f>
        <v>8.3547685185185183E-2</v>
      </c>
      <c r="AM18" s="17">
        <f>IF(km4_splits_ranks[[#This Row],[71 - 80]]="DNF","DNF",km4_splits_ranks[[#This Row],[70 okr ]]+km4_splits_ranks[[#This Row],[71 - 80]])</f>
        <v>9.615555555555555E-2</v>
      </c>
      <c r="AN18" s="17">
        <f>IF(km4_splits_ranks[[#This Row],[81 - 90]]="DNF","DNF",km4_splits_ranks[[#This Row],[80 okr ]]+km4_splits_ranks[[#This Row],[81 - 90]])</f>
        <v>0.10909930555555555</v>
      </c>
      <c r="AO18" s="17">
        <f>IF(km4_splits_ranks[[#This Row],[91 - 100]]="DNF","DNF",km4_splits_ranks[[#This Row],[90 okr ]]+km4_splits_ranks[[#This Row],[91 - 100]])</f>
        <v>0.12250277777777778</v>
      </c>
      <c r="AP18" s="22">
        <f>IF(km4_splits_ranks[[#This Row],[101 - 105]]="DNF","DNF",km4_splits_ranks[[#This Row],[100 okr ]]+km4_splits_ranks[[#This Row],[101 - 105]])</f>
        <v>0.12916493055555556</v>
      </c>
      <c r="AQ18" s="47">
        <f>IF(km4_splits_ranks[[#This Row],[10 okr ]]="DNF","DNF",RANK(km4_splits_ranks[[#This Row],[10 okr ]],km4_splits_ranks[[10 okr ]],1))</f>
        <v>17</v>
      </c>
      <c r="AR18" s="48">
        <f>IF(km4_splits_ranks[[#This Row],[20 okr ]]="DNF","DNF",RANK(km4_splits_ranks[[#This Row],[20 okr ]],km4_splits_ranks[[20 okr ]],1))</f>
        <v>14</v>
      </c>
      <c r="AS18" s="48">
        <f>IF(km4_splits_ranks[[#This Row],[30 okr ]]="DNF","DNF",RANK(km4_splits_ranks[[#This Row],[30 okr ]],km4_splits_ranks[[30 okr ]],1))</f>
        <v>15</v>
      </c>
      <c r="AT18" s="48">
        <f>IF(km4_splits_ranks[[#This Row],[40 okr ]]="DNF","DNF",RANK(km4_splits_ranks[[#This Row],[40 okr ]],km4_splits_ranks[[40 okr ]],1))</f>
        <v>15</v>
      </c>
      <c r="AU18" s="48">
        <f>IF(km4_splits_ranks[[#This Row],[50 okr ]]="DNF","DNF",RANK(km4_splits_ranks[[#This Row],[50 okr ]],km4_splits_ranks[[50 okr ]],1))</f>
        <v>14</v>
      </c>
      <c r="AV18" s="48">
        <f>IF(km4_splits_ranks[[#This Row],[60 okr ]]="DNF","DNF",RANK(km4_splits_ranks[[#This Row],[60 okr ]],km4_splits_ranks[[60 okr ]],1))</f>
        <v>16</v>
      </c>
      <c r="AW18" s="48">
        <f>IF(km4_splits_ranks[[#This Row],[70 okr ]]="DNF","DNF",RANK(km4_splits_ranks[[#This Row],[70 okr ]],km4_splits_ranks[[70 okr ]],1))</f>
        <v>15</v>
      </c>
      <c r="AX18" s="48">
        <f>IF(km4_splits_ranks[[#This Row],[80 okr ]]="DNF","DNF",RANK(km4_splits_ranks[[#This Row],[80 okr ]],km4_splits_ranks[[80 okr ]],1))</f>
        <v>15</v>
      </c>
      <c r="AY18" s="48">
        <f>IF(km4_splits_ranks[[#This Row],[90 okr ]]="DNF","DNF",RANK(km4_splits_ranks[[#This Row],[90 okr ]],km4_splits_ranks[[90 okr ]],1))</f>
        <v>14</v>
      </c>
      <c r="AZ18" s="48">
        <f>IF(km4_splits_ranks[[#This Row],[100 okr ]]="DNF","DNF",RANK(km4_splits_ranks[[#This Row],[100 okr ]],km4_splits_ranks[[100 okr ]],1))</f>
        <v>15</v>
      </c>
      <c r="BA18" s="48">
        <f>IF(km4_splits_ranks[[#This Row],[105 okr ]]="DNF","DNF",RANK(km4_splits_ranks[[#This Row],[105 okr ]],km4_splits_ranks[[105 okr ]],1))</f>
        <v>15</v>
      </c>
    </row>
    <row r="19" spans="2:53" x14ac:dyDescent="0.2">
      <c r="B19" s="4">
        <f>laps_times[[#This Row],[poř]]</f>
        <v>16</v>
      </c>
      <c r="C19" s="1">
        <f>laps_times[[#This Row],[s.č.]]</f>
        <v>107</v>
      </c>
      <c r="D19" s="1" t="str">
        <f>laps_times[[#This Row],[jméno]]</f>
        <v>Teplý Ondřej</v>
      </c>
      <c r="E19" s="2">
        <f>laps_times[[#This Row],[roč]]</f>
        <v>1978</v>
      </c>
      <c r="F19" s="2" t="str">
        <f>laps_times[[#This Row],[kat]]</f>
        <v>M40</v>
      </c>
      <c r="G19" s="2">
        <f>laps_times[[#This Row],[poř_kat]]</f>
        <v>6</v>
      </c>
      <c r="H19" s="1" t="str">
        <f>IF(ISBLANK(laps_times[[#This Row],[klub]]),"-",laps_times[[#This Row],[klub]])</f>
        <v>Hisport Team</v>
      </c>
      <c r="I19" s="143">
        <f>laps_times[[#This Row],[celk. čas]]</f>
        <v>0.13128472222222223</v>
      </c>
      <c r="J19" s="28">
        <f>SUM(laps_times[[#This Row],[1]:[10]])</f>
        <v>1.2633449074074075E-2</v>
      </c>
      <c r="K19" s="29">
        <f>SUM(laps_times[[#This Row],[11]:[20]])</f>
        <v>1.2147569444444443E-2</v>
      </c>
      <c r="L19" s="29">
        <f>SUM(laps_times[[#This Row],[21]:[30]])</f>
        <v>1.2358217592592593E-2</v>
      </c>
      <c r="M19" s="29">
        <f>SUM(laps_times[[#This Row],[31]:[40]])</f>
        <v>1.2545949074074074E-2</v>
      </c>
      <c r="N19" s="29">
        <f>SUM(laps_times[[#This Row],[41]:[50]])</f>
        <v>1.2383333333333335E-2</v>
      </c>
      <c r="O19" s="29">
        <f>SUM(laps_times[[#This Row],[51]:[60]])</f>
        <v>1.2365046296296296E-2</v>
      </c>
      <c r="P19" s="29">
        <f>SUM(laps_times[[#This Row],[61]:[70]])</f>
        <v>1.2859606481481482E-2</v>
      </c>
      <c r="Q19" s="29">
        <f>SUM(laps_times[[#This Row],[71]:[80]])</f>
        <v>1.2686226851851853E-2</v>
      </c>
      <c r="R19" s="29">
        <f>SUM(laps_times[[#This Row],[81]:[90]])</f>
        <v>1.2452662037037038E-2</v>
      </c>
      <c r="S19" s="29">
        <f>SUM(laps_times[[#This Row],[91]:[100]])</f>
        <v>1.2661458333333334E-2</v>
      </c>
      <c r="T19" s="30">
        <f>SUM(laps_times[[#This Row],[101]:[105]])</f>
        <v>6.1980324074074073E-3</v>
      </c>
      <c r="U19" s="44">
        <f>IF(km4_splits_ranks[[#This Row],[1 - 10]]="DNF","DNF",RANK(km4_splits_ranks[[#This Row],[1 - 10]],km4_splits_ranks[1 - 10],1))</f>
        <v>25</v>
      </c>
      <c r="V19" s="45">
        <f>IF(km4_splits_ranks[[#This Row],[11 - 20]]="DNF","DNF",RANK(km4_splits_ranks[[#This Row],[11 - 20]],km4_splits_ranks[11 - 20],1))</f>
        <v>23</v>
      </c>
      <c r="W19" s="45">
        <f>IF(km4_splits_ranks[[#This Row],[21 - 30]]="DNF","DNF",RANK(km4_splits_ranks[[#This Row],[21 - 30]],km4_splits_ranks[21 - 30],1))</f>
        <v>24</v>
      </c>
      <c r="X19" s="45">
        <f>IF(km4_splits_ranks[[#This Row],[31 - 40]]="DNF","DNF",RANK(km4_splits_ranks[[#This Row],[31 - 40]],km4_splits_ranks[31 - 40],1))</f>
        <v>24</v>
      </c>
      <c r="Y19" s="45">
        <f>IF(km4_splits_ranks[[#This Row],[41 - 50]]="DNF","DNF",RANK(km4_splits_ranks[[#This Row],[41 - 50]],km4_splits_ranks[41 - 50],1))</f>
        <v>22</v>
      </c>
      <c r="Z19" s="45">
        <f>IF(km4_splits_ranks[[#This Row],[51 - 60]]="DNF","DNF",RANK(km4_splits_ranks[[#This Row],[51 - 60]],km4_splits_ranks[51 - 60],1))</f>
        <v>19</v>
      </c>
      <c r="AA19" s="45">
        <f>IF(km4_splits_ranks[[#This Row],[61 - 70]]="DNF","DNF",RANK(km4_splits_ranks[[#This Row],[61 - 70]],km4_splits_ranks[61 - 70],1))</f>
        <v>20</v>
      </c>
      <c r="AB19" s="45">
        <f>IF(km4_splits_ranks[[#This Row],[71 - 80]]="DNF","DNF",RANK(km4_splits_ranks[[#This Row],[71 - 80]],km4_splits_ranks[71 - 80],1))</f>
        <v>16</v>
      </c>
      <c r="AC19" s="45">
        <f>IF(km4_splits_ranks[[#This Row],[81 - 90]]="DNF","DNF",RANK(km4_splits_ranks[[#This Row],[81 - 90]],km4_splits_ranks[81 - 90],1))</f>
        <v>11</v>
      </c>
      <c r="AD19" s="45">
        <f>IF(km4_splits_ranks[[#This Row],[91 - 100]]="DNF","DNF",RANK(km4_splits_ranks[[#This Row],[91 - 100]],km4_splits_ranks[91 - 100],1))</f>
        <v>10</v>
      </c>
      <c r="AE19" s="46">
        <f>IF(km4_splits_ranks[[#This Row],[101 - 105]]="DNF","DNF",RANK(km4_splits_ranks[[#This Row],[101 - 105]],km4_splits_ranks[101 - 105],1))</f>
        <v>10</v>
      </c>
      <c r="AF19" s="21">
        <f>km4_splits_ranks[[#This Row],[1 - 10]]</f>
        <v>1.2633449074074075E-2</v>
      </c>
      <c r="AG19" s="17">
        <f>IF(km4_splits_ranks[[#This Row],[11 - 20]]="DNF","DNF",km4_splits_ranks[[#This Row],[10 okr ]]+km4_splits_ranks[[#This Row],[11 - 20]])</f>
        <v>2.4781018518518518E-2</v>
      </c>
      <c r="AH19" s="17">
        <f>IF(km4_splits_ranks[[#This Row],[21 - 30]]="DNF","DNF",km4_splits_ranks[[#This Row],[20 okr ]]+km4_splits_ranks[[#This Row],[21 - 30]])</f>
        <v>3.7139236111111112E-2</v>
      </c>
      <c r="AI19" s="17">
        <f>IF(km4_splits_ranks[[#This Row],[31 - 40]]="DNF","DNF",km4_splits_ranks[[#This Row],[30 okr ]]+km4_splits_ranks[[#This Row],[31 - 40]])</f>
        <v>4.9685185185185186E-2</v>
      </c>
      <c r="AJ19" s="17">
        <f>IF(km4_splits_ranks[[#This Row],[41 - 50]]="DNF","DNF",km4_splits_ranks[[#This Row],[40 okr ]]+km4_splits_ranks[[#This Row],[41 - 50]])</f>
        <v>6.2068518518518523E-2</v>
      </c>
      <c r="AK19" s="17">
        <f>IF(km4_splits_ranks[[#This Row],[51 - 60]]="DNF","DNF",km4_splits_ranks[[#This Row],[50 okr ]]+km4_splits_ranks[[#This Row],[51 - 60]])</f>
        <v>7.443356481481482E-2</v>
      </c>
      <c r="AL19" s="17">
        <f>IF(km4_splits_ranks[[#This Row],[61 - 70]]="DNF","DNF",km4_splits_ranks[[#This Row],[60 okr ]]+km4_splits_ranks[[#This Row],[61 - 70]])</f>
        <v>8.7293171296296296E-2</v>
      </c>
      <c r="AM19" s="17">
        <f>IF(km4_splits_ranks[[#This Row],[71 - 80]]="DNF","DNF",km4_splits_ranks[[#This Row],[70 okr ]]+km4_splits_ranks[[#This Row],[71 - 80]])</f>
        <v>9.9979398148148144E-2</v>
      </c>
      <c r="AN19" s="17">
        <f>IF(km4_splits_ranks[[#This Row],[81 - 90]]="DNF","DNF",km4_splits_ranks[[#This Row],[80 okr ]]+km4_splits_ranks[[#This Row],[81 - 90]])</f>
        <v>0.11243206018518519</v>
      </c>
      <c r="AO19" s="17">
        <f>IF(km4_splits_ranks[[#This Row],[91 - 100]]="DNF","DNF",km4_splits_ranks[[#This Row],[90 okr ]]+km4_splits_ranks[[#This Row],[91 - 100]])</f>
        <v>0.12509351851851852</v>
      </c>
      <c r="AP19" s="22">
        <f>IF(km4_splits_ranks[[#This Row],[101 - 105]]="DNF","DNF",km4_splits_ranks[[#This Row],[100 okr ]]+km4_splits_ranks[[#This Row],[101 - 105]])</f>
        <v>0.13129155092592593</v>
      </c>
      <c r="AQ19" s="47">
        <f>IF(km4_splits_ranks[[#This Row],[10 okr ]]="DNF","DNF",RANK(km4_splits_ranks[[#This Row],[10 okr ]],km4_splits_ranks[[10 okr ]],1))</f>
        <v>25</v>
      </c>
      <c r="AR19" s="48">
        <f>IF(km4_splits_ranks[[#This Row],[20 okr ]]="DNF","DNF",RANK(km4_splits_ranks[[#This Row],[20 okr ]],km4_splits_ranks[[20 okr ]],1))</f>
        <v>24</v>
      </c>
      <c r="AS19" s="48">
        <f>IF(km4_splits_ranks[[#This Row],[30 okr ]]="DNF","DNF",RANK(km4_splits_ranks[[#This Row],[30 okr ]],km4_splits_ranks[[30 okr ]],1))</f>
        <v>23</v>
      </c>
      <c r="AT19" s="48">
        <f>IF(km4_splits_ranks[[#This Row],[40 okr ]]="DNF","DNF",RANK(km4_splits_ranks[[#This Row],[40 okr ]],km4_splits_ranks[[40 okr ]],1))</f>
        <v>23</v>
      </c>
      <c r="AU19" s="48">
        <f>IF(km4_splits_ranks[[#This Row],[50 okr ]]="DNF","DNF",RANK(km4_splits_ranks[[#This Row],[50 okr ]],km4_splits_ranks[[50 okr ]],1))</f>
        <v>22</v>
      </c>
      <c r="AV19" s="48">
        <f>IF(km4_splits_ranks[[#This Row],[60 okr ]]="DNF","DNF",RANK(km4_splits_ranks[[#This Row],[60 okr ]],km4_splits_ranks[[60 okr ]],1))</f>
        <v>22</v>
      </c>
      <c r="AW19" s="48">
        <f>IF(km4_splits_ranks[[#This Row],[70 okr ]]="DNF","DNF",RANK(km4_splits_ranks[[#This Row],[70 okr ]],km4_splits_ranks[[70 okr ]],1))</f>
        <v>21</v>
      </c>
      <c r="AX19" s="48">
        <f>IF(km4_splits_ranks[[#This Row],[80 okr ]]="DNF","DNF",RANK(km4_splits_ranks[[#This Row],[80 okr ]],km4_splits_ranks[[80 okr ]],1))</f>
        <v>20</v>
      </c>
      <c r="AY19" s="48">
        <f>IF(km4_splits_ranks[[#This Row],[90 okr ]]="DNF","DNF",RANK(km4_splits_ranks[[#This Row],[90 okr ]],km4_splits_ranks[[90 okr ]],1))</f>
        <v>17</v>
      </c>
      <c r="AZ19" s="48">
        <f>IF(km4_splits_ranks[[#This Row],[100 okr ]]="DNF","DNF",RANK(km4_splits_ranks[[#This Row],[100 okr ]],km4_splits_ranks[[100 okr ]],1))</f>
        <v>17</v>
      </c>
      <c r="BA19" s="48">
        <f>IF(km4_splits_ranks[[#This Row],[105 okr ]]="DNF","DNF",RANK(km4_splits_ranks[[#This Row],[105 okr ]],km4_splits_ranks[[105 okr ]],1))</f>
        <v>16</v>
      </c>
    </row>
    <row r="20" spans="2:53" x14ac:dyDescent="0.2">
      <c r="B20" s="4">
        <f>laps_times[[#This Row],[poř]]</f>
        <v>17</v>
      </c>
      <c r="C20" s="1">
        <f>laps_times[[#This Row],[s.č.]]</f>
        <v>74</v>
      </c>
      <c r="D20" s="1" t="str">
        <f>laps_times[[#This Row],[jméno]]</f>
        <v>Pirkl Pavel</v>
      </c>
      <c r="E20" s="2">
        <f>laps_times[[#This Row],[roč]]</f>
        <v>1979</v>
      </c>
      <c r="F20" s="2" t="str">
        <f>laps_times[[#This Row],[kat]]</f>
        <v>M30</v>
      </c>
      <c r="G20" s="2">
        <f>laps_times[[#This Row],[poř_kat]]</f>
        <v>8</v>
      </c>
      <c r="H20" s="1" t="str">
        <f>IF(ISBLANK(laps_times[[#This Row],[klub]]),"-",laps_times[[#This Row],[klub]])</f>
        <v>Liberec</v>
      </c>
      <c r="I20" s="143">
        <f>laps_times[[#This Row],[celk. čas]]</f>
        <v>0.13164351851851852</v>
      </c>
      <c r="J20" s="28">
        <f>SUM(laps_times[[#This Row],[1]:[10]])</f>
        <v>1.1764120370370369E-2</v>
      </c>
      <c r="K20" s="29">
        <f>SUM(laps_times[[#This Row],[11]:[20]])</f>
        <v>1.1069444444444444E-2</v>
      </c>
      <c r="L20" s="29">
        <f>SUM(laps_times[[#This Row],[21]:[30]])</f>
        <v>1.1133333333333332E-2</v>
      </c>
      <c r="M20" s="29">
        <f>SUM(laps_times[[#This Row],[31]:[40]])</f>
        <v>1.1299189814814814E-2</v>
      </c>
      <c r="N20" s="29">
        <f>SUM(laps_times[[#This Row],[41]:[50]])</f>
        <v>1.1327199074074075E-2</v>
      </c>
      <c r="O20" s="29">
        <f>SUM(laps_times[[#This Row],[51]:[60]])</f>
        <v>1.1824421296296298E-2</v>
      </c>
      <c r="P20" s="29">
        <f>SUM(laps_times[[#This Row],[61]:[70]])</f>
        <v>1.259236111111111E-2</v>
      </c>
      <c r="Q20" s="29">
        <f>SUM(laps_times[[#This Row],[71]:[80]])</f>
        <v>1.398923611111111E-2</v>
      </c>
      <c r="R20" s="29">
        <f>SUM(laps_times[[#This Row],[81]:[90]])</f>
        <v>1.4124421296296295E-2</v>
      </c>
      <c r="S20" s="29">
        <f>SUM(laps_times[[#This Row],[91]:[100]])</f>
        <v>1.5137037037037037E-2</v>
      </c>
      <c r="T20" s="30">
        <f>SUM(laps_times[[#This Row],[101]:[105]])</f>
        <v>7.3914351851851849E-3</v>
      </c>
      <c r="U20" s="44">
        <f>IF(km4_splits_ranks[[#This Row],[1 - 10]]="DNF","DNF",RANK(km4_splits_ranks[[#This Row],[1 - 10]],km4_splits_ranks[1 - 10],1))</f>
        <v>9</v>
      </c>
      <c r="V20" s="45">
        <f>IF(km4_splits_ranks[[#This Row],[11 - 20]]="DNF","DNF",RANK(km4_splits_ranks[[#This Row],[11 - 20]],km4_splits_ranks[11 - 20],1))</f>
        <v>5</v>
      </c>
      <c r="W20" s="45">
        <f>IF(km4_splits_ranks[[#This Row],[21 - 30]]="DNF","DNF",RANK(km4_splits_ranks[[#This Row],[21 - 30]],km4_splits_ranks[21 - 30],1))</f>
        <v>6</v>
      </c>
      <c r="X20" s="45">
        <f>IF(km4_splits_ranks[[#This Row],[31 - 40]]="DNF","DNF",RANK(km4_splits_ranks[[#This Row],[31 - 40]],km4_splits_ranks[31 - 40],1))</f>
        <v>7</v>
      </c>
      <c r="Y20" s="45">
        <f>IF(km4_splits_ranks[[#This Row],[41 - 50]]="DNF","DNF",RANK(km4_splits_ranks[[#This Row],[41 - 50]],km4_splits_ranks[41 - 50],1))</f>
        <v>7</v>
      </c>
      <c r="Z20" s="45">
        <f>IF(km4_splits_ranks[[#This Row],[51 - 60]]="DNF","DNF",RANK(km4_splits_ranks[[#This Row],[51 - 60]],km4_splits_ranks[51 - 60],1))</f>
        <v>9</v>
      </c>
      <c r="AA20" s="45">
        <f>IF(km4_splits_ranks[[#This Row],[61 - 70]]="DNF","DNF",RANK(km4_splits_ranks[[#This Row],[61 - 70]],km4_splits_ranks[61 - 70],1))</f>
        <v>16</v>
      </c>
      <c r="AB20" s="45">
        <f>IF(km4_splits_ranks[[#This Row],[71 - 80]]="DNF","DNF",RANK(km4_splits_ranks[[#This Row],[71 - 80]],km4_splits_ranks[71 - 80],1))</f>
        <v>35</v>
      </c>
      <c r="AC20" s="45">
        <f>IF(km4_splits_ranks[[#This Row],[81 - 90]]="DNF","DNF",RANK(km4_splits_ranks[[#This Row],[81 - 90]],km4_splits_ranks[81 - 90],1))</f>
        <v>28</v>
      </c>
      <c r="AD20" s="45">
        <f>IF(km4_splits_ranks[[#This Row],[91 - 100]]="DNF","DNF",RANK(km4_splits_ranks[[#This Row],[91 - 100]],km4_splits_ranks[91 - 100],1))</f>
        <v>37</v>
      </c>
      <c r="AE20" s="46">
        <f>IF(km4_splits_ranks[[#This Row],[101 - 105]]="DNF","DNF",RANK(km4_splits_ranks[[#This Row],[101 - 105]],km4_splits_ranks[101 - 105],1))</f>
        <v>37</v>
      </c>
      <c r="AF20" s="21">
        <f>km4_splits_ranks[[#This Row],[1 - 10]]</f>
        <v>1.1764120370370369E-2</v>
      </c>
      <c r="AG20" s="17">
        <f>IF(km4_splits_ranks[[#This Row],[11 - 20]]="DNF","DNF",km4_splits_ranks[[#This Row],[10 okr ]]+km4_splits_ranks[[#This Row],[11 - 20]])</f>
        <v>2.2833564814814813E-2</v>
      </c>
      <c r="AH20" s="17">
        <f>IF(km4_splits_ranks[[#This Row],[21 - 30]]="DNF","DNF",km4_splits_ranks[[#This Row],[20 okr ]]+km4_splits_ranks[[#This Row],[21 - 30]])</f>
        <v>3.3966898148148142E-2</v>
      </c>
      <c r="AI20" s="17">
        <f>IF(km4_splits_ranks[[#This Row],[31 - 40]]="DNF","DNF",km4_splits_ranks[[#This Row],[30 okr ]]+km4_splits_ranks[[#This Row],[31 - 40]])</f>
        <v>4.5266087962962956E-2</v>
      </c>
      <c r="AJ20" s="17">
        <f>IF(km4_splits_ranks[[#This Row],[41 - 50]]="DNF","DNF",km4_splits_ranks[[#This Row],[40 okr ]]+km4_splits_ranks[[#This Row],[41 - 50]])</f>
        <v>5.6593287037037032E-2</v>
      </c>
      <c r="AK20" s="17">
        <f>IF(km4_splits_ranks[[#This Row],[51 - 60]]="DNF","DNF",km4_splits_ranks[[#This Row],[50 okr ]]+km4_splits_ranks[[#This Row],[51 - 60]])</f>
        <v>6.8417708333333327E-2</v>
      </c>
      <c r="AL20" s="17">
        <f>IF(km4_splits_ranks[[#This Row],[61 - 70]]="DNF","DNF",km4_splits_ranks[[#This Row],[60 okr ]]+km4_splits_ranks[[#This Row],[61 - 70]])</f>
        <v>8.1010069444444444E-2</v>
      </c>
      <c r="AM20" s="17">
        <f>IF(km4_splits_ranks[[#This Row],[71 - 80]]="DNF","DNF",km4_splits_ranks[[#This Row],[70 okr ]]+km4_splits_ranks[[#This Row],[71 - 80]])</f>
        <v>9.4999305555555552E-2</v>
      </c>
      <c r="AN20" s="17">
        <f>IF(km4_splits_ranks[[#This Row],[81 - 90]]="DNF","DNF",km4_splits_ranks[[#This Row],[80 okr ]]+km4_splits_ranks[[#This Row],[81 - 90]])</f>
        <v>0.10912372685185184</v>
      </c>
      <c r="AO20" s="17">
        <f>IF(km4_splits_ranks[[#This Row],[91 - 100]]="DNF","DNF",km4_splits_ranks[[#This Row],[90 okr ]]+km4_splits_ranks[[#This Row],[91 - 100]])</f>
        <v>0.12426076388888888</v>
      </c>
      <c r="AP20" s="22">
        <f>IF(km4_splits_ranks[[#This Row],[101 - 105]]="DNF","DNF",km4_splits_ranks[[#This Row],[100 okr ]]+km4_splits_ranks[[#This Row],[101 - 105]])</f>
        <v>0.13165219907407405</v>
      </c>
      <c r="AQ20" s="47">
        <f>IF(km4_splits_ranks[[#This Row],[10 okr ]]="DNF","DNF",RANK(km4_splits_ranks[[#This Row],[10 okr ]],km4_splits_ranks[[10 okr ]],1))</f>
        <v>9</v>
      </c>
      <c r="AR20" s="48">
        <f>IF(km4_splits_ranks[[#This Row],[20 okr ]]="DNF","DNF",RANK(km4_splits_ranks[[#This Row],[20 okr ]],km4_splits_ranks[[20 okr ]],1))</f>
        <v>7</v>
      </c>
      <c r="AS20" s="48">
        <f>IF(km4_splits_ranks[[#This Row],[30 okr ]]="DNF","DNF",RANK(km4_splits_ranks[[#This Row],[30 okr ]],km4_splits_ranks[[30 okr ]],1))</f>
        <v>6</v>
      </c>
      <c r="AT20" s="48">
        <f>IF(km4_splits_ranks[[#This Row],[40 okr ]]="DNF","DNF",RANK(km4_splits_ranks[[#This Row],[40 okr ]],km4_splits_ranks[[40 okr ]],1))</f>
        <v>6</v>
      </c>
      <c r="AU20" s="48">
        <f>IF(km4_splits_ranks[[#This Row],[50 okr ]]="DNF","DNF",RANK(km4_splits_ranks[[#This Row],[50 okr ]],km4_splits_ranks[[50 okr ]],1))</f>
        <v>6</v>
      </c>
      <c r="AV20" s="48">
        <f>IF(km4_splits_ranks[[#This Row],[60 okr ]]="DNF","DNF",RANK(km4_splits_ranks[[#This Row],[60 okr ]],km4_splits_ranks[[60 okr ]],1))</f>
        <v>6</v>
      </c>
      <c r="AW20" s="48">
        <f>IF(km4_splits_ranks[[#This Row],[70 okr ]]="DNF","DNF",RANK(km4_splits_ranks[[#This Row],[70 okr ]],km4_splits_ranks[[70 okr ]],1))</f>
        <v>8</v>
      </c>
      <c r="AX20" s="48">
        <f>IF(km4_splits_ranks[[#This Row],[80 okr ]]="DNF","DNF",RANK(km4_splits_ranks[[#This Row],[80 okr ]],km4_splits_ranks[[80 okr ]],1))</f>
        <v>13</v>
      </c>
      <c r="AY20" s="48">
        <f>IF(km4_splits_ranks[[#This Row],[90 okr ]]="DNF","DNF",RANK(km4_splits_ranks[[#This Row],[90 okr ]],km4_splits_ranks[[90 okr ]],1))</f>
        <v>15</v>
      </c>
      <c r="AZ20" s="48">
        <f>IF(km4_splits_ranks[[#This Row],[100 okr ]]="DNF","DNF",RANK(km4_splits_ranks[[#This Row],[100 okr ]],km4_splits_ranks[[100 okr ]],1))</f>
        <v>16</v>
      </c>
      <c r="BA20" s="48">
        <f>IF(km4_splits_ranks[[#This Row],[105 okr ]]="DNF","DNF",RANK(km4_splits_ranks[[#This Row],[105 okr ]],km4_splits_ranks[[105 okr ]],1))</f>
        <v>17</v>
      </c>
    </row>
    <row r="21" spans="2:53" x14ac:dyDescent="0.2">
      <c r="B21" s="4">
        <f>laps_times[[#This Row],[poř]]</f>
        <v>18</v>
      </c>
      <c r="C21" s="1">
        <f>laps_times[[#This Row],[s.č.]]</f>
        <v>110</v>
      </c>
      <c r="D21" s="1" t="str">
        <f>laps_times[[#This Row],[jméno]]</f>
        <v>Tománek Roman</v>
      </c>
      <c r="E21" s="2">
        <f>laps_times[[#This Row],[roč]]</f>
        <v>1960</v>
      </c>
      <c r="F21" s="2" t="str">
        <f>laps_times[[#This Row],[kat]]</f>
        <v>M50</v>
      </c>
      <c r="G21" s="2">
        <f>laps_times[[#This Row],[poř_kat]]</f>
        <v>2</v>
      </c>
      <c r="H21" s="1" t="str">
        <f>IF(ISBLANK(laps_times[[#This Row],[klub]]),"-",laps_times[[#This Row],[klub]])</f>
        <v>Gallak Slavičín</v>
      </c>
      <c r="I21" s="143">
        <f>laps_times[[#This Row],[celk. čas]]</f>
        <v>0.13428240740740741</v>
      </c>
      <c r="J21" s="28">
        <f>SUM(laps_times[[#This Row],[1]:[10]])</f>
        <v>1.3070254629629631E-2</v>
      </c>
      <c r="K21" s="29">
        <f>SUM(laps_times[[#This Row],[11]:[20]])</f>
        <v>1.2633333333333333E-2</v>
      </c>
      <c r="L21" s="29">
        <f>SUM(laps_times[[#This Row],[21]:[30]])</f>
        <v>1.2704976851851851E-2</v>
      </c>
      <c r="M21" s="29">
        <f>SUM(laps_times[[#This Row],[31]:[40]])</f>
        <v>1.2670254629629632E-2</v>
      </c>
      <c r="N21" s="29">
        <f>SUM(laps_times[[#This Row],[41]:[50]])</f>
        <v>1.2866898148148148E-2</v>
      </c>
      <c r="O21" s="29">
        <f>SUM(laps_times[[#This Row],[51]:[60]])</f>
        <v>1.2781018518518518E-2</v>
      </c>
      <c r="P21" s="29">
        <f>SUM(laps_times[[#This Row],[61]:[70]])</f>
        <v>1.2651041666666666E-2</v>
      </c>
      <c r="Q21" s="29">
        <f>SUM(laps_times[[#This Row],[71]:[80]])</f>
        <v>1.2666550925925925E-2</v>
      </c>
      <c r="R21" s="29">
        <f>SUM(laps_times[[#This Row],[81]:[90]])</f>
        <v>1.2746412037037037E-2</v>
      </c>
      <c r="S21" s="29">
        <f>SUM(laps_times[[#This Row],[91]:[100]])</f>
        <v>1.2958680555555557E-2</v>
      </c>
      <c r="T21" s="30">
        <f>SUM(laps_times[[#This Row],[101]:[105]])</f>
        <v>6.5376157407407414E-3</v>
      </c>
      <c r="U21" s="44">
        <f>IF(km4_splits_ranks[[#This Row],[1 - 10]]="DNF","DNF",RANK(km4_splits_ranks[[#This Row],[1 - 10]],km4_splits_ranks[1 - 10],1))</f>
        <v>30</v>
      </c>
      <c r="V21" s="45">
        <f>IF(km4_splits_ranks[[#This Row],[11 - 20]]="DNF","DNF",RANK(km4_splits_ranks[[#This Row],[11 - 20]],km4_splits_ranks[11 - 20],1))</f>
        <v>32</v>
      </c>
      <c r="W21" s="45">
        <f>IF(km4_splits_ranks[[#This Row],[21 - 30]]="DNF","DNF",RANK(km4_splits_ranks[[#This Row],[21 - 30]],km4_splits_ranks[21 - 30],1))</f>
        <v>32</v>
      </c>
      <c r="X21" s="45">
        <f>IF(km4_splits_ranks[[#This Row],[31 - 40]]="DNF","DNF",RANK(km4_splits_ranks[[#This Row],[31 - 40]],km4_splits_ranks[31 - 40],1))</f>
        <v>25</v>
      </c>
      <c r="Y21" s="45">
        <f>IF(km4_splits_ranks[[#This Row],[41 - 50]]="DNF","DNF",RANK(km4_splits_ranks[[#This Row],[41 - 50]],km4_splits_ranks[41 - 50],1))</f>
        <v>29</v>
      </c>
      <c r="Z21" s="45">
        <f>IF(km4_splits_ranks[[#This Row],[51 - 60]]="DNF","DNF",RANK(km4_splits_ranks[[#This Row],[51 - 60]],km4_splits_ranks[51 - 60],1))</f>
        <v>23</v>
      </c>
      <c r="AA21" s="45">
        <f>IF(km4_splits_ranks[[#This Row],[61 - 70]]="DNF","DNF",RANK(km4_splits_ranks[[#This Row],[61 - 70]],km4_splits_ranks[61 - 70],1))</f>
        <v>17</v>
      </c>
      <c r="AB21" s="45">
        <f>IF(km4_splits_ranks[[#This Row],[71 - 80]]="DNF","DNF",RANK(km4_splits_ranks[[#This Row],[71 - 80]],km4_splits_ranks[71 - 80],1))</f>
        <v>15</v>
      </c>
      <c r="AC21" s="45">
        <f>IF(km4_splits_ranks[[#This Row],[81 - 90]]="DNF","DNF",RANK(km4_splits_ranks[[#This Row],[81 - 90]],km4_splits_ranks[81 - 90],1))</f>
        <v>13</v>
      </c>
      <c r="AD21" s="45">
        <f>IF(km4_splits_ranks[[#This Row],[91 - 100]]="DNF","DNF",RANK(km4_splits_ranks[[#This Row],[91 - 100]],km4_splits_ranks[91 - 100],1))</f>
        <v>13</v>
      </c>
      <c r="AE21" s="46">
        <f>IF(km4_splits_ranks[[#This Row],[101 - 105]]="DNF","DNF",RANK(km4_splits_ranks[[#This Row],[101 - 105]],km4_splits_ranks[101 - 105],1))</f>
        <v>15</v>
      </c>
      <c r="AF21" s="21">
        <f>km4_splits_ranks[[#This Row],[1 - 10]]</f>
        <v>1.3070254629629631E-2</v>
      </c>
      <c r="AG21" s="17">
        <f>IF(km4_splits_ranks[[#This Row],[11 - 20]]="DNF","DNF",km4_splits_ranks[[#This Row],[10 okr ]]+km4_splits_ranks[[#This Row],[11 - 20]])</f>
        <v>2.5703587962962966E-2</v>
      </c>
      <c r="AH21" s="17">
        <f>IF(km4_splits_ranks[[#This Row],[21 - 30]]="DNF","DNF",km4_splits_ranks[[#This Row],[20 okr ]]+km4_splits_ranks[[#This Row],[21 - 30]])</f>
        <v>3.8408564814814819E-2</v>
      </c>
      <c r="AI21" s="17">
        <f>IF(km4_splits_ranks[[#This Row],[31 - 40]]="DNF","DNF",km4_splits_ranks[[#This Row],[30 okr ]]+km4_splits_ranks[[#This Row],[31 - 40]])</f>
        <v>5.1078819444444451E-2</v>
      </c>
      <c r="AJ21" s="17">
        <f>IF(km4_splits_ranks[[#This Row],[41 - 50]]="DNF","DNF",km4_splits_ranks[[#This Row],[40 okr ]]+km4_splits_ranks[[#This Row],[41 - 50]])</f>
        <v>6.3945717592592599E-2</v>
      </c>
      <c r="AK21" s="17">
        <f>IF(km4_splits_ranks[[#This Row],[51 - 60]]="DNF","DNF",km4_splits_ranks[[#This Row],[50 okr ]]+km4_splits_ranks[[#This Row],[51 - 60]])</f>
        <v>7.672673611111111E-2</v>
      </c>
      <c r="AL21" s="17">
        <f>IF(km4_splits_ranks[[#This Row],[61 - 70]]="DNF","DNF",km4_splits_ranks[[#This Row],[60 okr ]]+km4_splits_ranks[[#This Row],[61 - 70]])</f>
        <v>8.9377777777777778E-2</v>
      </c>
      <c r="AM21" s="17">
        <f>IF(km4_splits_ranks[[#This Row],[71 - 80]]="DNF","DNF",km4_splits_ranks[[#This Row],[70 okr ]]+km4_splits_ranks[[#This Row],[71 - 80]])</f>
        <v>0.1020443287037037</v>
      </c>
      <c r="AN21" s="17">
        <f>IF(km4_splits_ranks[[#This Row],[81 - 90]]="DNF","DNF",km4_splits_ranks[[#This Row],[80 okr ]]+km4_splits_ranks[[#This Row],[81 - 90]])</f>
        <v>0.11479074074074073</v>
      </c>
      <c r="AO21" s="17">
        <f>IF(km4_splits_ranks[[#This Row],[91 - 100]]="DNF","DNF",km4_splits_ranks[[#This Row],[90 okr ]]+km4_splits_ranks[[#This Row],[91 - 100]])</f>
        <v>0.12774942129629629</v>
      </c>
      <c r="AP21" s="22">
        <f>IF(km4_splits_ranks[[#This Row],[101 - 105]]="DNF","DNF",km4_splits_ranks[[#This Row],[100 okr ]]+km4_splits_ranks[[#This Row],[101 - 105]])</f>
        <v>0.13428703703703704</v>
      </c>
      <c r="AQ21" s="47">
        <f>IF(km4_splits_ranks[[#This Row],[10 okr ]]="DNF","DNF",RANK(km4_splits_ranks[[#This Row],[10 okr ]],km4_splits_ranks[[10 okr ]],1))</f>
        <v>30</v>
      </c>
      <c r="AR21" s="48">
        <f>IF(km4_splits_ranks[[#This Row],[20 okr ]]="DNF","DNF",RANK(km4_splits_ranks[[#This Row],[20 okr ]],km4_splits_ranks[[20 okr ]],1))</f>
        <v>33</v>
      </c>
      <c r="AS21" s="48">
        <f>IF(km4_splits_ranks[[#This Row],[30 okr ]]="DNF","DNF",RANK(km4_splits_ranks[[#This Row],[30 okr ]],km4_splits_ranks[[30 okr ]],1))</f>
        <v>33</v>
      </c>
      <c r="AT21" s="48">
        <f>IF(km4_splits_ranks[[#This Row],[40 okr ]]="DNF","DNF",RANK(km4_splits_ranks[[#This Row],[40 okr ]],km4_splits_ranks[[40 okr ]],1))</f>
        <v>30</v>
      </c>
      <c r="AU21" s="48">
        <f>IF(km4_splits_ranks[[#This Row],[50 okr ]]="DNF","DNF",RANK(km4_splits_ranks[[#This Row],[50 okr ]],km4_splits_ranks[[50 okr ]],1))</f>
        <v>28</v>
      </c>
      <c r="AV21" s="48">
        <f>IF(km4_splits_ranks[[#This Row],[60 okr ]]="DNF","DNF",RANK(km4_splits_ranks[[#This Row],[60 okr ]],km4_splits_ranks[[60 okr ]],1))</f>
        <v>28</v>
      </c>
      <c r="AW21" s="48">
        <f>IF(km4_splits_ranks[[#This Row],[70 okr ]]="DNF","DNF",RANK(km4_splits_ranks[[#This Row],[70 okr ]],km4_splits_ranks[[70 okr ]],1))</f>
        <v>24</v>
      </c>
      <c r="AX21" s="48">
        <f>IF(km4_splits_ranks[[#This Row],[80 okr ]]="DNF","DNF",RANK(km4_splits_ranks[[#This Row],[80 okr ]],km4_splits_ranks[[80 okr ]],1))</f>
        <v>23</v>
      </c>
      <c r="AY21" s="48">
        <f>IF(km4_splits_ranks[[#This Row],[90 okr ]]="DNF","DNF",RANK(km4_splits_ranks[[#This Row],[90 okr ]],km4_splits_ranks[[90 okr ]],1))</f>
        <v>20</v>
      </c>
      <c r="AZ21" s="48">
        <f>IF(km4_splits_ranks[[#This Row],[100 okr ]]="DNF","DNF",RANK(km4_splits_ranks[[#This Row],[100 okr ]],km4_splits_ranks[[100 okr ]],1))</f>
        <v>18</v>
      </c>
      <c r="BA21" s="48">
        <f>IF(km4_splits_ranks[[#This Row],[105 okr ]]="DNF","DNF",RANK(km4_splits_ranks[[#This Row],[105 okr ]],km4_splits_ranks[[105 okr ]],1))</f>
        <v>18</v>
      </c>
    </row>
    <row r="22" spans="2:53" x14ac:dyDescent="0.2">
      <c r="B22" s="4">
        <f>laps_times[[#This Row],[poř]]</f>
        <v>19</v>
      </c>
      <c r="C22" s="1">
        <f>laps_times[[#This Row],[s.č.]]</f>
        <v>89</v>
      </c>
      <c r="D22" s="1" t="str">
        <f>laps_times[[#This Row],[jméno]]</f>
        <v>Sedlák Aleš</v>
      </c>
      <c r="E22" s="2">
        <f>laps_times[[#This Row],[roč]]</f>
        <v>1988</v>
      </c>
      <c r="F22" s="2" t="str">
        <f>laps_times[[#This Row],[kat]]</f>
        <v>M30</v>
      </c>
      <c r="G22" s="2">
        <f>laps_times[[#This Row],[poř_kat]]</f>
        <v>9</v>
      </c>
      <c r="H22" s="1" t="str">
        <f>IF(ISBLANK(laps_times[[#This Row],[klub]]),"-",laps_times[[#This Row],[klub]])</f>
        <v>TJ Magla</v>
      </c>
      <c r="I22" s="143">
        <f>laps_times[[#This Row],[celk. čas]]</f>
        <v>0.13552083333333334</v>
      </c>
      <c r="J22" s="28">
        <f>SUM(laps_times[[#This Row],[1]:[10]])</f>
        <v>1.201111111111111E-2</v>
      </c>
      <c r="K22" s="29">
        <f>SUM(laps_times[[#This Row],[11]:[20]])</f>
        <v>1.1565277777777778E-2</v>
      </c>
      <c r="L22" s="29">
        <f>SUM(laps_times[[#This Row],[21]:[30]])</f>
        <v>1.1557986111111113E-2</v>
      </c>
      <c r="M22" s="29">
        <f>SUM(laps_times[[#This Row],[31]:[40]])</f>
        <v>1.1738310185185185E-2</v>
      </c>
      <c r="N22" s="29">
        <f>SUM(laps_times[[#This Row],[41]:[50]])</f>
        <v>1.2162615740740741E-2</v>
      </c>
      <c r="O22" s="29">
        <f>SUM(laps_times[[#This Row],[51]:[60]])</f>
        <v>1.2077777777777778E-2</v>
      </c>
      <c r="P22" s="29">
        <f>SUM(laps_times[[#This Row],[61]:[70]])</f>
        <v>1.2946759259259259E-2</v>
      </c>
      <c r="Q22" s="29">
        <f>SUM(laps_times[[#This Row],[71]:[80]])</f>
        <v>1.3870486111111113E-2</v>
      </c>
      <c r="R22" s="29">
        <f>SUM(laps_times[[#This Row],[81]:[90]])</f>
        <v>1.4745601851851855E-2</v>
      </c>
      <c r="S22" s="29">
        <f>SUM(laps_times[[#This Row],[91]:[100]])</f>
        <v>1.547349537037037E-2</v>
      </c>
      <c r="T22" s="30">
        <f>SUM(laps_times[[#This Row],[101]:[105]])</f>
        <v>7.3776620370370367E-3</v>
      </c>
      <c r="U22" s="44">
        <f>IF(km4_splits_ranks[[#This Row],[1 - 10]]="DNF","DNF",RANK(km4_splits_ranks[[#This Row],[1 - 10]],km4_splits_ranks[1 - 10],1))</f>
        <v>12</v>
      </c>
      <c r="V22" s="45">
        <f>IF(km4_splits_ranks[[#This Row],[11 - 20]]="DNF","DNF",RANK(km4_splits_ranks[[#This Row],[11 - 20]],km4_splits_ranks[11 - 20],1))</f>
        <v>19</v>
      </c>
      <c r="W22" s="45">
        <f>IF(km4_splits_ranks[[#This Row],[21 - 30]]="DNF","DNF",RANK(km4_splits_ranks[[#This Row],[21 - 30]],km4_splits_ranks[21 - 30],1))</f>
        <v>11</v>
      </c>
      <c r="X22" s="45">
        <f>IF(km4_splits_ranks[[#This Row],[31 - 40]]="DNF","DNF",RANK(km4_splits_ranks[[#This Row],[31 - 40]],km4_splits_ranks[31 - 40],1))</f>
        <v>14</v>
      </c>
      <c r="Y22" s="45">
        <f>IF(km4_splits_ranks[[#This Row],[41 - 50]]="DNF","DNF",RANK(km4_splits_ranks[[#This Row],[41 - 50]],km4_splits_ranks[41 - 50],1))</f>
        <v>17</v>
      </c>
      <c r="Z22" s="45">
        <f>IF(km4_splits_ranks[[#This Row],[51 - 60]]="DNF","DNF",RANK(km4_splits_ranks[[#This Row],[51 - 60]],km4_splits_ranks[51 - 60],1))</f>
        <v>15</v>
      </c>
      <c r="AA22" s="45">
        <f>IF(km4_splits_ranks[[#This Row],[61 - 70]]="DNF","DNF",RANK(km4_splits_ranks[[#This Row],[61 - 70]],km4_splits_ranks[61 - 70],1))</f>
        <v>22</v>
      </c>
      <c r="AB22" s="45">
        <f>IF(km4_splits_ranks[[#This Row],[71 - 80]]="DNF","DNF",RANK(km4_splits_ranks[[#This Row],[71 - 80]],km4_splits_ranks[71 - 80],1))</f>
        <v>29</v>
      </c>
      <c r="AC22" s="45">
        <f>IF(km4_splits_ranks[[#This Row],[81 - 90]]="DNF","DNF",RANK(km4_splits_ranks[[#This Row],[81 - 90]],km4_splits_ranks[81 - 90],1))</f>
        <v>37</v>
      </c>
      <c r="AD22" s="45">
        <f>IF(km4_splits_ranks[[#This Row],[91 - 100]]="DNF","DNF",RANK(km4_splits_ranks[[#This Row],[91 - 100]],km4_splits_ranks[91 - 100],1))</f>
        <v>42</v>
      </c>
      <c r="AE22" s="46">
        <f>IF(km4_splits_ranks[[#This Row],[101 - 105]]="DNF","DNF",RANK(km4_splits_ranks[[#This Row],[101 - 105]],km4_splits_ranks[101 - 105],1))</f>
        <v>36</v>
      </c>
      <c r="AF22" s="21">
        <f>km4_splits_ranks[[#This Row],[1 - 10]]</f>
        <v>1.201111111111111E-2</v>
      </c>
      <c r="AG22" s="17">
        <f>IF(km4_splits_ranks[[#This Row],[11 - 20]]="DNF","DNF",km4_splits_ranks[[#This Row],[10 okr ]]+km4_splits_ranks[[#This Row],[11 - 20]])</f>
        <v>2.357638888888889E-2</v>
      </c>
      <c r="AH22" s="17">
        <f>IF(km4_splits_ranks[[#This Row],[21 - 30]]="DNF","DNF",km4_splits_ranks[[#This Row],[20 okr ]]+km4_splits_ranks[[#This Row],[21 - 30]])</f>
        <v>3.5134375000000002E-2</v>
      </c>
      <c r="AI22" s="17">
        <f>IF(km4_splits_ranks[[#This Row],[31 - 40]]="DNF","DNF",km4_splits_ranks[[#This Row],[30 okr ]]+km4_splits_ranks[[#This Row],[31 - 40]])</f>
        <v>4.6872685185185184E-2</v>
      </c>
      <c r="AJ22" s="17">
        <f>IF(km4_splits_ranks[[#This Row],[41 - 50]]="DNF","DNF",km4_splits_ranks[[#This Row],[40 okr ]]+km4_splits_ranks[[#This Row],[41 - 50]])</f>
        <v>5.9035300925925925E-2</v>
      </c>
      <c r="AK22" s="17">
        <f>IF(km4_splits_ranks[[#This Row],[51 - 60]]="DNF","DNF",km4_splits_ranks[[#This Row],[50 okr ]]+km4_splits_ranks[[#This Row],[51 - 60]])</f>
        <v>7.1113078703703703E-2</v>
      </c>
      <c r="AL22" s="17">
        <f>IF(km4_splits_ranks[[#This Row],[61 - 70]]="DNF","DNF",km4_splits_ranks[[#This Row],[60 okr ]]+km4_splits_ranks[[#This Row],[61 - 70]])</f>
        <v>8.4059837962962958E-2</v>
      </c>
      <c r="AM22" s="17">
        <f>IF(km4_splits_ranks[[#This Row],[71 - 80]]="DNF","DNF",km4_splits_ranks[[#This Row],[70 okr ]]+km4_splits_ranks[[#This Row],[71 - 80]])</f>
        <v>9.7930324074074065E-2</v>
      </c>
      <c r="AN22" s="17">
        <f>IF(km4_splits_ranks[[#This Row],[81 - 90]]="DNF","DNF",km4_splits_ranks[[#This Row],[80 okr ]]+km4_splits_ranks[[#This Row],[81 - 90]])</f>
        <v>0.11267592592592592</v>
      </c>
      <c r="AO22" s="17">
        <f>IF(km4_splits_ranks[[#This Row],[91 - 100]]="DNF","DNF",km4_splits_ranks[[#This Row],[90 okr ]]+km4_splits_ranks[[#This Row],[91 - 100]])</f>
        <v>0.12814942129629628</v>
      </c>
      <c r="AP22" s="22">
        <f>IF(km4_splits_ranks[[#This Row],[101 - 105]]="DNF","DNF",km4_splits_ranks[[#This Row],[100 okr ]]+km4_splits_ranks[[#This Row],[101 - 105]])</f>
        <v>0.13552708333333333</v>
      </c>
      <c r="AQ22" s="47">
        <f>IF(km4_splits_ranks[[#This Row],[10 okr ]]="DNF","DNF",RANK(km4_splits_ranks[[#This Row],[10 okr ]],km4_splits_ranks[[10 okr ]],1))</f>
        <v>12</v>
      </c>
      <c r="AR22" s="48">
        <f>IF(km4_splits_ranks[[#This Row],[20 okr ]]="DNF","DNF",RANK(km4_splits_ranks[[#This Row],[20 okr ]],km4_splits_ranks[[20 okr ]],1))</f>
        <v>16</v>
      </c>
      <c r="AS22" s="48">
        <f>IF(km4_splits_ranks[[#This Row],[30 okr ]]="DNF","DNF",RANK(km4_splits_ranks[[#This Row],[30 okr ]],km4_splits_ranks[[30 okr ]],1))</f>
        <v>12</v>
      </c>
      <c r="AT22" s="48">
        <f>IF(km4_splits_ranks[[#This Row],[40 okr ]]="DNF","DNF",RANK(km4_splits_ranks[[#This Row],[40 okr ]],km4_splits_ranks[[40 okr ]],1))</f>
        <v>14</v>
      </c>
      <c r="AU22" s="48">
        <f>IF(km4_splits_ranks[[#This Row],[50 okr ]]="DNF","DNF",RANK(km4_splits_ranks[[#This Row],[50 okr ]],km4_splits_ranks[[50 okr ]],1))</f>
        <v>15</v>
      </c>
      <c r="AV22" s="48">
        <f>IF(km4_splits_ranks[[#This Row],[60 okr ]]="DNF","DNF",RANK(km4_splits_ranks[[#This Row],[60 okr ]],km4_splits_ranks[[60 okr ]],1))</f>
        <v>15</v>
      </c>
      <c r="AW22" s="48">
        <f>IF(km4_splits_ranks[[#This Row],[70 okr ]]="DNF","DNF",RANK(km4_splits_ranks[[#This Row],[70 okr ]],km4_splits_ranks[[70 okr ]],1))</f>
        <v>18</v>
      </c>
      <c r="AX22" s="48">
        <f>IF(km4_splits_ranks[[#This Row],[80 okr ]]="DNF","DNF",RANK(km4_splits_ranks[[#This Row],[80 okr ]],km4_splits_ranks[[80 okr ]],1))</f>
        <v>18</v>
      </c>
      <c r="AY22" s="48">
        <f>IF(km4_splits_ranks[[#This Row],[90 okr ]]="DNF","DNF",RANK(km4_splits_ranks[[#This Row],[90 okr ]],km4_splits_ranks[[90 okr ]],1))</f>
        <v>18</v>
      </c>
      <c r="AZ22" s="48">
        <f>IF(km4_splits_ranks[[#This Row],[100 okr ]]="DNF","DNF",RANK(km4_splits_ranks[[#This Row],[100 okr ]],km4_splits_ranks[[100 okr ]],1))</f>
        <v>19</v>
      </c>
      <c r="BA22" s="48">
        <f>IF(km4_splits_ranks[[#This Row],[105 okr ]]="DNF","DNF",RANK(km4_splits_ranks[[#This Row],[105 okr ]],km4_splits_ranks[[105 okr ]],1))</f>
        <v>19</v>
      </c>
    </row>
    <row r="23" spans="2:53" x14ac:dyDescent="0.2">
      <c r="B23" s="4">
        <f>laps_times[[#This Row],[poř]]</f>
        <v>20</v>
      </c>
      <c r="C23" s="1">
        <f>laps_times[[#This Row],[s.č.]]</f>
        <v>116</v>
      </c>
      <c r="D23" s="1" t="str">
        <f>laps_times[[#This Row],[jméno]]</f>
        <v>Válek Petr</v>
      </c>
      <c r="E23" s="2">
        <f>laps_times[[#This Row],[roč]]</f>
        <v>1974</v>
      </c>
      <c r="F23" s="2" t="str">
        <f>laps_times[[#This Row],[kat]]</f>
        <v>M40</v>
      </c>
      <c r="G23" s="2">
        <f>laps_times[[#This Row],[poř_kat]]</f>
        <v>7</v>
      </c>
      <c r="H23" s="1" t="str">
        <f>IF(ISBLANK(laps_times[[#This Row],[klub]]),"-",laps_times[[#This Row],[klub]])</f>
        <v>iThinkBeer.com</v>
      </c>
      <c r="I23" s="143">
        <f>laps_times[[#This Row],[celk. čas]]</f>
        <v>0.13553240740740741</v>
      </c>
      <c r="J23" s="28">
        <f>SUM(laps_times[[#This Row],[1]:[10]])</f>
        <v>1.3102662037037039E-2</v>
      </c>
      <c r="K23" s="29">
        <f>SUM(laps_times[[#This Row],[11]:[20]])</f>
        <v>1.2239814814814813E-2</v>
      </c>
      <c r="L23" s="29">
        <f>SUM(laps_times[[#This Row],[21]:[30]])</f>
        <v>1.230960648148148E-2</v>
      </c>
      <c r="M23" s="29">
        <f>SUM(laps_times[[#This Row],[31]:[40]])</f>
        <v>1.2157291666666665E-2</v>
      </c>
      <c r="N23" s="29">
        <f>SUM(laps_times[[#This Row],[41]:[50]])</f>
        <v>1.228564814814815E-2</v>
      </c>
      <c r="O23" s="29">
        <f>SUM(laps_times[[#This Row],[51]:[60]])</f>
        <v>1.4628472222222223E-2</v>
      </c>
      <c r="P23" s="29">
        <f>SUM(laps_times[[#This Row],[61]:[70]])</f>
        <v>1.2798148148148147E-2</v>
      </c>
      <c r="Q23" s="29">
        <f>SUM(laps_times[[#This Row],[71]:[80]])</f>
        <v>1.3166319444444444E-2</v>
      </c>
      <c r="R23" s="29">
        <f>SUM(laps_times[[#This Row],[81]:[90]])</f>
        <v>1.3079976851851853E-2</v>
      </c>
      <c r="S23" s="29">
        <f>SUM(laps_times[[#This Row],[91]:[100]])</f>
        <v>1.3285416666666664E-2</v>
      </c>
      <c r="T23" s="30">
        <f>SUM(laps_times[[#This Row],[101]:[105]])</f>
        <v>6.4899305555555561E-3</v>
      </c>
      <c r="U23" s="44">
        <f>IF(km4_splits_ranks[[#This Row],[1 - 10]]="DNF","DNF",RANK(km4_splits_ranks[[#This Row],[1 - 10]],km4_splits_ranks[1 - 10],1))</f>
        <v>32</v>
      </c>
      <c r="V23" s="45">
        <f>IF(km4_splits_ranks[[#This Row],[11 - 20]]="DNF","DNF",RANK(km4_splits_ranks[[#This Row],[11 - 20]],km4_splits_ranks[11 - 20],1))</f>
        <v>25</v>
      </c>
      <c r="W23" s="45">
        <f>IF(km4_splits_ranks[[#This Row],[21 - 30]]="DNF","DNF",RANK(km4_splits_ranks[[#This Row],[21 - 30]],km4_splits_ranks[21 - 30],1))</f>
        <v>23</v>
      </c>
      <c r="X23" s="45">
        <f>IF(km4_splits_ranks[[#This Row],[31 - 40]]="DNF","DNF",RANK(km4_splits_ranks[[#This Row],[31 - 40]],km4_splits_ranks[31 - 40],1))</f>
        <v>21</v>
      </c>
      <c r="Y23" s="45">
        <f>IF(km4_splits_ranks[[#This Row],[41 - 50]]="DNF","DNF",RANK(km4_splits_ranks[[#This Row],[41 - 50]],km4_splits_ranks[41 - 50],1))</f>
        <v>20</v>
      </c>
      <c r="Z23" s="45">
        <f>IF(km4_splits_ranks[[#This Row],[51 - 60]]="DNF","DNF",RANK(km4_splits_ranks[[#This Row],[51 - 60]],km4_splits_ranks[51 - 60],1))</f>
        <v>57</v>
      </c>
      <c r="AA23" s="45">
        <f>IF(km4_splits_ranks[[#This Row],[61 - 70]]="DNF","DNF",RANK(km4_splits_ranks[[#This Row],[61 - 70]],km4_splits_ranks[61 - 70],1))</f>
        <v>19</v>
      </c>
      <c r="AB23" s="45">
        <f>IF(km4_splits_ranks[[#This Row],[71 - 80]]="DNF","DNF",RANK(km4_splits_ranks[[#This Row],[71 - 80]],km4_splits_ranks[71 - 80],1))</f>
        <v>18</v>
      </c>
      <c r="AC23" s="45">
        <f>IF(km4_splits_ranks[[#This Row],[81 - 90]]="DNF","DNF",RANK(km4_splits_ranks[[#This Row],[81 - 90]],km4_splits_ranks[81 - 90],1))</f>
        <v>18</v>
      </c>
      <c r="AD23" s="45">
        <f>IF(km4_splits_ranks[[#This Row],[91 - 100]]="DNF","DNF",RANK(km4_splits_ranks[[#This Row],[91 - 100]],km4_splits_ranks[91 - 100],1))</f>
        <v>14</v>
      </c>
      <c r="AE23" s="46">
        <f>IF(km4_splits_ranks[[#This Row],[101 - 105]]="DNF","DNF",RANK(km4_splits_ranks[[#This Row],[101 - 105]],km4_splits_ranks[101 - 105],1))</f>
        <v>13</v>
      </c>
      <c r="AF23" s="21">
        <f>km4_splits_ranks[[#This Row],[1 - 10]]</f>
        <v>1.3102662037037039E-2</v>
      </c>
      <c r="AG23" s="17">
        <f>IF(km4_splits_ranks[[#This Row],[11 - 20]]="DNF","DNF",km4_splits_ranks[[#This Row],[10 okr ]]+km4_splits_ranks[[#This Row],[11 - 20]])</f>
        <v>2.5342476851851852E-2</v>
      </c>
      <c r="AH23" s="17">
        <f>IF(km4_splits_ranks[[#This Row],[21 - 30]]="DNF","DNF",km4_splits_ranks[[#This Row],[20 okr ]]+km4_splits_ranks[[#This Row],[21 - 30]])</f>
        <v>3.7652083333333336E-2</v>
      </c>
      <c r="AI23" s="17">
        <f>IF(km4_splits_ranks[[#This Row],[31 - 40]]="DNF","DNF",km4_splits_ranks[[#This Row],[30 okr ]]+km4_splits_ranks[[#This Row],[31 - 40]])</f>
        <v>4.9809375000000003E-2</v>
      </c>
      <c r="AJ23" s="17">
        <f>IF(km4_splits_ranks[[#This Row],[41 - 50]]="DNF","DNF",km4_splits_ranks[[#This Row],[40 okr ]]+km4_splits_ranks[[#This Row],[41 - 50]])</f>
        <v>6.2095023148148153E-2</v>
      </c>
      <c r="AK23" s="17">
        <f>IF(km4_splits_ranks[[#This Row],[51 - 60]]="DNF","DNF",km4_splits_ranks[[#This Row],[50 okr ]]+km4_splits_ranks[[#This Row],[51 - 60]])</f>
        <v>7.6723495370370376E-2</v>
      </c>
      <c r="AL23" s="17">
        <f>IF(km4_splits_ranks[[#This Row],[61 - 70]]="DNF","DNF",km4_splits_ranks[[#This Row],[60 okr ]]+km4_splits_ranks[[#This Row],[61 - 70]])</f>
        <v>8.9521643518518518E-2</v>
      </c>
      <c r="AM23" s="17">
        <f>IF(km4_splits_ranks[[#This Row],[71 - 80]]="DNF","DNF",km4_splits_ranks[[#This Row],[70 okr ]]+km4_splits_ranks[[#This Row],[71 - 80]])</f>
        <v>0.10268796296296297</v>
      </c>
      <c r="AN23" s="17">
        <f>IF(km4_splits_ranks[[#This Row],[81 - 90]]="DNF","DNF",km4_splits_ranks[[#This Row],[80 okr ]]+km4_splits_ranks[[#This Row],[81 - 90]])</f>
        <v>0.11576793981481481</v>
      </c>
      <c r="AO23" s="17">
        <f>IF(km4_splits_ranks[[#This Row],[91 - 100]]="DNF","DNF",km4_splits_ranks[[#This Row],[90 okr ]]+km4_splits_ranks[[#This Row],[91 - 100]])</f>
        <v>0.12905335648148147</v>
      </c>
      <c r="AP23" s="22">
        <f>IF(km4_splits_ranks[[#This Row],[101 - 105]]="DNF","DNF",km4_splits_ranks[[#This Row],[100 okr ]]+km4_splits_ranks[[#This Row],[101 - 105]])</f>
        <v>0.13554328703703702</v>
      </c>
      <c r="AQ23" s="47">
        <f>IF(km4_splits_ranks[[#This Row],[10 okr ]]="DNF","DNF",RANK(km4_splits_ranks[[#This Row],[10 okr ]],km4_splits_ranks[[10 okr ]],1))</f>
        <v>32</v>
      </c>
      <c r="AR23" s="48">
        <f>IF(km4_splits_ranks[[#This Row],[20 okr ]]="DNF","DNF",RANK(km4_splits_ranks[[#This Row],[20 okr ]],km4_splits_ranks[[20 okr ]],1))</f>
        <v>28</v>
      </c>
      <c r="AS23" s="48">
        <f>IF(km4_splits_ranks[[#This Row],[30 okr ]]="DNF","DNF",RANK(km4_splits_ranks[[#This Row],[30 okr ]],km4_splits_ranks[[30 okr ]],1))</f>
        <v>26</v>
      </c>
      <c r="AT23" s="48">
        <f>IF(km4_splits_ranks[[#This Row],[40 okr ]]="DNF","DNF",RANK(km4_splits_ranks[[#This Row],[40 okr ]],km4_splits_ranks[[40 okr ]],1))</f>
        <v>24</v>
      </c>
      <c r="AU23" s="48">
        <f>IF(km4_splits_ranks[[#This Row],[50 okr ]]="DNF","DNF",RANK(km4_splits_ranks[[#This Row],[50 okr ]],km4_splits_ranks[[50 okr ]],1))</f>
        <v>23</v>
      </c>
      <c r="AV23" s="48">
        <f>IF(km4_splits_ranks[[#This Row],[60 okr ]]="DNF","DNF",RANK(km4_splits_ranks[[#This Row],[60 okr ]],km4_splits_ranks[[60 okr ]],1))</f>
        <v>27</v>
      </c>
      <c r="AW23" s="48">
        <f>IF(km4_splits_ranks[[#This Row],[70 okr ]]="DNF","DNF",RANK(km4_splits_ranks[[#This Row],[70 okr ]],km4_splits_ranks[[70 okr ]],1))</f>
        <v>25</v>
      </c>
      <c r="AX23" s="48">
        <f>IF(km4_splits_ranks[[#This Row],[80 okr ]]="DNF","DNF",RANK(km4_splits_ranks[[#This Row],[80 okr ]],km4_splits_ranks[[80 okr ]],1))</f>
        <v>25</v>
      </c>
      <c r="AY23" s="48">
        <f>IF(km4_splits_ranks[[#This Row],[90 okr ]]="DNF","DNF",RANK(km4_splits_ranks[[#This Row],[90 okr ]],km4_splits_ranks[[90 okr ]],1))</f>
        <v>22</v>
      </c>
      <c r="AZ23" s="48">
        <f>IF(km4_splits_ranks[[#This Row],[100 okr ]]="DNF","DNF",RANK(km4_splits_ranks[[#This Row],[100 okr ]],km4_splits_ranks[[100 okr ]],1))</f>
        <v>21</v>
      </c>
      <c r="BA23" s="48">
        <f>IF(km4_splits_ranks[[#This Row],[105 okr ]]="DNF","DNF",RANK(km4_splits_ranks[[#This Row],[105 okr ]],km4_splits_ranks[[105 okr ]],1))</f>
        <v>20</v>
      </c>
    </row>
    <row r="24" spans="2:53" x14ac:dyDescent="0.2">
      <c r="B24" s="4">
        <f>laps_times[[#This Row],[poř]]</f>
        <v>21</v>
      </c>
      <c r="C24" s="1">
        <f>laps_times[[#This Row],[s.č.]]</f>
        <v>87</v>
      </c>
      <c r="D24" s="1" t="str">
        <f>laps_times[[#This Row],[jméno]]</f>
        <v>Rokos Lukáš</v>
      </c>
      <c r="E24" s="2">
        <f>laps_times[[#This Row],[roč]]</f>
        <v>1987</v>
      </c>
      <c r="F24" s="2" t="str">
        <f>laps_times[[#This Row],[kat]]</f>
        <v>M30</v>
      </c>
      <c r="G24" s="2">
        <f>laps_times[[#This Row],[poř_kat]]</f>
        <v>10</v>
      </c>
      <c r="H24" s="1" t="str">
        <f>IF(ISBLANK(laps_times[[#This Row],[klub]]),"-",laps_times[[#This Row],[klub]])</f>
        <v>Jiskra Třeboň</v>
      </c>
      <c r="I24" s="143">
        <f>laps_times[[#This Row],[celk. čas]]</f>
        <v>0.13596064814814815</v>
      </c>
      <c r="J24" s="28">
        <f>SUM(laps_times[[#This Row],[1]:[10]])</f>
        <v>1.2079282407407405E-2</v>
      </c>
      <c r="K24" s="29">
        <f>SUM(laps_times[[#This Row],[11]:[20]])</f>
        <v>1.1536689814814816E-2</v>
      </c>
      <c r="L24" s="29">
        <f>SUM(laps_times[[#This Row],[21]:[30]])</f>
        <v>1.1713194444444444E-2</v>
      </c>
      <c r="M24" s="29">
        <f>SUM(laps_times[[#This Row],[31]:[40]])</f>
        <v>1.1892939814814816E-2</v>
      </c>
      <c r="N24" s="29">
        <f>SUM(laps_times[[#This Row],[41]:[50]])</f>
        <v>1.2249189814814813E-2</v>
      </c>
      <c r="O24" s="29">
        <f>SUM(laps_times[[#This Row],[51]:[60]])</f>
        <v>1.2708333333333334E-2</v>
      </c>
      <c r="P24" s="29">
        <f>SUM(laps_times[[#This Row],[61]:[70]])</f>
        <v>1.3092245370370372E-2</v>
      </c>
      <c r="Q24" s="29">
        <f>SUM(laps_times[[#This Row],[71]:[80]])</f>
        <v>1.3891666666666668E-2</v>
      </c>
      <c r="R24" s="29">
        <f>SUM(laps_times[[#This Row],[81]:[90]])</f>
        <v>1.4427662037037037E-2</v>
      </c>
      <c r="S24" s="29">
        <f>SUM(laps_times[[#This Row],[91]:[100]])</f>
        <v>1.5042939814814815E-2</v>
      </c>
      <c r="T24" s="30">
        <f>SUM(laps_times[[#This Row],[101]:[105]])</f>
        <v>7.3287037037037036E-3</v>
      </c>
      <c r="U24" s="44">
        <f>IF(km4_splits_ranks[[#This Row],[1 - 10]]="DNF","DNF",RANK(km4_splits_ranks[[#This Row],[1 - 10]],km4_splits_ranks[1 - 10],1))</f>
        <v>19</v>
      </c>
      <c r="V24" s="45">
        <f>IF(km4_splits_ranks[[#This Row],[11 - 20]]="DNF","DNF",RANK(km4_splits_ranks[[#This Row],[11 - 20]],km4_splits_ranks[11 - 20],1))</f>
        <v>16</v>
      </c>
      <c r="W24" s="45">
        <f>IF(km4_splits_ranks[[#This Row],[21 - 30]]="DNF","DNF",RANK(km4_splits_ranks[[#This Row],[21 - 30]],km4_splits_ranks[21 - 30],1))</f>
        <v>20</v>
      </c>
      <c r="X24" s="45">
        <f>IF(km4_splits_ranks[[#This Row],[31 - 40]]="DNF","DNF",RANK(km4_splits_ranks[[#This Row],[31 - 40]],km4_splits_ranks[31 - 40],1))</f>
        <v>19</v>
      </c>
      <c r="Y24" s="45">
        <f>IF(km4_splits_ranks[[#This Row],[41 - 50]]="DNF","DNF",RANK(km4_splits_ranks[[#This Row],[41 - 50]],km4_splits_ranks[41 - 50],1))</f>
        <v>19</v>
      </c>
      <c r="Z24" s="45">
        <f>IF(km4_splits_ranks[[#This Row],[51 - 60]]="DNF","DNF",RANK(km4_splits_ranks[[#This Row],[51 - 60]],km4_splits_ranks[51 - 60],1))</f>
        <v>20</v>
      </c>
      <c r="AA24" s="45">
        <f>IF(km4_splits_ranks[[#This Row],[61 - 70]]="DNF","DNF",RANK(km4_splits_ranks[[#This Row],[61 - 70]],km4_splits_ranks[61 - 70],1))</f>
        <v>24</v>
      </c>
      <c r="AB24" s="45">
        <f>IF(km4_splits_ranks[[#This Row],[71 - 80]]="DNF","DNF",RANK(km4_splits_ranks[[#This Row],[71 - 80]],km4_splits_ranks[71 - 80],1))</f>
        <v>31</v>
      </c>
      <c r="AC24" s="45">
        <f>IF(km4_splits_ranks[[#This Row],[81 - 90]]="DNF","DNF",RANK(km4_splits_ranks[[#This Row],[81 - 90]],km4_splits_ranks[81 - 90],1))</f>
        <v>32</v>
      </c>
      <c r="AD24" s="45">
        <f>IF(km4_splits_ranks[[#This Row],[91 - 100]]="DNF","DNF",RANK(km4_splits_ranks[[#This Row],[91 - 100]],km4_splits_ranks[91 - 100],1))</f>
        <v>35</v>
      </c>
      <c r="AE24" s="46">
        <f>IF(km4_splits_ranks[[#This Row],[101 - 105]]="DNF","DNF",RANK(km4_splits_ranks[[#This Row],[101 - 105]],km4_splits_ranks[101 - 105],1))</f>
        <v>33</v>
      </c>
      <c r="AF24" s="21">
        <f>km4_splits_ranks[[#This Row],[1 - 10]]</f>
        <v>1.2079282407407405E-2</v>
      </c>
      <c r="AG24" s="17">
        <f>IF(km4_splits_ranks[[#This Row],[11 - 20]]="DNF","DNF",km4_splits_ranks[[#This Row],[10 okr ]]+km4_splits_ranks[[#This Row],[11 - 20]])</f>
        <v>2.3615972222222219E-2</v>
      </c>
      <c r="AH24" s="17">
        <f>IF(km4_splits_ranks[[#This Row],[21 - 30]]="DNF","DNF",km4_splits_ranks[[#This Row],[20 okr ]]+km4_splits_ranks[[#This Row],[21 - 30]])</f>
        <v>3.5329166666666662E-2</v>
      </c>
      <c r="AI24" s="17">
        <f>IF(km4_splits_ranks[[#This Row],[31 - 40]]="DNF","DNF",km4_splits_ranks[[#This Row],[30 okr ]]+km4_splits_ranks[[#This Row],[31 - 40]])</f>
        <v>4.7222106481481479E-2</v>
      </c>
      <c r="AJ24" s="17">
        <f>IF(km4_splits_ranks[[#This Row],[41 - 50]]="DNF","DNF",km4_splits_ranks[[#This Row],[40 okr ]]+km4_splits_ranks[[#This Row],[41 - 50]])</f>
        <v>5.9471296296296293E-2</v>
      </c>
      <c r="AK24" s="17">
        <f>IF(km4_splits_ranks[[#This Row],[51 - 60]]="DNF","DNF",km4_splits_ranks[[#This Row],[50 okr ]]+km4_splits_ranks[[#This Row],[51 - 60]])</f>
        <v>7.2179629629629621E-2</v>
      </c>
      <c r="AL24" s="17">
        <f>IF(km4_splits_ranks[[#This Row],[61 - 70]]="DNF","DNF",km4_splits_ranks[[#This Row],[60 okr ]]+km4_splits_ranks[[#This Row],[61 - 70]])</f>
        <v>8.5271874999999997E-2</v>
      </c>
      <c r="AM24" s="17">
        <f>IF(km4_splits_ranks[[#This Row],[71 - 80]]="DNF","DNF",km4_splits_ranks[[#This Row],[70 okr ]]+km4_splits_ranks[[#This Row],[71 - 80]])</f>
        <v>9.916354166666666E-2</v>
      </c>
      <c r="AN24" s="17">
        <f>IF(km4_splits_ranks[[#This Row],[81 - 90]]="DNF","DNF",km4_splits_ranks[[#This Row],[80 okr ]]+km4_splits_ranks[[#This Row],[81 - 90]])</f>
        <v>0.11359120370370369</v>
      </c>
      <c r="AO24" s="17">
        <f>IF(km4_splits_ranks[[#This Row],[91 - 100]]="DNF","DNF",km4_splits_ranks[[#This Row],[90 okr ]]+km4_splits_ranks[[#This Row],[91 - 100]])</f>
        <v>0.12863414351851851</v>
      </c>
      <c r="AP24" s="22">
        <f>IF(km4_splits_ranks[[#This Row],[101 - 105]]="DNF","DNF",km4_splits_ranks[[#This Row],[100 okr ]]+km4_splits_ranks[[#This Row],[101 - 105]])</f>
        <v>0.13596284722222221</v>
      </c>
      <c r="AQ24" s="47">
        <f>IF(km4_splits_ranks[[#This Row],[10 okr ]]="DNF","DNF",RANK(km4_splits_ranks[[#This Row],[10 okr ]],km4_splits_ranks[[10 okr ]],1))</f>
        <v>19</v>
      </c>
      <c r="AR24" s="48">
        <f>IF(km4_splits_ranks[[#This Row],[20 okr ]]="DNF","DNF",RANK(km4_splits_ranks[[#This Row],[20 okr ]],km4_splits_ranks[[20 okr ]],1))</f>
        <v>19</v>
      </c>
      <c r="AS24" s="48">
        <f>IF(km4_splits_ranks[[#This Row],[30 okr ]]="DNF","DNF",RANK(km4_splits_ranks[[#This Row],[30 okr ]],km4_splits_ranks[[30 okr ]],1))</f>
        <v>19</v>
      </c>
      <c r="AT24" s="48">
        <f>IF(km4_splits_ranks[[#This Row],[40 okr ]]="DNF","DNF",RANK(km4_splits_ranks[[#This Row],[40 okr ]],km4_splits_ranks[[40 okr ]],1))</f>
        <v>19</v>
      </c>
      <c r="AU24" s="48">
        <f>IF(km4_splits_ranks[[#This Row],[50 okr ]]="DNF","DNF",RANK(km4_splits_ranks[[#This Row],[50 okr ]],km4_splits_ranks[[50 okr ]],1))</f>
        <v>19</v>
      </c>
      <c r="AV24" s="48">
        <f>IF(km4_splits_ranks[[#This Row],[60 okr ]]="DNF","DNF",RANK(km4_splits_ranks[[#This Row],[60 okr ]],km4_splits_ranks[[60 okr ]],1))</f>
        <v>19</v>
      </c>
      <c r="AW24" s="48">
        <f>IF(km4_splits_ranks[[#This Row],[70 okr ]]="DNF","DNF",RANK(km4_splits_ranks[[#This Row],[70 okr ]],km4_splits_ranks[[70 okr ]],1))</f>
        <v>19</v>
      </c>
      <c r="AX24" s="48">
        <f>IF(km4_splits_ranks[[#This Row],[80 okr ]]="DNF","DNF",RANK(km4_splits_ranks[[#This Row],[80 okr ]],km4_splits_ranks[[80 okr ]],1))</f>
        <v>19</v>
      </c>
      <c r="AY24" s="48">
        <f>IF(km4_splits_ranks[[#This Row],[90 okr ]]="DNF","DNF",RANK(km4_splits_ranks[[#This Row],[90 okr ]],km4_splits_ranks[[90 okr ]],1))</f>
        <v>19</v>
      </c>
      <c r="AZ24" s="48">
        <f>IF(km4_splits_ranks[[#This Row],[100 okr ]]="DNF","DNF",RANK(km4_splits_ranks[[#This Row],[100 okr ]],km4_splits_ranks[[100 okr ]],1))</f>
        <v>20</v>
      </c>
      <c r="BA24" s="48">
        <f>IF(km4_splits_ranks[[#This Row],[105 okr ]]="DNF","DNF",RANK(km4_splits_ranks[[#This Row],[105 okr ]],km4_splits_ranks[[105 okr ]],1))</f>
        <v>21</v>
      </c>
    </row>
    <row r="25" spans="2:53" x14ac:dyDescent="0.2">
      <c r="B25" s="4">
        <f>laps_times[[#This Row],[poř]]</f>
        <v>22</v>
      </c>
      <c r="C25" s="1">
        <f>laps_times[[#This Row],[s.č.]]</f>
        <v>25</v>
      </c>
      <c r="D25" s="1" t="str">
        <f>laps_times[[#This Row],[jméno]]</f>
        <v>Doucha Jiří</v>
      </c>
      <c r="E25" s="2">
        <f>laps_times[[#This Row],[roč]]</f>
        <v>1971</v>
      </c>
      <c r="F25" s="2" t="str">
        <f>laps_times[[#This Row],[kat]]</f>
        <v>M40</v>
      </c>
      <c r="G25" s="2">
        <f>laps_times[[#This Row],[poř_kat]]</f>
        <v>8</v>
      </c>
      <c r="H25" s="1" t="str">
        <f>IF(ISBLANK(laps_times[[#This Row],[klub]]),"-",laps_times[[#This Row],[klub]])</f>
        <v>Hvězda Pardubice</v>
      </c>
      <c r="I25" s="143">
        <f>laps_times[[#This Row],[celk. čas]]</f>
        <v>0.13607638888888887</v>
      </c>
      <c r="J25" s="28">
        <f>SUM(laps_times[[#This Row],[1]:[10]])</f>
        <v>1.2460879629629631E-2</v>
      </c>
      <c r="K25" s="29">
        <f>SUM(laps_times[[#This Row],[11]:[20]])</f>
        <v>1.2204050925925925E-2</v>
      </c>
      <c r="L25" s="29">
        <f>SUM(laps_times[[#This Row],[21]:[30]])</f>
        <v>1.2260069444444445E-2</v>
      </c>
      <c r="M25" s="29">
        <f>SUM(laps_times[[#This Row],[31]:[40]])</f>
        <v>1.2541782407407408E-2</v>
      </c>
      <c r="N25" s="29">
        <f>SUM(laps_times[[#This Row],[41]:[50]])</f>
        <v>1.2629976851851852E-2</v>
      </c>
      <c r="O25" s="29">
        <f>SUM(laps_times[[#This Row],[51]:[60]])</f>
        <v>1.3173842592592595E-2</v>
      </c>
      <c r="P25" s="29">
        <f>SUM(laps_times[[#This Row],[61]:[70]])</f>
        <v>1.3399652777777776E-2</v>
      </c>
      <c r="Q25" s="29">
        <f>SUM(laps_times[[#This Row],[71]:[80]])</f>
        <v>1.3584953703703705E-2</v>
      </c>
      <c r="R25" s="29">
        <f>SUM(laps_times[[#This Row],[81]:[90]])</f>
        <v>1.3436342592592592E-2</v>
      </c>
      <c r="S25" s="29">
        <f>SUM(laps_times[[#This Row],[91]:[100]])</f>
        <v>1.3685648148148146E-2</v>
      </c>
      <c r="T25" s="30">
        <f>SUM(laps_times[[#This Row],[101]:[105]])</f>
        <v>6.7019675925925927E-3</v>
      </c>
      <c r="U25" s="44">
        <f>IF(km4_splits_ranks[[#This Row],[1 - 10]]="DNF","DNF",RANK(km4_splits_ranks[[#This Row],[1 - 10]],km4_splits_ranks[1 - 10],1))</f>
        <v>23</v>
      </c>
      <c r="V25" s="45">
        <f>IF(km4_splits_ranks[[#This Row],[11 - 20]]="DNF","DNF",RANK(km4_splits_ranks[[#This Row],[11 - 20]],km4_splits_ranks[11 - 20],1))</f>
        <v>24</v>
      </c>
      <c r="W25" s="45">
        <f>IF(km4_splits_ranks[[#This Row],[21 - 30]]="DNF","DNF",RANK(km4_splits_ranks[[#This Row],[21 - 30]],km4_splits_ranks[21 - 30],1))</f>
        <v>22</v>
      </c>
      <c r="X25" s="45">
        <f>IF(km4_splits_ranks[[#This Row],[31 - 40]]="DNF","DNF",RANK(km4_splits_ranks[[#This Row],[31 - 40]],km4_splits_ranks[31 - 40],1))</f>
        <v>23</v>
      </c>
      <c r="Y25" s="45">
        <f>IF(km4_splits_ranks[[#This Row],[41 - 50]]="DNF","DNF",RANK(km4_splits_ranks[[#This Row],[41 - 50]],km4_splits_ranks[41 - 50],1))</f>
        <v>23</v>
      </c>
      <c r="Z25" s="45">
        <f>IF(km4_splits_ranks[[#This Row],[51 - 60]]="DNF","DNF",RANK(km4_splits_ranks[[#This Row],[51 - 60]],km4_splits_ranks[51 - 60],1))</f>
        <v>30</v>
      </c>
      <c r="AA25" s="45">
        <f>IF(km4_splits_ranks[[#This Row],[61 - 70]]="DNF","DNF",RANK(km4_splits_ranks[[#This Row],[61 - 70]],km4_splits_ranks[61 - 70],1))</f>
        <v>30</v>
      </c>
      <c r="AB25" s="45">
        <f>IF(km4_splits_ranks[[#This Row],[71 - 80]]="DNF","DNF",RANK(km4_splits_ranks[[#This Row],[71 - 80]],km4_splits_ranks[71 - 80],1))</f>
        <v>22</v>
      </c>
      <c r="AC25" s="45">
        <f>IF(km4_splits_ranks[[#This Row],[81 - 90]]="DNF","DNF",RANK(km4_splits_ranks[[#This Row],[81 - 90]],km4_splits_ranks[81 - 90],1))</f>
        <v>19</v>
      </c>
      <c r="AD25" s="45">
        <f>IF(km4_splits_ranks[[#This Row],[91 - 100]]="DNF","DNF",RANK(km4_splits_ranks[[#This Row],[91 - 100]],km4_splits_ranks[91 - 100],1))</f>
        <v>18</v>
      </c>
      <c r="AE25" s="46">
        <f>IF(km4_splits_ranks[[#This Row],[101 - 105]]="DNF","DNF",RANK(km4_splits_ranks[[#This Row],[101 - 105]],km4_splits_ranks[101 - 105],1))</f>
        <v>21</v>
      </c>
      <c r="AF25" s="21">
        <f>km4_splits_ranks[[#This Row],[1 - 10]]</f>
        <v>1.2460879629629631E-2</v>
      </c>
      <c r="AG25" s="17">
        <f>IF(km4_splits_ranks[[#This Row],[11 - 20]]="DNF","DNF",km4_splits_ranks[[#This Row],[10 okr ]]+km4_splits_ranks[[#This Row],[11 - 20]])</f>
        <v>2.4664930555555555E-2</v>
      </c>
      <c r="AH25" s="17">
        <f>IF(km4_splits_ranks[[#This Row],[21 - 30]]="DNF","DNF",km4_splits_ranks[[#This Row],[20 okr ]]+km4_splits_ranks[[#This Row],[21 - 30]])</f>
        <v>3.6924999999999999E-2</v>
      </c>
      <c r="AI25" s="17">
        <f>IF(km4_splits_ranks[[#This Row],[31 - 40]]="DNF","DNF",km4_splits_ranks[[#This Row],[30 okr ]]+km4_splits_ranks[[#This Row],[31 - 40]])</f>
        <v>4.9466782407407407E-2</v>
      </c>
      <c r="AJ25" s="17">
        <f>IF(km4_splits_ranks[[#This Row],[41 - 50]]="DNF","DNF",km4_splits_ranks[[#This Row],[40 okr ]]+km4_splits_ranks[[#This Row],[41 - 50]])</f>
        <v>6.2096759259259261E-2</v>
      </c>
      <c r="AK25" s="17">
        <f>IF(km4_splits_ranks[[#This Row],[51 - 60]]="DNF","DNF",km4_splits_ranks[[#This Row],[50 okr ]]+km4_splits_ranks[[#This Row],[51 - 60]])</f>
        <v>7.5270601851851859E-2</v>
      </c>
      <c r="AL25" s="17">
        <f>IF(km4_splits_ranks[[#This Row],[61 - 70]]="DNF","DNF",km4_splits_ranks[[#This Row],[60 okr ]]+km4_splits_ranks[[#This Row],[61 - 70]])</f>
        <v>8.867025462962963E-2</v>
      </c>
      <c r="AM25" s="17">
        <f>IF(km4_splits_ranks[[#This Row],[71 - 80]]="DNF","DNF",km4_splits_ranks[[#This Row],[70 okr ]]+km4_splits_ranks[[#This Row],[71 - 80]])</f>
        <v>0.10225520833333333</v>
      </c>
      <c r="AN25" s="17">
        <f>IF(km4_splits_ranks[[#This Row],[81 - 90]]="DNF","DNF",km4_splits_ranks[[#This Row],[80 okr ]]+km4_splits_ranks[[#This Row],[81 - 90]])</f>
        <v>0.11569155092592592</v>
      </c>
      <c r="AO25" s="17">
        <f>IF(km4_splits_ranks[[#This Row],[91 - 100]]="DNF","DNF",km4_splits_ranks[[#This Row],[90 okr ]]+km4_splits_ranks[[#This Row],[91 - 100]])</f>
        <v>0.12937719907407408</v>
      </c>
      <c r="AP25" s="22">
        <f>IF(km4_splits_ranks[[#This Row],[101 - 105]]="DNF","DNF",km4_splits_ranks[[#This Row],[100 okr ]]+km4_splits_ranks[[#This Row],[101 - 105]])</f>
        <v>0.13607916666666667</v>
      </c>
      <c r="AQ25" s="47">
        <f>IF(km4_splits_ranks[[#This Row],[10 okr ]]="DNF","DNF",RANK(km4_splits_ranks[[#This Row],[10 okr ]],km4_splits_ranks[[10 okr ]],1))</f>
        <v>23</v>
      </c>
      <c r="AR25" s="48">
        <f>IF(km4_splits_ranks[[#This Row],[20 okr ]]="DNF","DNF",RANK(km4_splits_ranks[[#This Row],[20 okr ]],km4_splits_ranks[[20 okr ]],1))</f>
        <v>22</v>
      </c>
      <c r="AS25" s="48">
        <f>IF(km4_splits_ranks[[#This Row],[30 okr ]]="DNF","DNF",RANK(km4_splits_ranks[[#This Row],[30 okr ]],km4_splits_ranks[[30 okr ]],1))</f>
        <v>22</v>
      </c>
      <c r="AT25" s="48">
        <f>IF(km4_splits_ranks[[#This Row],[40 okr ]]="DNF","DNF",RANK(km4_splits_ranks[[#This Row],[40 okr ]],km4_splits_ranks[[40 okr ]],1))</f>
        <v>22</v>
      </c>
      <c r="AU25" s="48">
        <f>IF(km4_splits_ranks[[#This Row],[50 okr ]]="DNF","DNF",RANK(km4_splits_ranks[[#This Row],[50 okr ]],km4_splits_ranks[[50 okr ]],1))</f>
        <v>24</v>
      </c>
      <c r="AV25" s="48">
        <f>IF(km4_splits_ranks[[#This Row],[60 okr ]]="DNF","DNF",RANK(km4_splits_ranks[[#This Row],[60 okr ]],km4_splits_ranks[[60 okr ]],1))</f>
        <v>23</v>
      </c>
      <c r="AW25" s="48">
        <f>IF(km4_splits_ranks[[#This Row],[70 okr ]]="DNF","DNF",RANK(km4_splits_ranks[[#This Row],[70 okr ]],km4_splits_ranks[[70 okr ]],1))</f>
        <v>23</v>
      </c>
      <c r="AX25" s="48">
        <f>IF(km4_splits_ranks[[#This Row],[80 okr ]]="DNF","DNF",RANK(km4_splits_ranks[[#This Row],[80 okr ]],km4_splits_ranks[[80 okr ]],1))</f>
        <v>24</v>
      </c>
      <c r="AY25" s="48">
        <f>IF(km4_splits_ranks[[#This Row],[90 okr ]]="DNF","DNF",RANK(km4_splits_ranks[[#This Row],[90 okr ]],km4_splits_ranks[[90 okr ]],1))</f>
        <v>21</v>
      </c>
      <c r="AZ25" s="48">
        <f>IF(km4_splits_ranks[[#This Row],[100 okr ]]="DNF","DNF",RANK(km4_splits_ranks[[#This Row],[100 okr ]],km4_splits_ranks[[100 okr ]],1))</f>
        <v>22</v>
      </c>
      <c r="BA25" s="48">
        <f>IF(km4_splits_ranks[[#This Row],[105 okr ]]="DNF","DNF",RANK(km4_splits_ranks[[#This Row],[105 okr ]],km4_splits_ranks[[105 okr ]],1))</f>
        <v>22</v>
      </c>
    </row>
    <row r="26" spans="2:53" x14ac:dyDescent="0.2">
      <c r="B26" s="4">
        <f>laps_times[[#This Row],[poř]]</f>
        <v>23</v>
      </c>
      <c r="C26" s="1">
        <f>laps_times[[#This Row],[s.č.]]</f>
        <v>67</v>
      </c>
      <c r="D26" s="1" t="str">
        <f>laps_times[[#This Row],[jméno]]</f>
        <v>Mikolášek Arnošt</v>
      </c>
      <c r="E26" s="2">
        <f>laps_times[[#This Row],[roč]]</f>
        <v>1965</v>
      </c>
      <c r="F26" s="2" t="str">
        <f>laps_times[[#This Row],[kat]]</f>
        <v>M50</v>
      </c>
      <c r="G26" s="2">
        <f>laps_times[[#This Row],[poř_kat]]</f>
        <v>3</v>
      </c>
      <c r="H26" s="1" t="str">
        <f>IF(ISBLANK(laps_times[[#This Row],[klub]]),"-",laps_times[[#This Row],[klub]])</f>
        <v>-</v>
      </c>
      <c r="I26" s="143">
        <f>laps_times[[#This Row],[celk. čas]]</f>
        <v>0.13730324074074074</v>
      </c>
      <c r="J26" s="28">
        <f>SUM(laps_times[[#This Row],[1]:[10]])</f>
        <v>1.3066203703703703E-2</v>
      </c>
      <c r="K26" s="29">
        <f>SUM(laps_times[[#This Row],[11]:[20]])</f>
        <v>1.2633796296296297E-2</v>
      </c>
      <c r="L26" s="29">
        <f>SUM(laps_times[[#This Row],[21]:[30]])</f>
        <v>1.2706712962962965E-2</v>
      </c>
      <c r="M26" s="29">
        <f>SUM(laps_times[[#This Row],[31]:[40]])</f>
        <v>1.2770833333333332E-2</v>
      </c>
      <c r="N26" s="29">
        <f>SUM(laps_times[[#This Row],[41]:[50]])</f>
        <v>1.2798032407407407E-2</v>
      </c>
      <c r="O26" s="29">
        <f>SUM(laps_times[[#This Row],[51]:[60]])</f>
        <v>1.2745254629629629E-2</v>
      </c>
      <c r="P26" s="29">
        <f>SUM(laps_times[[#This Row],[61]:[70]])</f>
        <v>1.2897453703703703E-2</v>
      </c>
      <c r="Q26" s="29">
        <f>SUM(laps_times[[#This Row],[71]:[80]])</f>
        <v>1.3187152777777777E-2</v>
      </c>
      <c r="R26" s="29">
        <f>SUM(laps_times[[#This Row],[81]:[90]])</f>
        <v>1.3567708333333331E-2</v>
      </c>
      <c r="S26" s="29">
        <f>SUM(laps_times[[#This Row],[91]:[100]])</f>
        <v>1.3941550925925927E-2</v>
      </c>
      <c r="T26" s="30">
        <f>SUM(laps_times[[#This Row],[101]:[105]])</f>
        <v>6.9978009259259264E-3</v>
      </c>
      <c r="U26" s="44">
        <f>IF(km4_splits_ranks[[#This Row],[1 - 10]]="DNF","DNF",RANK(km4_splits_ranks[[#This Row],[1 - 10]],km4_splits_ranks[1 - 10],1))</f>
        <v>29</v>
      </c>
      <c r="V26" s="45">
        <f>IF(km4_splits_ranks[[#This Row],[11 - 20]]="DNF","DNF",RANK(km4_splits_ranks[[#This Row],[11 - 20]],km4_splits_ranks[11 - 20],1))</f>
        <v>33</v>
      </c>
      <c r="W26" s="45">
        <f>IF(km4_splits_ranks[[#This Row],[21 - 30]]="DNF","DNF",RANK(km4_splits_ranks[[#This Row],[21 - 30]],km4_splits_ranks[21 - 30],1))</f>
        <v>34</v>
      </c>
      <c r="X26" s="45">
        <f>IF(km4_splits_ranks[[#This Row],[31 - 40]]="DNF","DNF",RANK(km4_splits_ranks[[#This Row],[31 - 40]],km4_splits_ranks[31 - 40],1))</f>
        <v>29</v>
      </c>
      <c r="Y26" s="45">
        <f>IF(km4_splits_ranks[[#This Row],[41 - 50]]="DNF","DNF",RANK(km4_splits_ranks[[#This Row],[41 - 50]],km4_splits_ranks[41 - 50],1))</f>
        <v>25</v>
      </c>
      <c r="Z26" s="45">
        <f>IF(km4_splits_ranks[[#This Row],[51 - 60]]="DNF","DNF",RANK(km4_splits_ranks[[#This Row],[51 - 60]],km4_splits_ranks[51 - 60],1))</f>
        <v>22</v>
      </c>
      <c r="AA26" s="45">
        <f>IF(km4_splits_ranks[[#This Row],[61 - 70]]="DNF","DNF",RANK(km4_splits_ranks[[#This Row],[61 - 70]],km4_splits_ranks[61 - 70],1))</f>
        <v>21</v>
      </c>
      <c r="AB26" s="45">
        <f>IF(km4_splits_ranks[[#This Row],[71 - 80]]="DNF","DNF",RANK(km4_splits_ranks[[#This Row],[71 - 80]],km4_splits_ranks[71 - 80],1))</f>
        <v>19</v>
      </c>
      <c r="AC26" s="45">
        <f>IF(km4_splits_ranks[[#This Row],[81 - 90]]="DNF","DNF",RANK(km4_splits_ranks[[#This Row],[81 - 90]],km4_splits_ranks[81 - 90],1))</f>
        <v>21</v>
      </c>
      <c r="AD26" s="45">
        <f>IF(km4_splits_ranks[[#This Row],[91 - 100]]="DNF","DNF",RANK(km4_splits_ranks[[#This Row],[91 - 100]],km4_splits_ranks[91 - 100],1))</f>
        <v>23</v>
      </c>
      <c r="AE26" s="46">
        <f>IF(km4_splits_ranks[[#This Row],[101 - 105]]="DNF","DNF",RANK(km4_splits_ranks[[#This Row],[101 - 105]],km4_splits_ranks[101 - 105],1))</f>
        <v>27</v>
      </c>
      <c r="AF26" s="21">
        <f>km4_splits_ranks[[#This Row],[1 - 10]]</f>
        <v>1.3066203703703703E-2</v>
      </c>
      <c r="AG26" s="17">
        <f>IF(km4_splits_ranks[[#This Row],[11 - 20]]="DNF","DNF",km4_splits_ranks[[#This Row],[10 okr ]]+km4_splits_ranks[[#This Row],[11 - 20]])</f>
        <v>2.5700000000000001E-2</v>
      </c>
      <c r="AH26" s="17">
        <f>IF(km4_splits_ranks[[#This Row],[21 - 30]]="DNF","DNF",km4_splits_ranks[[#This Row],[20 okr ]]+km4_splits_ranks[[#This Row],[21 - 30]])</f>
        <v>3.8406712962962969E-2</v>
      </c>
      <c r="AI26" s="17">
        <f>IF(km4_splits_ranks[[#This Row],[31 - 40]]="DNF","DNF",km4_splits_ranks[[#This Row],[30 okr ]]+km4_splits_ranks[[#This Row],[31 - 40]])</f>
        <v>5.1177546296296297E-2</v>
      </c>
      <c r="AJ26" s="17">
        <f>IF(km4_splits_ranks[[#This Row],[41 - 50]]="DNF","DNF",km4_splits_ranks[[#This Row],[40 okr ]]+km4_splits_ranks[[#This Row],[41 - 50]])</f>
        <v>6.3975578703703712E-2</v>
      </c>
      <c r="AK26" s="17">
        <f>IF(km4_splits_ranks[[#This Row],[51 - 60]]="DNF","DNF",km4_splits_ranks[[#This Row],[50 okr ]]+km4_splits_ranks[[#This Row],[51 - 60]])</f>
        <v>7.6720833333333335E-2</v>
      </c>
      <c r="AL26" s="17">
        <f>IF(km4_splits_ranks[[#This Row],[61 - 70]]="DNF","DNF",km4_splits_ranks[[#This Row],[60 okr ]]+km4_splits_ranks[[#This Row],[61 - 70]])</f>
        <v>8.9618287037037031E-2</v>
      </c>
      <c r="AM26" s="17">
        <f>IF(km4_splits_ranks[[#This Row],[71 - 80]]="DNF","DNF",km4_splits_ranks[[#This Row],[70 okr ]]+km4_splits_ranks[[#This Row],[71 - 80]])</f>
        <v>0.10280543981481481</v>
      </c>
      <c r="AN26" s="17">
        <f>IF(km4_splits_ranks[[#This Row],[81 - 90]]="DNF","DNF",km4_splits_ranks[[#This Row],[80 okr ]]+km4_splits_ranks[[#This Row],[81 - 90]])</f>
        <v>0.11637314814814814</v>
      </c>
      <c r="AO26" s="17">
        <f>IF(km4_splits_ranks[[#This Row],[91 - 100]]="DNF","DNF",km4_splits_ranks[[#This Row],[90 okr ]]+km4_splits_ranks[[#This Row],[91 - 100]])</f>
        <v>0.13031469907407406</v>
      </c>
      <c r="AP26" s="22">
        <f>IF(km4_splits_ranks[[#This Row],[101 - 105]]="DNF","DNF",km4_splits_ranks[[#This Row],[100 okr ]]+km4_splits_ranks[[#This Row],[101 - 105]])</f>
        <v>0.13731249999999998</v>
      </c>
      <c r="AQ26" s="47">
        <f>IF(km4_splits_ranks[[#This Row],[10 okr ]]="DNF","DNF",RANK(km4_splits_ranks[[#This Row],[10 okr ]],km4_splits_ranks[[10 okr ]],1))</f>
        <v>29</v>
      </c>
      <c r="AR26" s="48">
        <f>IF(km4_splits_ranks[[#This Row],[20 okr ]]="DNF","DNF",RANK(km4_splits_ranks[[#This Row],[20 okr ]],km4_splits_ranks[[20 okr ]],1))</f>
        <v>32</v>
      </c>
      <c r="AS26" s="48">
        <f>IF(km4_splits_ranks[[#This Row],[30 okr ]]="DNF","DNF",RANK(km4_splits_ranks[[#This Row],[30 okr ]],km4_splits_ranks[[30 okr ]],1))</f>
        <v>32</v>
      </c>
      <c r="AT26" s="48">
        <f>IF(km4_splits_ranks[[#This Row],[40 okr ]]="DNF","DNF",RANK(km4_splits_ranks[[#This Row],[40 okr ]],km4_splits_ranks[[40 okr ]],1))</f>
        <v>31</v>
      </c>
      <c r="AU26" s="48">
        <f>IF(km4_splits_ranks[[#This Row],[50 okr ]]="DNF","DNF",RANK(km4_splits_ranks[[#This Row],[50 okr ]],km4_splits_ranks[[50 okr ]],1))</f>
        <v>29</v>
      </c>
      <c r="AV26" s="48">
        <f>IF(km4_splits_ranks[[#This Row],[60 okr ]]="DNF","DNF",RANK(km4_splits_ranks[[#This Row],[60 okr ]],km4_splits_ranks[[60 okr ]],1))</f>
        <v>26</v>
      </c>
      <c r="AW26" s="48">
        <f>IF(km4_splits_ranks[[#This Row],[70 okr ]]="DNF","DNF",RANK(km4_splits_ranks[[#This Row],[70 okr ]],km4_splits_ranks[[70 okr ]],1))</f>
        <v>26</v>
      </c>
      <c r="AX26" s="48">
        <f>IF(km4_splits_ranks[[#This Row],[80 okr ]]="DNF","DNF",RANK(km4_splits_ranks[[#This Row],[80 okr ]],km4_splits_ranks[[80 okr ]],1))</f>
        <v>26</v>
      </c>
      <c r="AY26" s="48">
        <f>IF(km4_splits_ranks[[#This Row],[90 okr ]]="DNF","DNF",RANK(km4_splits_ranks[[#This Row],[90 okr ]],km4_splits_ranks[[90 okr ]],1))</f>
        <v>23</v>
      </c>
      <c r="AZ26" s="48">
        <f>IF(km4_splits_ranks[[#This Row],[100 okr ]]="DNF","DNF",RANK(km4_splits_ranks[[#This Row],[100 okr ]],km4_splits_ranks[[100 okr ]],1))</f>
        <v>23</v>
      </c>
      <c r="BA26" s="48">
        <f>IF(km4_splits_ranks[[#This Row],[105 okr ]]="DNF","DNF",RANK(km4_splits_ranks[[#This Row],[105 okr ]],km4_splits_ranks[[105 okr ]],1))</f>
        <v>23</v>
      </c>
    </row>
    <row r="27" spans="2:53" x14ac:dyDescent="0.2">
      <c r="B27" s="4">
        <f>laps_times[[#This Row],[poř]]</f>
        <v>24</v>
      </c>
      <c r="C27" s="1">
        <f>laps_times[[#This Row],[s.č.]]</f>
        <v>9</v>
      </c>
      <c r="D27" s="1" t="str">
        <f>laps_times[[#This Row],[jméno]]</f>
        <v>Bělaška Přemysl</v>
      </c>
      <c r="E27" s="2">
        <f>laps_times[[#This Row],[roč]]</f>
        <v>1974</v>
      </c>
      <c r="F27" s="2" t="str">
        <f>laps_times[[#This Row],[kat]]</f>
        <v>M40</v>
      </c>
      <c r="G27" s="2">
        <f>laps_times[[#This Row],[poř_kat]]</f>
        <v>9</v>
      </c>
      <c r="H27" s="1" t="str">
        <f>IF(ISBLANK(laps_times[[#This Row],[klub]]),"-",laps_times[[#This Row],[klub]])</f>
        <v>ComAp runtime error</v>
      </c>
      <c r="I27" s="143">
        <f>laps_times[[#This Row],[celk. čas]]</f>
        <v>0.13773148148148148</v>
      </c>
      <c r="J27" s="28">
        <f>SUM(laps_times[[#This Row],[1]:[10]])</f>
        <v>1.3339583333333334E-2</v>
      </c>
      <c r="K27" s="29">
        <f>SUM(laps_times[[#This Row],[11]:[20]])</f>
        <v>1.286099537037037E-2</v>
      </c>
      <c r="L27" s="29">
        <f>SUM(laps_times[[#This Row],[21]:[30]])</f>
        <v>1.2835763888888888E-2</v>
      </c>
      <c r="M27" s="29">
        <f>SUM(laps_times[[#This Row],[31]:[40]])</f>
        <v>1.3012384259259258E-2</v>
      </c>
      <c r="N27" s="29">
        <f>SUM(laps_times[[#This Row],[41]:[50]])</f>
        <v>1.313090277777778E-2</v>
      </c>
      <c r="O27" s="29">
        <f>SUM(laps_times[[#This Row],[51]:[60]])</f>
        <v>1.3116319444444444E-2</v>
      </c>
      <c r="P27" s="29">
        <f>SUM(laps_times[[#This Row],[61]:[70]])</f>
        <v>1.2965856481481481E-2</v>
      </c>
      <c r="Q27" s="29">
        <f>SUM(laps_times[[#This Row],[71]:[80]])</f>
        <v>1.3066203703703701E-2</v>
      </c>
      <c r="R27" s="29">
        <f>SUM(laps_times[[#This Row],[81]:[90]])</f>
        <v>1.3458564814814817E-2</v>
      </c>
      <c r="S27" s="29">
        <f>SUM(laps_times[[#This Row],[91]:[100]])</f>
        <v>1.3429050925925926E-2</v>
      </c>
      <c r="T27" s="30">
        <f>SUM(laps_times[[#This Row],[101]:[105]])</f>
        <v>6.5207175925925918E-3</v>
      </c>
      <c r="U27" s="44">
        <f>IF(km4_splits_ranks[[#This Row],[1 - 10]]="DNF","DNF",RANK(km4_splits_ranks[[#This Row],[1 - 10]],km4_splits_ranks[1 - 10],1))</f>
        <v>36</v>
      </c>
      <c r="V27" s="45">
        <f>IF(km4_splits_ranks[[#This Row],[11 - 20]]="DNF","DNF",RANK(km4_splits_ranks[[#This Row],[11 - 20]],km4_splits_ranks[11 - 20],1))</f>
        <v>41</v>
      </c>
      <c r="W27" s="45">
        <f>IF(km4_splits_ranks[[#This Row],[21 - 30]]="DNF","DNF",RANK(km4_splits_ranks[[#This Row],[21 - 30]],km4_splits_ranks[21 - 30],1))</f>
        <v>37</v>
      </c>
      <c r="X27" s="45">
        <f>IF(km4_splits_ranks[[#This Row],[31 - 40]]="DNF","DNF",RANK(km4_splits_ranks[[#This Row],[31 - 40]],km4_splits_ranks[31 - 40],1))</f>
        <v>35</v>
      </c>
      <c r="Y27" s="45">
        <f>IF(km4_splits_ranks[[#This Row],[41 - 50]]="DNF","DNF",RANK(km4_splits_ranks[[#This Row],[41 - 50]],km4_splits_ranks[41 - 50],1))</f>
        <v>37</v>
      </c>
      <c r="Z27" s="45">
        <f>IF(km4_splits_ranks[[#This Row],[51 - 60]]="DNF","DNF",RANK(km4_splits_ranks[[#This Row],[51 - 60]],km4_splits_ranks[51 - 60],1))</f>
        <v>28</v>
      </c>
      <c r="AA27" s="45">
        <f>IF(km4_splits_ranks[[#This Row],[61 - 70]]="DNF","DNF",RANK(km4_splits_ranks[[#This Row],[61 - 70]],km4_splits_ranks[61 - 70],1))</f>
        <v>23</v>
      </c>
      <c r="AB27" s="45">
        <f>IF(km4_splits_ranks[[#This Row],[71 - 80]]="DNF","DNF",RANK(km4_splits_ranks[[#This Row],[71 - 80]],km4_splits_ranks[71 - 80],1))</f>
        <v>17</v>
      </c>
      <c r="AC27" s="45">
        <f>IF(km4_splits_ranks[[#This Row],[81 - 90]]="DNF","DNF",RANK(km4_splits_ranks[[#This Row],[81 - 90]],km4_splits_ranks[81 - 90],1))</f>
        <v>20</v>
      </c>
      <c r="AD27" s="45">
        <f>IF(km4_splits_ranks[[#This Row],[91 - 100]]="DNF","DNF",RANK(km4_splits_ranks[[#This Row],[91 - 100]],km4_splits_ranks[91 - 100],1))</f>
        <v>16</v>
      </c>
      <c r="AE27" s="46">
        <f>IF(km4_splits_ranks[[#This Row],[101 - 105]]="DNF","DNF",RANK(km4_splits_ranks[[#This Row],[101 - 105]],km4_splits_ranks[101 - 105],1))</f>
        <v>14</v>
      </c>
      <c r="AF27" s="21">
        <f>km4_splits_ranks[[#This Row],[1 - 10]]</f>
        <v>1.3339583333333334E-2</v>
      </c>
      <c r="AG27" s="17">
        <f>IF(km4_splits_ranks[[#This Row],[11 - 20]]="DNF","DNF",km4_splits_ranks[[#This Row],[10 okr ]]+km4_splits_ranks[[#This Row],[11 - 20]])</f>
        <v>2.6200578703703702E-2</v>
      </c>
      <c r="AH27" s="17">
        <f>IF(km4_splits_ranks[[#This Row],[21 - 30]]="DNF","DNF",km4_splits_ranks[[#This Row],[20 okr ]]+km4_splits_ranks[[#This Row],[21 - 30]])</f>
        <v>3.9036342592592588E-2</v>
      </c>
      <c r="AI27" s="17">
        <f>IF(km4_splits_ranks[[#This Row],[31 - 40]]="DNF","DNF",km4_splits_ranks[[#This Row],[30 okr ]]+km4_splits_ranks[[#This Row],[31 - 40]])</f>
        <v>5.2048726851851843E-2</v>
      </c>
      <c r="AJ27" s="17">
        <f>IF(km4_splits_ranks[[#This Row],[41 - 50]]="DNF","DNF",km4_splits_ranks[[#This Row],[40 okr ]]+km4_splits_ranks[[#This Row],[41 - 50]])</f>
        <v>6.5179629629629615E-2</v>
      </c>
      <c r="AK27" s="17">
        <f>IF(km4_splits_ranks[[#This Row],[51 - 60]]="DNF","DNF",km4_splits_ranks[[#This Row],[50 okr ]]+km4_splits_ranks[[#This Row],[51 - 60]])</f>
        <v>7.8295949074074056E-2</v>
      </c>
      <c r="AL27" s="17">
        <f>IF(km4_splits_ranks[[#This Row],[61 - 70]]="DNF","DNF",km4_splits_ranks[[#This Row],[60 okr ]]+km4_splits_ranks[[#This Row],[61 - 70]])</f>
        <v>9.1261805555555534E-2</v>
      </c>
      <c r="AM27" s="17">
        <f>IF(km4_splits_ranks[[#This Row],[71 - 80]]="DNF","DNF",km4_splits_ranks[[#This Row],[70 okr ]]+km4_splits_ranks[[#This Row],[71 - 80]])</f>
        <v>0.10432800925925924</v>
      </c>
      <c r="AN27" s="17">
        <f>IF(km4_splits_ranks[[#This Row],[81 - 90]]="DNF","DNF",km4_splits_ranks[[#This Row],[80 okr ]]+km4_splits_ranks[[#This Row],[81 - 90]])</f>
        <v>0.11778657407407406</v>
      </c>
      <c r="AO27" s="17">
        <f>IF(km4_splits_ranks[[#This Row],[91 - 100]]="DNF","DNF",km4_splits_ranks[[#This Row],[90 okr ]]+km4_splits_ranks[[#This Row],[91 - 100]])</f>
        <v>0.13121562499999997</v>
      </c>
      <c r="AP27" s="22">
        <f>IF(km4_splits_ranks[[#This Row],[101 - 105]]="DNF","DNF",km4_splits_ranks[[#This Row],[100 okr ]]+km4_splits_ranks[[#This Row],[101 - 105]])</f>
        <v>0.13773634259259257</v>
      </c>
      <c r="AQ27" s="47">
        <f>IF(km4_splits_ranks[[#This Row],[10 okr ]]="DNF","DNF",RANK(km4_splits_ranks[[#This Row],[10 okr ]],km4_splits_ranks[[10 okr ]],1))</f>
        <v>36</v>
      </c>
      <c r="AR27" s="48">
        <f>IF(km4_splits_ranks[[#This Row],[20 okr ]]="DNF","DNF",RANK(km4_splits_ranks[[#This Row],[20 okr ]],km4_splits_ranks[[20 okr ]],1))</f>
        <v>37</v>
      </c>
      <c r="AS27" s="48">
        <f>IF(km4_splits_ranks[[#This Row],[30 okr ]]="DNF","DNF",RANK(km4_splits_ranks[[#This Row],[30 okr ]],km4_splits_ranks[[30 okr ]],1))</f>
        <v>38</v>
      </c>
      <c r="AT27" s="48">
        <f>IF(km4_splits_ranks[[#This Row],[40 okr ]]="DNF","DNF",RANK(km4_splits_ranks[[#This Row],[40 okr ]],km4_splits_ranks[[40 okr ]],1))</f>
        <v>37</v>
      </c>
      <c r="AU27" s="48">
        <f>IF(km4_splits_ranks[[#This Row],[50 okr ]]="DNF","DNF",RANK(km4_splits_ranks[[#This Row],[50 okr ]],km4_splits_ranks[[50 okr ]],1))</f>
        <v>37</v>
      </c>
      <c r="AV27" s="48">
        <f>IF(km4_splits_ranks[[#This Row],[60 okr ]]="DNF","DNF",RANK(km4_splits_ranks[[#This Row],[60 okr ]],km4_splits_ranks[[60 okr ]],1))</f>
        <v>35</v>
      </c>
      <c r="AW27" s="48">
        <f>IF(km4_splits_ranks[[#This Row],[70 okr ]]="DNF","DNF",RANK(km4_splits_ranks[[#This Row],[70 okr ]],km4_splits_ranks[[70 okr ]],1))</f>
        <v>32</v>
      </c>
      <c r="AX27" s="48">
        <f>IF(km4_splits_ranks[[#This Row],[80 okr ]]="DNF","DNF",RANK(km4_splits_ranks[[#This Row],[80 okr ]],km4_splits_ranks[[80 okr ]],1))</f>
        <v>31</v>
      </c>
      <c r="AY27" s="48">
        <f>IF(km4_splits_ranks[[#This Row],[90 okr ]]="DNF","DNF",RANK(km4_splits_ranks[[#This Row],[90 okr ]],km4_splits_ranks[[90 okr ]],1))</f>
        <v>27</v>
      </c>
      <c r="AZ27" s="48">
        <f>IF(km4_splits_ranks[[#This Row],[100 okr ]]="DNF","DNF",RANK(km4_splits_ranks[[#This Row],[100 okr ]],km4_splits_ranks[[100 okr ]],1))</f>
        <v>24</v>
      </c>
      <c r="BA27" s="48">
        <f>IF(km4_splits_ranks[[#This Row],[105 okr ]]="DNF","DNF",RANK(km4_splits_ranks[[#This Row],[105 okr ]],km4_splits_ranks[[105 okr ]],1))</f>
        <v>24</v>
      </c>
    </row>
    <row r="28" spans="2:53" x14ac:dyDescent="0.2">
      <c r="B28" s="4">
        <f>laps_times[[#This Row],[poř]]</f>
        <v>25</v>
      </c>
      <c r="C28" s="1">
        <f>laps_times[[#This Row],[s.č.]]</f>
        <v>38</v>
      </c>
      <c r="D28" s="1" t="str">
        <f>laps_times[[#This Row],[jméno]]</f>
        <v>Horakova Lenka</v>
      </c>
      <c r="E28" s="2">
        <f>laps_times[[#This Row],[roč]]</f>
        <v>1982</v>
      </c>
      <c r="F28" s="2" t="str">
        <f>laps_times[[#This Row],[kat]]</f>
        <v>Z1</v>
      </c>
      <c r="G28" s="2">
        <f>laps_times[[#This Row],[poř_kat]]</f>
        <v>1</v>
      </c>
      <c r="H28" s="1" t="str">
        <f>IF(ISBLANK(laps_times[[#This Row],[klub]]),"-",laps_times[[#This Row],[klub]])</f>
        <v>-</v>
      </c>
      <c r="I28" s="143">
        <f>laps_times[[#This Row],[celk. čas]]</f>
        <v>0.13875000000000001</v>
      </c>
      <c r="J28" s="28">
        <f>SUM(laps_times[[#This Row],[1]:[10]])</f>
        <v>1.2694328703703704E-2</v>
      </c>
      <c r="K28" s="29">
        <f>SUM(laps_times[[#This Row],[11]:[20]])</f>
        <v>1.2581944444444444E-2</v>
      </c>
      <c r="L28" s="29">
        <f>SUM(laps_times[[#This Row],[21]:[30]])</f>
        <v>1.2607638888888889E-2</v>
      </c>
      <c r="M28" s="29">
        <f>SUM(laps_times[[#This Row],[31]:[40]])</f>
        <v>1.2928935185185186E-2</v>
      </c>
      <c r="N28" s="29">
        <f>SUM(laps_times[[#This Row],[41]:[50]])</f>
        <v>1.3094212962962962E-2</v>
      </c>
      <c r="O28" s="29">
        <f>SUM(laps_times[[#This Row],[51]:[60]])</f>
        <v>1.3120601851851852E-2</v>
      </c>
      <c r="P28" s="29">
        <f>SUM(laps_times[[#This Row],[61]:[70]])</f>
        <v>1.3246874999999998E-2</v>
      </c>
      <c r="Q28" s="29">
        <f>SUM(laps_times[[#This Row],[71]:[80]])</f>
        <v>1.3453240740740741E-2</v>
      </c>
      <c r="R28" s="29">
        <f>SUM(laps_times[[#This Row],[81]:[90]])</f>
        <v>1.3992592592592591E-2</v>
      </c>
      <c r="S28" s="29">
        <f>SUM(laps_times[[#This Row],[91]:[100]])</f>
        <v>1.4021412037037035E-2</v>
      </c>
      <c r="T28" s="30">
        <f>SUM(laps_times[[#This Row],[101]:[105]])</f>
        <v>7.0097222222222227E-3</v>
      </c>
      <c r="U28" s="44">
        <f>IF(km4_splits_ranks[[#This Row],[1 - 10]]="DNF","DNF",RANK(km4_splits_ranks[[#This Row],[1 - 10]],km4_splits_ranks[1 - 10],1))</f>
        <v>26</v>
      </c>
      <c r="V28" s="45">
        <f>IF(km4_splits_ranks[[#This Row],[11 - 20]]="DNF","DNF",RANK(km4_splits_ranks[[#This Row],[11 - 20]],km4_splits_ranks[11 - 20],1))</f>
        <v>30</v>
      </c>
      <c r="W28" s="45">
        <f>IF(km4_splits_ranks[[#This Row],[21 - 30]]="DNF","DNF",RANK(km4_splits_ranks[[#This Row],[21 - 30]],km4_splits_ranks[21 - 30],1))</f>
        <v>28</v>
      </c>
      <c r="X28" s="45">
        <f>IF(km4_splits_ranks[[#This Row],[31 - 40]]="DNF","DNF",RANK(km4_splits_ranks[[#This Row],[31 - 40]],km4_splits_ranks[31 - 40],1))</f>
        <v>33</v>
      </c>
      <c r="Y28" s="45">
        <f>IF(km4_splits_ranks[[#This Row],[41 - 50]]="DNF","DNF",RANK(km4_splits_ranks[[#This Row],[41 - 50]],km4_splits_ranks[41 - 50],1))</f>
        <v>35</v>
      </c>
      <c r="Z28" s="45">
        <f>IF(km4_splits_ranks[[#This Row],[51 - 60]]="DNF","DNF",RANK(km4_splits_ranks[[#This Row],[51 - 60]],km4_splits_ranks[51 - 60],1))</f>
        <v>29</v>
      </c>
      <c r="AA28" s="45">
        <f>IF(km4_splits_ranks[[#This Row],[61 - 70]]="DNF","DNF",RANK(km4_splits_ranks[[#This Row],[61 - 70]],km4_splits_ranks[61 - 70],1))</f>
        <v>27</v>
      </c>
      <c r="AB28" s="45">
        <f>IF(km4_splits_ranks[[#This Row],[71 - 80]]="DNF","DNF",RANK(km4_splits_ranks[[#This Row],[71 - 80]],km4_splits_ranks[71 - 80],1))</f>
        <v>21</v>
      </c>
      <c r="AC28" s="45">
        <f>IF(km4_splits_ranks[[#This Row],[81 - 90]]="DNF","DNF",RANK(km4_splits_ranks[[#This Row],[81 - 90]],km4_splits_ranks[81 - 90],1))</f>
        <v>25</v>
      </c>
      <c r="AD28" s="45">
        <f>IF(km4_splits_ranks[[#This Row],[91 - 100]]="DNF","DNF",RANK(km4_splits_ranks[[#This Row],[91 - 100]],km4_splits_ranks[91 - 100],1))</f>
        <v>24</v>
      </c>
      <c r="AE28" s="46">
        <f>IF(km4_splits_ranks[[#This Row],[101 - 105]]="DNF","DNF",RANK(km4_splits_ranks[[#This Row],[101 - 105]],km4_splits_ranks[101 - 105],1))</f>
        <v>28</v>
      </c>
      <c r="AF28" s="21">
        <f>km4_splits_ranks[[#This Row],[1 - 10]]</f>
        <v>1.2694328703703704E-2</v>
      </c>
      <c r="AG28" s="17">
        <f>IF(km4_splits_ranks[[#This Row],[11 - 20]]="DNF","DNF",km4_splits_ranks[[#This Row],[10 okr ]]+km4_splits_ranks[[#This Row],[11 - 20]])</f>
        <v>2.5276273148148148E-2</v>
      </c>
      <c r="AH28" s="17">
        <f>IF(km4_splits_ranks[[#This Row],[21 - 30]]="DNF","DNF",km4_splits_ranks[[#This Row],[20 okr ]]+km4_splits_ranks[[#This Row],[21 - 30]])</f>
        <v>3.7883912037037039E-2</v>
      </c>
      <c r="AI28" s="17">
        <f>IF(km4_splits_ranks[[#This Row],[31 - 40]]="DNF","DNF",km4_splits_ranks[[#This Row],[30 okr ]]+km4_splits_ranks[[#This Row],[31 - 40]])</f>
        <v>5.0812847222222221E-2</v>
      </c>
      <c r="AJ28" s="17">
        <f>IF(km4_splits_ranks[[#This Row],[41 - 50]]="DNF","DNF",km4_splits_ranks[[#This Row],[40 okr ]]+km4_splits_ranks[[#This Row],[41 - 50]])</f>
        <v>6.3907060185185188E-2</v>
      </c>
      <c r="AK28" s="17">
        <f>IF(km4_splits_ranks[[#This Row],[51 - 60]]="DNF","DNF",km4_splits_ranks[[#This Row],[50 okr ]]+km4_splits_ranks[[#This Row],[51 - 60]])</f>
        <v>7.7027662037037037E-2</v>
      </c>
      <c r="AL28" s="17">
        <f>IF(km4_splits_ranks[[#This Row],[61 - 70]]="DNF","DNF",km4_splits_ranks[[#This Row],[60 okr ]]+km4_splits_ranks[[#This Row],[61 - 70]])</f>
        <v>9.0274537037037028E-2</v>
      </c>
      <c r="AM28" s="17">
        <f>IF(km4_splits_ranks[[#This Row],[71 - 80]]="DNF","DNF",km4_splits_ranks[[#This Row],[70 okr ]]+km4_splits_ranks[[#This Row],[71 - 80]])</f>
        <v>0.10372777777777777</v>
      </c>
      <c r="AN28" s="17">
        <f>IF(km4_splits_ranks[[#This Row],[81 - 90]]="DNF","DNF",km4_splits_ranks[[#This Row],[80 okr ]]+km4_splits_ranks[[#This Row],[81 - 90]])</f>
        <v>0.11772037037037036</v>
      </c>
      <c r="AO28" s="17">
        <f>IF(km4_splits_ranks[[#This Row],[91 - 100]]="DNF","DNF",km4_splits_ranks[[#This Row],[90 okr ]]+km4_splits_ranks[[#This Row],[91 - 100]])</f>
        <v>0.13174178240740739</v>
      </c>
      <c r="AP28" s="22">
        <f>IF(km4_splits_ranks[[#This Row],[101 - 105]]="DNF","DNF",km4_splits_ranks[[#This Row],[100 okr ]]+km4_splits_ranks[[#This Row],[101 - 105]])</f>
        <v>0.1387515046296296</v>
      </c>
      <c r="AQ28" s="47">
        <f>IF(km4_splits_ranks[[#This Row],[10 okr ]]="DNF","DNF",RANK(km4_splits_ranks[[#This Row],[10 okr ]],km4_splits_ranks[[10 okr ]],1))</f>
        <v>26</v>
      </c>
      <c r="AR28" s="48">
        <f>IF(km4_splits_ranks[[#This Row],[20 okr ]]="DNF","DNF",RANK(km4_splits_ranks[[#This Row],[20 okr ]],km4_splits_ranks[[20 okr ]],1))</f>
        <v>26</v>
      </c>
      <c r="AS28" s="48">
        <f>IF(km4_splits_ranks[[#This Row],[30 okr ]]="DNF","DNF",RANK(km4_splits_ranks[[#This Row],[30 okr ]],km4_splits_ranks[[30 okr ]],1))</f>
        <v>28</v>
      </c>
      <c r="AT28" s="48">
        <f>IF(km4_splits_ranks[[#This Row],[40 okr ]]="DNF","DNF",RANK(km4_splits_ranks[[#This Row],[40 okr ]],km4_splits_ranks[[40 okr ]],1))</f>
        <v>28</v>
      </c>
      <c r="AU28" s="48">
        <f>IF(km4_splits_ranks[[#This Row],[50 okr ]]="DNF","DNF",RANK(km4_splits_ranks[[#This Row],[50 okr ]],km4_splits_ranks[[50 okr ]],1))</f>
        <v>27</v>
      </c>
      <c r="AV28" s="48">
        <f>IF(km4_splits_ranks[[#This Row],[60 okr ]]="DNF","DNF",RANK(km4_splits_ranks[[#This Row],[60 okr ]],km4_splits_ranks[[60 okr ]],1))</f>
        <v>29</v>
      </c>
      <c r="AW28" s="48">
        <f>IF(km4_splits_ranks[[#This Row],[70 okr ]]="DNF","DNF",RANK(km4_splits_ranks[[#This Row],[70 okr ]],km4_splits_ranks[[70 okr ]],1))</f>
        <v>28</v>
      </c>
      <c r="AX28" s="48">
        <f>IF(km4_splits_ranks[[#This Row],[80 okr ]]="DNF","DNF",RANK(km4_splits_ranks[[#This Row],[80 okr ]],km4_splits_ranks[[80 okr ]],1))</f>
        <v>27</v>
      </c>
      <c r="AY28" s="48">
        <f>IF(km4_splits_ranks[[#This Row],[90 okr ]]="DNF","DNF",RANK(km4_splits_ranks[[#This Row],[90 okr ]],km4_splits_ranks[[90 okr ]],1))</f>
        <v>26</v>
      </c>
      <c r="AZ28" s="48">
        <f>IF(km4_splits_ranks[[#This Row],[100 okr ]]="DNF","DNF",RANK(km4_splits_ranks[[#This Row],[100 okr ]],km4_splits_ranks[[100 okr ]],1))</f>
        <v>25</v>
      </c>
      <c r="BA28" s="48">
        <f>IF(km4_splits_ranks[[#This Row],[105 okr ]]="DNF","DNF",RANK(km4_splits_ranks[[#This Row],[105 okr ]],km4_splits_ranks[[105 okr ]],1))</f>
        <v>25</v>
      </c>
    </row>
    <row r="29" spans="2:53" x14ac:dyDescent="0.2">
      <c r="B29" s="4">
        <f>laps_times[[#This Row],[poř]]</f>
        <v>26</v>
      </c>
      <c r="C29" s="1">
        <f>laps_times[[#This Row],[s.č.]]</f>
        <v>45</v>
      </c>
      <c r="D29" s="1" t="str">
        <f>laps_times[[#This Row],[jméno]]</f>
        <v>Jokl Rosta</v>
      </c>
      <c r="E29" s="2">
        <f>laps_times[[#This Row],[roč]]</f>
        <v>1975</v>
      </c>
      <c r="F29" s="2" t="str">
        <f>laps_times[[#This Row],[kat]]</f>
        <v>M40</v>
      </c>
      <c r="G29" s="2">
        <f>laps_times[[#This Row],[poř_kat]]</f>
        <v>10</v>
      </c>
      <c r="H29" s="1" t="str">
        <f>IF(ISBLANK(laps_times[[#This Row],[klub]]),"-",laps_times[[#This Row],[klub]])</f>
        <v>WRC</v>
      </c>
      <c r="I29" s="143">
        <f>laps_times[[#This Row],[celk. čas]]</f>
        <v>0.13981481481481481</v>
      </c>
      <c r="J29" s="28">
        <f>SUM(laps_times[[#This Row],[1]:[10]])</f>
        <v>1.3072916666666667E-2</v>
      </c>
      <c r="K29" s="29">
        <f>SUM(laps_times[[#This Row],[11]:[20]])</f>
        <v>1.2416782407407406E-2</v>
      </c>
      <c r="L29" s="29">
        <f>SUM(laps_times[[#This Row],[21]:[30]])</f>
        <v>1.2606134259259258E-2</v>
      </c>
      <c r="M29" s="29">
        <f>SUM(laps_times[[#This Row],[31]:[40]])</f>
        <v>1.2751504629629628E-2</v>
      </c>
      <c r="N29" s="29">
        <f>SUM(laps_times[[#This Row],[41]:[50]])</f>
        <v>1.2850810185185184E-2</v>
      </c>
      <c r="O29" s="29">
        <f>SUM(laps_times[[#This Row],[51]:[60]])</f>
        <v>1.2973958333333334E-2</v>
      </c>
      <c r="P29" s="29">
        <f>SUM(laps_times[[#This Row],[61]:[70]])</f>
        <v>1.3364699074074072E-2</v>
      </c>
      <c r="Q29" s="29">
        <f>SUM(laps_times[[#This Row],[71]:[80]])</f>
        <v>1.4083449074074073E-2</v>
      </c>
      <c r="R29" s="29">
        <f>SUM(laps_times[[#This Row],[81]:[90]])</f>
        <v>1.4710879629629629E-2</v>
      </c>
      <c r="S29" s="29">
        <f>SUM(laps_times[[#This Row],[91]:[100]])</f>
        <v>1.4418055555555555E-2</v>
      </c>
      <c r="T29" s="30">
        <f>SUM(laps_times[[#This Row],[101]:[105]])</f>
        <v>6.5686342592592584E-3</v>
      </c>
      <c r="U29" s="44">
        <f>IF(km4_splits_ranks[[#This Row],[1 - 10]]="DNF","DNF",RANK(km4_splits_ranks[[#This Row],[1 - 10]],km4_splits_ranks[1 - 10],1))</f>
        <v>31</v>
      </c>
      <c r="V29" s="45">
        <f>IF(km4_splits_ranks[[#This Row],[11 - 20]]="DNF","DNF",RANK(km4_splits_ranks[[#This Row],[11 - 20]],km4_splits_ranks[11 - 20],1))</f>
        <v>27</v>
      </c>
      <c r="W29" s="45">
        <f>IF(km4_splits_ranks[[#This Row],[21 - 30]]="DNF","DNF",RANK(km4_splits_ranks[[#This Row],[21 - 30]],km4_splits_ranks[21 - 30],1))</f>
        <v>27</v>
      </c>
      <c r="X29" s="45">
        <f>IF(km4_splits_ranks[[#This Row],[31 - 40]]="DNF","DNF",RANK(km4_splits_ranks[[#This Row],[31 - 40]],km4_splits_ranks[31 - 40],1))</f>
        <v>28</v>
      </c>
      <c r="Y29" s="45">
        <f>IF(km4_splits_ranks[[#This Row],[41 - 50]]="DNF","DNF",RANK(km4_splits_ranks[[#This Row],[41 - 50]],km4_splits_ranks[41 - 50],1))</f>
        <v>28</v>
      </c>
      <c r="Z29" s="45">
        <f>IF(km4_splits_ranks[[#This Row],[51 - 60]]="DNF","DNF",RANK(km4_splits_ranks[[#This Row],[51 - 60]],km4_splits_ranks[51 - 60],1))</f>
        <v>25</v>
      </c>
      <c r="AA29" s="45">
        <f>IF(km4_splits_ranks[[#This Row],[61 - 70]]="DNF","DNF",RANK(km4_splits_ranks[[#This Row],[61 - 70]],km4_splits_ranks[61 - 70],1))</f>
        <v>28</v>
      </c>
      <c r="AB29" s="45">
        <f>IF(km4_splits_ranks[[#This Row],[71 - 80]]="DNF","DNF",RANK(km4_splits_ranks[[#This Row],[71 - 80]],km4_splits_ranks[71 - 80],1))</f>
        <v>39</v>
      </c>
      <c r="AC29" s="45">
        <f>IF(km4_splits_ranks[[#This Row],[81 - 90]]="DNF","DNF",RANK(km4_splits_ranks[[#This Row],[81 - 90]],km4_splits_ranks[81 - 90],1))</f>
        <v>36</v>
      </c>
      <c r="AD29" s="45">
        <f>IF(km4_splits_ranks[[#This Row],[91 - 100]]="DNF","DNF",RANK(km4_splits_ranks[[#This Row],[91 - 100]],km4_splits_ranks[91 - 100],1))</f>
        <v>29</v>
      </c>
      <c r="AE29" s="46">
        <f>IF(km4_splits_ranks[[#This Row],[101 - 105]]="DNF","DNF",RANK(km4_splits_ranks[[#This Row],[101 - 105]],km4_splits_ranks[101 - 105],1))</f>
        <v>16</v>
      </c>
      <c r="AF29" s="21">
        <f>km4_splits_ranks[[#This Row],[1 - 10]]</f>
        <v>1.3072916666666667E-2</v>
      </c>
      <c r="AG29" s="17">
        <f>IF(km4_splits_ranks[[#This Row],[11 - 20]]="DNF","DNF",km4_splits_ranks[[#This Row],[10 okr ]]+km4_splits_ranks[[#This Row],[11 - 20]])</f>
        <v>2.5489699074074071E-2</v>
      </c>
      <c r="AH29" s="17">
        <f>IF(km4_splits_ranks[[#This Row],[21 - 30]]="DNF","DNF",km4_splits_ranks[[#This Row],[20 okr ]]+km4_splits_ranks[[#This Row],[21 - 30]])</f>
        <v>3.8095833333333329E-2</v>
      </c>
      <c r="AI29" s="17">
        <f>IF(km4_splits_ranks[[#This Row],[31 - 40]]="DNF","DNF",km4_splits_ranks[[#This Row],[30 okr ]]+km4_splits_ranks[[#This Row],[31 - 40]])</f>
        <v>5.0847337962962959E-2</v>
      </c>
      <c r="AJ29" s="17">
        <f>IF(km4_splits_ranks[[#This Row],[41 - 50]]="DNF","DNF",km4_splits_ranks[[#This Row],[40 okr ]]+km4_splits_ranks[[#This Row],[41 - 50]])</f>
        <v>6.3698148148148143E-2</v>
      </c>
      <c r="AK29" s="17">
        <f>IF(km4_splits_ranks[[#This Row],[51 - 60]]="DNF","DNF",km4_splits_ranks[[#This Row],[50 okr ]]+km4_splits_ranks[[#This Row],[51 - 60]])</f>
        <v>7.6672106481481483E-2</v>
      </c>
      <c r="AL29" s="17">
        <f>IF(km4_splits_ranks[[#This Row],[61 - 70]]="DNF","DNF",km4_splits_ranks[[#This Row],[60 okr ]]+km4_splits_ranks[[#This Row],[61 - 70]])</f>
        <v>9.0036805555555557E-2</v>
      </c>
      <c r="AM29" s="17">
        <f>IF(km4_splits_ranks[[#This Row],[71 - 80]]="DNF","DNF",km4_splits_ranks[[#This Row],[70 okr ]]+km4_splits_ranks[[#This Row],[71 - 80]])</f>
        <v>0.10412025462962964</v>
      </c>
      <c r="AN29" s="17">
        <f>IF(km4_splits_ranks[[#This Row],[81 - 90]]="DNF","DNF",km4_splits_ranks[[#This Row],[80 okr ]]+km4_splits_ranks[[#This Row],[81 - 90]])</f>
        <v>0.11883113425925926</v>
      </c>
      <c r="AO29" s="17">
        <f>IF(km4_splits_ranks[[#This Row],[91 - 100]]="DNF","DNF",km4_splits_ranks[[#This Row],[90 okr ]]+km4_splits_ranks[[#This Row],[91 - 100]])</f>
        <v>0.13324918981481482</v>
      </c>
      <c r="AP29" s="22">
        <f>IF(km4_splits_ranks[[#This Row],[101 - 105]]="DNF","DNF",km4_splits_ranks[[#This Row],[100 okr ]]+km4_splits_ranks[[#This Row],[101 - 105]])</f>
        <v>0.13981782407407409</v>
      </c>
      <c r="AQ29" s="47">
        <f>IF(km4_splits_ranks[[#This Row],[10 okr ]]="DNF","DNF",RANK(km4_splits_ranks[[#This Row],[10 okr ]],km4_splits_ranks[[10 okr ]],1))</f>
        <v>31</v>
      </c>
      <c r="AR29" s="48">
        <f>IF(km4_splits_ranks[[#This Row],[20 okr ]]="DNF","DNF",RANK(km4_splits_ranks[[#This Row],[20 okr ]],km4_splits_ranks[[20 okr ]],1))</f>
        <v>29</v>
      </c>
      <c r="AS29" s="48">
        <f>IF(km4_splits_ranks[[#This Row],[30 okr ]]="DNF","DNF",RANK(km4_splits_ranks[[#This Row],[30 okr ]],km4_splits_ranks[[30 okr ]],1))</f>
        <v>29</v>
      </c>
      <c r="AT29" s="48">
        <f>IF(km4_splits_ranks[[#This Row],[40 okr ]]="DNF","DNF",RANK(km4_splits_ranks[[#This Row],[40 okr ]],km4_splits_ranks[[40 okr ]],1))</f>
        <v>29</v>
      </c>
      <c r="AU29" s="48">
        <f>IF(km4_splits_ranks[[#This Row],[50 okr ]]="DNF","DNF",RANK(km4_splits_ranks[[#This Row],[50 okr ]],km4_splits_ranks[[50 okr ]],1))</f>
        <v>26</v>
      </c>
      <c r="AV29" s="48">
        <f>IF(km4_splits_ranks[[#This Row],[60 okr ]]="DNF","DNF",RANK(km4_splits_ranks[[#This Row],[60 okr ]],km4_splits_ranks[[60 okr ]],1))</f>
        <v>25</v>
      </c>
      <c r="AW29" s="48">
        <f>IF(km4_splits_ranks[[#This Row],[70 okr ]]="DNF","DNF",RANK(km4_splits_ranks[[#This Row],[70 okr ]],km4_splits_ranks[[70 okr ]],1))</f>
        <v>27</v>
      </c>
      <c r="AX29" s="48">
        <f>IF(km4_splits_ranks[[#This Row],[80 okr ]]="DNF","DNF",RANK(km4_splits_ranks[[#This Row],[80 okr ]],km4_splits_ranks[[80 okr ]],1))</f>
        <v>28</v>
      </c>
      <c r="AY29" s="48">
        <f>IF(km4_splits_ranks[[#This Row],[90 okr ]]="DNF","DNF",RANK(km4_splits_ranks[[#This Row],[90 okr ]],km4_splits_ranks[[90 okr ]],1))</f>
        <v>29</v>
      </c>
      <c r="AZ29" s="48">
        <f>IF(km4_splits_ranks[[#This Row],[100 okr ]]="DNF","DNF",RANK(km4_splits_ranks[[#This Row],[100 okr ]],km4_splits_ranks[[100 okr ]],1))</f>
        <v>28</v>
      </c>
      <c r="BA29" s="48">
        <f>IF(km4_splits_ranks[[#This Row],[105 okr ]]="DNF","DNF",RANK(km4_splits_ranks[[#This Row],[105 okr ]],km4_splits_ranks[[105 okr ]],1))</f>
        <v>26</v>
      </c>
    </row>
    <row r="30" spans="2:53" x14ac:dyDescent="0.2">
      <c r="B30" s="4">
        <f>laps_times[[#This Row],[poř]]</f>
        <v>27</v>
      </c>
      <c r="C30" s="1">
        <f>laps_times[[#This Row],[s.č.]]</f>
        <v>58</v>
      </c>
      <c r="D30" s="1" t="str">
        <f>laps_times[[#This Row],[jméno]]</f>
        <v>Lebedová Olga</v>
      </c>
      <c r="E30" s="2">
        <f>laps_times[[#This Row],[roč]]</f>
        <v>1981</v>
      </c>
      <c r="F30" s="2" t="str">
        <f>laps_times[[#This Row],[kat]]</f>
        <v>Z1</v>
      </c>
      <c r="G30" s="2">
        <f>laps_times[[#This Row],[poř_kat]]</f>
        <v>2</v>
      </c>
      <c r="H30" s="1" t="str">
        <f>IF(ISBLANK(laps_times[[#This Row],[klub]]),"-",laps_times[[#This Row],[klub]])</f>
        <v>Hůrka</v>
      </c>
      <c r="I30" s="143">
        <f>laps_times[[#This Row],[celk. čas]]</f>
        <v>0.1401273148148148</v>
      </c>
      <c r="J30" s="28">
        <f>SUM(laps_times[[#This Row],[1]:[10]])</f>
        <v>1.3539467592592593E-2</v>
      </c>
      <c r="K30" s="29">
        <f>SUM(laps_times[[#This Row],[11]:[20]])</f>
        <v>1.2760532407407408E-2</v>
      </c>
      <c r="L30" s="29">
        <f>SUM(laps_times[[#This Row],[21]:[30]])</f>
        <v>1.2711342592592592E-2</v>
      </c>
      <c r="M30" s="29">
        <f>SUM(laps_times[[#This Row],[31]:[40]])</f>
        <v>1.3013425925925927E-2</v>
      </c>
      <c r="N30" s="29">
        <f>SUM(laps_times[[#This Row],[41]:[50]])</f>
        <v>1.3061342592592593E-2</v>
      </c>
      <c r="O30" s="29">
        <f>SUM(laps_times[[#This Row],[51]:[60]])</f>
        <v>1.336527777777778E-2</v>
      </c>
      <c r="P30" s="29">
        <f>SUM(laps_times[[#This Row],[61]:[70]])</f>
        <v>1.3635648148148148E-2</v>
      </c>
      <c r="Q30" s="29">
        <f>SUM(laps_times[[#This Row],[71]:[80]])</f>
        <v>1.362800925925926E-2</v>
      </c>
      <c r="R30" s="29">
        <f>SUM(laps_times[[#This Row],[81]:[90]])</f>
        <v>1.3723032407407408E-2</v>
      </c>
      <c r="S30" s="29">
        <f>SUM(laps_times[[#This Row],[91]:[100]])</f>
        <v>1.3853124999999999E-2</v>
      </c>
      <c r="T30" s="30">
        <f>SUM(laps_times[[#This Row],[101]:[105]])</f>
        <v>6.8464120370370371E-3</v>
      </c>
      <c r="U30" s="44">
        <f>IF(km4_splits_ranks[[#This Row],[1 - 10]]="DNF","DNF",RANK(km4_splits_ranks[[#This Row],[1 - 10]],km4_splits_ranks[1 - 10],1))</f>
        <v>44</v>
      </c>
      <c r="V30" s="45">
        <f>IF(km4_splits_ranks[[#This Row],[11 - 20]]="DNF","DNF",RANK(km4_splits_ranks[[#This Row],[11 - 20]],km4_splits_ranks[11 - 20],1))</f>
        <v>37</v>
      </c>
      <c r="W30" s="45">
        <f>IF(km4_splits_ranks[[#This Row],[21 - 30]]="DNF","DNF",RANK(km4_splits_ranks[[#This Row],[21 - 30]],km4_splits_ranks[21 - 30],1))</f>
        <v>35</v>
      </c>
      <c r="X30" s="45">
        <f>IF(km4_splits_ranks[[#This Row],[31 - 40]]="DNF","DNF",RANK(km4_splits_ranks[[#This Row],[31 - 40]],km4_splits_ranks[31 - 40],1))</f>
        <v>36</v>
      </c>
      <c r="Y30" s="45">
        <f>IF(km4_splits_ranks[[#This Row],[41 - 50]]="DNF","DNF",RANK(km4_splits_ranks[[#This Row],[41 - 50]],km4_splits_ranks[41 - 50],1))</f>
        <v>32</v>
      </c>
      <c r="Z30" s="45">
        <f>IF(km4_splits_ranks[[#This Row],[51 - 60]]="DNF","DNF",RANK(km4_splits_ranks[[#This Row],[51 - 60]],km4_splits_ranks[51 - 60],1))</f>
        <v>34</v>
      </c>
      <c r="AA30" s="45">
        <f>IF(km4_splits_ranks[[#This Row],[61 - 70]]="DNF","DNF",RANK(km4_splits_ranks[[#This Row],[61 - 70]],km4_splits_ranks[61 - 70],1))</f>
        <v>32</v>
      </c>
      <c r="AB30" s="45">
        <f>IF(km4_splits_ranks[[#This Row],[71 - 80]]="DNF","DNF",RANK(km4_splits_ranks[[#This Row],[71 - 80]],km4_splits_ranks[71 - 80],1))</f>
        <v>24</v>
      </c>
      <c r="AC30" s="45">
        <f>IF(km4_splits_ranks[[#This Row],[81 - 90]]="DNF","DNF",RANK(km4_splits_ranks[[#This Row],[81 - 90]],km4_splits_ranks[81 - 90],1))</f>
        <v>22</v>
      </c>
      <c r="AD30" s="45">
        <f>IF(km4_splits_ranks[[#This Row],[91 - 100]]="DNF","DNF",RANK(km4_splits_ranks[[#This Row],[91 - 100]],km4_splits_ranks[91 - 100],1))</f>
        <v>19</v>
      </c>
      <c r="AE30" s="46">
        <f>IF(km4_splits_ranks[[#This Row],[101 - 105]]="DNF","DNF",RANK(km4_splits_ranks[[#This Row],[101 - 105]],km4_splits_ranks[101 - 105],1))</f>
        <v>24</v>
      </c>
      <c r="AF30" s="21">
        <f>km4_splits_ranks[[#This Row],[1 - 10]]</f>
        <v>1.3539467592592593E-2</v>
      </c>
      <c r="AG30" s="17">
        <f>IF(km4_splits_ranks[[#This Row],[11 - 20]]="DNF","DNF",km4_splits_ranks[[#This Row],[10 okr ]]+km4_splits_ranks[[#This Row],[11 - 20]])</f>
        <v>2.63E-2</v>
      </c>
      <c r="AH30" s="17">
        <f>IF(km4_splits_ranks[[#This Row],[21 - 30]]="DNF","DNF",km4_splits_ranks[[#This Row],[20 okr ]]+km4_splits_ranks[[#This Row],[21 - 30]])</f>
        <v>3.9011342592592591E-2</v>
      </c>
      <c r="AI30" s="17">
        <f>IF(km4_splits_ranks[[#This Row],[31 - 40]]="DNF","DNF",km4_splits_ranks[[#This Row],[30 okr ]]+km4_splits_ranks[[#This Row],[31 - 40]])</f>
        <v>5.2024768518518519E-2</v>
      </c>
      <c r="AJ30" s="17">
        <f>IF(km4_splits_ranks[[#This Row],[41 - 50]]="DNF","DNF",km4_splits_ranks[[#This Row],[40 okr ]]+km4_splits_ranks[[#This Row],[41 - 50]])</f>
        <v>6.5086111111111108E-2</v>
      </c>
      <c r="AK30" s="17">
        <f>IF(km4_splits_ranks[[#This Row],[51 - 60]]="DNF","DNF",km4_splits_ranks[[#This Row],[50 okr ]]+km4_splits_ranks[[#This Row],[51 - 60]])</f>
        <v>7.845138888888889E-2</v>
      </c>
      <c r="AL30" s="17">
        <f>IF(km4_splits_ranks[[#This Row],[61 - 70]]="DNF","DNF",km4_splits_ranks[[#This Row],[60 okr ]]+km4_splits_ranks[[#This Row],[61 - 70]])</f>
        <v>9.2087037037037037E-2</v>
      </c>
      <c r="AM30" s="17">
        <f>IF(km4_splits_ranks[[#This Row],[71 - 80]]="DNF","DNF",km4_splits_ranks[[#This Row],[70 okr ]]+km4_splits_ranks[[#This Row],[71 - 80]])</f>
        <v>0.1057150462962963</v>
      </c>
      <c r="AN30" s="17">
        <f>IF(km4_splits_ranks[[#This Row],[81 - 90]]="DNF","DNF",km4_splits_ranks[[#This Row],[80 okr ]]+km4_splits_ranks[[#This Row],[81 - 90]])</f>
        <v>0.11943807870370371</v>
      </c>
      <c r="AO30" s="17">
        <f>IF(km4_splits_ranks[[#This Row],[91 - 100]]="DNF","DNF",km4_splits_ranks[[#This Row],[90 okr ]]+km4_splits_ranks[[#This Row],[91 - 100]])</f>
        <v>0.1332912037037037</v>
      </c>
      <c r="AP30" s="22">
        <f>IF(km4_splits_ranks[[#This Row],[101 - 105]]="DNF","DNF",km4_splits_ranks[[#This Row],[100 okr ]]+km4_splits_ranks[[#This Row],[101 - 105]])</f>
        <v>0.14013761574074074</v>
      </c>
      <c r="AQ30" s="47">
        <f>IF(km4_splits_ranks[[#This Row],[10 okr ]]="DNF","DNF",RANK(km4_splits_ranks[[#This Row],[10 okr ]],km4_splits_ranks[[10 okr ]],1))</f>
        <v>44</v>
      </c>
      <c r="AR30" s="48">
        <f>IF(km4_splits_ranks[[#This Row],[20 okr ]]="DNF","DNF",RANK(km4_splits_ranks[[#This Row],[20 okr ]],km4_splits_ranks[[20 okr ]],1))</f>
        <v>40</v>
      </c>
      <c r="AS30" s="48">
        <f>IF(km4_splits_ranks[[#This Row],[30 okr ]]="DNF","DNF",RANK(km4_splits_ranks[[#This Row],[30 okr ]],km4_splits_ranks[[30 okr ]],1))</f>
        <v>37</v>
      </c>
      <c r="AT30" s="48">
        <f>IF(km4_splits_ranks[[#This Row],[40 okr ]]="DNF","DNF",RANK(km4_splits_ranks[[#This Row],[40 okr ]],km4_splits_ranks[[40 okr ]],1))</f>
        <v>36</v>
      </c>
      <c r="AU30" s="48">
        <f>IF(km4_splits_ranks[[#This Row],[50 okr ]]="DNF","DNF",RANK(km4_splits_ranks[[#This Row],[50 okr ]],km4_splits_ranks[[50 okr ]],1))</f>
        <v>36</v>
      </c>
      <c r="AV30" s="48">
        <f>IF(km4_splits_ranks[[#This Row],[60 okr ]]="DNF","DNF",RANK(km4_splits_ranks[[#This Row],[60 okr ]],km4_splits_ranks[[60 okr ]],1))</f>
        <v>36</v>
      </c>
      <c r="AW30" s="48">
        <f>IF(km4_splits_ranks[[#This Row],[70 okr ]]="DNF","DNF",RANK(km4_splits_ranks[[#This Row],[70 okr ]],km4_splits_ranks[[70 okr ]],1))</f>
        <v>33</v>
      </c>
      <c r="AX30" s="48">
        <f>IF(km4_splits_ranks[[#This Row],[80 okr ]]="DNF","DNF",RANK(km4_splits_ranks[[#This Row],[80 okr ]],km4_splits_ranks[[80 okr ]],1))</f>
        <v>33</v>
      </c>
      <c r="AY30" s="48">
        <f>IF(km4_splits_ranks[[#This Row],[90 okr ]]="DNF","DNF",RANK(km4_splits_ranks[[#This Row],[90 okr ]],km4_splits_ranks[[90 okr ]],1))</f>
        <v>31</v>
      </c>
      <c r="AZ30" s="48">
        <f>IF(km4_splits_ranks[[#This Row],[100 okr ]]="DNF","DNF",RANK(km4_splits_ranks[[#This Row],[100 okr ]],km4_splits_ranks[[100 okr ]],1))</f>
        <v>29</v>
      </c>
      <c r="BA30" s="48">
        <f>IF(km4_splits_ranks[[#This Row],[105 okr ]]="DNF","DNF",RANK(km4_splits_ranks[[#This Row],[105 okr ]],km4_splits_ranks[[105 okr ]],1))</f>
        <v>27</v>
      </c>
    </row>
    <row r="31" spans="2:53" x14ac:dyDescent="0.2">
      <c r="B31" s="4">
        <f>laps_times[[#This Row],[poř]]</f>
        <v>28</v>
      </c>
      <c r="C31" s="1">
        <f>laps_times[[#This Row],[s.č.]]</f>
        <v>62</v>
      </c>
      <c r="D31" s="1" t="str">
        <f>laps_times[[#This Row],[jméno]]</f>
        <v>Macek Tomáš</v>
      </c>
      <c r="E31" s="2">
        <f>laps_times[[#This Row],[roč]]</f>
        <v>1979</v>
      </c>
      <c r="F31" s="2" t="str">
        <f>laps_times[[#This Row],[kat]]</f>
        <v>M30</v>
      </c>
      <c r="G31" s="2">
        <f>laps_times[[#This Row],[poř_kat]]</f>
        <v>11</v>
      </c>
      <c r="H31" s="1" t="str">
        <f>IF(ISBLANK(laps_times[[#This Row],[klub]]),"-",laps_times[[#This Row],[klub]])</f>
        <v>AC Mageo</v>
      </c>
      <c r="I31" s="143">
        <f>laps_times[[#This Row],[celk. čas]]</f>
        <v>0.14096064814814815</v>
      </c>
      <c r="J31" s="28">
        <f>SUM(laps_times[[#This Row],[1]:[10]])</f>
        <v>1.3513078703703702E-2</v>
      </c>
      <c r="K31" s="29">
        <f>SUM(laps_times[[#This Row],[11]:[20]])</f>
        <v>1.2731712962962966E-2</v>
      </c>
      <c r="L31" s="29">
        <f>SUM(laps_times[[#This Row],[21]:[30]])</f>
        <v>1.270648148148148E-2</v>
      </c>
      <c r="M31" s="29">
        <f>SUM(laps_times[[#This Row],[31]:[40]])</f>
        <v>1.2723032407407407E-2</v>
      </c>
      <c r="N31" s="29">
        <f>SUM(laps_times[[#This Row],[41]:[50]])</f>
        <v>1.280034722222222E-2</v>
      </c>
      <c r="O31" s="29">
        <f>SUM(laps_times[[#This Row],[51]:[60]])</f>
        <v>1.3026504629629629E-2</v>
      </c>
      <c r="P31" s="29">
        <f>SUM(laps_times[[#This Row],[61]:[70]])</f>
        <v>1.3132523148148145E-2</v>
      </c>
      <c r="Q31" s="29">
        <f>SUM(laps_times[[#This Row],[71]:[80]])</f>
        <v>1.3666550925925924E-2</v>
      </c>
      <c r="R31" s="29">
        <f>SUM(laps_times[[#This Row],[81]:[90]])</f>
        <v>1.404976851851852E-2</v>
      </c>
      <c r="S31" s="29">
        <f>SUM(laps_times[[#This Row],[91]:[100]])</f>
        <v>1.4563425925925924E-2</v>
      </c>
      <c r="T31" s="30">
        <f>SUM(laps_times[[#This Row],[101]:[105]])</f>
        <v>8.0543981481481473E-3</v>
      </c>
      <c r="U31" s="44">
        <f>IF(km4_splits_ranks[[#This Row],[1 - 10]]="DNF","DNF",RANK(km4_splits_ranks[[#This Row],[1 - 10]],km4_splits_ranks[1 - 10],1))</f>
        <v>43</v>
      </c>
      <c r="V31" s="45">
        <f>IF(km4_splits_ranks[[#This Row],[11 - 20]]="DNF","DNF",RANK(km4_splits_ranks[[#This Row],[11 - 20]],km4_splits_ranks[11 - 20],1))</f>
        <v>36</v>
      </c>
      <c r="W31" s="45">
        <f>IF(km4_splits_ranks[[#This Row],[21 - 30]]="DNF","DNF",RANK(km4_splits_ranks[[#This Row],[21 - 30]],km4_splits_ranks[21 - 30],1))</f>
        <v>33</v>
      </c>
      <c r="X31" s="45">
        <f>IF(km4_splits_ranks[[#This Row],[31 - 40]]="DNF","DNF",RANK(km4_splits_ranks[[#This Row],[31 - 40]],km4_splits_ranks[31 - 40],1))</f>
        <v>26</v>
      </c>
      <c r="Y31" s="45">
        <f>IF(km4_splits_ranks[[#This Row],[41 - 50]]="DNF","DNF",RANK(km4_splits_ranks[[#This Row],[41 - 50]],km4_splits_ranks[41 - 50],1))</f>
        <v>26</v>
      </c>
      <c r="Z31" s="45">
        <f>IF(km4_splits_ranks[[#This Row],[51 - 60]]="DNF","DNF",RANK(km4_splits_ranks[[#This Row],[51 - 60]],km4_splits_ranks[51 - 60],1))</f>
        <v>26</v>
      </c>
      <c r="AA31" s="45">
        <f>IF(km4_splits_ranks[[#This Row],[61 - 70]]="DNF","DNF",RANK(km4_splits_ranks[[#This Row],[61 - 70]],km4_splits_ranks[61 - 70],1))</f>
        <v>25</v>
      </c>
      <c r="AB31" s="45">
        <f>IF(km4_splits_ranks[[#This Row],[71 - 80]]="DNF","DNF",RANK(km4_splits_ranks[[#This Row],[71 - 80]],km4_splits_ranks[71 - 80],1))</f>
        <v>26</v>
      </c>
      <c r="AC31" s="45">
        <f>IF(km4_splits_ranks[[#This Row],[81 - 90]]="DNF","DNF",RANK(km4_splits_ranks[[#This Row],[81 - 90]],km4_splits_ranks[81 - 90],1))</f>
        <v>26</v>
      </c>
      <c r="AD31" s="45">
        <f>IF(km4_splits_ranks[[#This Row],[91 - 100]]="DNF","DNF",RANK(km4_splits_ranks[[#This Row],[91 - 100]],km4_splits_ranks[91 - 100],1))</f>
        <v>32</v>
      </c>
      <c r="AE31" s="46">
        <f>IF(km4_splits_ranks[[#This Row],[101 - 105]]="DNF","DNF",RANK(km4_splits_ranks[[#This Row],[101 - 105]],km4_splits_ranks[101 - 105],1))</f>
        <v>52</v>
      </c>
      <c r="AF31" s="21">
        <f>km4_splits_ranks[[#This Row],[1 - 10]]</f>
        <v>1.3513078703703702E-2</v>
      </c>
      <c r="AG31" s="17">
        <f>IF(km4_splits_ranks[[#This Row],[11 - 20]]="DNF","DNF",km4_splits_ranks[[#This Row],[10 okr ]]+km4_splits_ranks[[#This Row],[11 - 20]])</f>
        <v>2.624479166666667E-2</v>
      </c>
      <c r="AH31" s="17">
        <f>IF(km4_splits_ranks[[#This Row],[21 - 30]]="DNF","DNF",km4_splits_ranks[[#This Row],[20 okr ]]+km4_splits_ranks[[#This Row],[21 - 30]])</f>
        <v>3.8951273148148148E-2</v>
      </c>
      <c r="AI31" s="17">
        <f>IF(km4_splits_ranks[[#This Row],[31 - 40]]="DNF","DNF",km4_splits_ranks[[#This Row],[30 okr ]]+km4_splits_ranks[[#This Row],[31 - 40]])</f>
        <v>5.1674305555555557E-2</v>
      </c>
      <c r="AJ31" s="17">
        <f>IF(km4_splits_ranks[[#This Row],[41 - 50]]="DNF","DNF",km4_splits_ranks[[#This Row],[40 okr ]]+km4_splits_ranks[[#This Row],[41 - 50]])</f>
        <v>6.447465277777778E-2</v>
      </c>
      <c r="AK31" s="17">
        <f>IF(km4_splits_ranks[[#This Row],[51 - 60]]="DNF","DNF",km4_splits_ranks[[#This Row],[50 okr ]]+km4_splits_ranks[[#This Row],[51 - 60]])</f>
        <v>7.7501157407407414E-2</v>
      </c>
      <c r="AL31" s="17">
        <f>IF(km4_splits_ranks[[#This Row],[61 - 70]]="DNF","DNF",km4_splits_ranks[[#This Row],[60 okr ]]+km4_splits_ranks[[#This Row],[61 - 70]])</f>
        <v>9.0633680555555554E-2</v>
      </c>
      <c r="AM31" s="17">
        <f>IF(km4_splits_ranks[[#This Row],[71 - 80]]="DNF","DNF",km4_splits_ranks[[#This Row],[70 okr ]]+km4_splits_ranks[[#This Row],[71 - 80]])</f>
        <v>0.10430023148148147</v>
      </c>
      <c r="AN31" s="17">
        <f>IF(km4_splits_ranks[[#This Row],[81 - 90]]="DNF","DNF",km4_splits_ranks[[#This Row],[80 okr ]]+km4_splits_ranks[[#This Row],[81 - 90]])</f>
        <v>0.11835</v>
      </c>
      <c r="AO31" s="17">
        <f>IF(km4_splits_ranks[[#This Row],[91 - 100]]="DNF","DNF",km4_splits_ranks[[#This Row],[90 okr ]]+km4_splits_ranks[[#This Row],[91 - 100]])</f>
        <v>0.13291342592592592</v>
      </c>
      <c r="AP31" s="22">
        <f>IF(km4_splits_ranks[[#This Row],[101 - 105]]="DNF","DNF",km4_splits_ranks[[#This Row],[100 okr ]]+km4_splits_ranks[[#This Row],[101 - 105]])</f>
        <v>0.14096782407407407</v>
      </c>
      <c r="AQ31" s="47">
        <f>IF(km4_splits_ranks[[#This Row],[10 okr ]]="DNF","DNF",RANK(km4_splits_ranks[[#This Row],[10 okr ]],km4_splits_ranks[[10 okr ]],1))</f>
        <v>43</v>
      </c>
      <c r="AR31" s="48">
        <f>IF(km4_splits_ranks[[#This Row],[20 okr ]]="DNF","DNF",RANK(km4_splits_ranks[[#This Row],[20 okr ]],km4_splits_ranks[[20 okr ]],1))</f>
        <v>38</v>
      </c>
      <c r="AS31" s="48">
        <f>IF(km4_splits_ranks[[#This Row],[30 okr ]]="DNF","DNF",RANK(km4_splits_ranks[[#This Row],[30 okr ]],km4_splits_ranks[[30 okr ]],1))</f>
        <v>35</v>
      </c>
      <c r="AT31" s="48">
        <f>IF(km4_splits_ranks[[#This Row],[40 okr ]]="DNF","DNF",RANK(km4_splits_ranks[[#This Row],[40 okr ]],km4_splits_ranks[[40 okr ]],1))</f>
        <v>34</v>
      </c>
      <c r="AU31" s="48">
        <f>IF(km4_splits_ranks[[#This Row],[50 okr ]]="DNF","DNF",RANK(km4_splits_ranks[[#This Row],[50 okr ]],km4_splits_ranks[[50 okr ]],1))</f>
        <v>32</v>
      </c>
      <c r="AV31" s="48">
        <f>IF(km4_splits_ranks[[#This Row],[60 okr ]]="DNF","DNF",RANK(km4_splits_ranks[[#This Row],[60 okr ]],km4_splits_ranks[[60 okr ]],1))</f>
        <v>30</v>
      </c>
      <c r="AW31" s="48">
        <f>IF(km4_splits_ranks[[#This Row],[70 okr ]]="DNF","DNF",RANK(km4_splits_ranks[[#This Row],[70 okr ]],km4_splits_ranks[[70 okr ]],1))</f>
        <v>30</v>
      </c>
      <c r="AX31" s="48">
        <f>IF(km4_splits_ranks[[#This Row],[80 okr ]]="DNF","DNF",RANK(km4_splits_ranks[[#This Row],[80 okr ]],km4_splits_ranks[[80 okr ]],1))</f>
        <v>29</v>
      </c>
      <c r="AY31" s="48">
        <f>IF(km4_splits_ranks[[#This Row],[90 okr ]]="DNF","DNF",RANK(km4_splits_ranks[[#This Row],[90 okr ]],km4_splits_ranks[[90 okr ]],1))</f>
        <v>28</v>
      </c>
      <c r="AZ31" s="48">
        <f>IF(km4_splits_ranks[[#This Row],[100 okr ]]="DNF","DNF",RANK(km4_splits_ranks[[#This Row],[100 okr ]],km4_splits_ranks[[100 okr ]],1))</f>
        <v>27</v>
      </c>
      <c r="BA31" s="48">
        <f>IF(km4_splits_ranks[[#This Row],[105 okr ]]="DNF","DNF",RANK(km4_splits_ranks[[#This Row],[105 okr ]],km4_splits_ranks[[105 okr ]],1))</f>
        <v>28</v>
      </c>
    </row>
    <row r="32" spans="2:53" x14ac:dyDescent="0.2">
      <c r="B32" s="4">
        <f>laps_times[[#This Row],[poř]]</f>
        <v>29</v>
      </c>
      <c r="C32" s="1">
        <f>laps_times[[#This Row],[s.č.]]</f>
        <v>49</v>
      </c>
      <c r="D32" s="1" t="str">
        <f>laps_times[[#This Row],[jméno]]</f>
        <v>Kolář Martin</v>
      </c>
      <c r="E32" s="2">
        <f>laps_times[[#This Row],[roč]]</f>
        <v>1980</v>
      </c>
      <c r="F32" s="2" t="str">
        <f>laps_times[[#This Row],[kat]]</f>
        <v>M30</v>
      </c>
      <c r="G32" s="2">
        <f>laps_times[[#This Row],[poř_kat]]</f>
        <v>12</v>
      </c>
      <c r="H32" s="1" t="str">
        <f>IF(ISBLANK(laps_times[[#This Row],[klub]]),"-",laps_times[[#This Row],[klub]])</f>
        <v>MALIDA OPTIMUM</v>
      </c>
      <c r="I32" s="143">
        <f>laps_times[[#This Row],[celk. čas]]</f>
        <v>0.14113425925925926</v>
      </c>
      <c r="J32" s="28">
        <f>SUM(laps_times[[#This Row],[1]:[10]])</f>
        <v>1.2280787037037035E-2</v>
      </c>
      <c r="K32" s="29">
        <f>SUM(laps_times[[#This Row],[11]:[20]])</f>
        <v>1.1618402777777776E-2</v>
      </c>
      <c r="L32" s="29">
        <f>SUM(laps_times[[#This Row],[21]:[30]])</f>
        <v>1.1856597222222223E-2</v>
      </c>
      <c r="M32" s="29">
        <f>SUM(laps_times[[#This Row],[31]:[40]])</f>
        <v>1.2299421296296298E-2</v>
      </c>
      <c r="N32" s="29">
        <f>SUM(laps_times[[#This Row],[41]:[50]])</f>
        <v>1.2773726851851854E-2</v>
      </c>
      <c r="O32" s="29">
        <f>SUM(laps_times[[#This Row],[51]:[60]])</f>
        <v>1.3102083333333334E-2</v>
      </c>
      <c r="P32" s="29">
        <f>SUM(laps_times[[#This Row],[61]:[70]])</f>
        <v>1.3796875000000002E-2</v>
      </c>
      <c r="Q32" s="29">
        <f>SUM(laps_times[[#This Row],[71]:[80]])</f>
        <v>1.3887615740740742E-2</v>
      </c>
      <c r="R32" s="29">
        <f>SUM(laps_times[[#This Row],[81]:[90]])</f>
        <v>1.5088657407407407E-2</v>
      </c>
      <c r="S32" s="29">
        <f>SUM(laps_times[[#This Row],[91]:[100]])</f>
        <v>1.6116087962962964E-2</v>
      </c>
      <c r="T32" s="30">
        <f>SUM(laps_times[[#This Row],[101]:[105]])</f>
        <v>8.3241898148148138E-3</v>
      </c>
      <c r="U32" s="44">
        <f>IF(km4_splits_ranks[[#This Row],[1 - 10]]="DNF","DNF",RANK(km4_splits_ranks[[#This Row],[1 - 10]],km4_splits_ranks[1 - 10],1))</f>
        <v>21</v>
      </c>
      <c r="V32" s="45">
        <f>IF(km4_splits_ranks[[#This Row],[11 - 20]]="DNF","DNF",RANK(km4_splits_ranks[[#This Row],[11 - 20]],km4_splits_ranks[11 - 20],1))</f>
        <v>21</v>
      </c>
      <c r="W32" s="45">
        <f>IF(km4_splits_ranks[[#This Row],[21 - 30]]="DNF","DNF",RANK(km4_splits_ranks[[#This Row],[21 - 30]],km4_splits_ranks[21 - 30],1))</f>
        <v>21</v>
      </c>
      <c r="X32" s="45">
        <f>IF(km4_splits_ranks[[#This Row],[31 - 40]]="DNF","DNF",RANK(km4_splits_ranks[[#This Row],[31 - 40]],km4_splits_ranks[31 - 40],1))</f>
        <v>22</v>
      </c>
      <c r="Y32" s="45">
        <f>IF(km4_splits_ranks[[#This Row],[41 - 50]]="DNF","DNF",RANK(km4_splits_ranks[[#This Row],[41 - 50]],km4_splits_ranks[41 - 50],1))</f>
        <v>24</v>
      </c>
      <c r="Z32" s="45">
        <f>IF(km4_splits_ranks[[#This Row],[51 - 60]]="DNF","DNF",RANK(km4_splits_ranks[[#This Row],[51 - 60]],km4_splits_ranks[51 - 60],1))</f>
        <v>27</v>
      </c>
      <c r="AA32" s="45">
        <f>IF(km4_splits_ranks[[#This Row],[61 - 70]]="DNF","DNF",RANK(km4_splits_ranks[[#This Row],[61 - 70]],km4_splits_ranks[61 - 70],1))</f>
        <v>38</v>
      </c>
      <c r="AB32" s="45">
        <f>IF(km4_splits_ranks[[#This Row],[71 - 80]]="DNF","DNF",RANK(km4_splits_ranks[[#This Row],[71 - 80]],km4_splits_ranks[71 - 80],1))</f>
        <v>30</v>
      </c>
      <c r="AC32" s="45">
        <f>IF(km4_splits_ranks[[#This Row],[81 - 90]]="DNF","DNF",RANK(km4_splits_ranks[[#This Row],[81 - 90]],km4_splits_ranks[81 - 90],1))</f>
        <v>41</v>
      </c>
      <c r="AD32" s="45">
        <f>IF(km4_splits_ranks[[#This Row],[91 - 100]]="DNF","DNF",RANK(km4_splits_ranks[[#This Row],[91 - 100]],km4_splits_ranks[91 - 100],1))</f>
        <v>50</v>
      </c>
      <c r="AE32" s="46">
        <f>IF(km4_splits_ranks[[#This Row],[101 - 105]]="DNF","DNF",RANK(km4_splits_ranks[[#This Row],[101 - 105]],km4_splits_ranks[101 - 105],1))</f>
        <v>70</v>
      </c>
      <c r="AF32" s="21">
        <f>km4_splits_ranks[[#This Row],[1 - 10]]</f>
        <v>1.2280787037037035E-2</v>
      </c>
      <c r="AG32" s="17">
        <f>IF(km4_splits_ranks[[#This Row],[11 - 20]]="DNF","DNF",km4_splits_ranks[[#This Row],[10 okr ]]+km4_splits_ranks[[#This Row],[11 - 20]])</f>
        <v>2.3899189814814811E-2</v>
      </c>
      <c r="AH32" s="17">
        <f>IF(km4_splits_ranks[[#This Row],[21 - 30]]="DNF","DNF",km4_splits_ranks[[#This Row],[20 okr ]]+km4_splits_ranks[[#This Row],[21 - 30]])</f>
        <v>3.5755787037037037E-2</v>
      </c>
      <c r="AI32" s="17">
        <f>IF(km4_splits_ranks[[#This Row],[31 - 40]]="DNF","DNF",km4_splits_ranks[[#This Row],[30 okr ]]+km4_splits_ranks[[#This Row],[31 - 40]])</f>
        <v>4.8055208333333335E-2</v>
      </c>
      <c r="AJ32" s="17">
        <f>IF(km4_splits_ranks[[#This Row],[41 - 50]]="DNF","DNF",km4_splits_ranks[[#This Row],[40 okr ]]+km4_splits_ranks[[#This Row],[41 - 50]])</f>
        <v>6.0828935185185187E-2</v>
      </c>
      <c r="AK32" s="17">
        <f>IF(km4_splits_ranks[[#This Row],[51 - 60]]="DNF","DNF",km4_splits_ranks[[#This Row],[50 okr ]]+km4_splits_ranks[[#This Row],[51 - 60]])</f>
        <v>7.3931018518518521E-2</v>
      </c>
      <c r="AL32" s="17">
        <f>IF(km4_splits_ranks[[#This Row],[61 - 70]]="DNF","DNF",km4_splits_ranks[[#This Row],[60 okr ]]+km4_splits_ranks[[#This Row],[61 - 70]])</f>
        <v>8.7727893518518521E-2</v>
      </c>
      <c r="AM32" s="17">
        <f>IF(km4_splits_ranks[[#This Row],[71 - 80]]="DNF","DNF",km4_splits_ranks[[#This Row],[70 okr ]]+km4_splits_ranks[[#This Row],[71 - 80]])</f>
        <v>0.10161550925925926</v>
      </c>
      <c r="AN32" s="17">
        <f>IF(km4_splits_ranks[[#This Row],[81 - 90]]="DNF","DNF",km4_splits_ranks[[#This Row],[80 okr ]]+km4_splits_ranks[[#This Row],[81 - 90]])</f>
        <v>0.11670416666666666</v>
      </c>
      <c r="AO32" s="17">
        <f>IF(km4_splits_ranks[[#This Row],[91 - 100]]="DNF","DNF",km4_splits_ranks[[#This Row],[90 okr ]]+km4_splits_ranks[[#This Row],[91 - 100]])</f>
        <v>0.13282025462962962</v>
      </c>
      <c r="AP32" s="22">
        <f>IF(km4_splits_ranks[[#This Row],[101 - 105]]="DNF","DNF",km4_splits_ranks[[#This Row],[100 okr ]]+km4_splits_ranks[[#This Row],[101 - 105]])</f>
        <v>0.14114444444444443</v>
      </c>
      <c r="AQ32" s="47">
        <f>IF(km4_splits_ranks[[#This Row],[10 okr ]]="DNF","DNF",RANK(km4_splits_ranks[[#This Row],[10 okr ]],km4_splits_ranks[[10 okr ]],1))</f>
        <v>21</v>
      </c>
      <c r="AR32" s="48">
        <f>IF(km4_splits_ranks[[#This Row],[20 okr ]]="DNF","DNF",RANK(km4_splits_ranks[[#This Row],[20 okr ]],km4_splits_ranks[[20 okr ]],1))</f>
        <v>21</v>
      </c>
      <c r="AS32" s="48">
        <f>IF(km4_splits_ranks[[#This Row],[30 okr ]]="DNF","DNF",RANK(km4_splits_ranks[[#This Row],[30 okr ]],km4_splits_ranks[[30 okr ]],1))</f>
        <v>21</v>
      </c>
      <c r="AT32" s="48">
        <f>IF(km4_splits_ranks[[#This Row],[40 okr ]]="DNF","DNF",RANK(km4_splits_ranks[[#This Row],[40 okr ]],km4_splits_ranks[[40 okr ]],1))</f>
        <v>21</v>
      </c>
      <c r="AU32" s="48">
        <f>IF(km4_splits_ranks[[#This Row],[50 okr ]]="DNF","DNF",RANK(km4_splits_ranks[[#This Row],[50 okr ]],km4_splits_ranks[[50 okr ]],1))</f>
        <v>21</v>
      </c>
      <c r="AV32" s="48">
        <f>IF(km4_splits_ranks[[#This Row],[60 okr ]]="DNF","DNF",RANK(km4_splits_ranks[[#This Row],[60 okr ]],km4_splits_ranks[[60 okr ]],1))</f>
        <v>21</v>
      </c>
      <c r="AW32" s="48">
        <f>IF(km4_splits_ranks[[#This Row],[70 okr ]]="DNF","DNF",RANK(km4_splits_ranks[[#This Row],[70 okr ]],km4_splits_ranks[[70 okr ]],1))</f>
        <v>22</v>
      </c>
      <c r="AX32" s="48">
        <f>IF(km4_splits_ranks[[#This Row],[80 okr ]]="DNF","DNF",RANK(km4_splits_ranks[[#This Row],[80 okr ]],km4_splits_ranks[[80 okr ]],1))</f>
        <v>22</v>
      </c>
      <c r="AY32" s="48">
        <f>IF(km4_splits_ranks[[#This Row],[90 okr ]]="DNF","DNF",RANK(km4_splits_ranks[[#This Row],[90 okr ]],km4_splits_ranks[[90 okr ]],1))</f>
        <v>24</v>
      </c>
      <c r="AZ32" s="48">
        <f>IF(km4_splits_ranks[[#This Row],[100 okr ]]="DNF","DNF",RANK(km4_splits_ranks[[#This Row],[100 okr ]],km4_splits_ranks[[100 okr ]],1))</f>
        <v>26</v>
      </c>
      <c r="BA32" s="48">
        <f>IF(km4_splits_ranks[[#This Row],[105 okr ]]="DNF","DNF",RANK(km4_splits_ranks[[#This Row],[105 okr ]],km4_splits_ranks[[105 okr ]],1))</f>
        <v>29</v>
      </c>
    </row>
    <row r="33" spans="2:53" x14ac:dyDescent="0.2">
      <c r="B33" s="4">
        <f>laps_times[[#This Row],[poř]]</f>
        <v>30</v>
      </c>
      <c r="C33" s="1">
        <f>laps_times[[#This Row],[s.č.]]</f>
        <v>126</v>
      </c>
      <c r="D33" s="1" t="str">
        <f>laps_times[[#This Row],[jméno]]</f>
        <v>Zelenka Libor</v>
      </c>
      <c r="E33" s="2">
        <f>laps_times[[#This Row],[roč]]</f>
        <v>1975</v>
      </c>
      <c r="F33" s="2" t="str">
        <f>laps_times[[#This Row],[kat]]</f>
        <v>M40</v>
      </c>
      <c r="G33" s="2">
        <f>laps_times[[#This Row],[poř_kat]]</f>
        <v>11</v>
      </c>
      <c r="H33" s="1" t="str">
        <f>IF(ISBLANK(laps_times[[#This Row],[klub]]),"-",laps_times[[#This Row],[klub]])</f>
        <v>TJ Jiskra Třeboň</v>
      </c>
      <c r="I33" s="143">
        <f>laps_times[[#This Row],[celk. čas]]</f>
        <v>0.14127314814814815</v>
      </c>
      <c r="J33" s="28">
        <f>SUM(laps_times[[#This Row],[1]:[10]])</f>
        <v>1.2290277777777777E-2</v>
      </c>
      <c r="K33" s="29">
        <f>SUM(laps_times[[#This Row],[11]:[20]])</f>
        <v>1.1566087962962966E-2</v>
      </c>
      <c r="L33" s="29">
        <f>SUM(laps_times[[#This Row],[21]:[30]])</f>
        <v>1.1699884259259261E-2</v>
      </c>
      <c r="M33" s="29">
        <f>SUM(laps_times[[#This Row],[31]:[40]])</f>
        <v>1.2124537037037038E-2</v>
      </c>
      <c r="N33" s="29">
        <f>SUM(laps_times[[#This Row],[41]:[50]])</f>
        <v>1.231458333333333E-2</v>
      </c>
      <c r="O33" s="29">
        <f>SUM(laps_times[[#This Row],[51]:[60]])</f>
        <v>1.2913541666666667E-2</v>
      </c>
      <c r="P33" s="29">
        <f>SUM(laps_times[[#This Row],[61]:[70]])</f>
        <v>1.3627662037037037E-2</v>
      </c>
      <c r="Q33" s="29">
        <f>SUM(laps_times[[#This Row],[71]:[80]])</f>
        <v>1.4851851851851852E-2</v>
      </c>
      <c r="R33" s="29">
        <f>SUM(laps_times[[#This Row],[81]:[90]])</f>
        <v>1.5602430555555557E-2</v>
      </c>
      <c r="S33" s="29">
        <f>SUM(laps_times[[#This Row],[91]:[100]])</f>
        <v>1.6639699074074074E-2</v>
      </c>
      <c r="T33" s="30">
        <f>SUM(laps_times[[#This Row],[101]:[105]])</f>
        <v>7.6484953703703706E-3</v>
      </c>
      <c r="U33" s="44">
        <f>IF(km4_splits_ranks[[#This Row],[1 - 10]]="DNF","DNF",RANK(km4_splits_ranks[[#This Row],[1 - 10]],km4_splits_ranks[1 - 10],1))</f>
        <v>22</v>
      </c>
      <c r="V33" s="45">
        <f>IF(km4_splits_ranks[[#This Row],[11 - 20]]="DNF","DNF",RANK(km4_splits_ranks[[#This Row],[11 - 20]],km4_splits_ranks[11 - 20],1))</f>
        <v>20</v>
      </c>
      <c r="W33" s="45">
        <f>IF(km4_splits_ranks[[#This Row],[21 - 30]]="DNF","DNF",RANK(km4_splits_ranks[[#This Row],[21 - 30]],km4_splits_ranks[21 - 30],1))</f>
        <v>19</v>
      </c>
      <c r="X33" s="45">
        <f>IF(km4_splits_ranks[[#This Row],[31 - 40]]="DNF","DNF",RANK(km4_splits_ranks[[#This Row],[31 - 40]],km4_splits_ranks[31 - 40],1))</f>
        <v>20</v>
      </c>
      <c r="Y33" s="45">
        <f>IF(km4_splits_ranks[[#This Row],[41 - 50]]="DNF","DNF",RANK(km4_splits_ranks[[#This Row],[41 - 50]],km4_splits_ranks[41 - 50],1))</f>
        <v>21</v>
      </c>
      <c r="Z33" s="45">
        <f>IF(km4_splits_ranks[[#This Row],[51 - 60]]="DNF","DNF",RANK(km4_splits_ranks[[#This Row],[51 - 60]],km4_splits_ranks[51 - 60],1))</f>
        <v>24</v>
      </c>
      <c r="AA33" s="45">
        <f>IF(km4_splits_ranks[[#This Row],[61 - 70]]="DNF","DNF",RANK(km4_splits_ranks[[#This Row],[61 - 70]],km4_splits_ranks[61 - 70],1))</f>
        <v>31</v>
      </c>
      <c r="AB33" s="45">
        <f>IF(km4_splits_ranks[[#This Row],[71 - 80]]="DNF","DNF",RANK(km4_splits_ranks[[#This Row],[71 - 80]],km4_splits_ranks[71 - 80],1))</f>
        <v>48</v>
      </c>
      <c r="AC33" s="45">
        <f>IF(km4_splits_ranks[[#This Row],[81 - 90]]="DNF","DNF",RANK(km4_splits_ranks[[#This Row],[81 - 90]],km4_splits_ranks[81 - 90],1))</f>
        <v>49</v>
      </c>
      <c r="AD33" s="45">
        <f>IF(km4_splits_ranks[[#This Row],[91 - 100]]="DNF","DNF",RANK(km4_splits_ranks[[#This Row],[91 - 100]],km4_splits_ranks[91 - 100],1))</f>
        <v>62</v>
      </c>
      <c r="AE33" s="46">
        <f>IF(km4_splits_ranks[[#This Row],[101 - 105]]="DNF","DNF",RANK(km4_splits_ranks[[#This Row],[101 - 105]],km4_splits_ranks[101 - 105],1))</f>
        <v>42</v>
      </c>
      <c r="AF33" s="21">
        <f>km4_splits_ranks[[#This Row],[1 - 10]]</f>
        <v>1.2290277777777777E-2</v>
      </c>
      <c r="AG33" s="17">
        <f>IF(km4_splits_ranks[[#This Row],[11 - 20]]="DNF","DNF",km4_splits_ranks[[#This Row],[10 okr ]]+km4_splits_ranks[[#This Row],[11 - 20]])</f>
        <v>2.3856365740740744E-2</v>
      </c>
      <c r="AH33" s="17">
        <f>IF(km4_splits_ranks[[#This Row],[21 - 30]]="DNF","DNF",km4_splits_ranks[[#This Row],[20 okr ]]+km4_splits_ranks[[#This Row],[21 - 30]])</f>
        <v>3.5556250000000005E-2</v>
      </c>
      <c r="AI33" s="17">
        <f>IF(km4_splits_ranks[[#This Row],[31 - 40]]="DNF","DNF",km4_splits_ranks[[#This Row],[30 okr ]]+km4_splits_ranks[[#This Row],[31 - 40]])</f>
        <v>4.7680787037037042E-2</v>
      </c>
      <c r="AJ33" s="17">
        <f>IF(km4_splits_ranks[[#This Row],[41 - 50]]="DNF","DNF",km4_splits_ranks[[#This Row],[40 okr ]]+km4_splits_ranks[[#This Row],[41 - 50]])</f>
        <v>5.9995370370370373E-2</v>
      </c>
      <c r="AK33" s="17">
        <f>IF(km4_splits_ranks[[#This Row],[51 - 60]]="DNF","DNF",km4_splits_ranks[[#This Row],[50 okr ]]+km4_splits_ranks[[#This Row],[51 - 60]])</f>
        <v>7.2908912037037032E-2</v>
      </c>
      <c r="AL33" s="17">
        <f>IF(km4_splits_ranks[[#This Row],[61 - 70]]="DNF","DNF",km4_splits_ranks[[#This Row],[60 okr ]]+km4_splits_ranks[[#This Row],[61 - 70]])</f>
        <v>8.6536574074074071E-2</v>
      </c>
      <c r="AM33" s="17">
        <f>IF(km4_splits_ranks[[#This Row],[71 - 80]]="DNF","DNF",km4_splits_ranks[[#This Row],[70 okr ]]+km4_splits_ranks[[#This Row],[71 - 80]])</f>
        <v>0.10138842592592592</v>
      </c>
      <c r="AN33" s="17">
        <f>IF(km4_splits_ranks[[#This Row],[81 - 90]]="DNF","DNF",km4_splits_ranks[[#This Row],[80 okr ]]+km4_splits_ranks[[#This Row],[81 - 90]])</f>
        <v>0.11699085648148148</v>
      </c>
      <c r="AO33" s="17">
        <f>IF(km4_splits_ranks[[#This Row],[91 - 100]]="DNF","DNF",km4_splits_ranks[[#This Row],[90 okr ]]+km4_splits_ranks[[#This Row],[91 - 100]])</f>
        <v>0.13363055555555556</v>
      </c>
      <c r="AP33" s="22">
        <f>IF(km4_splits_ranks[[#This Row],[101 - 105]]="DNF","DNF",km4_splits_ranks[[#This Row],[100 okr ]]+km4_splits_ranks[[#This Row],[101 - 105]])</f>
        <v>0.14127905092592594</v>
      </c>
      <c r="AQ33" s="47">
        <f>IF(km4_splits_ranks[[#This Row],[10 okr ]]="DNF","DNF",RANK(km4_splits_ranks[[#This Row],[10 okr ]],km4_splits_ranks[[10 okr ]],1))</f>
        <v>22</v>
      </c>
      <c r="AR33" s="48">
        <f>IF(km4_splits_ranks[[#This Row],[20 okr ]]="DNF","DNF",RANK(km4_splits_ranks[[#This Row],[20 okr ]],km4_splits_ranks[[20 okr ]],1))</f>
        <v>20</v>
      </c>
      <c r="AS33" s="48">
        <f>IF(km4_splits_ranks[[#This Row],[30 okr ]]="DNF","DNF",RANK(km4_splits_ranks[[#This Row],[30 okr ]],km4_splits_ranks[[30 okr ]],1))</f>
        <v>20</v>
      </c>
      <c r="AT33" s="48">
        <f>IF(km4_splits_ranks[[#This Row],[40 okr ]]="DNF","DNF",RANK(km4_splits_ranks[[#This Row],[40 okr ]],km4_splits_ranks[[40 okr ]],1))</f>
        <v>20</v>
      </c>
      <c r="AU33" s="48">
        <f>IF(km4_splits_ranks[[#This Row],[50 okr ]]="DNF","DNF",RANK(km4_splits_ranks[[#This Row],[50 okr ]],km4_splits_ranks[[50 okr ]],1))</f>
        <v>20</v>
      </c>
      <c r="AV33" s="48">
        <f>IF(km4_splits_ranks[[#This Row],[60 okr ]]="DNF","DNF",RANK(km4_splits_ranks[[#This Row],[60 okr ]],km4_splits_ranks[[60 okr ]],1))</f>
        <v>20</v>
      </c>
      <c r="AW33" s="48">
        <f>IF(km4_splits_ranks[[#This Row],[70 okr ]]="DNF","DNF",RANK(km4_splits_ranks[[#This Row],[70 okr ]],km4_splits_ranks[[70 okr ]],1))</f>
        <v>20</v>
      </c>
      <c r="AX33" s="48">
        <f>IF(km4_splits_ranks[[#This Row],[80 okr ]]="DNF","DNF",RANK(km4_splits_ranks[[#This Row],[80 okr ]],km4_splits_ranks[[80 okr ]],1))</f>
        <v>21</v>
      </c>
      <c r="AY33" s="48">
        <f>IF(km4_splits_ranks[[#This Row],[90 okr ]]="DNF","DNF",RANK(km4_splits_ranks[[#This Row],[90 okr ]],km4_splits_ranks[[90 okr ]],1))</f>
        <v>25</v>
      </c>
      <c r="AZ33" s="48">
        <f>IF(km4_splits_ranks[[#This Row],[100 okr ]]="DNF","DNF",RANK(km4_splits_ranks[[#This Row],[100 okr ]],km4_splits_ranks[[100 okr ]],1))</f>
        <v>30</v>
      </c>
      <c r="BA33" s="48">
        <f>IF(km4_splits_ranks[[#This Row],[105 okr ]]="DNF","DNF",RANK(km4_splits_ranks[[#This Row],[105 okr ]],km4_splits_ranks[[105 okr ]],1))</f>
        <v>30</v>
      </c>
    </row>
    <row r="34" spans="2:53" x14ac:dyDescent="0.2">
      <c r="B34" s="4">
        <f>laps_times[[#This Row],[poř]]</f>
        <v>31</v>
      </c>
      <c r="C34" s="1">
        <f>laps_times[[#This Row],[s.č.]]</f>
        <v>78</v>
      </c>
      <c r="D34" s="1" t="str">
        <f>laps_times[[#This Row],[jméno]]</f>
        <v>Pojsl Jan</v>
      </c>
      <c r="E34" s="2">
        <f>laps_times[[#This Row],[roč]]</f>
        <v>1972</v>
      </c>
      <c r="F34" s="2" t="str">
        <f>laps_times[[#This Row],[kat]]</f>
        <v>M40</v>
      </c>
      <c r="G34" s="2">
        <f>laps_times[[#This Row],[poř_kat]]</f>
        <v>12</v>
      </c>
      <c r="H34" s="1" t="str">
        <f>IF(ISBLANK(laps_times[[#This Row],[klub]]),"-",laps_times[[#This Row],[klub]])</f>
        <v>Intelis Písek</v>
      </c>
      <c r="I34" s="143">
        <f>laps_times[[#This Row],[celk. čas]]</f>
        <v>0.14143518518518519</v>
      </c>
      <c r="J34" s="28">
        <f>SUM(laps_times[[#This Row],[1]:[10]])</f>
        <v>1.4098958333333331E-2</v>
      </c>
      <c r="K34" s="29">
        <f>SUM(laps_times[[#This Row],[11]:[20]])</f>
        <v>1.3122106481481481E-2</v>
      </c>
      <c r="L34" s="29">
        <f>SUM(laps_times[[#This Row],[21]:[30]])</f>
        <v>1.3154629629629631E-2</v>
      </c>
      <c r="M34" s="29">
        <f>SUM(laps_times[[#This Row],[31]:[40]])</f>
        <v>1.311712962962963E-2</v>
      </c>
      <c r="N34" s="29">
        <f>SUM(laps_times[[#This Row],[41]:[50]])</f>
        <v>1.3055324074074075E-2</v>
      </c>
      <c r="O34" s="29">
        <f>SUM(laps_times[[#This Row],[51]:[60]])</f>
        <v>1.3201736111111112E-2</v>
      </c>
      <c r="P34" s="29">
        <f>SUM(laps_times[[#This Row],[61]:[70]])</f>
        <v>1.3370370370370371E-2</v>
      </c>
      <c r="Q34" s="29">
        <f>SUM(laps_times[[#This Row],[71]:[80]])</f>
        <v>1.3643171296296297E-2</v>
      </c>
      <c r="R34" s="29">
        <f>SUM(laps_times[[#This Row],[81]:[90]])</f>
        <v>1.3784837962962962E-2</v>
      </c>
      <c r="S34" s="29">
        <f>SUM(laps_times[[#This Row],[91]:[100]])</f>
        <v>1.4149421296296297E-2</v>
      </c>
      <c r="T34" s="30">
        <f>SUM(laps_times[[#This Row],[101]:[105]])</f>
        <v>6.7424768518518519E-3</v>
      </c>
      <c r="U34" s="44">
        <f>IF(km4_splits_ranks[[#This Row],[1 - 10]]="DNF","DNF",RANK(km4_splits_ranks[[#This Row],[1 - 10]],km4_splits_ranks[1 - 10],1))</f>
        <v>52</v>
      </c>
      <c r="V34" s="45">
        <f>IF(km4_splits_ranks[[#This Row],[11 - 20]]="DNF","DNF",RANK(km4_splits_ranks[[#This Row],[11 - 20]],km4_splits_ranks[11 - 20],1))</f>
        <v>46</v>
      </c>
      <c r="W34" s="45">
        <f>IF(km4_splits_ranks[[#This Row],[21 - 30]]="DNF","DNF",RANK(km4_splits_ranks[[#This Row],[21 - 30]],km4_splits_ranks[21 - 30],1))</f>
        <v>42</v>
      </c>
      <c r="X34" s="45">
        <f>IF(km4_splits_ranks[[#This Row],[31 - 40]]="DNF","DNF",RANK(km4_splits_ranks[[#This Row],[31 - 40]],km4_splits_ranks[31 - 40],1))</f>
        <v>39</v>
      </c>
      <c r="Y34" s="45">
        <f>IF(km4_splits_ranks[[#This Row],[41 - 50]]="DNF","DNF",RANK(km4_splits_ranks[[#This Row],[41 - 50]],km4_splits_ranks[41 - 50],1))</f>
        <v>31</v>
      </c>
      <c r="Z34" s="45">
        <f>IF(km4_splits_ranks[[#This Row],[51 - 60]]="DNF","DNF",RANK(km4_splits_ranks[[#This Row],[51 - 60]],km4_splits_ranks[51 - 60],1))</f>
        <v>31</v>
      </c>
      <c r="AA34" s="45">
        <f>IF(km4_splits_ranks[[#This Row],[61 - 70]]="DNF","DNF",RANK(km4_splits_ranks[[#This Row],[61 - 70]],km4_splits_ranks[61 - 70],1))</f>
        <v>29</v>
      </c>
      <c r="AB34" s="45">
        <f>IF(km4_splits_ranks[[#This Row],[71 - 80]]="DNF","DNF",RANK(km4_splits_ranks[[#This Row],[71 - 80]],km4_splits_ranks[71 - 80],1))</f>
        <v>25</v>
      </c>
      <c r="AC34" s="45">
        <f>IF(km4_splits_ranks[[#This Row],[81 - 90]]="DNF","DNF",RANK(km4_splits_ranks[[#This Row],[81 - 90]],km4_splits_ranks[81 - 90],1))</f>
        <v>23</v>
      </c>
      <c r="AD34" s="45">
        <f>IF(km4_splits_ranks[[#This Row],[91 - 100]]="DNF","DNF",RANK(km4_splits_ranks[[#This Row],[91 - 100]],km4_splits_ranks[91 - 100],1))</f>
        <v>25</v>
      </c>
      <c r="AE34" s="46">
        <f>IF(km4_splits_ranks[[#This Row],[101 - 105]]="DNF","DNF",RANK(km4_splits_ranks[[#This Row],[101 - 105]],km4_splits_ranks[101 - 105],1))</f>
        <v>22</v>
      </c>
      <c r="AF34" s="21">
        <f>km4_splits_ranks[[#This Row],[1 - 10]]</f>
        <v>1.4098958333333331E-2</v>
      </c>
      <c r="AG34" s="17">
        <f>IF(km4_splits_ranks[[#This Row],[11 - 20]]="DNF","DNF",km4_splits_ranks[[#This Row],[10 okr ]]+km4_splits_ranks[[#This Row],[11 - 20]])</f>
        <v>2.7221064814814813E-2</v>
      </c>
      <c r="AH34" s="17">
        <f>IF(km4_splits_ranks[[#This Row],[21 - 30]]="DNF","DNF",km4_splits_ranks[[#This Row],[20 okr ]]+km4_splits_ranks[[#This Row],[21 - 30]])</f>
        <v>4.0375694444444443E-2</v>
      </c>
      <c r="AI34" s="17">
        <f>IF(km4_splits_ranks[[#This Row],[31 - 40]]="DNF","DNF",km4_splits_ranks[[#This Row],[30 okr ]]+km4_splits_ranks[[#This Row],[31 - 40]])</f>
        <v>5.3492824074074075E-2</v>
      </c>
      <c r="AJ34" s="17">
        <f>IF(km4_splits_ranks[[#This Row],[41 - 50]]="DNF","DNF",km4_splits_ranks[[#This Row],[40 okr ]]+km4_splits_ranks[[#This Row],[41 - 50]])</f>
        <v>6.6548148148148148E-2</v>
      </c>
      <c r="AK34" s="17">
        <f>IF(km4_splits_ranks[[#This Row],[51 - 60]]="DNF","DNF",km4_splits_ranks[[#This Row],[50 okr ]]+km4_splits_ranks[[#This Row],[51 - 60]])</f>
        <v>7.974988425925926E-2</v>
      </c>
      <c r="AL34" s="17">
        <f>IF(km4_splits_ranks[[#This Row],[61 - 70]]="DNF","DNF",km4_splits_ranks[[#This Row],[60 okr ]]+km4_splits_ranks[[#This Row],[61 - 70]])</f>
        <v>9.3120254629629626E-2</v>
      </c>
      <c r="AM34" s="17">
        <f>IF(km4_splits_ranks[[#This Row],[71 - 80]]="DNF","DNF",km4_splits_ranks[[#This Row],[70 okr ]]+km4_splits_ranks[[#This Row],[71 - 80]])</f>
        <v>0.10676342592592593</v>
      </c>
      <c r="AN34" s="17">
        <f>IF(km4_splits_ranks[[#This Row],[81 - 90]]="DNF","DNF",km4_splits_ranks[[#This Row],[80 okr ]]+km4_splits_ranks[[#This Row],[81 - 90]])</f>
        <v>0.1205482638888889</v>
      </c>
      <c r="AO34" s="17">
        <f>IF(km4_splits_ranks[[#This Row],[91 - 100]]="DNF","DNF",km4_splits_ranks[[#This Row],[90 okr ]]+km4_splits_ranks[[#This Row],[91 - 100]])</f>
        <v>0.13469768518518518</v>
      </c>
      <c r="AP34" s="22">
        <f>IF(km4_splits_ranks[[#This Row],[101 - 105]]="DNF","DNF",km4_splits_ranks[[#This Row],[100 okr ]]+km4_splits_ranks[[#This Row],[101 - 105]])</f>
        <v>0.14144016203703705</v>
      </c>
      <c r="AQ34" s="47">
        <f>IF(km4_splits_ranks[[#This Row],[10 okr ]]="DNF","DNF",RANK(km4_splits_ranks[[#This Row],[10 okr ]],km4_splits_ranks[[10 okr ]],1))</f>
        <v>52</v>
      </c>
      <c r="AR34" s="48">
        <f>IF(km4_splits_ranks[[#This Row],[20 okr ]]="DNF","DNF",RANK(km4_splits_ranks[[#This Row],[20 okr ]],km4_splits_ranks[[20 okr ]],1))</f>
        <v>48</v>
      </c>
      <c r="AS34" s="48">
        <f>IF(km4_splits_ranks[[#This Row],[30 okr ]]="DNF","DNF",RANK(km4_splits_ranks[[#This Row],[30 okr ]],km4_splits_ranks[[30 okr ]],1))</f>
        <v>48</v>
      </c>
      <c r="AT34" s="48">
        <f>IF(km4_splits_ranks[[#This Row],[40 okr ]]="DNF","DNF",RANK(km4_splits_ranks[[#This Row],[40 okr ]],km4_splits_ranks[[40 okr ]],1))</f>
        <v>44</v>
      </c>
      <c r="AU34" s="48">
        <f>IF(km4_splits_ranks[[#This Row],[50 okr ]]="DNF","DNF",RANK(km4_splits_ranks[[#This Row],[50 okr ]],km4_splits_ranks[[50 okr ]],1))</f>
        <v>42</v>
      </c>
      <c r="AV34" s="48">
        <f>IF(km4_splits_ranks[[#This Row],[60 okr ]]="DNF","DNF",RANK(km4_splits_ranks[[#This Row],[60 okr ]],km4_splits_ranks[[60 okr ]],1))</f>
        <v>41</v>
      </c>
      <c r="AW34" s="48">
        <f>IF(km4_splits_ranks[[#This Row],[70 okr ]]="DNF","DNF",RANK(km4_splits_ranks[[#This Row],[70 okr ]],km4_splits_ranks[[70 okr ]],1))</f>
        <v>38</v>
      </c>
      <c r="AX34" s="48">
        <f>IF(km4_splits_ranks[[#This Row],[80 okr ]]="DNF","DNF",RANK(km4_splits_ranks[[#This Row],[80 okr ]],km4_splits_ranks[[80 okr ]],1))</f>
        <v>34</v>
      </c>
      <c r="AY34" s="48">
        <f>IF(km4_splits_ranks[[#This Row],[90 okr ]]="DNF","DNF",RANK(km4_splits_ranks[[#This Row],[90 okr ]],km4_splits_ranks[[90 okr ]],1))</f>
        <v>32</v>
      </c>
      <c r="AZ34" s="48">
        <f>IF(km4_splits_ranks[[#This Row],[100 okr ]]="DNF","DNF",RANK(km4_splits_ranks[[#This Row],[100 okr ]],km4_splits_ranks[[100 okr ]],1))</f>
        <v>31</v>
      </c>
      <c r="BA34" s="48">
        <f>IF(km4_splits_ranks[[#This Row],[105 okr ]]="DNF","DNF",RANK(km4_splits_ranks[[#This Row],[105 okr ]],km4_splits_ranks[[105 okr ]],1))</f>
        <v>31</v>
      </c>
    </row>
    <row r="35" spans="2:53" x14ac:dyDescent="0.2">
      <c r="B35" s="4">
        <f>laps_times[[#This Row],[poř]]</f>
        <v>32</v>
      </c>
      <c r="C35" s="1">
        <f>laps_times[[#This Row],[s.č.]]</f>
        <v>46</v>
      </c>
      <c r="D35" s="1" t="str">
        <f>laps_times[[#This Row],[jméno]]</f>
        <v>Juráň Karel</v>
      </c>
      <c r="E35" s="2">
        <f>laps_times[[#This Row],[roč]]</f>
        <v>1974</v>
      </c>
      <c r="F35" s="2" t="str">
        <f>laps_times[[#This Row],[kat]]</f>
        <v>M40</v>
      </c>
      <c r="G35" s="2">
        <f>laps_times[[#This Row],[poř_kat]]</f>
        <v>13</v>
      </c>
      <c r="H35" s="1" t="str">
        <f>IF(ISBLANK(laps_times[[#This Row],[klub]]),"-",laps_times[[#This Row],[klub]])</f>
        <v>TT Tálín</v>
      </c>
      <c r="I35" s="143">
        <f>laps_times[[#This Row],[celk. čas]]</f>
        <v>0.14350694444444445</v>
      </c>
      <c r="J35" s="28">
        <f>SUM(laps_times[[#This Row],[1]:[10]])</f>
        <v>1.2221990740740742E-2</v>
      </c>
      <c r="K35" s="29">
        <f>SUM(laps_times[[#This Row],[11]:[20]])</f>
        <v>1.2533449074074075E-2</v>
      </c>
      <c r="L35" s="29">
        <f>SUM(laps_times[[#This Row],[21]:[30]])</f>
        <v>1.2637615740740741E-2</v>
      </c>
      <c r="M35" s="29">
        <f>SUM(laps_times[[#This Row],[31]:[40]])</f>
        <v>1.2737731481481482E-2</v>
      </c>
      <c r="N35" s="29">
        <f>SUM(laps_times[[#This Row],[41]:[50]])</f>
        <v>1.2885648148148146E-2</v>
      </c>
      <c r="O35" s="29">
        <f>SUM(laps_times[[#This Row],[51]:[60]])</f>
        <v>1.3309375000000003E-2</v>
      </c>
      <c r="P35" s="29">
        <f>SUM(laps_times[[#This Row],[61]:[70]])</f>
        <v>1.4006134259259258E-2</v>
      </c>
      <c r="Q35" s="29">
        <f>SUM(laps_times[[#This Row],[71]:[80]])</f>
        <v>1.3971643518518517E-2</v>
      </c>
      <c r="R35" s="29">
        <f>SUM(laps_times[[#This Row],[81]:[90]])</f>
        <v>1.5018402777777778E-2</v>
      </c>
      <c r="S35" s="29">
        <f>SUM(laps_times[[#This Row],[91]:[100]])</f>
        <v>1.6184953703703701E-2</v>
      </c>
      <c r="T35" s="30">
        <f>SUM(laps_times[[#This Row],[101]:[105]])</f>
        <v>8.0017361111111122E-3</v>
      </c>
      <c r="U35" s="44">
        <f>IF(km4_splits_ranks[[#This Row],[1 - 10]]="DNF","DNF",RANK(km4_splits_ranks[[#This Row],[1 - 10]],km4_splits_ranks[1 - 10],1))</f>
        <v>20</v>
      </c>
      <c r="V35" s="45">
        <f>IF(km4_splits_ranks[[#This Row],[11 - 20]]="DNF","DNF",RANK(km4_splits_ranks[[#This Row],[11 - 20]],km4_splits_ranks[11 - 20],1))</f>
        <v>28</v>
      </c>
      <c r="W35" s="45">
        <f>IF(km4_splits_ranks[[#This Row],[21 - 30]]="DNF","DNF",RANK(km4_splits_ranks[[#This Row],[21 - 30]],km4_splits_ranks[21 - 30],1))</f>
        <v>29</v>
      </c>
      <c r="X35" s="45">
        <f>IF(km4_splits_ranks[[#This Row],[31 - 40]]="DNF","DNF",RANK(km4_splits_ranks[[#This Row],[31 - 40]],km4_splits_ranks[31 - 40],1))</f>
        <v>27</v>
      </c>
      <c r="Y35" s="45">
        <f>IF(km4_splits_ranks[[#This Row],[41 - 50]]="DNF","DNF",RANK(km4_splits_ranks[[#This Row],[41 - 50]],km4_splits_ranks[41 - 50],1))</f>
        <v>30</v>
      </c>
      <c r="Z35" s="45">
        <f>IF(km4_splits_ranks[[#This Row],[51 - 60]]="DNF","DNF",RANK(km4_splits_ranks[[#This Row],[51 - 60]],km4_splits_ranks[51 - 60],1))</f>
        <v>32</v>
      </c>
      <c r="AA35" s="45">
        <f>IF(km4_splits_ranks[[#This Row],[61 - 70]]="DNF","DNF",RANK(km4_splits_ranks[[#This Row],[61 - 70]],km4_splits_ranks[61 - 70],1))</f>
        <v>42</v>
      </c>
      <c r="AB35" s="45">
        <f>IF(km4_splits_ranks[[#This Row],[71 - 80]]="DNF","DNF",RANK(km4_splits_ranks[[#This Row],[71 - 80]],km4_splits_ranks[71 - 80],1))</f>
        <v>33</v>
      </c>
      <c r="AC35" s="45">
        <f>IF(km4_splits_ranks[[#This Row],[81 - 90]]="DNF","DNF",RANK(km4_splits_ranks[[#This Row],[81 - 90]],km4_splits_ranks[81 - 90],1))</f>
        <v>40</v>
      </c>
      <c r="AD35" s="45">
        <f>IF(km4_splits_ranks[[#This Row],[91 - 100]]="DNF","DNF",RANK(km4_splits_ranks[[#This Row],[91 - 100]],km4_splits_ranks[91 - 100],1))</f>
        <v>52</v>
      </c>
      <c r="AE35" s="46">
        <f>IF(km4_splits_ranks[[#This Row],[101 - 105]]="DNF","DNF",RANK(km4_splits_ranks[[#This Row],[101 - 105]],km4_splits_ranks[101 - 105],1))</f>
        <v>48</v>
      </c>
      <c r="AF35" s="21">
        <f>km4_splits_ranks[[#This Row],[1 - 10]]</f>
        <v>1.2221990740740742E-2</v>
      </c>
      <c r="AG35" s="17">
        <f>IF(km4_splits_ranks[[#This Row],[11 - 20]]="DNF","DNF",km4_splits_ranks[[#This Row],[10 okr ]]+km4_splits_ranks[[#This Row],[11 - 20]])</f>
        <v>2.4755439814814817E-2</v>
      </c>
      <c r="AH35" s="17">
        <f>IF(km4_splits_ranks[[#This Row],[21 - 30]]="DNF","DNF",km4_splits_ranks[[#This Row],[20 okr ]]+km4_splits_ranks[[#This Row],[21 - 30]])</f>
        <v>3.7393055555555554E-2</v>
      </c>
      <c r="AI35" s="17">
        <f>IF(km4_splits_ranks[[#This Row],[31 - 40]]="DNF","DNF",km4_splits_ranks[[#This Row],[30 okr ]]+km4_splits_ranks[[#This Row],[31 - 40]])</f>
        <v>5.0130787037037036E-2</v>
      </c>
      <c r="AJ35" s="17">
        <f>IF(km4_splits_ranks[[#This Row],[41 - 50]]="DNF","DNF",km4_splits_ranks[[#This Row],[40 okr ]]+km4_splits_ranks[[#This Row],[41 - 50]])</f>
        <v>6.3016435185185182E-2</v>
      </c>
      <c r="AK35" s="17">
        <f>IF(km4_splits_ranks[[#This Row],[51 - 60]]="DNF","DNF",km4_splits_ranks[[#This Row],[50 okr ]]+km4_splits_ranks[[#This Row],[51 - 60]])</f>
        <v>7.6325810185185181E-2</v>
      </c>
      <c r="AL35" s="17">
        <f>IF(km4_splits_ranks[[#This Row],[61 - 70]]="DNF","DNF",km4_splits_ranks[[#This Row],[60 okr ]]+km4_splits_ranks[[#This Row],[61 - 70]])</f>
        <v>9.0331944444444437E-2</v>
      </c>
      <c r="AM35" s="17">
        <f>IF(km4_splits_ranks[[#This Row],[71 - 80]]="DNF","DNF",km4_splits_ranks[[#This Row],[70 okr ]]+km4_splits_ranks[[#This Row],[71 - 80]])</f>
        <v>0.10430358796296295</v>
      </c>
      <c r="AN35" s="17">
        <f>IF(km4_splits_ranks[[#This Row],[81 - 90]]="DNF","DNF",km4_splits_ranks[[#This Row],[80 okr ]]+km4_splits_ranks[[#This Row],[81 - 90]])</f>
        <v>0.11932199074074072</v>
      </c>
      <c r="AO35" s="17">
        <f>IF(km4_splits_ranks[[#This Row],[91 - 100]]="DNF","DNF",km4_splits_ranks[[#This Row],[90 okr ]]+km4_splits_ranks[[#This Row],[91 - 100]])</f>
        <v>0.13550694444444442</v>
      </c>
      <c r="AP35" s="22">
        <f>IF(km4_splits_ranks[[#This Row],[101 - 105]]="DNF","DNF",km4_splits_ranks[[#This Row],[100 okr ]]+km4_splits_ranks[[#This Row],[101 - 105]])</f>
        <v>0.14350868055555552</v>
      </c>
      <c r="AQ35" s="47">
        <f>IF(km4_splits_ranks[[#This Row],[10 okr ]]="DNF","DNF",RANK(km4_splits_ranks[[#This Row],[10 okr ]],km4_splits_ranks[[10 okr ]],1))</f>
        <v>20</v>
      </c>
      <c r="AR35" s="48">
        <f>IF(km4_splits_ranks[[#This Row],[20 okr ]]="DNF","DNF",RANK(km4_splits_ranks[[#This Row],[20 okr ]],km4_splits_ranks[[20 okr ]],1))</f>
        <v>23</v>
      </c>
      <c r="AS35" s="48">
        <f>IF(km4_splits_ranks[[#This Row],[30 okr ]]="DNF","DNF",RANK(km4_splits_ranks[[#This Row],[30 okr ]],km4_splits_ranks[[30 okr ]],1))</f>
        <v>24</v>
      </c>
      <c r="AT35" s="48">
        <f>IF(km4_splits_ranks[[#This Row],[40 okr ]]="DNF","DNF",RANK(km4_splits_ranks[[#This Row],[40 okr ]],km4_splits_ranks[[40 okr ]],1))</f>
        <v>25</v>
      </c>
      <c r="AU35" s="48">
        <f>IF(km4_splits_ranks[[#This Row],[50 okr ]]="DNF","DNF",RANK(km4_splits_ranks[[#This Row],[50 okr ]],km4_splits_ranks[[50 okr ]],1))</f>
        <v>25</v>
      </c>
      <c r="AV35" s="48">
        <f>IF(km4_splits_ranks[[#This Row],[60 okr ]]="DNF","DNF",RANK(km4_splits_ranks[[#This Row],[60 okr ]],km4_splits_ranks[[60 okr ]],1))</f>
        <v>24</v>
      </c>
      <c r="AW35" s="48">
        <f>IF(km4_splits_ranks[[#This Row],[70 okr ]]="DNF","DNF",RANK(km4_splits_ranks[[#This Row],[70 okr ]],km4_splits_ranks[[70 okr ]],1))</f>
        <v>29</v>
      </c>
      <c r="AX35" s="48">
        <f>IF(km4_splits_ranks[[#This Row],[80 okr ]]="DNF","DNF",RANK(km4_splits_ranks[[#This Row],[80 okr ]],km4_splits_ranks[[80 okr ]],1))</f>
        <v>30</v>
      </c>
      <c r="AY35" s="48">
        <f>IF(km4_splits_ranks[[#This Row],[90 okr ]]="DNF","DNF",RANK(km4_splits_ranks[[#This Row],[90 okr ]],km4_splits_ranks[[90 okr ]],1))</f>
        <v>30</v>
      </c>
      <c r="AZ35" s="48">
        <f>IF(km4_splits_ranks[[#This Row],[100 okr ]]="DNF","DNF",RANK(km4_splits_ranks[[#This Row],[100 okr ]],km4_splits_ranks[[100 okr ]],1))</f>
        <v>32</v>
      </c>
      <c r="BA35" s="48">
        <f>IF(km4_splits_ranks[[#This Row],[105 okr ]]="DNF","DNF",RANK(km4_splits_ranks[[#This Row],[105 okr ]],km4_splits_ranks[[105 okr ]],1))</f>
        <v>32</v>
      </c>
    </row>
    <row r="36" spans="2:53" x14ac:dyDescent="0.2">
      <c r="B36" s="4">
        <f>laps_times[[#This Row],[poř]]</f>
        <v>33</v>
      </c>
      <c r="C36" s="1">
        <f>laps_times[[#This Row],[s.č.]]</f>
        <v>13</v>
      </c>
      <c r="D36" s="1" t="str">
        <f>laps_times[[#This Row],[jméno]]</f>
        <v>Bodnar Pavel</v>
      </c>
      <c r="E36" s="2">
        <f>laps_times[[#This Row],[roč]]</f>
        <v>1976</v>
      </c>
      <c r="F36" s="2" t="str">
        <f>laps_times[[#This Row],[kat]]</f>
        <v>M40</v>
      </c>
      <c r="G36" s="2">
        <f>laps_times[[#This Row],[poř_kat]]</f>
        <v>14</v>
      </c>
      <c r="H36" s="1" t="str">
        <f>IF(ISBLANK(laps_times[[#This Row],[klub]]),"-",laps_times[[#This Row],[klub]])</f>
        <v>Maratón klub Kladno</v>
      </c>
      <c r="I36" s="143">
        <f>laps_times[[#This Row],[celk. čas]]</f>
        <v>0.14405092592592592</v>
      </c>
      <c r="J36" s="28">
        <f>SUM(laps_times[[#This Row],[1]:[10]])</f>
        <v>1.3590046296296295E-2</v>
      </c>
      <c r="K36" s="29">
        <f>SUM(laps_times[[#This Row],[11]:[20]])</f>
        <v>1.3060300925925927E-2</v>
      </c>
      <c r="L36" s="29">
        <f>SUM(laps_times[[#This Row],[21]:[30]])</f>
        <v>1.3116550925925927E-2</v>
      </c>
      <c r="M36" s="29">
        <f>SUM(laps_times[[#This Row],[31]:[40]])</f>
        <v>1.317476851851852E-2</v>
      </c>
      <c r="N36" s="29">
        <f>SUM(laps_times[[#This Row],[41]:[50]])</f>
        <v>1.3436805555555556E-2</v>
      </c>
      <c r="O36" s="29">
        <f>SUM(laps_times[[#This Row],[51]:[60]])</f>
        <v>1.3584490740740739E-2</v>
      </c>
      <c r="P36" s="29">
        <f>SUM(laps_times[[#This Row],[61]:[70]])</f>
        <v>1.3777083333333336E-2</v>
      </c>
      <c r="Q36" s="29">
        <f>SUM(laps_times[[#This Row],[71]:[80]])</f>
        <v>1.4044560185185184E-2</v>
      </c>
      <c r="R36" s="29">
        <f>SUM(laps_times[[#This Row],[81]:[90]])</f>
        <v>1.437060185185185E-2</v>
      </c>
      <c r="S36" s="29">
        <f>SUM(laps_times[[#This Row],[91]:[100]])</f>
        <v>1.4543981481481481E-2</v>
      </c>
      <c r="T36" s="30">
        <f>SUM(laps_times[[#This Row],[101]:[105]])</f>
        <v>7.3576388888888884E-3</v>
      </c>
      <c r="U36" s="44">
        <f>IF(km4_splits_ranks[[#This Row],[1 - 10]]="DNF","DNF",RANK(km4_splits_ranks[[#This Row],[1 - 10]],km4_splits_ranks[1 - 10],1))</f>
        <v>45</v>
      </c>
      <c r="V36" s="45">
        <f>IF(km4_splits_ranks[[#This Row],[11 - 20]]="DNF","DNF",RANK(km4_splits_ranks[[#This Row],[11 - 20]],km4_splits_ranks[11 - 20],1))</f>
        <v>44</v>
      </c>
      <c r="W36" s="45">
        <f>IF(km4_splits_ranks[[#This Row],[21 - 30]]="DNF","DNF",RANK(km4_splits_ranks[[#This Row],[21 - 30]],km4_splits_ranks[21 - 30],1))</f>
        <v>41</v>
      </c>
      <c r="X36" s="45">
        <f>IF(km4_splits_ranks[[#This Row],[31 - 40]]="DNF","DNF",RANK(km4_splits_ranks[[#This Row],[31 - 40]],km4_splits_ranks[31 - 40],1))</f>
        <v>40</v>
      </c>
      <c r="Y36" s="45">
        <f>IF(km4_splits_ranks[[#This Row],[41 - 50]]="DNF","DNF",RANK(km4_splits_ranks[[#This Row],[41 - 50]],km4_splits_ranks[41 - 50],1))</f>
        <v>40</v>
      </c>
      <c r="Z36" s="45">
        <f>IF(km4_splits_ranks[[#This Row],[51 - 60]]="DNF","DNF",RANK(km4_splits_ranks[[#This Row],[51 - 60]],km4_splits_ranks[51 - 60],1))</f>
        <v>36</v>
      </c>
      <c r="AA36" s="45">
        <f>IF(km4_splits_ranks[[#This Row],[61 - 70]]="DNF","DNF",RANK(km4_splits_ranks[[#This Row],[61 - 70]],km4_splits_ranks[61 - 70],1))</f>
        <v>36</v>
      </c>
      <c r="AB36" s="45">
        <f>IF(km4_splits_ranks[[#This Row],[71 - 80]]="DNF","DNF",RANK(km4_splits_ranks[[#This Row],[71 - 80]],km4_splits_ranks[71 - 80],1))</f>
        <v>38</v>
      </c>
      <c r="AC36" s="45">
        <f>IF(km4_splits_ranks[[#This Row],[81 - 90]]="DNF","DNF",RANK(km4_splits_ranks[[#This Row],[81 - 90]],km4_splits_ranks[81 - 90],1))</f>
        <v>31</v>
      </c>
      <c r="AD36" s="45">
        <f>IF(km4_splits_ranks[[#This Row],[91 - 100]]="DNF","DNF",RANK(km4_splits_ranks[[#This Row],[91 - 100]],km4_splits_ranks[91 - 100],1))</f>
        <v>31</v>
      </c>
      <c r="AE36" s="46">
        <f>IF(km4_splits_ranks[[#This Row],[101 - 105]]="DNF","DNF",RANK(km4_splits_ranks[[#This Row],[101 - 105]],km4_splits_ranks[101 - 105],1))</f>
        <v>35</v>
      </c>
      <c r="AF36" s="21">
        <f>km4_splits_ranks[[#This Row],[1 - 10]]</f>
        <v>1.3590046296296295E-2</v>
      </c>
      <c r="AG36" s="17">
        <f>IF(km4_splits_ranks[[#This Row],[11 - 20]]="DNF","DNF",km4_splits_ranks[[#This Row],[10 okr ]]+km4_splits_ranks[[#This Row],[11 - 20]])</f>
        <v>2.6650347222222221E-2</v>
      </c>
      <c r="AH36" s="17">
        <f>IF(km4_splits_ranks[[#This Row],[21 - 30]]="DNF","DNF",km4_splits_ranks[[#This Row],[20 okr ]]+km4_splits_ranks[[#This Row],[21 - 30]])</f>
        <v>3.9766898148148148E-2</v>
      </c>
      <c r="AI36" s="17">
        <f>IF(km4_splits_ranks[[#This Row],[31 - 40]]="DNF","DNF",km4_splits_ranks[[#This Row],[30 okr ]]+km4_splits_ranks[[#This Row],[31 - 40]])</f>
        <v>5.2941666666666665E-2</v>
      </c>
      <c r="AJ36" s="17">
        <f>IF(km4_splits_ranks[[#This Row],[41 - 50]]="DNF","DNF",km4_splits_ranks[[#This Row],[40 okr ]]+km4_splits_ranks[[#This Row],[41 - 50]])</f>
        <v>6.6378472222222221E-2</v>
      </c>
      <c r="AK36" s="17">
        <f>IF(km4_splits_ranks[[#This Row],[51 - 60]]="DNF","DNF",km4_splits_ranks[[#This Row],[50 okr ]]+km4_splits_ranks[[#This Row],[51 - 60]])</f>
        <v>7.9962962962962958E-2</v>
      </c>
      <c r="AL36" s="17">
        <f>IF(km4_splits_ranks[[#This Row],[61 - 70]]="DNF","DNF",km4_splits_ranks[[#This Row],[60 okr ]]+km4_splits_ranks[[#This Row],[61 - 70]])</f>
        <v>9.3740046296296287E-2</v>
      </c>
      <c r="AM36" s="17">
        <f>IF(km4_splits_ranks[[#This Row],[71 - 80]]="DNF","DNF",km4_splits_ranks[[#This Row],[70 okr ]]+km4_splits_ranks[[#This Row],[71 - 80]])</f>
        <v>0.10778460648148147</v>
      </c>
      <c r="AN36" s="17">
        <f>IF(km4_splits_ranks[[#This Row],[81 - 90]]="DNF","DNF",km4_splits_ranks[[#This Row],[80 okr ]]+km4_splits_ranks[[#This Row],[81 - 90]])</f>
        <v>0.12215520833333332</v>
      </c>
      <c r="AO36" s="17">
        <f>IF(km4_splits_ranks[[#This Row],[91 - 100]]="DNF","DNF",km4_splits_ranks[[#This Row],[90 okr ]]+km4_splits_ranks[[#This Row],[91 - 100]])</f>
        <v>0.1366991898148148</v>
      </c>
      <c r="AP36" s="22">
        <f>IF(km4_splits_ranks[[#This Row],[101 - 105]]="DNF","DNF",km4_splits_ranks[[#This Row],[100 okr ]]+km4_splits_ranks[[#This Row],[101 - 105]])</f>
        <v>0.14405682870370368</v>
      </c>
      <c r="AQ36" s="47">
        <f>IF(km4_splits_ranks[[#This Row],[10 okr ]]="DNF","DNF",RANK(km4_splits_ranks[[#This Row],[10 okr ]],km4_splits_ranks[[10 okr ]],1))</f>
        <v>45</v>
      </c>
      <c r="AR36" s="48">
        <f>IF(km4_splits_ranks[[#This Row],[20 okr ]]="DNF","DNF",RANK(km4_splits_ranks[[#This Row],[20 okr ]],km4_splits_ranks[[20 okr ]],1))</f>
        <v>44</v>
      </c>
      <c r="AS36" s="48">
        <f>IF(km4_splits_ranks[[#This Row],[30 okr ]]="DNF","DNF",RANK(km4_splits_ranks[[#This Row],[30 okr ]],km4_splits_ranks[[30 okr ]],1))</f>
        <v>44</v>
      </c>
      <c r="AT36" s="48">
        <f>IF(km4_splits_ranks[[#This Row],[40 okr ]]="DNF","DNF",RANK(km4_splits_ranks[[#This Row],[40 okr ]],km4_splits_ranks[[40 okr ]],1))</f>
        <v>42</v>
      </c>
      <c r="AU36" s="48">
        <f>IF(km4_splits_ranks[[#This Row],[50 okr ]]="DNF","DNF",RANK(km4_splits_ranks[[#This Row],[50 okr ]],km4_splits_ranks[[50 okr ]],1))</f>
        <v>41</v>
      </c>
      <c r="AV36" s="48">
        <f>IF(km4_splits_ranks[[#This Row],[60 okr ]]="DNF","DNF",RANK(km4_splits_ranks[[#This Row],[60 okr ]],km4_splits_ranks[[60 okr ]],1))</f>
        <v>42</v>
      </c>
      <c r="AW36" s="48">
        <f>IF(km4_splits_ranks[[#This Row],[70 okr ]]="DNF","DNF",RANK(km4_splits_ranks[[#This Row],[70 okr ]],km4_splits_ranks[[70 okr ]],1))</f>
        <v>41</v>
      </c>
      <c r="AX36" s="48">
        <f>IF(km4_splits_ranks[[#This Row],[80 okr ]]="DNF","DNF",RANK(km4_splits_ranks[[#This Row],[80 okr ]],km4_splits_ranks[[80 okr ]],1))</f>
        <v>37</v>
      </c>
      <c r="AY36" s="48">
        <f>IF(km4_splits_ranks[[#This Row],[90 okr ]]="DNF","DNF",RANK(km4_splits_ranks[[#This Row],[90 okr ]],km4_splits_ranks[[90 okr ]],1))</f>
        <v>33</v>
      </c>
      <c r="AZ36" s="48">
        <f>IF(km4_splits_ranks[[#This Row],[100 okr ]]="DNF","DNF",RANK(km4_splits_ranks[[#This Row],[100 okr ]],km4_splits_ranks[[100 okr ]],1))</f>
        <v>33</v>
      </c>
      <c r="BA36" s="48">
        <f>IF(km4_splits_ranks[[#This Row],[105 okr ]]="DNF","DNF",RANK(km4_splits_ranks[[#This Row],[105 okr ]],km4_splits_ranks[[105 okr ]],1))</f>
        <v>33</v>
      </c>
    </row>
    <row r="37" spans="2:53" x14ac:dyDescent="0.2">
      <c r="B37" s="4">
        <f>laps_times[[#This Row],[poř]]</f>
        <v>34</v>
      </c>
      <c r="C37" s="1">
        <f>laps_times[[#This Row],[s.č.]]</f>
        <v>40</v>
      </c>
      <c r="D37" s="1" t="str">
        <f>laps_times[[#This Row],[jméno]]</f>
        <v>Hrček Tomáš</v>
      </c>
      <c r="E37" s="2">
        <f>laps_times[[#This Row],[roč]]</f>
        <v>1968</v>
      </c>
      <c r="F37" s="2" t="str">
        <f>laps_times[[#This Row],[kat]]</f>
        <v>M50</v>
      </c>
      <c r="G37" s="2">
        <f>laps_times[[#This Row],[poř_kat]]</f>
        <v>4</v>
      </c>
      <c r="H37" s="1" t="str">
        <f>IF(ISBLANK(laps_times[[#This Row],[klub]]),"-",laps_times[[#This Row],[klub]])</f>
        <v>-</v>
      </c>
      <c r="I37" s="143">
        <f>laps_times[[#This Row],[celk. čas]]</f>
        <v>0.14460648148148147</v>
      </c>
      <c r="J37" s="28">
        <f>SUM(laps_times[[#This Row],[1]:[10]])</f>
        <v>1.410462962962963E-2</v>
      </c>
      <c r="K37" s="29">
        <f>SUM(laps_times[[#This Row],[11]:[20]])</f>
        <v>1.3608217592592592E-2</v>
      </c>
      <c r="L37" s="29">
        <f>SUM(laps_times[[#This Row],[21]:[30]])</f>
        <v>1.3687037037037036E-2</v>
      </c>
      <c r="M37" s="29">
        <f>SUM(laps_times[[#This Row],[31]:[40]])</f>
        <v>1.3750462962962963E-2</v>
      </c>
      <c r="N37" s="29">
        <f>SUM(laps_times[[#This Row],[41]:[50]])</f>
        <v>1.3742592592592593E-2</v>
      </c>
      <c r="O37" s="29">
        <f>SUM(laps_times[[#This Row],[51]:[60]])</f>
        <v>1.3745833333333332E-2</v>
      </c>
      <c r="P37" s="29">
        <f>SUM(laps_times[[#This Row],[61]:[70]])</f>
        <v>1.3928587962962962E-2</v>
      </c>
      <c r="Q37" s="29">
        <f>SUM(laps_times[[#This Row],[71]:[80]])</f>
        <v>1.3585185185185186E-2</v>
      </c>
      <c r="R37" s="29">
        <f>SUM(laps_times[[#This Row],[81]:[90]])</f>
        <v>1.3913425925925926E-2</v>
      </c>
      <c r="S37" s="29">
        <f>SUM(laps_times[[#This Row],[91]:[100]])</f>
        <v>1.3866087962962964E-2</v>
      </c>
      <c r="T37" s="30">
        <f>SUM(laps_times[[#This Row],[101]:[105]])</f>
        <v>6.6846064814814806E-3</v>
      </c>
      <c r="U37" s="44">
        <f>IF(km4_splits_ranks[[#This Row],[1 - 10]]="DNF","DNF",RANK(km4_splits_ranks[[#This Row],[1 - 10]],km4_splits_ranks[1 - 10],1))</f>
        <v>53</v>
      </c>
      <c r="V37" s="45">
        <f>IF(km4_splits_ranks[[#This Row],[11 - 20]]="DNF","DNF",RANK(km4_splits_ranks[[#This Row],[11 - 20]],km4_splits_ranks[11 - 20],1))</f>
        <v>52</v>
      </c>
      <c r="W37" s="45">
        <f>IF(km4_splits_ranks[[#This Row],[21 - 30]]="DNF","DNF",RANK(km4_splits_ranks[[#This Row],[21 - 30]],km4_splits_ranks[21 - 30],1))</f>
        <v>54</v>
      </c>
      <c r="X37" s="45">
        <f>IF(km4_splits_ranks[[#This Row],[31 - 40]]="DNF","DNF",RANK(km4_splits_ranks[[#This Row],[31 - 40]],km4_splits_ranks[31 - 40],1))</f>
        <v>55</v>
      </c>
      <c r="Y37" s="45">
        <f>IF(km4_splits_ranks[[#This Row],[41 - 50]]="DNF","DNF",RANK(km4_splits_ranks[[#This Row],[41 - 50]],km4_splits_ranks[41 - 50],1))</f>
        <v>47</v>
      </c>
      <c r="Z37" s="45">
        <f>IF(km4_splits_ranks[[#This Row],[51 - 60]]="DNF","DNF",RANK(km4_splits_ranks[[#This Row],[51 - 60]],km4_splits_ranks[51 - 60],1))</f>
        <v>40</v>
      </c>
      <c r="AA37" s="45">
        <f>IF(km4_splits_ranks[[#This Row],[61 - 70]]="DNF","DNF",RANK(km4_splits_ranks[[#This Row],[61 - 70]],km4_splits_ranks[61 - 70],1))</f>
        <v>41</v>
      </c>
      <c r="AB37" s="45">
        <f>IF(km4_splits_ranks[[#This Row],[71 - 80]]="DNF","DNF",RANK(km4_splits_ranks[[#This Row],[71 - 80]],km4_splits_ranks[71 - 80],1))</f>
        <v>23</v>
      </c>
      <c r="AC37" s="45">
        <f>IF(km4_splits_ranks[[#This Row],[81 - 90]]="DNF","DNF",RANK(km4_splits_ranks[[#This Row],[81 - 90]],km4_splits_ranks[81 - 90],1))</f>
        <v>24</v>
      </c>
      <c r="AD37" s="45">
        <f>IF(km4_splits_ranks[[#This Row],[91 - 100]]="DNF","DNF",RANK(km4_splits_ranks[[#This Row],[91 - 100]],km4_splits_ranks[91 - 100],1))</f>
        <v>20</v>
      </c>
      <c r="AE37" s="46">
        <f>IF(km4_splits_ranks[[#This Row],[101 - 105]]="DNF","DNF",RANK(km4_splits_ranks[[#This Row],[101 - 105]],km4_splits_ranks[101 - 105],1))</f>
        <v>20</v>
      </c>
      <c r="AF37" s="21">
        <f>km4_splits_ranks[[#This Row],[1 - 10]]</f>
        <v>1.410462962962963E-2</v>
      </c>
      <c r="AG37" s="17">
        <f>IF(km4_splits_ranks[[#This Row],[11 - 20]]="DNF","DNF",km4_splits_ranks[[#This Row],[10 okr ]]+km4_splits_ranks[[#This Row],[11 - 20]])</f>
        <v>2.7712847222222222E-2</v>
      </c>
      <c r="AH37" s="17">
        <f>IF(km4_splits_ranks[[#This Row],[21 - 30]]="DNF","DNF",km4_splits_ranks[[#This Row],[20 okr ]]+km4_splits_ranks[[#This Row],[21 - 30]])</f>
        <v>4.1399884259259258E-2</v>
      </c>
      <c r="AI37" s="17">
        <f>IF(km4_splits_ranks[[#This Row],[31 - 40]]="DNF","DNF",km4_splits_ranks[[#This Row],[30 okr ]]+km4_splits_ranks[[#This Row],[31 - 40]])</f>
        <v>5.5150347222222222E-2</v>
      </c>
      <c r="AJ37" s="17">
        <f>IF(km4_splits_ranks[[#This Row],[41 - 50]]="DNF","DNF",km4_splits_ranks[[#This Row],[40 okr ]]+km4_splits_ranks[[#This Row],[41 - 50]])</f>
        <v>6.8892939814814813E-2</v>
      </c>
      <c r="AK37" s="17">
        <f>IF(km4_splits_ranks[[#This Row],[51 - 60]]="DNF","DNF",km4_splits_ranks[[#This Row],[50 okr ]]+km4_splits_ranks[[#This Row],[51 - 60]])</f>
        <v>8.2638773148148145E-2</v>
      </c>
      <c r="AL37" s="17">
        <f>IF(km4_splits_ranks[[#This Row],[61 - 70]]="DNF","DNF",km4_splits_ranks[[#This Row],[60 okr ]]+km4_splits_ranks[[#This Row],[61 - 70]])</f>
        <v>9.6567361111111111E-2</v>
      </c>
      <c r="AM37" s="17">
        <f>IF(km4_splits_ranks[[#This Row],[71 - 80]]="DNF","DNF",km4_splits_ranks[[#This Row],[70 okr ]]+km4_splits_ranks[[#This Row],[71 - 80]])</f>
        <v>0.1101525462962963</v>
      </c>
      <c r="AN37" s="17">
        <f>IF(km4_splits_ranks[[#This Row],[81 - 90]]="DNF","DNF",km4_splits_ranks[[#This Row],[80 okr ]]+km4_splits_ranks[[#This Row],[81 - 90]])</f>
        <v>0.12406597222222222</v>
      </c>
      <c r="AO37" s="17">
        <f>IF(km4_splits_ranks[[#This Row],[91 - 100]]="DNF","DNF",km4_splits_ranks[[#This Row],[90 okr ]]+km4_splits_ranks[[#This Row],[91 - 100]])</f>
        <v>0.1379320601851852</v>
      </c>
      <c r="AP37" s="22">
        <f>IF(km4_splits_ranks[[#This Row],[101 - 105]]="DNF","DNF",km4_splits_ranks[[#This Row],[100 okr ]]+km4_splits_ranks[[#This Row],[101 - 105]])</f>
        <v>0.14461666666666667</v>
      </c>
      <c r="AQ37" s="47">
        <f>IF(km4_splits_ranks[[#This Row],[10 okr ]]="DNF","DNF",RANK(km4_splits_ranks[[#This Row],[10 okr ]],km4_splits_ranks[[10 okr ]],1))</f>
        <v>53</v>
      </c>
      <c r="AR37" s="48">
        <f>IF(km4_splits_ranks[[#This Row],[20 okr ]]="DNF","DNF",RANK(km4_splits_ranks[[#This Row],[20 okr ]],km4_splits_ranks[[20 okr ]],1))</f>
        <v>53</v>
      </c>
      <c r="AS37" s="48">
        <f>IF(km4_splits_ranks[[#This Row],[30 okr ]]="DNF","DNF",RANK(km4_splits_ranks[[#This Row],[30 okr ]],km4_splits_ranks[[30 okr ]],1))</f>
        <v>52</v>
      </c>
      <c r="AT37" s="48">
        <f>IF(km4_splits_ranks[[#This Row],[40 okr ]]="DNF","DNF",RANK(km4_splits_ranks[[#This Row],[40 okr ]],km4_splits_ranks[[40 okr ]],1))</f>
        <v>52</v>
      </c>
      <c r="AU37" s="48">
        <f>IF(km4_splits_ranks[[#This Row],[50 okr ]]="DNF","DNF",RANK(km4_splits_ranks[[#This Row],[50 okr ]],km4_splits_ranks[[50 okr ]],1))</f>
        <v>50</v>
      </c>
      <c r="AV37" s="48">
        <f>IF(km4_splits_ranks[[#This Row],[60 okr ]]="DNF","DNF",RANK(km4_splits_ranks[[#This Row],[60 okr ]],km4_splits_ranks[[60 okr ]],1))</f>
        <v>49</v>
      </c>
      <c r="AW37" s="48">
        <f>IF(km4_splits_ranks[[#This Row],[70 okr ]]="DNF","DNF",RANK(km4_splits_ranks[[#This Row],[70 okr ]],km4_splits_ranks[[70 okr ]],1))</f>
        <v>47</v>
      </c>
      <c r="AX37" s="48">
        <f>IF(km4_splits_ranks[[#This Row],[80 okr ]]="DNF","DNF",RANK(km4_splits_ranks[[#This Row],[80 okr ]],km4_splits_ranks[[80 okr ]],1))</f>
        <v>43</v>
      </c>
      <c r="AY37" s="48">
        <f>IF(km4_splits_ranks[[#This Row],[90 okr ]]="DNF","DNF",RANK(km4_splits_ranks[[#This Row],[90 okr ]],km4_splits_ranks[[90 okr ]],1))</f>
        <v>39</v>
      </c>
      <c r="AZ37" s="48">
        <f>IF(km4_splits_ranks[[#This Row],[100 okr ]]="DNF","DNF",RANK(km4_splits_ranks[[#This Row],[100 okr ]],km4_splits_ranks[[100 okr ]],1))</f>
        <v>35</v>
      </c>
      <c r="BA37" s="48">
        <f>IF(km4_splits_ranks[[#This Row],[105 okr ]]="DNF","DNF",RANK(km4_splits_ranks[[#This Row],[105 okr ]],km4_splits_ranks[[105 okr ]],1))</f>
        <v>34</v>
      </c>
    </row>
    <row r="38" spans="2:53" x14ac:dyDescent="0.2">
      <c r="B38" s="4">
        <f>laps_times[[#This Row],[poř]]</f>
        <v>35</v>
      </c>
      <c r="C38" s="1">
        <f>laps_times[[#This Row],[s.č.]]</f>
        <v>90</v>
      </c>
      <c r="D38" s="1" t="str">
        <f>laps_times[[#This Row],[jméno]]</f>
        <v>Sedlák Pavel</v>
      </c>
      <c r="E38" s="2">
        <f>laps_times[[#This Row],[roč]]</f>
        <v>1971</v>
      </c>
      <c r="F38" s="2" t="str">
        <f>laps_times[[#This Row],[kat]]</f>
        <v>M40</v>
      </c>
      <c r="G38" s="2">
        <f>laps_times[[#This Row],[poř_kat]]</f>
        <v>15</v>
      </c>
      <c r="H38" s="1" t="str">
        <f>IF(ISBLANK(laps_times[[#This Row],[klub]]),"-",laps_times[[#This Row],[klub]])</f>
        <v>MK Seitl Ostrava</v>
      </c>
      <c r="I38" s="143">
        <f>laps_times[[#This Row],[celk. čas]]</f>
        <v>0.14523148148148149</v>
      </c>
      <c r="J38" s="28">
        <f>SUM(laps_times[[#This Row],[1]:[10]])</f>
        <v>1.321736111111111E-2</v>
      </c>
      <c r="K38" s="29">
        <f>SUM(laps_times[[#This Row],[11]:[20]])</f>
        <v>1.2711574074074073E-2</v>
      </c>
      <c r="L38" s="29">
        <f>SUM(laps_times[[#This Row],[21]:[30]])</f>
        <v>1.3651273148148147E-2</v>
      </c>
      <c r="M38" s="29">
        <f>SUM(laps_times[[#This Row],[31]:[40]])</f>
        <v>1.384074074074074E-2</v>
      </c>
      <c r="N38" s="29">
        <f>SUM(laps_times[[#This Row],[41]:[50]])</f>
        <v>1.3214236111111111E-2</v>
      </c>
      <c r="O38" s="29">
        <f>SUM(laps_times[[#This Row],[51]:[60]])</f>
        <v>1.3646875000000001E-2</v>
      </c>
      <c r="P38" s="29">
        <f>SUM(laps_times[[#This Row],[61]:[70]])</f>
        <v>1.3718287037037038E-2</v>
      </c>
      <c r="Q38" s="29">
        <f>SUM(laps_times[[#This Row],[71]:[80]])</f>
        <v>1.3828935185185187E-2</v>
      </c>
      <c r="R38" s="29">
        <f>SUM(laps_times[[#This Row],[81]:[90]])</f>
        <v>1.5449421296296294E-2</v>
      </c>
      <c r="S38" s="29">
        <f>SUM(laps_times[[#This Row],[91]:[100]])</f>
        <v>1.461851851851852E-2</v>
      </c>
      <c r="T38" s="30">
        <f>SUM(laps_times[[#This Row],[101]:[105]])</f>
        <v>7.3405092592592593E-3</v>
      </c>
      <c r="U38" s="44">
        <f>IF(km4_splits_ranks[[#This Row],[1 - 10]]="DNF","DNF",RANK(km4_splits_ranks[[#This Row],[1 - 10]],km4_splits_ranks[1 - 10],1))</f>
        <v>35</v>
      </c>
      <c r="V38" s="45">
        <f>IF(km4_splits_ranks[[#This Row],[11 - 20]]="DNF","DNF",RANK(km4_splits_ranks[[#This Row],[11 - 20]],km4_splits_ranks[11 - 20],1))</f>
        <v>35</v>
      </c>
      <c r="W38" s="45">
        <f>IF(km4_splits_ranks[[#This Row],[21 - 30]]="DNF","DNF",RANK(km4_splits_ranks[[#This Row],[21 - 30]],km4_splits_ranks[21 - 30],1))</f>
        <v>51</v>
      </c>
      <c r="X38" s="45">
        <f>IF(km4_splits_ranks[[#This Row],[31 - 40]]="DNF","DNF",RANK(km4_splits_ranks[[#This Row],[31 - 40]],km4_splits_ranks[31 - 40],1))</f>
        <v>57</v>
      </c>
      <c r="Y38" s="45">
        <f>IF(km4_splits_ranks[[#This Row],[41 - 50]]="DNF","DNF",RANK(km4_splits_ranks[[#This Row],[41 - 50]],km4_splits_ranks[41 - 50],1))</f>
        <v>38</v>
      </c>
      <c r="Z38" s="45">
        <f>IF(km4_splits_ranks[[#This Row],[51 - 60]]="DNF","DNF",RANK(km4_splits_ranks[[#This Row],[51 - 60]],km4_splits_ranks[51 - 60],1))</f>
        <v>39</v>
      </c>
      <c r="AA38" s="45">
        <f>IF(km4_splits_ranks[[#This Row],[61 - 70]]="DNF","DNF",RANK(km4_splits_ranks[[#This Row],[61 - 70]],km4_splits_ranks[61 - 70],1))</f>
        <v>34</v>
      </c>
      <c r="AB38" s="45">
        <f>IF(km4_splits_ranks[[#This Row],[71 - 80]]="DNF","DNF",RANK(km4_splits_ranks[[#This Row],[71 - 80]],km4_splits_ranks[71 - 80],1))</f>
        <v>27</v>
      </c>
      <c r="AC38" s="45">
        <f>IF(km4_splits_ranks[[#This Row],[81 - 90]]="DNF","DNF",RANK(km4_splits_ranks[[#This Row],[81 - 90]],km4_splits_ranks[81 - 90],1))</f>
        <v>46</v>
      </c>
      <c r="AD38" s="45">
        <f>IF(km4_splits_ranks[[#This Row],[91 - 100]]="DNF","DNF",RANK(km4_splits_ranks[[#This Row],[91 - 100]],km4_splits_ranks[91 - 100],1))</f>
        <v>33</v>
      </c>
      <c r="AE38" s="46">
        <f>IF(km4_splits_ranks[[#This Row],[101 - 105]]="DNF","DNF",RANK(km4_splits_ranks[[#This Row],[101 - 105]],km4_splits_ranks[101 - 105],1))</f>
        <v>34</v>
      </c>
      <c r="AF38" s="21">
        <f>km4_splits_ranks[[#This Row],[1 - 10]]</f>
        <v>1.321736111111111E-2</v>
      </c>
      <c r="AG38" s="17">
        <f>IF(km4_splits_ranks[[#This Row],[11 - 20]]="DNF","DNF",km4_splits_ranks[[#This Row],[10 okr ]]+km4_splits_ranks[[#This Row],[11 - 20]])</f>
        <v>2.5928935185185183E-2</v>
      </c>
      <c r="AH38" s="17">
        <f>IF(km4_splits_ranks[[#This Row],[21 - 30]]="DNF","DNF",km4_splits_ranks[[#This Row],[20 okr ]]+km4_splits_ranks[[#This Row],[21 - 30]])</f>
        <v>3.9580208333333332E-2</v>
      </c>
      <c r="AI38" s="17">
        <f>IF(km4_splits_ranks[[#This Row],[31 - 40]]="DNF","DNF",km4_splits_ranks[[#This Row],[30 okr ]]+km4_splits_ranks[[#This Row],[31 - 40]])</f>
        <v>5.3420949074074076E-2</v>
      </c>
      <c r="AJ38" s="17">
        <f>IF(km4_splits_ranks[[#This Row],[41 - 50]]="DNF","DNF",km4_splits_ranks[[#This Row],[40 okr ]]+km4_splits_ranks[[#This Row],[41 - 50]])</f>
        <v>6.6635185185185186E-2</v>
      </c>
      <c r="AK38" s="17">
        <f>IF(km4_splits_ranks[[#This Row],[51 - 60]]="DNF","DNF",km4_splits_ranks[[#This Row],[50 okr ]]+km4_splits_ranks[[#This Row],[51 - 60]])</f>
        <v>8.0282060185185189E-2</v>
      </c>
      <c r="AL38" s="17">
        <f>IF(km4_splits_ranks[[#This Row],[61 - 70]]="DNF","DNF",km4_splits_ranks[[#This Row],[60 okr ]]+km4_splits_ranks[[#This Row],[61 - 70]])</f>
        <v>9.4000347222222225E-2</v>
      </c>
      <c r="AM38" s="17">
        <f>IF(km4_splits_ranks[[#This Row],[71 - 80]]="DNF","DNF",km4_splits_ranks[[#This Row],[70 okr ]]+km4_splits_ranks[[#This Row],[71 - 80]])</f>
        <v>0.10782928240740741</v>
      </c>
      <c r="AN38" s="17">
        <f>IF(km4_splits_ranks[[#This Row],[81 - 90]]="DNF","DNF",km4_splits_ranks[[#This Row],[80 okr ]]+km4_splits_ranks[[#This Row],[81 - 90]])</f>
        <v>0.12327870370370371</v>
      </c>
      <c r="AO38" s="17">
        <f>IF(km4_splits_ranks[[#This Row],[91 - 100]]="DNF","DNF",km4_splits_ranks[[#This Row],[90 okr ]]+km4_splits_ranks[[#This Row],[91 - 100]])</f>
        <v>0.13789722222222223</v>
      </c>
      <c r="AP38" s="22">
        <f>IF(km4_splits_ranks[[#This Row],[101 - 105]]="DNF","DNF",km4_splits_ranks[[#This Row],[100 okr ]]+km4_splits_ranks[[#This Row],[101 - 105]])</f>
        <v>0.14523773148148147</v>
      </c>
      <c r="AQ38" s="47">
        <f>IF(km4_splits_ranks[[#This Row],[10 okr ]]="DNF","DNF",RANK(km4_splits_ranks[[#This Row],[10 okr ]],km4_splits_ranks[[10 okr ]],1))</f>
        <v>35</v>
      </c>
      <c r="AR38" s="48">
        <f>IF(km4_splits_ranks[[#This Row],[20 okr ]]="DNF","DNF",RANK(km4_splits_ranks[[#This Row],[20 okr ]],km4_splits_ranks[[20 okr ]],1))</f>
        <v>34</v>
      </c>
      <c r="AS38" s="48">
        <f>IF(km4_splits_ranks[[#This Row],[30 okr ]]="DNF","DNF",RANK(km4_splits_ranks[[#This Row],[30 okr ]],km4_splits_ranks[[30 okr ]],1))</f>
        <v>41</v>
      </c>
      <c r="AT38" s="48">
        <f>IF(km4_splits_ranks[[#This Row],[40 okr ]]="DNF","DNF",RANK(km4_splits_ranks[[#This Row],[40 okr ]],km4_splits_ranks[[40 okr ]],1))</f>
        <v>43</v>
      </c>
      <c r="AU38" s="48">
        <f>IF(km4_splits_ranks[[#This Row],[50 okr ]]="DNF","DNF",RANK(km4_splits_ranks[[#This Row],[50 okr ]],km4_splits_ranks[[50 okr ]],1))</f>
        <v>43</v>
      </c>
      <c r="AV38" s="48">
        <f>IF(km4_splits_ranks[[#This Row],[60 okr ]]="DNF","DNF",RANK(km4_splits_ranks[[#This Row],[60 okr ]],km4_splits_ranks[[60 okr ]],1))</f>
        <v>43</v>
      </c>
      <c r="AW38" s="48">
        <f>IF(km4_splits_ranks[[#This Row],[70 okr ]]="DNF","DNF",RANK(km4_splits_ranks[[#This Row],[70 okr ]],km4_splits_ranks[[70 okr ]],1))</f>
        <v>42</v>
      </c>
      <c r="AX38" s="48">
        <f>IF(km4_splits_ranks[[#This Row],[80 okr ]]="DNF","DNF",RANK(km4_splits_ranks[[#This Row],[80 okr ]],km4_splits_ranks[[80 okr ]],1))</f>
        <v>38</v>
      </c>
      <c r="AY38" s="48">
        <f>IF(km4_splits_ranks[[#This Row],[90 okr ]]="DNF","DNF",RANK(km4_splits_ranks[[#This Row],[90 okr ]],km4_splits_ranks[[90 okr ]],1))</f>
        <v>35</v>
      </c>
      <c r="AZ38" s="48">
        <f>IF(km4_splits_ranks[[#This Row],[100 okr ]]="DNF","DNF",RANK(km4_splits_ranks[[#This Row],[100 okr ]],km4_splits_ranks[[100 okr ]],1))</f>
        <v>34</v>
      </c>
      <c r="BA38" s="48">
        <f>IF(km4_splits_ranks[[#This Row],[105 okr ]]="DNF","DNF",RANK(km4_splits_ranks[[#This Row],[105 okr ]],km4_splits_ranks[[105 okr ]],1))</f>
        <v>35</v>
      </c>
    </row>
    <row r="39" spans="2:53" x14ac:dyDescent="0.2">
      <c r="B39" s="4">
        <f>laps_times[[#This Row],[poř]]</f>
        <v>36</v>
      </c>
      <c r="C39" s="1">
        <f>laps_times[[#This Row],[s.č.]]</f>
        <v>100</v>
      </c>
      <c r="D39" s="1" t="str">
        <f>laps_times[[#This Row],[jméno]]</f>
        <v>Kašparová Kateřina</v>
      </c>
      <c r="E39" s="2">
        <f>laps_times[[#This Row],[roč]]</f>
        <v>1986</v>
      </c>
      <c r="F39" s="2" t="str">
        <f>laps_times[[#This Row],[kat]]</f>
        <v>Z1</v>
      </c>
      <c r="G39" s="2">
        <f>laps_times[[#This Row],[poř_kat]]</f>
        <v>3</v>
      </c>
      <c r="H39" s="1" t="str">
        <f>IF(ISBLANK(laps_times[[#This Row],[klub]]),"-",laps_times[[#This Row],[klub]])</f>
        <v>Ultrašílenci</v>
      </c>
      <c r="I39" s="143">
        <f>laps_times[[#This Row],[celk. čas]]</f>
        <v>0.14527777777777778</v>
      </c>
      <c r="J39" s="28">
        <f>SUM(laps_times[[#This Row],[1]:[10]])</f>
        <v>1.3443518518518516E-2</v>
      </c>
      <c r="K39" s="29">
        <f>SUM(laps_times[[#This Row],[11]:[20]])</f>
        <v>1.3262847222222223E-2</v>
      </c>
      <c r="L39" s="29">
        <f>SUM(laps_times[[#This Row],[21]:[30]])</f>
        <v>1.3481828703703704E-2</v>
      </c>
      <c r="M39" s="29">
        <f>SUM(laps_times[[#This Row],[31]:[40]])</f>
        <v>1.3728009259259256E-2</v>
      </c>
      <c r="N39" s="29">
        <f>SUM(laps_times[[#This Row],[41]:[50]])</f>
        <v>1.3963773148148149E-2</v>
      </c>
      <c r="O39" s="29">
        <f>SUM(laps_times[[#This Row],[51]:[60]])</f>
        <v>1.3925462962962964E-2</v>
      </c>
      <c r="P39" s="29">
        <f>SUM(laps_times[[#This Row],[61]:[70]])</f>
        <v>1.3924421296296296E-2</v>
      </c>
      <c r="Q39" s="29">
        <f>SUM(laps_times[[#This Row],[71]:[80]])</f>
        <v>1.3991782407407408E-2</v>
      </c>
      <c r="R39" s="29">
        <f>SUM(laps_times[[#This Row],[81]:[90]])</f>
        <v>1.421412037037037E-2</v>
      </c>
      <c r="S39" s="29">
        <f>SUM(laps_times[[#This Row],[91]:[100]])</f>
        <v>1.4362268518518519E-2</v>
      </c>
      <c r="T39" s="30">
        <f>SUM(laps_times[[#This Row],[101]:[105]])</f>
        <v>6.9885416666666663E-3</v>
      </c>
      <c r="U39" s="44">
        <f>IF(km4_splits_ranks[[#This Row],[1 - 10]]="DNF","DNF",RANK(km4_splits_ranks[[#This Row],[1 - 10]],km4_splits_ranks[1 - 10],1))</f>
        <v>38</v>
      </c>
      <c r="V39" s="45">
        <f>IF(km4_splits_ranks[[#This Row],[11 - 20]]="DNF","DNF",RANK(km4_splits_ranks[[#This Row],[11 - 20]],km4_splits_ranks[11 - 20],1))</f>
        <v>47</v>
      </c>
      <c r="W39" s="45">
        <f>IF(km4_splits_ranks[[#This Row],[21 - 30]]="DNF","DNF",RANK(km4_splits_ranks[[#This Row],[21 - 30]],km4_splits_ranks[21 - 30],1))</f>
        <v>47</v>
      </c>
      <c r="X39" s="45">
        <f>IF(km4_splits_ranks[[#This Row],[31 - 40]]="DNF","DNF",RANK(km4_splits_ranks[[#This Row],[31 - 40]],km4_splits_ranks[31 - 40],1))</f>
        <v>53</v>
      </c>
      <c r="Y39" s="45">
        <f>IF(km4_splits_ranks[[#This Row],[41 - 50]]="DNF","DNF",RANK(km4_splits_ranks[[#This Row],[41 - 50]],km4_splits_ranks[41 - 50],1))</f>
        <v>53</v>
      </c>
      <c r="Z39" s="45">
        <f>IF(km4_splits_ranks[[#This Row],[51 - 60]]="DNF","DNF",RANK(km4_splits_ranks[[#This Row],[51 - 60]],km4_splits_ranks[51 - 60],1))</f>
        <v>46</v>
      </c>
      <c r="AA39" s="45">
        <f>IF(km4_splits_ranks[[#This Row],[61 - 70]]="DNF","DNF",RANK(km4_splits_ranks[[#This Row],[61 - 70]],km4_splits_ranks[61 - 70],1))</f>
        <v>40</v>
      </c>
      <c r="AB39" s="45">
        <f>IF(km4_splits_ranks[[#This Row],[71 - 80]]="DNF","DNF",RANK(km4_splits_ranks[[#This Row],[71 - 80]],km4_splits_ranks[71 - 80],1))</f>
        <v>36</v>
      </c>
      <c r="AC39" s="45">
        <f>IF(km4_splits_ranks[[#This Row],[81 - 90]]="DNF","DNF",RANK(km4_splits_ranks[[#This Row],[81 - 90]],km4_splits_ranks[81 - 90],1))</f>
        <v>30</v>
      </c>
      <c r="AD39" s="45">
        <f>IF(km4_splits_ranks[[#This Row],[91 - 100]]="DNF","DNF",RANK(km4_splits_ranks[[#This Row],[91 - 100]],km4_splits_ranks[91 - 100],1))</f>
        <v>27</v>
      </c>
      <c r="AE39" s="46">
        <f>IF(km4_splits_ranks[[#This Row],[101 - 105]]="DNF","DNF",RANK(km4_splits_ranks[[#This Row],[101 - 105]],km4_splits_ranks[101 - 105],1))</f>
        <v>26</v>
      </c>
      <c r="AF39" s="21">
        <f>km4_splits_ranks[[#This Row],[1 - 10]]</f>
        <v>1.3443518518518516E-2</v>
      </c>
      <c r="AG39" s="17">
        <f>IF(km4_splits_ranks[[#This Row],[11 - 20]]="DNF","DNF",km4_splits_ranks[[#This Row],[10 okr ]]+km4_splits_ranks[[#This Row],[11 - 20]])</f>
        <v>2.6706365740740739E-2</v>
      </c>
      <c r="AH39" s="17">
        <f>IF(km4_splits_ranks[[#This Row],[21 - 30]]="DNF","DNF",km4_splits_ranks[[#This Row],[20 okr ]]+km4_splits_ranks[[#This Row],[21 - 30]])</f>
        <v>4.0188194444444443E-2</v>
      </c>
      <c r="AI39" s="17">
        <f>IF(km4_splits_ranks[[#This Row],[31 - 40]]="DNF","DNF",km4_splits_ranks[[#This Row],[30 okr ]]+km4_splits_ranks[[#This Row],[31 - 40]])</f>
        <v>5.3916203703703702E-2</v>
      </c>
      <c r="AJ39" s="17">
        <f>IF(km4_splits_ranks[[#This Row],[41 - 50]]="DNF","DNF",km4_splits_ranks[[#This Row],[40 okr ]]+km4_splits_ranks[[#This Row],[41 - 50]])</f>
        <v>6.7879976851851848E-2</v>
      </c>
      <c r="AK39" s="17">
        <f>IF(km4_splits_ranks[[#This Row],[51 - 60]]="DNF","DNF",km4_splits_ranks[[#This Row],[50 okr ]]+km4_splits_ranks[[#This Row],[51 - 60]])</f>
        <v>8.1805439814814807E-2</v>
      </c>
      <c r="AL39" s="17">
        <f>IF(km4_splits_ranks[[#This Row],[61 - 70]]="DNF","DNF",km4_splits_ranks[[#This Row],[60 okr ]]+km4_splits_ranks[[#This Row],[61 - 70]])</f>
        <v>9.5729861111111106E-2</v>
      </c>
      <c r="AM39" s="17">
        <f>IF(km4_splits_ranks[[#This Row],[71 - 80]]="DNF","DNF",km4_splits_ranks[[#This Row],[70 okr ]]+km4_splits_ranks[[#This Row],[71 - 80]])</f>
        <v>0.10972164351851851</v>
      </c>
      <c r="AN39" s="17">
        <f>IF(km4_splits_ranks[[#This Row],[81 - 90]]="DNF","DNF",km4_splits_ranks[[#This Row],[80 okr ]]+km4_splits_ranks[[#This Row],[81 - 90]])</f>
        <v>0.12393576388888888</v>
      </c>
      <c r="AO39" s="17">
        <f>IF(km4_splits_ranks[[#This Row],[91 - 100]]="DNF","DNF",km4_splits_ranks[[#This Row],[90 okr ]]+km4_splits_ranks[[#This Row],[91 - 100]])</f>
        <v>0.1382980324074074</v>
      </c>
      <c r="AP39" s="22">
        <f>IF(km4_splits_ranks[[#This Row],[101 - 105]]="DNF","DNF",km4_splits_ranks[[#This Row],[100 okr ]]+km4_splits_ranks[[#This Row],[101 - 105]])</f>
        <v>0.14528657407407405</v>
      </c>
      <c r="AQ39" s="47">
        <f>IF(km4_splits_ranks[[#This Row],[10 okr ]]="DNF","DNF",RANK(km4_splits_ranks[[#This Row],[10 okr ]],km4_splits_ranks[[10 okr ]],1))</f>
        <v>38</v>
      </c>
      <c r="AR39" s="48">
        <f>IF(km4_splits_ranks[[#This Row],[20 okr ]]="DNF","DNF",RANK(km4_splits_ranks[[#This Row],[20 okr ]],km4_splits_ranks[[20 okr ]],1))</f>
        <v>46</v>
      </c>
      <c r="AS39" s="48">
        <f>IF(km4_splits_ranks[[#This Row],[30 okr ]]="DNF","DNF",RANK(km4_splits_ranks[[#This Row],[30 okr ]],km4_splits_ranks[[30 okr ]],1))</f>
        <v>46</v>
      </c>
      <c r="AT39" s="48">
        <f>IF(km4_splits_ranks[[#This Row],[40 okr ]]="DNF","DNF",RANK(km4_splits_ranks[[#This Row],[40 okr ]],km4_splits_ranks[[40 okr ]],1))</f>
        <v>47</v>
      </c>
      <c r="AU39" s="48">
        <f>IF(km4_splits_ranks[[#This Row],[50 okr ]]="DNF","DNF",RANK(km4_splits_ranks[[#This Row],[50 okr ]],km4_splits_ranks[[50 okr ]],1))</f>
        <v>46</v>
      </c>
      <c r="AV39" s="48">
        <f>IF(km4_splits_ranks[[#This Row],[60 okr ]]="DNF","DNF",RANK(km4_splits_ranks[[#This Row],[60 okr ]],km4_splits_ranks[[60 okr ]],1))</f>
        <v>44</v>
      </c>
      <c r="AW39" s="48">
        <f>IF(km4_splits_ranks[[#This Row],[70 okr ]]="DNF","DNF",RANK(km4_splits_ranks[[#This Row],[70 okr ]],km4_splits_ranks[[70 okr ]],1))</f>
        <v>44</v>
      </c>
      <c r="AX39" s="48">
        <f>IF(km4_splits_ranks[[#This Row],[80 okr ]]="DNF","DNF",RANK(km4_splits_ranks[[#This Row],[80 okr ]],km4_splits_ranks[[80 okr ]],1))</f>
        <v>42</v>
      </c>
      <c r="AY39" s="48">
        <f>IF(km4_splits_ranks[[#This Row],[90 okr ]]="DNF","DNF",RANK(km4_splits_ranks[[#This Row],[90 okr ]],km4_splits_ranks[[90 okr ]],1))</f>
        <v>37</v>
      </c>
      <c r="AZ39" s="48">
        <f>IF(km4_splits_ranks[[#This Row],[100 okr ]]="DNF","DNF",RANK(km4_splits_ranks[[#This Row],[100 okr ]],km4_splits_ranks[[100 okr ]],1))</f>
        <v>36</v>
      </c>
      <c r="BA39" s="48">
        <f>IF(km4_splits_ranks[[#This Row],[105 okr ]]="DNF","DNF",RANK(km4_splits_ranks[[#This Row],[105 okr ]],km4_splits_ranks[[105 okr ]],1))</f>
        <v>36</v>
      </c>
    </row>
    <row r="40" spans="2:53" x14ac:dyDescent="0.2">
      <c r="B40" s="4">
        <f>laps_times[[#This Row],[poř]]</f>
        <v>37</v>
      </c>
      <c r="C40" s="1">
        <f>laps_times[[#This Row],[s.č.]]</f>
        <v>80</v>
      </c>
      <c r="D40" s="1" t="str">
        <f>laps_times[[#This Row],[jméno]]</f>
        <v>Prokop Ondřej</v>
      </c>
      <c r="E40" s="2">
        <f>laps_times[[#This Row],[roč]]</f>
        <v>1962</v>
      </c>
      <c r="F40" s="2" t="str">
        <f>laps_times[[#This Row],[kat]]</f>
        <v>M50</v>
      </c>
      <c r="G40" s="2">
        <f>laps_times[[#This Row],[poř_kat]]</f>
        <v>5</v>
      </c>
      <c r="H40" s="1" t="str">
        <f>IF(ISBLANK(laps_times[[#This Row],[klub]]),"-",laps_times[[#This Row],[klub]])</f>
        <v>ČAU</v>
      </c>
      <c r="I40" s="143">
        <f>laps_times[[#This Row],[celk. čas]]</f>
        <v>0.14733796296296295</v>
      </c>
      <c r="J40" s="28">
        <f>SUM(laps_times[[#This Row],[1]:[10]])</f>
        <v>1.484652777777778E-2</v>
      </c>
      <c r="K40" s="29">
        <f>SUM(laps_times[[#This Row],[11]:[20]])</f>
        <v>1.3721527777777777E-2</v>
      </c>
      <c r="L40" s="29">
        <f>SUM(laps_times[[#This Row],[21]:[30]])</f>
        <v>1.3677430555555557E-2</v>
      </c>
      <c r="M40" s="29">
        <f>SUM(laps_times[[#This Row],[31]:[40]])</f>
        <v>1.3611458333333333E-2</v>
      </c>
      <c r="N40" s="29">
        <f>SUM(laps_times[[#This Row],[41]:[50]])</f>
        <v>1.365752314814815E-2</v>
      </c>
      <c r="O40" s="29">
        <f>SUM(laps_times[[#This Row],[51]:[60]])</f>
        <v>1.3586226851851853E-2</v>
      </c>
      <c r="P40" s="29">
        <f>SUM(laps_times[[#This Row],[61]:[70]])</f>
        <v>1.3794560185185187E-2</v>
      </c>
      <c r="Q40" s="29">
        <f>SUM(laps_times[[#This Row],[71]:[80]])</f>
        <v>1.4000810185185184E-2</v>
      </c>
      <c r="R40" s="29">
        <f>SUM(laps_times[[#This Row],[81]:[90]])</f>
        <v>1.4584027777777777E-2</v>
      </c>
      <c r="S40" s="29">
        <f>SUM(laps_times[[#This Row],[91]:[100]])</f>
        <v>1.4674305555555557E-2</v>
      </c>
      <c r="T40" s="30">
        <f>SUM(laps_times[[#This Row],[101]:[105]])</f>
        <v>7.1863425925925923E-3</v>
      </c>
      <c r="U40" s="44">
        <f>IF(km4_splits_ranks[[#This Row],[1 - 10]]="DNF","DNF",RANK(km4_splits_ranks[[#This Row],[1 - 10]],km4_splits_ranks[1 - 10],1))</f>
        <v>69</v>
      </c>
      <c r="V40" s="45">
        <f>IF(km4_splits_ranks[[#This Row],[11 - 20]]="DNF","DNF",RANK(km4_splits_ranks[[#This Row],[11 - 20]],km4_splits_ranks[11 - 20],1))</f>
        <v>59</v>
      </c>
      <c r="W40" s="45">
        <f>IF(km4_splits_ranks[[#This Row],[21 - 30]]="DNF","DNF",RANK(km4_splits_ranks[[#This Row],[21 - 30]],km4_splits_ranks[21 - 30],1))</f>
        <v>53</v>
      </c>
      <c r="X40" s="45">
        <f>IF(km4_splits_ranks[[#This Row],[31 - 40]]="DNF","DNF",RANK(km4_splits_ranks[[#This Row],[31 - 40]],km4_splits_ranks[31 - 40],1))</f>
        <v>46</v>
      </c>
      <c r="Y40" s="45">
        <f>IF(km4_splits_ranks[[#This Row],[41 - 50]]="DNF","DNF",RANK(km4_splits_ranks[[#This Row],[41 - 50]],km4_splits_ranks[41 - 50],1))</f>
        <v>46</v>
      </c>
      <c r="Z40" s="45">
        <f>IF(km4_splits_ranks[[#This Row],[51 - 60]]="DNF","DNF",RANK(km4_splits_ranks[[#This Row],[51 - 60]],km4_splits_ranks[51 - 60],1))</f>
        <v>37</v>
      </c>
      <c r="AA40" s="45">
        <f>IF(km4_splits_ranks[[#This Row],[61 - 70]]="DNF","DNF",RANK(km4_splits_ranks[[#This Row],[61 - 70]],km4_splits_ranks[61 - 70],1))</f>
        <v>37</v>
      </c>
      <c r="AB40" s="45">
        <f>IF(km4_splits_ranks[[#This Row],[71 - 80]]="DNF","DNF",RANK(km4_splits_ranks[[#This Row],[71 - 80]],km4_splits_ranks[71 - 80],1))</f>
        <v>37</v>
      </c>
      <c r="AC40" s="45">
        <f>IF(km4_splits_ranks[[#This Row],[81 - 90]]="DNF","DNF",RANK(km4_splits_ranks[[#This Row],[81 - 90]],km4_splits_ranks[81 - 90],1))</f>
        <v>33</v>
      </c>
      <c r="AD40" s="45">
        <f>IF(km4_splits_ranks[[#This Row],[91 - 100]]="DNF","DNF",RANK(km4_splits_ranks[[#This Row],[91 - 100]],km4_splits_ranks[91 - 100],1))</f>
        <v>34</v>
      </c>
      <c r="AE40" s="46">
        <f>IF(km4_splits_ranks[[#This Row],[101 - 105]]="DNF","DNF",RANK(km4_splits_ranks[[#This Row],[101 - 105]],km4_splits_ranks[101 - 105],1))</f>
        <v>30</v>
      </c>
      <c r="AF40" s="21">
        <f>km4_splits_ranks[[#This Row],[1 - 10]]</f>
        <v>1.484652777777778E-2</v>
      </c>
      <c r="AG40" s="17">
        <f>IF(km4_splits_ranks[[#This Row],[11 - 20]]="DNF","DNF",km4_splits_ranks[[#This Row],[10 okr ]]+km4_splits_ranks[[#This Row],[11 - 20]])</f>
        <v>2.8568055555555555E-2</v>
      </c>
      <c r="AH40" s="17">
        <f>IF(km4_splits_ranks[[#This Row],[21 - 30]]="DNF","DNF",km4_splits_ranks[[#This Row],[20 okr ]]+km4_splits_ranks[[#This Row],[21 - 30]])</f>
        <v>4.2245486111111112E-2</v>
      </c>
      <c r="AI40" s="17">
        <f>IF(km4_splits_ranks[[#This Row],[31 - 40]]="DNF","DNF",km4_splits_ranks[[#This Row],[30 okr ]]+km4_splits_ranks[[#This Row],[31 - 40]])</f>
        <v>5.5856944444444445E-2</v>
      </c>
      <c r="AJ40" s="17">
        <f>IF(km4_splits_ranks[[#This Row],[41 - 50]]="DNF","DNF",km4_splits_ranks[[#This Row],[40 okr ]]+km4_splits_ranks[[#This Row],[41 - 50]])</f>
        <v>6.9514467592592596E-2</v>
      </c>
      <c r="AK40" s="17">
        <f>IF(km4_splits_ranks[[#This Row],[51 - 60]]="DNF","DNF",km4_splits_ranks[[#This Row],[50 okr ]]+km4_splits_ranks[[#This Row],[51 - 60]])</f>
        <v>8.3100694444444456E-2</v>
      </c>
      <c r="AL40" s="17">
        <f>IF(km4_splits_ranks[[#This Row],[61 - 70]]="DNF","DNF",km4_splits_ranks[[#This Row],[60 okr ]]+km4_splits_ranks[[#This Row],[61 - 70]])</f>
        <v>9.689525462962964E-2</v>
      </c>
      <c r="AM40" s="17">
        <f>IF(km4_splits_ranks[[#This Row],[71 - 80]]="DNF","DNF",km4_splits_ranks[[#This Row],[70 okr ]]+km4_splits_ranks[[#This Row],[71 - 80]])</f>
        <v>0.11089606481481483</v>
      </c>
      <c r="AN40" s="17">
        <f>IF(km4_splits_ranks[[#This Row],[81 - 90]]="DNF","DNF",km4_splits_ranks[[#This Row],[80 okr ]]+km4_splits_ranks[[#This Row],[81 - 90]])</f>
        <v>0.1254800925925926</v>
      </c>
      <c r="AO40" s="17">
        <f>IF(km4_splits_ranks[[#This Row],[91 - 100]]="DNF","DNF",km4_splits_ranks[[#This Row],[90 okr ]]+km4_splits_ranks[[#This Row],[91 - 100]])</f>
        <v>0.14015439814814815</v>
      </c>
      <c r="AP40" s="22">
        <f>IF(km4_splits_ranks[[#This Row],[101 - 105]]="DNF","DNF",km4_splits_ranks[[#This Row],[100 okr ]]+km4_splits_ranks[[#This Row],[101 - 105]])</f>
        <v>0.14734074074074074</v>
      </c>
      <c r="AQ40" s="47">
        <f>IF(km4_splits_ranks[[#This Row],[10 okr ]]="DNF","DNF",RANK(km4_splits_ranks[[#This Row],[10 okr ]],km4_splits_ranks[[10 okr ]],1))</f>
        <v>69</v>
      </c>
      <c r="AR40" s="48">
        <f>IF(km4_splits_ranks[[#This Row],[20 okr ]]="DNF","DNF",RANK(km4_splits_ranks[[#This Row],[20 okr ]],km4_splits_ranks[[20 okr ]],1))</f>
        <v>63</v>
      </c>
      <c r="AS40" s="48">
        <f>IF(km4_splits_ranks[[#This Row],[30 okr ]]="DNF","DNF",RANK(km4_splits_ranks[[#This Row],[30 okr ]],km4_splits_ranks[[30 okr ]],1))</f>
        <v>59</v>
      </c>
      <c r="AT40" s="48">
        <f>IF(km4_splits_ranks[[#This Row],[40 okr ]]="DNF","DNF",RANK(km4_splits_ranks[[#This Row],[40 okr ]],km4_splits_ranks[[40 okr ]],1))</f>
        <v>57</v>
      </c>
      <c r="AU40" s="48">
        <f>IF(km4_splits_ranks[[#This Row],[50 okr ]]="DNF","DNF",RANK(km4_splits_ranks[[#This Row],[50 okr ]],km4_splits_ranks[[50 okr ]],1))</f>
        <v>55</v>
      </c>
      <c r="AV40" s="48">
        <f>IF(km4_splits_ranks[[#This Row],[60 okr ]]="DNF","DNF",RANK(km4_splits_ranks[[#This Row],[60 okr ]],km4_splits_ranks[[60 okr ]],1))</f>
        <v>50</v>
      </c>
      <c r="AW40" s="48">
        <f>IF(km4_splits_ranks[[#This Row],[70 okr ]]="DNF","DNF",RANK(km4_splits_ranks[[#This Row],[70 okr ]],km4_splits_ranks[[70 okr ]],1))</f>
        <v>49</v>
      </c>
      <c r="AX40" s="48">
        <f>IF(km4_splits_ranks[[#This Row],[80 okr ]]="DNF","DNF",RANK(km4_splits_ranks[[#This Row],[80 okr ]],km4_splits_ranks[[80 okr ]],1))</f>
        <v>47</v>
      </c>
      <c r="AY40" s="48">
        <f>IF(km4_splits_ranks[[#This Row],[90 okr ]]="DNF","DNF",RANK(km4_splits_ranks[[#This Row],[90 okr ]],km4_splits_ranks[[90 okr ]],1))</f>
        <v>41</v>
      </c>
      <c r="AZ40" s="48">
        <f>IF(km4_splits_ranks[[#This Row],[100 okr ]]="DNF","DNF",RANK(km4_splits_ranks[[#This Row],[100 okr ]],km4_splits_ranks[[100 okr ]],1))</f>
        <v>39</v>
      </c>
      <c r="BA40" s="48">
        <f>IF(km4_splits_ranks[[#This Row],[105 okr ]]="DNF","DNF",RANK(km4_splits_ranks[[#This Row],[105 okr ]],km4_splits_ranks[[105 okr ]],1))</f>
        <v>37</v>
      </c>
    </row>
    <row r="41" spans="2:53" x14ac:dyDescent="0.2">
      <c r="B41" s="4">
        <f>laps_times[[#This Row],[poř]]</f>
        <v>38</v>
      </c>
      <c r="C41" s="1">
        <f>laps_times[[#This Row],[s.č.]]</f>
        <v>79</v>
      </c>
      <c r="D41" s="1" t="str">
        <f>laps_times[[#This Row],[jméno]]</f>
        <v>Prokop Matěj</v>
      </c>
      <c r="E41" s="2">
        <f>laps_times[[#This Row],[roč]]</f>
        <v>1986</v>
      </c>
      <c r="F41" s="2" t="str">
        <f>laps_times[[#This Row],[kat]]</f>
        <v>M30</v>
      </c>
      <c r="G41" s="2">
        <f>laps_times[[#This Row],[poř_kat]]</f>
        <v>13</v>
      </c>
      <c r="H41" s="1" t="str">
        <f>IF(ISBLANK(laps_times[[#This Row],[klub]]),"-",laps_times[[#This Row],[klub]])</f>
        <v>Clovek Levyt</v>
      </c>
      <c r="I41" s="143">
        <f>laps_times[[#This Row],[celk. čas]]</f>
        <v>0.1476736111111111</v>
      </c>
      <c r="J41" s="28">
        <f>SUM(laps_times[[#This Row],[1]:[10]])</f>
        <v>1.4989699074074075E-2</v>
      </c>
      <c r="K41" s="29">
        <f>SUM(laps_times[[#This Row],[11]:[20]])</f>
        <v>1.3715162037037038E-2</v>
      </c>
      <c r="L41" s="29">
        <f>SUM(laps_times[[#This Row],[21]:[30]])</f>
        <v>1.4125810185185186E-2</v>
      </c>
      <c r="M41" s="29">
        <f>SUM(laps_times[[#This Row],[31]:[40]])</f>
        <v>1.3448032407407409E-2</v>
      </c>
      <c r="N41" s="29">
        <f>SUM(laps_times[[#This Row],[41]:[50]])</f>
        <v>1.351875E-2</v>
      </c>
      <c r="O41" s="29">
        <f>SUM(laps_times[[#This Row],[51]:[60]])</f>
        <v>1.3597685185185183E-2</v>
      </c>
      <c r="P41" s="29">
        <f>SUM(laps_times[[#This Row],[61]:[70]])</f>
        <v>1.4092245370370373E-2</v>
      </c>
      <c r="Q41" s="29">
        <f>SUM(laps_times[[#This Row],[71]:[80]])</f>
        <v>1.4330208333333334E-2</v>
      </c>
      <c r="R41" s="29">
        <f>SUM(laps_times[[#This Row],[81]:[90]])</f>
        <v>1.4695023148148148E-2</v>
      </c>
      <c r="S41" s="29">
        <f>SUM(laps_times[[#This Row],[91]:[100]])</f>
        <v>1.4246412037037037E-2</v>
      </c>
      <c r="T41" s="30">
        <f>SUM(laps_times[[#This Row],[101]:[105]])</f>
        <v>6.9194444444444433E-3</v>
      </c>
      <c r="U41" s="44">
        <f>IF(km4_splits_ranks[[#This Row],[1 - 10]]="DNF","DNF",RANK(km4_splits_ranks[[#This Row],[1 - 10]],km4_splits_ranks[1 - 10],1))</f>
        <v>74</v>
      </c>
      <c r="V41" s="45">
        <f>IF(km4_splits_ranks[[#This Row],[11 - 20]]="DNF","DNF",RANK(km4_splits_ranks[[#This Row],[11 - 20]],km4_splits_ranks[11 - 20],1))</f>
        <v>57</v>
      </c>
      <c r="W41" s="45">
        <f>IF(km4_splits_ranks[[#This Row],[21 - 30]]="DNF","DNF",RANK(km4_splits_ranks[[#This Row],[21 - 30]],km4_splits_ranks[21 - 30],1))</f>
        <v>64</v>
      </c>
      <c r="X41" s="45">
        <f>IF(km4_splits_ranks[[#This Row],[31 - 40]]="DNF","DNF",RANK(km4_splits_ranks[[#This Row],[31 - 40]],km4_splits_ranks[31 - 40],1))</f>
        <v>42</v>
      </c>
      <c r="Y41" s="45">
        <f>IF(km4_splits_ranks[[#This Row],[41 - 50]]="DNF","DNF",RANK(km4_splits_ranks[[#This Row],[41 - 50]],km4_splits_ranks[41 - 50],1))</f>
        <v>42</v>
      </c>
      <c r="Z41" s="45">
        <f>IF(km4_splits_ranks[[#This Row],[51 - 60]]="DNF","DNF",RANK(km4_splits_ranks[[#This Row],[51 - 60]],km4_splits_ranks[51 - 60],1))</f>
        <v>38</v>
      </c>
      <c r="AA41" s="45">
        <f>IF(km4_splits_ranks[[#This Row],[61 - 70]]="DNF","DNF",RANK(km4_splits_ranks[[#This Row],[61 - 70]],km4_splits_ranks[61 - 70],1))</f>
        <v>44</v>
      </c>
      <c r="AB41" s="45">
        <f>IF(km4_splits_ranks[[#This Row],[71 - 80]]="DNF","DNF",RANK(km4_splits_ranks[[#This Row],[71 - 80]],km4_splits_ranks[71 - 80],1))</f>
        <v>42</v>
      </c>
      <c r="AC41" s="45">
        <f>IF(km4_splits_ranks[[#This Row],[81 - 90]]="DNF","DNF",RANK(km4_splits_ranks[[#This Row],[81 - 90]],km4_splits_ranks[81 - 90],1))</f>
        <v>35</v>
      </c>
      <c r="AD41" s="45">
        <f>IF(km4_splits_ranks[[#This Row],[91 - 100]]="DNF","DNF",RANK(km4_splits_ranks[[#This Row],[91 - 100]],km4_splits_ranks[91 - 100],1))</f>
        <v>26</v>
      </c>
      <c r="AE41" s="46">
        <f>IF(km4_splits_ranks[[#This Row],[101 - 105]]="DNF","DNF",RANK(km4_splits_ranks[[#This Row],[101 - 105]],km4_splits_ranks[101 - 105],1))</f>
        <v>25</v>
      </c>
      <c r="AF41" s="21">
        <f>km4_splits_ranks[[#This Row],[1 - 10]]</f>
        <v>1.4989699074074075E-2</v>
      </c>
      <c r="AG41" s="17">
        <f>IF(km4_splits_ranks[[#This Row],[11 - 20]]="DNF","DNF",km4_splits_ranks[[#This Row],[10 okr ]]+km4_splits_ranks[[#This Row],[11 - 20]])</f>
        <v>2.8704861111111112E-2</v>
      </c>
      <c r="AH41" s="17">
        <f>IF(km4_splits_ranks[[#This Row],[21 - 30]]="DNF","DNF",km4_splits_ranks[[#This Row],[20 okr ]]+km4_splits_ranks[[#This Row],[21 - 30]])</f>
        <v>4.2830671296296294E-2</v>
      </c>
      <c r="AI41" s="17">
        <f>IF(km4_splits_ranks[[#This Row],[31 - 40]]="DNF","DNF",km4_splits_ranks[[#This Row],[30 okr ]]+km4_splits_ranks[[#This Row],[31 - 40]])</f>
        <v>5.6278703703703706E-2</v>
      </c>
      <c r="AJ41" s="17">
        <f>IF(km4_splits_ranks[[#This Row],[41 - 50]]="DNF","DNF",km4_splits_ranks[[#This Row],[40 okr ]]+km4_splits_ranks[[#This Row],[41 - 50]])</f>
        <v>6.9797453703703702E-2</v>
      </c>
      <c r="AK41" s="17">
        <f>IF(km4_splits_ranks[[#This Row],[51 - 60]]="DNF","DNF",km4_splits_ranks[[#This Row],[50 okr ]]+km4_splits_ranks[[#This Row],[51 - 60]])</f>
        <v>8.3395138888888887E-2</v>
      </c>
      <c r="AL41" s="17">
        <f>IF(km4_splits_ranks[[#This Row],[61 - 70]]="DNF","DNF",km4_splits_ranks[[#This Row],[60 okr ]]+km4_splits_ranks[[#This Row],[61 - 70]])</f>
        <v>9.7487384259259263E-2</v>
      </c>
      <c r="AM41" s="17">
        <f>IF(km4_splits_ranks[[#This Row],[71 - 80]]="DNF","DNF",km4_splits_ranks[[#This Row],[70 okr ]]+km4_splits_ranks[[#This Row],[71 - 80]])</f>
        <v>0.11181759259259259</v>
      </c>
      <c r="AN41" s="17">
        <f>IF(km4_splits_ranks[[#This Row],[81 - 90]]="DNF","DNF",km4_splits_ranks[[#This Row],[80 okr ]]+km4_splits_ranks[[#This Row],[81 - 90]])</f>
        <v>0.12651261574074074</v>
      </c>
      <c r="AO41" s="17">
        <f>IF(km4_splits_ranks[[#This Row],[91 - 100]]="DNF","DNF",km4_splits_ranks[[#This Row],[90 okr ]]+km4_splits_ranks[[#This Row],[91 - 100]])</f>
        <v>0.14075902777777777</v>
      </c>
      <c r="AP41" s="22">
        <f>IF(km4_splits_ranks[[#This Row],[101 - 105]]="DNF","DNF",km4_splits_ranks[[#This Row],[100 okr ]]+km4_splits_ranks[[#This Row],[101 - 105]])</f>
        <v>0.14767847222222222</v>
      </c>
      <c r="AQ41" s="47">
        <f>IF(km4_splits_ranks[[#This Row],[10 okr ]]="DNF","DNF",RANK(km4_splits_ranks[[#This Row],[10 okr ]],km4_splits_ranks[[10 okr ]],1))</f>
        <v>74</v>
      </c>
      <c r="AR41" s="48">
        <f>IF(km4_splits_ranks[[#This Row],[20 okr ]]="DNF","DNF",RANK(km4_splits_ranks[[#This Row],[20 okr ]],km4_splits_ranks[[20 okr ]],1))</f>
        <v>64</v>
      </c>
      <c r="AS41" s="48">
        <f>IF(km4_splits_ranks[[#This Row],[30 okr ]]="DNF","DNF",RANK(km4_splits_ranks[[#This Row],[30 okr ]],km4_splits_ranks[[30 okr ]],1))</f>
        <v>65</v>
      </c>
      <c r="AT41" s="48">
        <f>IF(km4_splits_ranks[[#This Row],[40 okr ]]="DNF","DNF",RANK(km4_splits_ranks[[#This Row],[40 okr ]],km4_splits_ranks[[40 okr ]],1))</f>
        <v>60</v>
      </c>
      <c r="AU41" s="48">
        <f>IF(km4_splits_ranks[[#This Row],[50 okr ]]="DNF","DNF",RANK(km4_splits_ranks[[#This Row],[50 okr ]],km4_splits_ranks[[50 okr ]],1))</f>
        <v>56</v>
      </c>
      <c r="AV41" s="48">
        <f>IF(km4_splits_ranks[[#This Row],[60 okr ]]="DNF","DNF",RANK(km4_splits_ranks[[#This Row],[60 okr ]],km4_splits_ranks[[60 okr ]],1))</f>
        <v>53</v>
      </c>
      <c r="AW41" s="48">
        <f>IF(km4_splits_ranks[[#This Row],[70 okr ]]="DNF","DNF",RANK(km4_splits_ranks[[#This Row],[70 okr ]],km4_splits_ranks[[70 okr ]],1))</f>
        <v>50</v>
      </c>
      <c r="AX41" s="48">
        <f>IF(km4_splits_ranks[[#This Row],[80 okr ]]="DNF","DNF",RANK(km4_splits_ranks[[#This Row],[80 okr ]],km4_splits_ranks[[80 okr ]],1))</f>
        <v>50</v>
      </c>
      <c r="AY41" s="48">
        <f>IF(km4_splits_ranks[[#This Row],[90 okr ]]="DNF","DNF",RANK(km4_splits_ranks[[#This Row],[90 okr ]],km4_splits_ranks[[90 okr ]],1))</f>
        <v>45</v>
      </c>
      <c r="AZ41" s="48">
        <f>IF(km4_splits_ranks[[#This Row],[100 okr ]]="DNF","DNF",RANK(km4_splits_ranks[[#This Row],[100 okr ]],km4_splits_ranks[[100 okr ]],1))</f>
        <v>40</v>
      </c>
      <c r="BA41" s="48">
        <f>IF(km4_splits_ranks[[#This Row],[105 okr ]]="DNF","DNF",RANK(km4_splits_ranks[[#This Row],[105 okr ]],km4_splits_ranks[[105 okr ]],1))</f>
        <v>38</v>
      </c>
    </row>
    <row r="42" spans="2:53" x14ac:dyDescent="0.2">
      <c r="B42" s="4">
        <f>laps_times[[#This Row],[poř]]</f>
        <v>39</v>
      </c>
      <c r="C42" s="1">
        <f>laps_times[[#This Row],[s.č.]]</f>
        <v>19</v>
      </c>
      <c r="D42" s="1" t="str">
        <f>laps_times[[#This Row],[jméno]]</f>
        <v>Buchlovský Petr</v>
      </c>
      <c r="E42" s="2">
        <f>laps_times[[#This Row],[roč]]</f>
        <v>1971</v>
      </c>
      <c r="F42" s="2" t="str">
        <f>laps_times[[#This Row],[kat]]</f>
        <v>M40</v>
      </c>
      <c r="G42" s="2">
        <f>laps_times[[#This Row],[poř_kat]]</f>
        <v>16</v>
      </c>
      <c r="H42" s="1" t="str">
        <f>IF(ISBLANK(laps_times[[#This Row],[klub]]),"-",laps_times[[#This Row],[klub]])</f>
        <v>-</v>
      </c>
      <c r="I42" s="143">
        <f>laps_times[[#This Row],[celk. čas]]</f>
        <v>0.14799768518518519</v>
      </c>
      <c r="J42" s="28">
        <f>SUM(laps_times[[#This Row],[1]:[10]])</f>
        <v>1.4275000000000003E-2</v>
      </c>
      <c r="K42" s="29">
        <f>SUM(laps_times[[#This Row],[11]:[20]])</f>
        <v>1.3339351851851852E-2</v>
      </c>
      <c r="L42" s="29">
        <f>SUM(laps_times[[#This Row],[21]:[30]])</f>
        <v>1.3476967592592592E-2</v>
      </c>
      <c r="M42" s="29">
        <f>SUM(laps_times[[#This Row],[31]:[40]])</f>
        <v>1.3450347222222221E-2</v>
      </c>
      <c r="N42" s="29">
        <f>SUM(laps_times[[#This Row],[41]:[50]])</f>
        <v>1.3586458333333332E-2</v>
      </c>
      <c r="O42" s="29">
        <f>SUM(laps_times[[#This Row],[51]:[60]])</f>
        <v>1.3902546296296298E-2</v>
      </c>
      <c r="P42" s="29">
        <f>SUM(laps_times[[#This Row],[61]:[70]])</f>
        <v>1.4327430555555559E-2</v>
      </c>
      <c r="Q42" s="29">
        <f>SUM(laps_times[[#This Row],[71]:[80]])</f>
        <v>1.4486689814814813E-2</v>
      </c>
      <c r="R42" s="29">
        <f>SUM(laps_times[[#This Row],[81]:[90]])</f>
        <v>1.4814814814814815E-2</v>
      </c>
      <c r="S42" s="29">
        <f>SUM(laps_times[[#This Row],[91]:[100]])</f>
        <v>1.5113194444444445E-2</v>
      </c>
      <c r="T42" s="30">
        <f>SUM(laps_times[[#This Row],[101]:[105]])</f>
        <v>7.2311342592592592E-3</v>
      </c>
      <c r="U42" s="44">
        <f>IF(km4_splits_ranks[[#This Row],[1 - 10]]="DNF","DNF",RANK(km4_splits_ranks[[#This Row],[1 - 10]],km4_splits_ranks[1 - 10],1))</f>
        <v>56</v>
      </c>
      <c r="V42" s="45">
        <f>IF(km4_splits_ranks[[#This Row],[11 - 20]]="DNF","DNF",RANK(km4_splits_ranks[[#This Row],[11 - 20]],km4_splits_ranks[11 - 20],1))</f>
        <v>50</v>
      </c>
      <c r="W42" s="45">
        <f>IF(km4_splits_ranks[[#This Row],[21 - 30]]="DNF","DNF",RANK(km4_splits_ranks[[#This Row],[21 - 30]],km4_splits_ranks[21 - 30],1))</f>
        <v>46</v>
      </c>
      <c r="X42" s="45">
        <f>IF(km4_splits_ranks[[#This Row],[31 - 40]]="DNF","DNF",RANK(km4_splits_ranks[[#This Row],[31 - 40]],km4_splits_ranks[31 - 40],1))</f>
        <v>43</v>
      </c>
      <c r="Y42" s="45">
        <f>IF(km4_splits_ranks[[#This Row],[41 - 50]]="DNF","DNF",RANK(km4_splits_ranks[[#This Row],[41 - 50]],km4_splits_ranks[41 - 50],1))</f>
        <v>45</v>
      </c>
      <c r="Z42" s="45">
        <f>IF(km4_splits_ranks[[#This Row],[51 - 60]]="DNF","DNF",RANK(km4_splits_ranks[[#This Row],[51 - 60]],km4_splits_ranks[51 - 60],1))</f>
        <v>44</v>
      </c>
      <c r="AA42" s="45">
        <f>IF(km4_splits_ranks[[#This Row],[61 - 70]]="DNF","DNF",RANK(km4_splits_ranks[[#This Row],[61 - 70]],km4_splits_ranks[61 - 70],1))</f>
        <v>46</v>
      </c>
      <c r="AB42" s="45">
        <f>IF(km4_splits_ranks[[#This Row],[71 - 80]]="DNF","DNF",RANK(km4_splits_ranks[[#This Row],[71 - 80]],km4_splits_ranks[71 - 80],1))</f>
        <v>45</v>
      </c>
      <c r="AC42" s="45">
        <f>IF(km4_splits_ranks[[#This Row],[81 - 90]]="DNF","DNF",RANK(km4_splits_ranks[[#This Row],[81 - 90]],km4_splits_ranks[81 - 90],1))</f>
        <v>38</v>
      </c>
      <c r="AD42" s="45">
        <f>IF(km4_splits_ranks[[#This Row],[91 - 100]]="DNF","DNF",RANK(km4_splits_ranks[[#This Row],[91 - 100]],km4_splits_ranks[91 - 100],1))</f>
        <v>36</v>
      </c>
      <c r="AE42" s="46">
        <f>IF(km4_splits_ranks[[#This Row],[101 - 105]]="DNF","DNF",RANK(km4_splits_ranks[[#This Row],[101 - 105]],km4_splits_ranks[101 - 105],1))</f>
        <v>31</v>
      </c>
      <c r="AF42" s="21">
        <f>km4_splits_ranks[[#This Row],[1 - 10]]</f>
        <v>1.4275000000000003E-2</v>
      </c>
      <c r="AG42" s="17">
        <f>IF(km4_splits_ranks[[#This Row],[11 - 20]]="DNF","DNF",km4_splits_ranks[[#This Row],[10 okr ]]+km4_splits_ranks[[#This Row],[11 - 20]])</f>
        <v>2.7614351851851855E-2</v>
      </c>
      <c r="AH42" s="17">
        <f>IF(km4_splits_ranks[[#This Row],[21 - 30]]="DNF","DNF",km4_splits_ranks[[#This Row],[20 okr ]]+km4_splits_ranks[[#This Row],[21 - 30]])</f>
        <v>4.1091319444444448E-2</v>
      </c>
      <c r="AI42" s="17">
        <f>IF(km4_splits_ranks[[#This Row],[31 - 40]]="DNF","DNF",km4_splits_ranks[[#This Row],[30 okr ]]+km4_splits_ranks[[#This Row],[31 - 40]])</f>
        <v>5.4541666666666669E-2</v>
      </c>
      <c r="AJ42" s="17">
        <f>IF(km4_splits_ranks[[#This Row],[41 - 50]]="DNF","DNF",km4_splits_ranks[[#This Row],[40 okr ]]+km4_splits_ranks[[#This Row],[41 - 50]])</f>
        <v>6.8128124999999998E-2</v>
      </c>
      <c r="AK42" s="17">
        <f>IF(km4_splits_ranks[[#This Row],[51 - 60]]="DNF","DNF",km4_splits_ranks[[#This Row],[50 okr ]]+km4_splits_ranks[[#This Row],[51 - 60]])</f>
        <v>8.2030671296296293E-2</v>
      </c>
      <c r="AL42" s="17">
        <f>IF(km4_splits_ranks[[#This Row],[61 - 70]]="DNF","DNF",km4_splits_ranks[[#This Row],[60 okr ]]+km4_splits_ranks[[#This Row],[61 - 70]])</f>
        <v>9.6358101851851855E-2</v>
      </c>
      <c r="AM42" s="17">
        <f>IF(km4_splits_ranks[[#This Row],[71 - 80]]="DNF","DNF",km4_splits_ranks[[#This Row],[70 okr ]]+km4_splits_ranks[[#This Row],[71 - 80]])</f>
        <v>0.11084479166666666</v>
      </c>
      <c r="AN42" s="17">
        <f>IF(km4_splits_ranks[[#This Row],[81 - 90]]="DNF","DNF",km4_splits_ranks[[#This Row],[80 okr ]]+km4_splits_ranks[[#This Row],[81 - 90]])</f>
        <v>0.12565960648148147</v>
      </c>
      <c r="AO42" s="17">
        <f>IF(km4_splits_ranks[[#This Row],[91 - 100]]="DNF","DNF",km4_splits_ranks[[#This Row],[90 okr ]]+km4_splits_ranks[[#This Row],[91 - 100]])</f>
        <v>0.14077280092592592</v>
      </c>
      <c r="AP42" s="22">
        <f>IF(km4_splits_ranks[[#This Row],[101 - 105]]="DNF","DNF",km4_splits_ranks[[#This Row],[100 okr ]]+km4_splits_ranks[[#This Row],[101 - 105]])</f>
        <v>0.14800393518518518</v>
      </c>
      <c r="AQ42" s="47">
        <f>IF(km4_splits_ranks[[#This Row],[10 okr ]]="DNF","DNF",RANK(km4_splits_ranks[[#This Row],[10 okr ]],km4_splits_ranks[[10 okr ]],1))</f>
        <v>56</v>
      </c>
      <c r="AR42" s="48">
        <f>IF(km4_splits_ranks[[#This Row],[20 okr ]]="DNF","DNF",RANK(km4_splits_ranks[[#This Row],[20 okr ]],km4_splits_ranks[[20 okr ]],1))</f>
        <v>50</v>
      </c>
      <c r="AS42" s="48">
        <f>IF(km4_splits_ranks[[#This Row],[30 okr ]]="DNF","DNF",RANK(km4_splits_ranks[[#This Row],[30 okr ]],km4_splits_ranks[[30 okr ]],1))</f>
        <v>50</v>
      </c>
      <c r="AT42" s="48">
        <f>IF(km4_splits_ranks[[#This Row],[40 okr ]]="DNF","DNF",RANK(km4_splits_ranks[[#This Row],[40 okr ]],km4_splits_ranks[[40 okr ]],1))</f>
        <v>48</v>
      </c>
      <c r="AU42" s="48">
        <f>IF(km4_splits_ranks[[#This Row],[50 okr ]]="DNF","DNF",RANK(km4_splits_ranks[[#This Row],[50 okr ]],km4_splits_ranks[[50 okr ]],1))</f>
        <v>47</v>
      </c>
      <c r="AV42" s="48">
        <f>IF(km4_splits_ranks[[#This Row],[60 okr ]]="DNF","DNF",RANK(km4_splits_ranks[[#This Row],[60 okr ]],km4_splits_ranks[[60 okr ]],1))</f>
        <v>46</v>
      </c>
      <c r="AW42" s="48">
        <f>IF(km4_splits_ranks[[#This Row],[70 okr ]]="DNF","DNF",RANK(km4_splits_ranks[[#This Row],[70 okr ]],km4_splits_ranks[[70 okr ]],1))</f>
        <v>45</v>
      </c>
      <c r="AX42" s="48">
        <f>IF(km4_splits_ranks[[#This Row],[80 okr ]]="DNF","DNF",RANK(km4_splits_ranks[[#This Row],[80 okr ]],km4_splits_ranks[[80 okr ]],1))</f>
        <v>46</v>
      </c>
      <c r="AY42" s="48">
        <f>IF(km4_splits_ranks[[#This Row],[90 okr ]]="DNF","DNF",RANK(km4_splits_ranks[[#This Row],[90 okr ]],km4_splits_ranks[[90 okr ]],1))</f>
        <v>44</v>
      </c>
      <c r="AZ42" s="48">
        <f>IF(km4_splits_ranks[[#This Row],[100 okr ]]="DNF","DNF",RANK(km4_splits_ranks[[#This Row],[100 okr ]],km4_splits_ranks[[100 okr ]],1))</f>
        <v>41</v>
      </c>
      <c r="BA42" s="48">
        <f>IF(km4_splits_ranks[[#This Row],[105 okr ]]="DNF","DNF",RANK(km4_splits_ranks[[#This Row],[105 okr ]],km4_splits_ranks[[105 okr ]],1))</f>
        <v>39</v>
      </c>
    </row>
    <row r="43" spans="2:53" x14ac:dyDescent="0.2">
      <c r="B43" s="4">
        <f>laps_times[[#This Row],[poř]]</f>
        <v>40</v>
      </c>
      <c r="C43" s="1">
        <f>laps_times[[#This Row],[s.č.]]</f>
        <v>85</v>
      </c>
      <c r="D43" s="1" t="str">
        <f>laps_times[[#This Row],[jméno]]</f>
        <v>Riedl Vladimír</v>
      </c>
      <c r="E43" s="2">
        <f>laps_times[[#This Row],[roč]]</f>
        <v>1971</v>
      </c>
      <c r="F43" s="2" t="str">
        <f>laps_times[[#This Row],[kat]]</f>
        <v>M40</v>
      </c>
      <c r="G43" s="2">
        <f>laps_times[[#This Row],[poř_kat]]</f>
        <v>17</v>
      </c>
      <c r="H43" s="1" t="str">
        <f>IF(ISBLANK(laps_times[[#This Row],[klub]]),"-",laps_times[[#This Row],[klub]])</f>
        <v>-</v>
      </c>
      <c r="I43" s="143">
        <f>laps_times[[#This Row],[celk. čas]]</f>
        <v>0.14815972222222221</v>
      </c>
      <c r="J43" s="28">
        <f>SUM(laps_times[[#This Row],[1]:[10]])</f>
        <v>1.3497337962962961E-2</v>
      </c>
      <c r="K43" s="29">
        <f>SUM(laps_times[[#This Row],[11]:[20]])</f>
        <v>1.2579282407407409E-2</v>
      </c>
      <c r="L43" s="29">
        <f>SUM(laps_times[[#This Row],[21]:[30]])</f>
        <v>1.2533333333333332E-2</v>
      </c>
      <c r="M43" s="29">
        <f>SUM(laps_times[[#This Row],[31]:[40]])</f>
        <v>1.2809375E-2</v>
      </c>
      <c r="N43" s="29">
        <f>SUM(laps_times[[#This Row],[41]:[50]])</f>
        <v>1.3274652777777778E-2</v>
      </c>
      <c r="O43" s="29">
        <f>SUM(laps_times[[#This Row],[51]:[60]])</f>
        <v>1.3366666666666666E-2</v>
      </c>
      <c r="P43" s="29">
        <f>SUM(laps_times[[#This Row],[61]:[70]])</f>
        <v>1.438912037037037E-2</v>
      </c>
      <c r="Q43" s="29">
        <f>SUM(laps_times[[#This Row],[71]:[80]])</f>
        <v>1.478449074074074E-2</v>
      </c>
      <c r="R43" s="29">
        <f>SUM(laps_times[[#This Row],[81]:[90]])</f>
        <v>1.6082638888888893E-2</v>
      </c>
      <c r="S43" s="29">
        <f>SUM(laps_times[[#This Row],[91]:[100]])</f>
        <v>1.652199074074074E-2</v>
      </c>
      <c r="T43" s="30">
        <f>SUM(laps_times[[#This Row],[101]:[105]])</f>
        <v>8.32349537037037E-3</v>
      </c>
      <c r="U43" s="44">
        <f>IF(km4_splits_ranks[[#This Row],[1 - 10]]="DNF","DNF",RANK(km4_splits_ranks[[#This Row],[1 - 10]],km4_splits_ranks[1 - 10],1))</f>
        <v>42</v>
      </c>
      <c r="V43" s="45">
        <f>IF(km4_splits_ranks[[#This Row],[11 - 20]]="DNF","DNF",RANK(km4_splits_ranks[[#This Row],[11 - 20]],km4_splits_ranks[11 - 20],1))</f>
        <v>29</v>
      </c>
      <c r="W43" s="45">
        <f>IF(km4_splits_ranks[[#This Row],[21 - 30]]="DNF","DNF",RANK(km4_splits_ranks[[#This Row],[21 - 30]],km4_splits_ranks[21 - 30],1))</f>
        <v>26</v>
      </c>
      <c r="X43" s="45">
        <f>IF(km4_splits_ranks[[#This Row],[31 - 40]]="DNF","DNF",RANK(km4_splits_ranks[[#This Row],[31 - 40]],km4_splits_ranks[31 - 40],1))</f>
        <v>31</v>
      </c>
      <c r="Y43" s="45">
        <f>IF(km4_splits_ranks[[#This Row],[41 - 50]]="DNF","DNF",RANK(km4_splits_ranks[[#This Row],[41 - 50]],km4_splits_ranks[41 - 50],1))</f>
        <v>39</v>
      </c>
      <c r="Z43" s="45">
        <f>IF(km4_splits_ranks[[#This Row],[51 - 60]]="DNF","DNF",RANK(km4_splits_ranks[[#This Row],[51 - 60]],km4_splits_ranks[51 - 60],1))</f>
        <v>35</v>
      </c>
      <c r="AA43" s="45">
        <f>IF(km4_splits_ranks[[#This Row],[61 - 70]]="DNF","DNF",RANK(km4_splits_ranks[[#This Row],[61 - 70]],km4_splits_ranks[61 - 70],1))</f>
        <v>47</v>
      </c>
      <c r="AB43" s="45">
        <f>IF(km4_splits_ranks[[#This Row],[71 - 80]]="DNF","DNF",RANK(km4_splits_ranks[[#This Row],[71 - 80]],km4_splits_ranks[71 - 80],1))</f>
        <v>46</v>
      </c>
      <c r="AC43" s="45">
        <f>IF(km4_splits_ranks[[#This Row],[81 - 90]]="DNF","DNF",RANK(km4_splits_ranks[[#This Row],[81 - 90]],km4_splits_ranks[81 - 90],1))</f>
        <v>58</v>
      </c>
      <c r="AD43" s="45">
        <f>IF(km4_splits_ranks[[#This Row],[91 - 100]]="DNF","DNF",RANK(km4_splits_ranks[[#This Row],[91 - 100]],km4_splits_ranks[91 - 100],1))</f>
        <v>59</v>
      </c>
      <c r="AE43" s="46">
        <f>IF(km4_splits_ranks[[#This Row],[101 - 105]]="DNF","DNF",RANK(km4_splits_ranks[[#This Row],[101 - 105]],km4_splits_ranks[101 - 105],1))</f>
        <v>69</v>
      </c>
      <c r="AF43" s="21">
        <f>km4_splits_ranks[[#This Row],[1 - 10]]</f>
        <v>1.3497337962962961E-2</v>
      </c>
      <c r="AG43" s="17">
        <f>IF(km4_splits_ranks[[#This Row],[11 - 20]]="DNF","DNF",km4_splits_ranks[[#This Row],[10 okr ]]+km4_splits_ranks[[#This Row],[11 - 20]])</f>
        <v>2.6076620370370368E-2</v>
      </c>
      <c r="AH43" s="17">
        <f>IF(km4_splits_ranks[[#This Row],[21 - 30]]="DNF","DNF",km4_splits_ranks[[#This Row],[20 okr ]]+km4_splits_ranks[[#This Row],[21 - 30]])</f>
        <v>3.8609953703703702E-2</v>
      </c>
      <c r="AI43" s="17">
        <f>IF(km4_splits_ranks[[#This Row],[31 - 40]]="DNF","DNF",km4_splits_ranks[[#This Row],[30 okr ]]+km4_splits_ranks[[#This Row],[31 - 40]])</f>
        <v>5.14193287037037E-2</v>
      </c>
      <c r="AJ43" s="17">
        <f>IF(km4_splits_ranks[[#This Row],[41 - 50]]="DNF","DNF",km4_splits_ranks[[#This Row],[40 okr ]]+km4_splits_ranks[[#This Row],[41 - 50]])</f>
        <v>6.4693981481481477E-2</v>
      </c>
      <c r="AK43" s="17">
        <f>IF(km4_splits_ranks[[#This Row],[51 - 60]]="DNF","DNF",km4_splits_ranks[[#This Row],[50 okr ]]+km4_splits_ranks[[#This Row],[51 - 60]])</f>
        <v>7.8060648148148143E-2</v>
      </c>
      <c r="AL43" s="17">
        <f>IF(km4_splits_ranks[[#This Row],[61 - 70]]="DNF","DNF",km4_splits_ranks[[#This Row],[60 okr ]]+km4_splits_ranks[[#This Row],[61 - 70]])</f>
        <v>9.2449768518518508E-2</v>
      </c>
      <c r="AM43" s="17">
        <f>IF(km4_splits_ranks[[#This Row],[71 - 80]]="DNF","DNF",km4_splits_ranks[[#This Row],[70 okr ]]+km4_splits_ranks[[#This Row],[71 - 80]])</f>
        <v>0.10723425925925925</v>
      </c>
      <c r="AN43" s="17">
        <f>IF(km4_splits_ranks[[#This Row],[81 - 90]]="DNF","DNF",km4_splits_ranks[[#This Row],[80 okr ]]+km4_splits_ranks[[#This Row],[81 - 90]])</f>
        <v>0.12331689814814814</v>
      </c>
      <c r="AO43" s="17">
        <f>IF(km4_splits_ranks[[#This Row],[91 - 100]]="DNF","DNF",km4_splits_ranks[[#This Row],[90 okr ]]+km4_splits_ranks[[#This Row],[91 - 100]])</f>
        <v>0.13983888888888887</v>
      </c>
      <c r="AP43" s="22">
        <f>IF(km4_splits_ranks[[#This Row],[101 - 105]]="DNF","DNF",km4_splits_ranks[[#This Row],[100 okr ]]+km4_splits_ranks[[#This Row],[101 - 105]])</f>
        <v>0.14816238425925923</v>
      </c>
      <c r="AQ43" s="47">
        <f>IF(km4_splits_ranks[[#This Row],[10 okr ]]="DNF","DNF",RANK(km4_splits_ranks[[#This Row],[10 okr ]],km4_splits_ranks[[10 okr ]],1))</f>
        <v>42</v>
      </c>
      <c r="AR43" s="48">
        <f>IF(km4_splits_ranks[[#This Row],[20 okr ]]="DNF","DNF",RANK(km4_splits_ranks[[#This Row],[20 okr ]],km4_splits_ranks[[20 okr ]],1))</f>
        <v>36</v>
      </c>
      <c r="AS43" s="48">
        <f>IF(km4_splits_ranks[[#This Row],[30 okr ]]="DNF","DNF",RANK(km4_splits_ranks[[#This Row],[30 okr ]],km4_splits_ranks[[30 okr ]],1))</f>
        <v>34</v>
      </c>
      <c r="AT43" s="48">
        <f>IF(km4_splits_ranks[[#This Row],[40 okr ]]="DNF","DNF",RANK(km4_splits_ranks[[#This Row],[40 okr ]],km4_splits_ranks[[40 okr ]],1))</f>
        <v>33</v>
      </c>
      <c r="AU43" s="48">
        <f>IF(km4_splits_ranks[[#This Row],[50 okr ]]="DNF","DNF",RANK(km4_splits_ranks[[#This Row],[50 okr ]],km4_splits_ranks[[50 okr ]],1))</f>
        <v>34</v>
      </c>
      <c r="AV43" s="48">
        <f>IF(km4_splits_ranks[[#This Row],[60 okr ]]="DNF","DNF",RANK(km4_splits_ranks[[#This Row],[60 okr ]],km4_splits_ranks[[60 okr ]],1))</f>
        <v>32</v>
      </c>
      <c r="AW43" s="48">
        <f>IF(km4_splits_ranks[[#This Row],[70 okr ]]="DNF","DNF",RANK(km4_splits_ranks[[#This Row],[70 okr ]],km4_splits_ranks[[70 okr ]],1))</f>
        <v>34</v>
      </c>
      <c r="AX43" s="48">
        <f>IF(km4_splits_ranks[[#This Row],[80 okr ]]="DNF","DNF",RANK(km4_splits_ranks[[#This Row],[80 okr ]],km4_splits_ranks[[80 okr ]],1))</f>
        <v>35</v>
      </c>
      <c r="AY43" s="48">
        <f>IF(km4_splits_ranks[[#This Row],[90 okr ]]="DNF","DNF",RANK(km4_splits_ranks[[#This Row],[90 okr ]],km4_splits_ranks[[90 okr ]],1))</f>
        <v>36</v>
      </c>
      <c r="AZ43" s="48">
        <f>IF(km4_splits_ranks[[#This Row],[100 okr ]]="DNF","DNF",RANK(km4_splits_ranks[[#This Row],[100 okr ]],km4_splits_ranks[[100 okr ]],1))</f>
        <v>38</v>
      </c>
      <c r="BA43" s="48">
        <f>IF(km4_splits_ranks[[#This Row],[105 okr ]]="DNF","DNF",RANK(km4_splits_ranks[[#This Row],[105 okr ]],km4_splits_ranks[[105 okr ]],1))</f>
        <v>40</v>
      </c>
    </row>
    <row r="44" spans="2:53" x14ac:dyDescent="0.2">
      <c r="B44" s="4">
        <f>laps_times[[#This Row],[poř]]</f>
        <v>41</v>
      </c>
      <c r="C44" s="1">
        <f>laps_times[[#This Row],[s.č.]]</f>
        <v>102</v>
      </c>
      <c r="D44" s="1" t="str">
        <f>laps_times[[#This Row],[jméno]]</f>
        <v>Štěpánek Kamil</v>
      </c>
      <c r="E44" s="2">
        <f>laps_times[[#This Row],[roč]]</f>
        <v>1985</v>
      </c>
      <c r="F44" s="2" t="str">
        <f>laps_times[[#This Row],[kat]]</f>
        <v>M30</v>
      </c>
      <c r="G44" s="2">
        <f>laps_times[[#This Row],[poř_kat]]</f>
        <v>14</v>
      </c>
      <c r="H44" s="1" t="str">
        <f>IF(ISBLANK(laps_times[[#This Row],[klub]]),"-",laps_times[[#This Row],[klub]])</f>
        <v>JKM České Budějovice</v>
      </c>
      <c r="I44" s="143">
        <f>laps_times[[#This Row],[celk. čas]]</f>
        <v>0.14873842592592593</v>
      </c>
      <c r="J44" s="28">
        <f>SUM(laps_times[[#This Row],[1]:[10]])</f>
        <v>1.3687268518518519E-2</v>
      </c>
      <c r="K44" s="29">
        <f>SUM(laps_times[[#This Row],[11]:[20]])</f>
        <v>1.2787615740740742E-2</v>
      </c>
      <c r="L44" s="29">
        <f>SUM(laps_times[[#This Row],[21]:[30]])</f>
        <v>1.3006597222222223E-2</v>
      </c>
      <c r="M44" s="29">
        <f>SUM(laps_times[[#This Row],[31]:[40]])</f>
        <v>1.3281249999999998E-2</v>
      </c>
      <c r="N44" s="29">
        <f>SUM(laps_times[[#This Row],[41]:[50]])</f>
        <v>1.3088657407407406E-2</v>
      </c>
      <c r="O44" s="29">
        <f>SUM(laps_times[[#This Row],[51]:[60]])</f>
        <v>1.3776620370370373E-2</v>
      </c>
      <c r="P44" s="29">
        <f>SUM(laps_times[[#This Row],[61]:[70]])</f>
        <v>1.3657754629629631E-2</v>
      </c>
      <c r="Q44" s="29">
        <f>SUM(laps_times[[#This Row],[71]:[80]])</f>
        <v>1.4371527777777776E-2</v>
      </c>
      <c r="R44" s="29">
        <f>SUM(laps_times[[#This Row],[81]:[90]])</f>
        <v>1.5308564814814815E-2</v>
      </c>
      <c r="S44" s="29">
        <f>SUM(laps_times[[#This Row],[91]:[100]])</f>
        <v>1.6464583333333335E-2</v>
      </c>
      <c r="T44" s="30">
        <f>SUM(laps_times[[#This Row],[101]:[105]])</f>
        <v>9.3186342592592591E-3</v>
      </c>
      <c r="U44" s="44">
        <f>IF(km4_splits_ranks[[#This Row],[1 - 10]]="DNF","DNF",RANK(km4_splits_ranks[[#This Row],[1 - 10]],km4_splits_ranks[1 - 10],1))</f>
        <v>47</v>
      </c>
      <c r="V44" s="45">
        <f>IF(km4_splits_ranks[[#This Row],[11 - 20]]="DNF","DNF",RANK(km4_splits_ranks[[#This Row],[11 - 20]],km4_splits_ranks[11 - 20],1))</f>
        <v>39</v>
      </c>
      <c r="W44" s="45">
        <f>IF(km4_splits_ranks[[#This Row],[21 - 30]]="DNF","DNF",RANK(km4_splits_ranks[[#This Row],[21 - 30]],km4_splits_ranks[21 - 30],1))</f>
        <v>40</v>
      </c>
      <c r="X44" s="45">
        <f>IF(km4_splits_ranks[[#This Row],[31 - 40]]="DNF","DNF",RANK(km4_splits_ranks[[#This Row],[31 - 40]],km4_splits_ranks[31 - 40],1))</f>
        <v>41</v>
      </c>
      <c r="Y44" s="45">
        <f>IF(km4_splits_ranks[[#This Row],[41 - 50]]="DNF","DNF",RANK(km4_splits_ranks[[#This Row],[41 - 50]],km4_splits_ranks[41 - 50],1))</f>
        <v>33</v>
      </c>
      <c r="Z44" s="45">
        <f>IF(km4_splits_ranks[[#This Row],[51 - 60]]="DNF","DNF",RANK(km4_splits_ranks[[#This Row],[51 - 60]],km4_splits_ranks[51 - 60],1))</f>
        <v>41</v>
      </c>
      <c r="AA44" s="45">
        <f>IF(km4_splits_ranks[[#This Row],[61 - 70]]="DNF","DNF",RANK(km4_splits_ranks[[#This Row],[61 - 70]],km4_splits_ranks[61 - 70],1))</f>
        <v>33</v>
      </c>
      <c r="AB44" s="45">
        <f>IF(km4_splits_ranks[[#This Row],[71 - 80]]="DNF","DNF",RANK(km4_splits_ranks[[#This Row],[71 - 80]],km4_splits_ranks[71 - 80],1))</f>
        <v>43</v>
      </c>
      <c r="AC44" s="45">
        <f>IF(km4_splits_ranks[[#This Row],[81 - 90]]="DNF","DNF",RANK(km4_splits_ranks[[#This Row],[81 - 90]],km4_splits_ranks[81 - 90],1))</f>
        <v>42</v>
      </c>
      <c r="AD44" s="45">
        <f>IF(km4_splits_ranks[[#This Row],[91 - 100]]="DNF","DNF",RANK(km4_splits_ranks[[#This Row],[91 - 100]],km4_splits_ranks[91 - 100],1))</f>
        <v>57</v>
      </c>
      <c r="AE44" s="46">
        <f>IF(km4_splits_ranks[[#This Row],[101 - 105]]="DNF","DNF",RANK(km4_splits_ranks[[#This Row],[101 - 105]],km4_splits_ranks[101 - 105],1))</f>
        <v>93</v>
      </c>
      <c r="AF44" s="21">
        <f>km4_splits_ranks[[#This Row],[1 - 10]]</f>
        <v>1.3687268518518519E-2</v>
      </c>
      <c r="AG44" s="17">
        <f>IF(km4_splits_ranks[[#This Row],[11 - 20]]="DNF","DNF",km4_splits_ranks[[#This Row],[10 okr ]]+km4_splits_ranks[[#This Row],[11 - 20]])</f>
        <v>2.6474884259259261E-2</v>
      </c>
      <c r="AH44" s="17">
        <f>IF(km4_splits_ranks[[#This Row],[21 - 30]]="DNF","DNF",km4_splits_ranks[[#This Row],[20 okr ]]+km4_splits_ranks[[#This Row],[21 - 30]])</f>
        <v>3.9481481481481485E-2</v>
      </c>
      <c r="AI44" s="17">
        <f>IF(km4_splits_ranks[[#This Row],[31 - 40]]="DNF","DNF",km4_splits_ranks[[#This Row],[30 okr ]]+km4_splits_ranks[[#This Row],[31 - 40]])</f>
        <v>5.2762731481481487E-2</v>
      </c>
      <c r="AJ44" s="17">
        <f>IF(km4_splits_ranks[[#This Row],[41 - 50]]="DNF","DNF",km4_splits_ranks[[#This Row],[40 okr ]]+km4_splits_ranks[[#This Row],[41 - 50]])</f>
        <v>6.585138888888889E-2</v>
      </c>
      <c r="AK44" s="17">
        <f>IF(km4_splits_ranks[[#This Row],[51 - 60]]="DNF","DNF",km4_splits_ranks[[#This Row],[50 okr ]]+km4_splits_ranks[[#This Row],[51 - 60]])</f>
        <v>7.9628009259259266E-2</v>
      </c>
      <c r="AL44" s="17">
        <f>IF(km4_splits_ranks[[#This Row],[61 - 70]]="DNF","DNF",km4_splits_ranks[[#This Row],[60 okr ]]+km4_splits_ranks[[#This Row],[61 - 70]])</f>
        <v>9.3285763888888901E-2</v>
      </c>
      <c r="AM44" s="17">
        <f>IF(km4_splits_ranks[[#This Row],[71 - 80]]="DNF","DNF",km4_splits_ranks[[#This Row],[70 okr ]]+km4_splits_ranks[[#This Row],[71 - 80]])</f>
        <v>0.10765729166666668</v>
      </c>
      <c r="AN44" s="17">
        <f>IF(km4_splits_ranks[[#This Row],[81 - 90]]="DNF","DNF",km4_splits_ranks[[#This Row],[80 okr ]]+km4_splits_ranks[[#This Row],[81 - 90]])</f>
        <v>0.12296585648148149</v>
      </c>
      <c r="AO44" s="17">
        <f>IF(km4_splits_ranks[[#This Row],[91 - 100]]="DNF","DNF",km4_splits_ranks[[#This Row],[90 okr ]]+km4_splits_ranks[[#This Row],[91 - 100]])</f>
        <v>0.13943043981481482</v>
      </c>
      <c r="AP44" s="22">
        <f>IF(km4_splits_ranks[[#This Row],[101 - 105]]="DNF","DNF",km4_splits_ranks[[#This Row],[100 okr ]]+km4_splits_ranks[[#This Row],[101 - 105]])</f>
        <v>0.14874907407407406</v>
      </c>
      <c r="AQ44" s="47">
        <f>IF(km4_splits_ranks[[#This Row],[10 okr ]]="DNF","DNF",RANK(km4_splits_ranks[[#This Row],[10 okr ]],km4_splits_ranks[[10 okr ]],1))</f>
        <v>47</v>
      </c>
      <c r="AR44" s="48">
        <f>IF(km4_splits_ranks[[#This Row],[20 okr ]]="DNF","DNF",RANK(km4_splits_ranks[[#This Row],[20 okr ]],km4_splits_ranks[[20 okr ]],1))</f>
        <v>42</v>
      </c>
      <c r="AS44" s="48">
        <f>IF(km4_splits_ranks[[#This Row],[30 okr ]]="DNF","DNF",RANK(km4_splits_ranks[[#This Row],[30 okr ]],km4_splits_ranks[[30 okr ]],1))</f>
        <v>40</v>
      </c>
      <c r="AT44" s="48">
        <f>IF(km4_splits_ranks[[#This Row],[40 okr ]]="DNF","DNF",RANK(km4_splits_ranks[[#This Row],[40 okr ]],km4_splits_ranks[[40 okr ]],1))</f>
        <v>39</v>
      </c>
      <c r="AU44" s="48">
        <f>IF(km4_splits_ranks[[#This Row],[50 okr ]]="DNF","DNF",RANK(km4_splits_ranks[[#This Row],[50 okr ]],km4_splits_ranks[[50 okr ]],1))</f>
        <v>39</v>
      </c>
      <c r="AV44" s="48">
        <f>IF(km4_splits_ranks[[#This Row],[60 okr ]]="DNF","DNF",RANK(km4_splits_ranks[[#This Row],[60 okr ]],km4_splits_ranks[[60 okr ]],1))</f>
        <v>40</v>
      </c>
      <c r="AW44" s="48">
        <f>IF(km4_splits_ranks[[#This Row],[70 okr ]]="DNF","DNF",RANK(km4_splits_ranks[[#This Row],[70 okr ]],km4_splits_ranks[[70 okr ]],1))</f>
        <v>39</v>
      </c>
      <c r="AX44" s="48">
        <f>IF(km4_splits_ranks[[#This Row],[80 okr ]]="DNF","DNF",RANK(km4_splits_ranks[[#This Row],[80 okr ]],km4_splits_ranks[[80 okr ]],1))</f>
        <v>36</v>
      </c>
      <c r="AY44" s="48">
        <f>IF(km4_splits_ranks[[#This Row],[90 okr ]]="DNF","DNF",RANK(km4_splits_ranks[[#This Row],[90 okr ]],km4_splits_ranks[[90 okr ]],1))</f>
        <v>34</v>
      </c>
      <c r="AZ44" s="48">
        <f>IF(km4_splits_ranks[[#This Row],[100 okr ]]="DNF","DNF",RANK(km4_splits_ranks[[#This Row],[100 okr ]],km4_splits_ranks[[100 okr ]],1))</f>
        <v>37</v>
      </c>
      <c r="BA44" s="48">
        <f>IF(km4_splits_ranks[[#This Row],[105 okr ]]="DNF","DNF",RANK(km4_splits_ranks[[#This Row],[105 okr ]],km4_splits_ranks[[105 okr ]],1))</f>
        <v>41</v>
      </c>
    </row>
    <row r="45" spans="2:53" x14ac:dyDescent="0.2">
      <c r="B45" s="4">
        <f>laps_times[[#This Row],[poř]]</f>
        <v>42</v>
      </c>
      <c r="C45" s="1">
        <f>laps_times[[#This Row],[s.č.]]</f>
        <v>86</v>
      </c>
      <c r="D45" s="1" t="str">
        <f>laps_times[[#This Row],[jméno]]</f>
        <v>Rokos Ivan</v>
      </c>
      <c r="E45" s="2">
        <f>laps_times[[#This Row],[roč]]</f>
        <v>1959</v>
      </c>
      <c r="F45" s="2" t="str">
        <f>laps_times[[#This Row],[kat]]</f>
        <v>M50</v>
      </c>
      <c r="G45" s="2">
        <f>laps_times[[#This Row],[poř_kat]]</f>
        <v>6</v>
      </c>
      <c r="H45" s="1" t="str">
        <f>IF(ISBLANK(laps_times[[#This Row],[klub]]),"-",laps_times[[#This Row],[klub]])</f>
        <v>TJ Jiskra Třeboň</v>
      </c>
      <c r="I45" s="143">
        <f>laps_times[[#This Row],[celk. čas]]</f>
        <v>0.14891203703703704</v>
      </c>
      <c r="J45" s="28">
        <f>SUM(laps_times[[#This Row],[1]:[10]])</f>
        <v>1.4517708333333334E-2</v>
      </c>
      <c r="K45" s="29">
        <f>SUM(laps_times[[#This Row],[11]:[20]])</f>
        <v>1.3988657407407408E-2</v>
      </c>
      <c r="L45" s="29">
        <f>SUM(laps_times[[#This Row],[21]:[30]])</f>
        <v>1.4061805555555555E-2</v>
      </c>
      <c r="M45" s="29">
        <f>SUM(laps_times[[#This Row],[31]:[40]])</f>
        <v>1.3703124999999998E-2</v>
      </c>
      <c r="N45" s="29">
        <f>SUM(laps_times[[#This Row],[41]:[50]])</f>
        <v>1.4182638888888889E-2</v>
      </c>
      <c r="O45" s="29">
        <f>SUM(laps_times[[#This Row],[51]:[60]])</f>
        <v>1.4337384259259258E-2</v>
      </c>
      <c r="P45" s="29">
        <f>SUM(laps_times[[#This Row],[61]:[70]])</f>
        <v>1.4413657407407408E-2</v>
      </c>
      <c r="Q45" s="29">
        <f>SUM(laps_times[[#This Row],[71]:[80]])</f>
        <v>1.3908564814814811E-2</v>
      </c>
      <c r="R45" s="29">
        <f>SUM(laps_times[[#This Row],[81]:[90]])</f>
        <v>1.4086574074074074E-2</v>
      </c>
      <c r="S45" s="29">
        <f>SUM(laps_times[[#This Row],[91]:[100]])</f>
        <v>1.4445138888888889E-2</v>
      </c>
      <c r="T45" s="30">
        <f>SUM(laps_times[[#This Row],[101]:[105]])</f>
        <v>7.2776620370370373E-3</v>
      </c>
      <c r="U45" s="44">
        <f>IF(km4_splits_ranks[[#This Row],[1 - 10]]="DNF","DNF",RANK(km4_splits_ranks[[#This Row],[1 - 10]],km4_splits_ranks[1 - 10],1))</f>
        <v>59</v>
      </c>
      <c r="V45" s="45">
        <f>IF(km4_splits_ranks[[#This Row],[11 - 20]]="DNF","DNF",RANK(km4_splits_ranks[[#This Row],[11 - 20]],km4_splits_ranks[11 - 20],1))</f>
        <v>64</v>
      </c>
      <c r="W45" s="45">
        <f>IF(km4_splits_ranks[[#This Row],[21 - 30]]="DNF","DNF",RANK(km4_splits_ranks[[#This Row],[21 - 30]],km4_splits_ranks[21 - 30],1))</f>
        <v>61</v>
      </c>
      <c r="X45" s="45">
        <f>IF(km4_splits_ranks[[#This Row],[31 - 40]]="DNF","DNF",RANK(km4_splits_ranks[[#This Row],[31 - 40]],km4_splits_ranks[31 - 40],1))</f>
        <v>51</v>
      </c>
      <c r="Y45" s="45">
        <f>IF(km4_splits_ranks[[#This Row],[41 - 50]]="DNF","DNF",RANK(km4_splits_ranks[[#This Row],[41 - 50]],km4_splits_ranks[41 - 50],1))</f>
        <v>57</v>
      </c>
      <c r="Z45" s="45">
        <f>IF(km4_splits_ranks[[#This Row],[51 - 60]]="DNF","DNF",RANK(km4_splits_ranks[[#This Row],[51 - 60]],km4_splits_ranks[51 - 60],1))</f>
        <v>53</v>
      </c>
      <c r="AA45" s="45">
        <f>IF(km4_splits_ranks[[#This Row],[61 - 70]]="DNF","DNF",RANK(km4_splits_ranks[[#This Row],[61 - 70]],km4_splits_ranks[61 - 70],1))</f>
        <v>48</v>
      </c>
      <c r="AB45" s="45">
        <f>IF(km4_splits_ranks[[#This Row],[71 - 80]]="DNF","DNF",RANK(km4_splits_ranks[[#This Row],[71 - 80]],km4_splits_ranks[71 - 80],1))</f>
        <v>32</v>
      </c>
      <c r="AC45" s="45">
        <f>IF(km4_splits_ranks[[#This Row],[81 - 90]]="DNF","DNF",RANK(km4_splits_ranks[[#This Row],[81 - 90]],km4_splits_ranks[81 - 90],1))</f>
        <v>27</v>
      </c>
      <c r="AD45" s="45">
        <f>IF(km4_splits_ranks[[#This Row],[91 - 100]]="DNF","DNF",RANK(km4_splits_ranks[[#This Row],[91 - 100]],km4_splits_ranks[91 - 100],1))</f>
        <v>30</v>
      </c>
      <c r="AE45" s="46">
        <f>IF(km4_splits_ranks[[#This Row],[101 - 105]]="DNF","DNF",RANK(km4_splits_ranks[[#This Row],[101 - 105]],km4_splits_ranks[101 - 105],1))</f>
        <v>32</v>
      </c>
      <c r="AF45" s="21">
        <f>km4_splits_ranks[[#This Row],[1 - 10]]</f>
        <v>1.4517708333333334E-2</v>
      </c>
      <c r="AG45" s="17">
        <f>IF(km4_splits_ranks[[#This Row],[11 - 20]]="DNF","DNF",km4_splits_ranks[[#This Row],[10 okr ]]+km4_splits_ranks[[#This Row],[11 - 20]])</f>
        <v>2.8506365740740742E-2</v>
      </c>
      <c r="AH45" s="17">
        <f>IF(km4_splits_ranks[[#This Row],[21 - 30]]="DNF","DNF",km4_splits_ranks[[#This Row],[20 okr ]]+km4_splits_ranks[[#This Row],[21 - 30]])</f>
        <v>4.2568171296296295E-2</v>
      </c>
      <c r="AI45" s="17">
        <f>IF(km4_splits_ranks[[#This Row],[31 - 40]]="DNF","DNF",km4_splits_ranks[[#This Row],[30 okr ]]+km4_splits_ranks[[#This Row],[31 - 40]])</f>
        <v>5.6271296296296291E-2</v>
      </c>
      <c r="AJ45" s="17">
        <f>IF(km4_splits_ranks[[#This Row],[41 - 50]]="DNF","DNF",km4_splits_ranks[[#This Row],[40 okr ]]+km4_splits_ranks[[#This Row],[41 - 50]])</f>
        <v>7.0453935185185182E-2</v>
      </c>
      <c r="AK45" s="17">
        <f>IF(km4_splits_ranks[[#This Row],[51 - 60]]="DNF","DNF",km4_splits_ranks[[#This Row],[50 okr ]]+km4_splits_ranks[[#This Row],[51 - 60]])</f>
        <v>8.4791319444444443E-2</v>
      </c>
      <c r="AL45" s="17">
        <f>IF(km4_splits_ranks[[#This Row],[61 - 70]]="DNF","DNF",km4_splits_ranks[[#This Row],[60 okr ]]+km4_splits_ranks[[#This Row],[61 - 70]])</f>
        <v>9.9204976851851853E-2</v>
      </c>
      <c r="AM45" s="17">
        <f>IF(km4_splits_ranks[[#This Row],[71 - 80]]="DNF","DNF",km4_splits_ranks[[#This Row],[70 okr ]]+km4_splits_ranks[[#This Row],[71 - 80]])</f>
        <v>0.11311354166666666</v>
      </c>
      <c r="AN45" s="17">
        <f>IF(km4_splits_ranks[[#This Row],[81 - 90]]="DNF","DNF",km4_splits_ranks[[#This Row],[80 okr ]]+km4_splits_ranks[[#This Row],[81 - 90]])</f>
        <v>0.12720011574074075</v>
      </c>
      <c r="AO45" s="17">
        <f>IF(km4_splits_ranks[[#This Row],[91 - 100]]="DNF","DNF",km4_splits_ranks[[#This Row],[90 okr ]]+km4_splits_ranks[[#This Row],[91 - 100]])</f>
        <v>0.14164525462962962</v>
      </c>
      <c r="AP45" s="22">
        <f>IF(km4_splits_ranks[[#This Row],[101 - 105]]="DNF","DNF",km4_splits_ranks[[#This Row],[100 okr ]]+km4_splits_ranks[[#This Row],[101 - 105]])</f>
        <v>0.14892291666666665</v>
      </c>
      <c r="AQ45" s="47">
        <f>IF(km4_splits_ranks[[#This Row],[10 okr ]]="DNF","DNF",RANK(km4_splits_ranks[[#This Row],[10 okr ]],km4_splits_ranks[[10 okr ]],1))</f>
        <v>59</v>
      </c>
      <c r="AR45" s="48">
        <f>IF(km4_splits_ranks[[#This Row],[20 okr ]]="DNF","DNF",RANK(km4_splits_ranks[[#This Row],[20 okr ]],km4_splits_ranks[[20 okr ]],1))</f>
        <v>60</v>
      </c>
      <c r="AS45" s="48">
        <f>IF(km4_splits_ranks[[#This Row],[30 okr ]]="DNF","DNF",RANK(km4_splits_ranks[[#This Row],[30 okr ]],km4_splits_ranks[[30 okr ]],1))</f>
        <v>61</v>
      </c>
      <c r="AT45" s="48">
        <f>IF(km4_splits_ranks[[#This Row],[40 okr ]]="DNF","DNF",RANK(km4_splits_ranks[[#This Row],[40 okr ]],km4_splits_ranks[[40 okr ]],1))</f>
        <v>59</v>
      </c>
      <c r="AU45" s="48">
        <f>IF(km4_splits_ranks[[#This Row],[50 okr ]]="DNF","DNF",RANK(km4_splits_ranks[[#This Row],[50 okr ]],km4_splits_ranks[[50 okr ]],1))</f>
        <v>58</v>
      </c>
      <c r="AV45" s="48">
        <f>IF(km4_splits_ranks[[#This Row],[60 okr ]]="DNF","DNF",RANK(km4_splits_ranks[[#This Row],[60 okr ]],km4_splits_ranks[[60 okr ]],1))</f>
        <v>57</v>
      </c>
      <c r="AW45" s="48">
        <f>IF(km4_splits_ranks[[#This Row],[70 okr ]]="DNF","DNF",RANK(km4_splits_ranks[[#This Row],[70 okr ]],km4_splits_ranks[[70 okr ]],1))</f>
        <v>56</v>
      </c>
      <c r="AX45" s="48">
        <f>IF(km4_splits_ranks[[#This Row],[80 okr ]]="DNF","DNF",RANK(km4_splits_ranks[[#This Row],[80 okr ]],km4_splits_ranks[[80 okr ]],1))</f>
        <v>51</v>
      </c>
      <c r="AY45" s="48">
        <f>IF(km4_splits_ranks[[#This Row],[90 okr ]]="DNF","DNF",RANK(km4_splits_ranks[[#This Row],[90 okr ]],km4_splits_ranks[[90 okr ]],1))</f>
        <v>48</v>
      </c>
      <c r="AZ45" s="48">
        <f>IF(km4_splits_ranks[[#This Row],[100 okr ]]="DNF","DNF",RANK(km4_splits_ranks[[#This Row],[100 okr ]],km4_splits_ranks[[100 okr ]],1))</f>
        <v>42</v>
      </c>
      <c r="BA45" s="48">
        <f>IF(km4_splits_ranks[[#This Row],[105 okr ]]="DNF","DNF",RANK(km4_splits_ranks[[#This Row],[105 okr ]],km4_splits_ranks[[105 okr ]],1))</f>
        <v>42</v>
      </c>
    </row>
    <row r="46" spans="2:53" x14ac:dyDescent="0.2">
      <c r="B46" s="4">
        <f>laps_times[[#This Row],[poř]]</f>
        <v>43</v>
      </c>
      <c r="C46" s="1">
        <f>laps_times[[#This Row],[s.č.]]</f>
        <v>24</v>
      </c>
      <c r="D46" s="1" t="str">
        <f>laps_times[[#This Row],[jméno]]</f>
        <v>Doležal Marek</v>
      </c>
      <c r="E46" s="2">
        <f>laps_times[[#This Row],[roč]]</f>
        <v>1973</v>
      </c>
      <c r="F46" s="2" t="str">
        <f>laps_times[[#This Row],[kat]]</f>
        <v>M40</v>
      </c>
      <c r="G46" s="2">
        <f>laps_times[[#This Row],[poř_kat]]</f>
        <v>18</v>
      </c>
      <c r="H46" s="1" t="str">
        <f>IF(ISBLANK(laps_times[[#This Row],[klub]]),"-",laps_times[[#This Row],[klub]])</f>
        <v>-</v>
      </c>
      <c r="I46" s="143">
        <f>laps_times[[#This Row],[celk. čas]]</f>
        <v>0.14993055555555554</v>
      </c>
      <c r="J46" s="28">
        <f>SUM(laps_times[[#This Row],[1]:[10]])</f>
        <v>1.3985069444444442E-2</v>
      </c>
      <c r="K46" s="29">
        <f>SUM(laps_times[[#This Row],[11]:[20]])</f>
        <v>1.3370370370370369E-2</v>
      </c>
      <c r="L46" s="29">
        <f>SUM(laps_times[[#This Row],[21]:[30]])</f>
        <v>1.3721412037037037E-2</v>
      </c>
      <c r="M46" s="29">
        <f>SUM(laps_times[[#This Row],[31]:[40]])</f>
        <v>1.3723726851851853E-2</v>
      </c>
      <c r="N46" s="29">
        <f>SUM(laps_times[[#This Row],[41]:[50]])</f>
        <v>1.3874074074074075E-2</v>
      </c>
      <c r="O46" s="29">
        <f>SUM(laps_times[[#This Row],[51]:[60]])</f>
        <v>1.3879398148148148E-2</v>
      </c>
      <c r="P46" s="29">
        <f>SUM(laps_times[[#This Row],[61]:[70]])</f>
        <v>1.3923495370370371E-2</v>
      </c>
      <c r="Q46" s="29">
        <f>SUM(laps_times[[#This Row],[71]:[80]])</f>
        <v>1.4114467592592593E-2</v>
      </c>
      <c r="R46" s="29">
        <f>SUM(laps_times[[#This Row],[81]:[90]])</f>
        <v>1.4665162037037039E-2</v>
      </c>
      <c r="S46" s="29">
        <f>SUM(laps_times[[#This Row],[91]:[100]])</f>
        <v>1.6575694444444445E-2</v>
      </c>
      <c r="T46" s="30">
        <f>SUM(laps_times[[#This Row],[101]:[105]])</f>
        <v>8.1003472222222223E-3</v>
      </c>
      <c r="U46" s="44">
        <f>IF(km4_splits_ranks[[#This Row],[1 - 10]]="DNF","DNF",RANK(km4_splits_ranks[[#This Row],[1 - 10]],km4_splits_ranks[1 - 10],1))</f>
        <v>49</v>
      </c>
      <c r="V46" s="45">
        <f>IF(km4_splits_ranks[[#This Row],[11 - 20]]="DNF","DNF",RANK(km4_splits_ranks[[#This Row],[11 - 20]],km4_splits_ranks[11 - 20],1))</f>
        <v>51</v>
      </c>
      <c r="W46" s="45">
        <f>IF(km4_splits_ranks[[#This Row],[21 - 30]]="DNF","DNF",RANK(km4_splits_ranks[[#This Row],[21 - 30]],km4_splits_ranks[21 - 30],1))</f>
        <v>55</v>
      </c>
      <c r="X46" s="45">
        <f>IF(km4_splits_ranks[[#This Row],[31 - 40]]="DNF","DNF",RANK(km4_splits_ranks[[#This Row],[31 - 40]],km4_splits_ranks[31 - 40],1))</f>
        <v>52</v>
      </c>
      <c r="Y46" s="45">
        <f>IF(km4_splits_ranks[[#This Row],[41 - 50]]="DNF","DNF",RANK(km4_splits_ranks[[#This Row],[41 - 50]],km4_splits_ranks[41 - 50],1))</f>
        <v>51</v>
      </c>
      <c r="Z46" s="45">
        <f>IF(km4_splits_ranks[[#This Row],[51 - 60]]="DNF","DNF",RANK(km4_splits_ranks[[#This Row],[51 - 60]],km4_splits_ranks[51 - 60],1))</f>
        <v>43</v>
      </c>
      <c r="AA46" s="45">
        <f>IF(km4_splits_ranks[[#This Row],[61 - 70]]="DNF","DNF",RANK(km4_splits_ranks[[#This Row],[61 - 70]],km4_splits_ranks[61 - 70],1))</f>
        <v>39</v>
      </c>
      <c r="AB46" s="45">
        <f>IF(km4_splits_ranks[[#This Row],[71 - 80]]="DNF","DNF",RANK(km4_splits_ranks[[#This Row],[71 - 80]],km4_splits_ranks[71 - 80],1))</f>
        <v>40</v>
      </c>
      <c r="AC46" s="45">
        <f>IF(km4_splits_ranks[[#This Row],[81 - 90]]="DNF","DNF",RANK(km4_splits_ranks[[#This Row],[81 - 90]],km4_splits_ranks[81 - 90],1))</f>
        <v>34</v>
      </c>
      <c r="AD46" s="45">
        <f>IF(km4_splits_ranks[[#This Row],[91 - 100]]="DNF","DNF",RANK(km4_splits_ranks[[#This Row],[91 - 100]],km4_splits_ranks[91 - 100],1))</f>
        <v>60</v>
      </c>
      <c r="AE46" s="46">
        <f>IF(km4_splits_ranks[[#This Row],[101 - 105]]="DNF","DNF",RANK(km4_splits_ranks[[#This Row],[101 - 105]],km4_splits_ranks[101 - 105],1))</f>
        <v>56</v>
      </c>
      <c r="AF46" s="21">
        <f>km4_splits_ranks[[#This Row],[1 - 10]]</f>
        <v>1.3985069444444442E-2</v>
      </c>
      <c r="AG46" s="17">
        <f>IF(km4_splits_ranks[[#This Row],[11 - 20]]="DNF","DNF",km4_splits_ranks[[#This Row],[10 okr ]]+km4_splits_ranks[[#This Row],[11 - 20]])</f>
        <v>2.7355439814814812E-2</v>
      </c>
      <c r="AH46" s="17">
        <f>IF(km4_splits_ranks[[#This Row],[21 - 30]]="DNF","DNF",km4_splits_ranks[[#This Row],[20 okr ]]+km4_splits_ranks[[#This Row],[21 - 30]])</f>
        <v>4.1076851851851851E-2</v>
      </c>
      <c r="AI46" s="17">
        <f>IF(km4_splits_ranks[[#This Row],[31 - 40]]="DNF","DNF",km4_splits_ranks[[#This Row],[30 okr ]]+km4_splits_ranks[[#This Row],[31 - 40]])</f>
        <v>5.4800578703703702E-2</v>
      </c>
      <c r="AJ46" s="17">
        <f>IF(km4_splits_ranks[[#This Row],[41 - 50]]="DNF","DNF",km4_splits_ranks[[#This Row],[40 okr ]]+km4_splits_ranks[[#This Row],[41 - 50]])</f>
        <v>6.8674652777777775E-2</v>
      </c>
      <c r="AK46" s="17">
        <f>IF(km4_splits_ranks[[#This Row],[51 - 60]]="DNF","DNF",km4_splits_ranks[[#This Row],[50 okr ]]+km4_splits_ranks[[#This Row],[51 - 60]])</f>
        <v>8.2554050925925923E-2</v>
      </c>
      <c r="AL46" s="17">
        <f>IF(km4_splits_ranks[[#This Row],[61 - 70]]="DNF","DNF",km4_splits_ranks[[#This Row],[60 okr ]]+km4_splits_ranks[[#This Row],[61 - 70]])</f>
        <v>9.647754629629629E-2</v>
      </c>
      <c r="AM46" s="17">
        <f>IF(km4_splits_ranks[[#This Row],[71 - 80]]="DNF","DNF",km4_splits_ranks[[#This Row],[70 okr ]]+km4_splits_ranks[[#This Row],[71 - 80]])</f>
        <v>0.11059201388888888</v>
      </c>
      <c r="AN46" s="17">
        <f>IF(km4_splits_ranks[[#This Row],[81 - 90]]="DNF","DNF",km4_splits_ranks[[#This Row],[80 okr ]]+km4_splits_ranks[[#This Row],[81 - 90]])</f>
        <v>0.12525717592592592</v>
      </c>
      <c r="AO46" s="17">
        <f>IF(km4_splits_ranks[[#This Row],[91 - 100]]="DNF","DNF",km4_splits_ranks[[#This Row],[90 okr ]]+km4_splits_ranks[[#This Row],[91 - 100]])</f>
        <v>0.14183287037037037</v>
      </c>
      <c r="AP46" s="22">
        <f>IF(km4_splits_ranks[[#This Row],[101 - 105]]="DNF","DNF",km4_splits_ranks[[#This Row],[100 okr ]]+km4_splits_ranks[[#This Row],[101 - 105]])</f>
        <v>0.14993321759259259</v>
      </c>
      <c r="AQ46" s="47">
        <f>IF(km4_splits_ranks[[#This Row],[10 okr ]]="DNF","DNF",RANK(km4_splits_ranks[[#This Row],[10 okr ]],km4_splits_ranks[[10 okr ]],1))</f>
        <v>49</v>
      </c>
      <c r="AR46" s="48">
        <f>IF(km4_splits_ranks[[#This Row],[20 okr ]]="DNF","DNF",RANK(km4_splits_ranks[[#This Row],[20 okr ]],km4_splits_ranks[[20 okr ]],1))</f>
        <v>49</v>
      </c>
      <c r="AS46" s="48">
        <f>IF(km4_splits_ranks[[#This Row],[30 okr ]]="DNF","DNF",RANK(km4_splits_ranks[[#This Row],[30 okr ]],km4_splits_ranks[[30 okr ]],1))</f>
        <v>49</v>
      </c>
      <c r="AT46" s="48">
        <f>IF(km4_splits_ranks[[#This Row],[40 okr ]]="DNF","DNF",RANK(km4_splits_ranks[[#This Row],[40 okr ]],km4_splits_ranks[[40 okr ]],1))</f>
        <v>49</v>
      </c>
      <c r="AU46" s="48">
        <f>IF(km4_splits_ranks[[#This Row],[50 okr ]]="DNF","DNF",RANK(km4_splits_ranks[[#This Row],[50 okr ]],km4_splits_ranks[[50 okr ]],1))</f>
        <v>49</v>
      </c>
      <c r="AV46" s="48">
        <f>IF(km4_splits_ranks[[#This Row],[60 okr ]]="DNF","DNF",RANK(km4_splits_ranks[[#This Row],[60 okr ]],km4_splits_ranks[[60 okr ]],1))</f>
        <v>48</v>
      </c>
      <c r="AW46" s="48">
        <f>IF(km4_splits_ranks[[#This Row],[70 okr ]]="DNF","DNF",RANK(km4_splits_ranks[[#This Row],[70 okr ]],km4_splits_ranks[[70 okr ]],1))</f>
        <v>46</v>
      </c>
      <c r="AX46" s="48">
        <f>IF(km4_splits_ranks[[#This Row],[80 okr ]]="DNF","DNF",RANK(km4_splits_ranks[[#This Row],[80 okr ]],km4_splits_ranks[[80 okr ]],1))</f>
        <v>45</v>
      </c>
      <c r="AY46" s="48">
        <f>IF(km4_splits_ranks[[#This Row],[90 okr ]]="DNF","DNF",RANK(km4_splits_ranks[[#This Row],[90 okr ]],km4_splits_ranks[[90 okr ]],1))</f>
        <v>40</v>
      </c>
      <c r="AZ46" s="48">
        <f>IF(km4_splits_ranks[[#This Row],[100 okr ]]="DNF","DNF",RANK(km4_splits_ranks[[#This Row],[100 okr ]],km4_splits_ranks[[100 okr ]],1))</f>
        <v>43</v>
      </c>
      <c r="BA46" s="48">
        <f>IF(km4_splits_ranks[[#This Row],[105 okr ]]="DNF","DNF",RANK(km4_splits_ranks[[#This Row],[105 okr ]],km4_splits_ranks[[105 okr ]],1))</f>
        <v>43</v>
      </c>
    </row>
    <row r="47" spans="2:53" x14ac:dyDescent="0.2">
      <c r="B47" s="4">
        <f>laps_times[[#This Row],[poř]]</f>
        <v>44</v>
      </c>
      <c r="C47" s="1">
        <f>laps_times[[#This Row],[s.č.]]</f>
        <v>121</v>
      </c>
      <c r="D47" s="1" t="str">
        <f>laps_times[[#This Row],[jméno]]</f>
        <v>Vondrášek Martin</v>
      </c>
      <c r="E47" s="2">
        <f>laps_times[[#This Row],[roč]]</f>
        <v>1982</v>
      </c>
      <c r="F47" s="2" t="str">
        <f>laps_times[[#This Row],[kat]]</f>
        <v>M30</v>
      </c>
      <c r="G47" s="2">
        <f>laps_times[[#This Row],[poř_kat]]</f>
        <v>15</v>
      </c>
      <c r="H47" s="1" t="str">
        <f>IF(ISBLANK(laps_times[[#This Row],[klub]]),"-",laps_times[[#This Row],[klub]])</f>
        <v>TJ Jiskra Třeboň</v>
      </c>
      <c r="I47" s="143">
        <f>laps_times[[#This Row],[celk. čas]]</f>
        <v>0.15027777777777776</v>
      </c>
      <c r="J47" s="28">
        <f>SUM(laps_times[[#This Row],[1]:[10]])</f>
        <v>1.3058564814814815E-2</v>
      </c>
      <c r="K47" s="29">
        <f>SUM(laps_times[[#This Row],[11]:[20]])</f>
        <v>1.2632291666666667E-2</v>
      </c>
      <c r="L47" s="29">
        <f>SUM(laps_times[[#This Row],[21]:[30]])</f>
        <v>1.270474537037037E-2</v>
      </c>
      <c r="M47" s="29">
        <f>SUM(laps_times[[#This Row],[31]:[40]])</f>
        <v>1.403738425925926E-2</v>
      </c>
      <c r="N47" s="29">
        <f>SUM(laps_times[[#This Row],[41]:[50]])</f>
        <v>1.2818055555555556E-2</v>
      </c>
      <c r="O47" s="29">
        <f>SUM(laps_times[[#This Row],[51]:[60]])</f>
        <v>1.2743171296296298E-2</v>
      </c>
      <c r="P47" s="29">
        <f>SUM(laps_times[[#This Row],[61]:[70]])</f>
        <v>1.316875E-2</v>
      </c>
      <c r="Q47" s="29">
        <f>SUM(laps_times[[#This Row],[71]:[80]])</f>
        <v>1.3982291666666667E-2</v>
      </c>
      <c r="R47" s="29">
        <f>SUM(laps_times[[#This Row],[81]:[90]])</f>
        <v>2.1442013888888885E-2</v>
      </c>
      <c r="S47" s="29">
        <f>SUM(laps_times[[#This Row],[91]:[100]])</f>
        <v>1.5594444444444444E-2</v>
      </c>
      <c r="T47" s="30">
        <f>SUM(laps_times[[#This Row],[101]:[105]])</f>
        <v>8.0996527777777768E-3</v>
      </c>
      <c r="U47" s="44">
        <f>IF(km4_splits_ranks[[#This Row],[1 - 10]]="DNF","DNF",RANK(km4_splits_ranks[[#This Row],[1 - 10]],km4_splits_ranks[1 - 10],1))</f>
        <v>27</v>
      </c>
      <c r="V47" s="45">
        <f>IF(km4_splits_ranks[[#This Row],[11 - 20]]="DNF","DNF",RANK(km4_splits_ranks[[#This Row],[11 - 20]],km4_splits_ranks[11 - 20],1))</f>
        <v>31</v>
      </c>
      <c r="W47" s="45">
        <f>IF(km4_splits_ranks[[#This Row],[21 - 30]]="DNF","DNF",RANK(km4_splits_ranks[[#This Row],[21 - 30]],km4_splits_ranks[21 - 30],1))</f>
        <v>31</v>
      </c>
      <c r="X47" s="45">
        <f>IF(km4_splits_ranks[[#This Row],[31 - 40]]="DNF","DNF",RANK(km4_splits_ranks[[#This Row],[31 - 40]],km4_splits_ranks[31 - 40],1))</f>
        <v>60</v>
      </c>
      <c r="Y47" s="45">
        <f>IF(km4_splits_ranks[[#This Row],[41 - 50]]="DNF","DNF",RANK(km4_splits_ranks[[#This Row],[41 - 50]],km4_splits_ranks[41 - 50],1))</f>
        <v>27</v>
      </c>
      <c r="Z47" s="45">
        <f>IF(km4_splits_ranks[[#This Row],[51 - 60]]="DNF","DNF",RANK(km4_splits_ranks[[#This Row],[51 - 60]],km4_splits_ranks[51 - 60],1))</f>
        <v>21</v>
      </c>
      <c r="AA47" s="45">
        <f>IF(km4_splits_ranks[[#This Row],[61 - 70]]="DNF","DNF",RANK(km4_splits_ranks[[#This Row],[61 - 70]],km4_splits_ranks[61 - 70],1))</f>
        <v>26</v>
      </c>
      <c r="AB47" s="45">
        <f>IF(km4_splits_ranks[[#This Row],[71 - 80]]="DNF","DNF",RANK(km4_splits_ranks[[#This Row],[71 - 80]],km4_splits_ranks[71 - 80],1))</f>
        <v>34</v>
      </c>
      <c r="AC47" s="45">
        <f>IF(km4_splits_ranks[[#This Row],[81 - 90]]="DNF","DNF",RANK(km4_splits_ranks[[#This Row],[81 - 90]],km4_splits_ranks[81 - 90],1))</f>
        <v>109</v>
      </c>
      <c r="AD47" s="45">
        <f>IF(km4_splits_ranks[[#This Row],[91 - 100]]="DNF","DNF",RANK(km4_splits_ranks[[#This Row],[91 - 100]],km4_splits_ranks[91 - 100],1))</f>
        <v>44</v>
      </c>
      <c r="AE47" s="46">
        <f>IF(km4_splits_ranks[[#This Row],[101 - 105]]="DNF","DNF",RANK(km4_splits_ranks[[#This Row],[101 - 105]],km4_splits_ranks[101 - 105],1))</f>
        <v>55</v>
      </c>
      <c r="AF47" s="21">
        <f>km4_splits_ranks[[#This Row],[1 - 10]]</f>
        <v>1.3058564814814815E-2</v>
      </c>
      <c r="AG47" s="17">
        <f>IF(km4_splits_ranks[[#This Row],[11 - 20]]="DNF","DNF",km4_splits_ranks[[#This Row],[10 okr ]]+km4_splits_ranks[[#This Row],[11 - 20]])</f>
        <v>2.5690856481481481E-2</v>
      </c>
      <c r="AH47" s="17">
        <f>IF(km4_splits_ranks[[#This Row],[21 - 30]]="DNF","DNF",km4_splits_ranks[[#This Row],[20 okr ]]+km4_splits_ranks[[#This Row],[21 - 30]])</f>
        <v>3.8395601851851854E-2</v>
      </c>
      <c r="AI47" s="17">
        <f>IF(km4_splits_ranks[[#This Row],[31 - 40]]="DNF","DNF",km4_splits_ranks[[#This Row],[30 okr ]]+km4_splits_ranks[[#This Row],[31 - 40]])</f>
        <v>5.2432986111111114E-2</v>
      </c>
      <c r="AJ47" s="17">
        <f>IF(km4_splits_ranks[[#This Row],[41 - 50]]="DNF","DNF",km4_splits_ranks[[#This Row],[40 okr ]]+km4_splits_ranks[[#This Row],[41 - 50]])</f>
        <v>6.5251041666666676E-2</v>
      </c>
      <c r="AK47" s="17">
        <f>IF(km4_splits_ranks[[#This Row],[51 - 60]]="DNF","DNF",km4_splits_ranks[[#This Row],[50 okr ]]+km4_splits_ranks[[#This Row],[51 - 60]])</f>
        <v>7.7994212962962967E-2</v>
      </c>
      <c r="AL47" s="17">
        <f>IF(km4_splits_ranks[[#This Row],[61 - 70]]="DNF","DNF",km4_splits_ranks[[#This Row],[60 okr ]]+km4_splits_ranks[[#This Row],[61 - 70]])</f>
        <v>9.1162962962962973E-2</v>
      </c>
      <c r="AM47" s="17">
        <f>IF(km4_splits_ranks[[#This Row],[71 - 80]]="DNF","DNF",km4_splits_ranks[[#This Row],[70 okr ]]+km4_splits_ranks[[#This Row],[71 - 80]])</f>
        <v>0.10514525462962965</v>
      </c>
      <c r="AN47" s="17">
        <f>IF(km4_splits_ranks[[#This Row],[81 - 90]]="DNF","DNF",km4_splits_ranks[[#This Row],[80 okr ]]+km4_splits_ranks[[#This Row],[81 - 90]])</f>
        <v>0.12658726851851854</v>
      </c>
      <c r="AO47" s="17">
        <f>IF(km4_splits_ranks[[#This Row],[91 - 100]]="DNF","DNF",km4_splits_ranks[[#This Row],[90 okr ]]+km4_splits_ranks[[#This Row],[91 - 100]])</f>
        <v>0.14218171296296298</v>
      </c>
      <c r="AP47" s="22">
        <f>IF(km4_splits_ranks[[#This Row],[101 - 105]]="DNF","DNF",km4_splits_ranks[[#This Row],[100 okr ]]+km4_splits_ranks[[#This Row],[101 - 105]])</f>
        <v>0.15028136574074075</v>
      </c>
      <c r="AQ47" s="47">
        <f>IF(km4_splits_ranks[[#This Row],[10 okr ]]="DNF","DNF",RANK(km4_splits_ranks[[#This Row],[10 okr ]],km4_splits_ranks[[10 okr ]],1))</f>
        <v>27</v>
      </c>
      <c r="AR47" s="48">
        <f>IF(km4_splits_ranks[[#This Row],[20 okr ]]="DNF","DNF",RANK(km4_splits_ranks[[#This Row],[20 okr ]],km4_splits_ranks[[20 okr ]],1))</f>
        <v>30</v>
      </c>
      <c r="AS47" s="48">
        <f>IF(km4_splits_ranks[[#This Row],[30 okr ]]="DNF","DNF",RANK(km4_splits_ranks[[#This Row],[30 okr ]],km4_splits_ranks[[30 okr ]],1))</f>
        <v>30</v>
      </c>
      <c r="AT47" s="48">
        <f>IF(km4_splits_ranks[[#This Row],[40 okr ]]="DNF","DNF",RANK(km4_splits_ranks[[#This Row],[40 okr ]],km4_splits_ranks[[40 okr ]],1))</f>
        <v>38</v>
      </c>
      <c r="AU47" s="48">
        <f>IF(km4_splits_ranks[[#This Row],[50 okr ]]="DNF","DNF",RANK(km4_splits_ranks[[#This Row],[50 okr ]],km4_splits_ranks[[50 okr ]],1))</f>
        <v>38</v>
      </c>
      <c r="AV47" s="48">
        <f>IF(km4_splits_ranks[[#This Row],[60 okr ]]="DNF","DNF",RANK(km4_splits_ranks[[#This Row],[60 okr ]],km4_splits_ranks[[60 okr ]],1))</f>
        <v>31</v>
      </c>
      <c r="AW47" s="48">
        <f>IF(km4_splits_ranks[[#This Row],[70 okr ]]="DNF","DNF",RANK(km4_splits_ranks[[#This Row],[70 okr ]],km4_splits_ranks[[70 okr ]],1))</f>
        <v>31</v>
      </c>
      <c r="AX47" s="48">
        <f>IF(km4_splits_ranks[[#This Row],[80 okr ]]="DNF","DNF",RANK(km4_splits_ranks[[#This Row],[80 okr ]],km4_splits_ranks[[80 okr ]],1))</f>
        <v>32</v>
      </c>
      <c r="AY47" s="48">
        <f>IF(km4_splits_ranks[[#This Row],[90 okr ]]="DNF","DNF",RANK(km4_splits_ranks[[#This Row],[90 okr ]],km4_splits_ranks[[90 okr ]],1))</f>
        <v>46</v>
      </c>
      <c r="AZ47" s="48">
        <f>IF(km4_splits_ranks[[#This Row],[100 okr ]]="DNF","DNF",RANK(km4_splits_ranks[[#This Row],[100 okr ]],km4_splits_ranks[[100 okr ]],1))</f>
        <v>44</v>
      </c>
      <c r="BA47" s="48">
        <f>IF(km4_splits_ranks[[#This Row],[105 okr ]]="DNF","DNF",RANK(km4_splits_ranks[[#This Row],[105 okr ]],km4_splits_ranks[[105 okr ]],1))</f>
        <v>44</v>
      </c>
    </row>
    <row r="48" spans="2:53" x14ac:dyDescent="0.2">
      <c r="B48" s="4">
        <f>laps_times[[#This Row],[poř]]</f>
        <v>45</v>
      </c>
      <c r="C48" s="1">
        <f>laps_times[[#This Row],[s.č.]]</f>
        <v>30</v>
      </c>
      <c r="D48" s="1" t="str">
        <f>laps_times[[#This Row],[jméno]]</f>
        <v>Grusz Filip</v>
      </c>
      <c r="E48" s="2">
        <f>laps_times[[#This Row],[roč]]</f>
        <v>1984</v>
      </c>
      <c r="F48" s="2" t="str">
        <f>laps_times[[#This Row],[kat]]</f>
        <v>M30</v>
      </c>
      <c r="G48" s="2">
        <f>laps_times[[#This Row],[poř_kat]]</f>
        <v>16</v>
      </c>
      <c r="H48" s="1" t="str">
        <f>IF(ISBLANK(laps_times[[#This Row],[klub]]),"-",laps_times[[#This Row],[klub]])</f>
        <v>-</v>
      </c>
      <c r="I48" s="143">
        <f>laps_times[[#This Row],[celk. čas]]</f>
        <v>0.15032407407407408</v>
      </c>
      <c r="J48" s="28">
        <f>SUM(laps_times[[#This Row],[1]:[10]])</f>
        <v>1.3486342592592591E-2</v>
      </c>
      <c r="K48" s="29">
        <f>SUM(laps_times[[#This Row],[11]:[20]])</f>
        <v>1.2933217592592593E-2</v>
      </c>
      <c r="L48" s="29">
        <f>SUM(laps_times[[#This Row],[21]:[30]])</f>
        <v>1.3332175925925926E-2</v>
      </c>
      <c r="M48" s="29">
        <f>SUM(laps_times[[#This Row],[31]:[40]])</f>
        <v>1.3749189814814818E-2</v>
      </c>
      <c r="N48" s="29">
        <f>SUM(laps_times[[#This Row],[41]:[50]])</f>
        <v>1.3909953703703702E-2</v>
      </c>
      <c r="O48" s="29">
        <f>SUM(laps_times[[#This Row],[51]:[60]])</f>
        <v>1.4488310185185182E-2</v>
      </c>
      <c r="P48" s="29">
        <f>SUM(laps_times[[#This Row],[61]:[70]])</f>
        <v>1.4781249999999999E-2</v>
      </c>
      <c r="Q48" s="29">
        <f>SUM(laps_times[[#This Row],[71]:[80]])</f>
        <v>1.4906365740740741E-2</v>
      </c>
      <c r="R48" s="29">
        <f>SUM(laps_times[[#This Row],[81]:[90]])</f>
        <v>1.5945833333333336E-2</v>
      </c>
      <c r="S48" s="29">
        <f>SUM(laps_times[[#This Row],[91]:[100]])</f>
        <v>1.513912037037037E-2</v>
      </c>
      <c r="T48" s="30">
        <f>SUM(laps_times[[#This Row],[101]:[105]])</f>
        <v>7.6636574074074064E-3</v>
      </c>
      <c r="U48" s="44">
        <f>IF(km4_splits_ranks[[#This Row],[1 - 10]]="DNF","DNF",RANK(km4_splits_ranks[[#This Row],[1 - 10]],km4_splits_ranks[1 - 10],1))</f>
        <v>41</v>
      </c>
      <c r="V48" s="45">
        <f>IF(km4_splits_ranks[[#This Row],[11 - 20]]="DNF","DNF",RANK(km4_splits_ranks[[#This Row],[11 - 20]],km4_splits_ranks[11 - 20],1))</f>
        <v>42</v>
      </c>
      <c r="W48" s="45">
        <f>IF(km4_splits_ranks[[#This Row],[21 - 30]]="DNF","DNF",RANK(km4_splits_ranks[[#This Row],[21 - 30]],km4_splits_ranks[21 - 30],1))</f>
        <v>44</v>
      </c>
      <c r="X48" s="45">
        <f>IF(km4_splits_ranks[[#This Row],[31 - 40]]="DNF","DNF",RANK(km4_splits_ranks[[#This Row],[31 - 40]],km4_splits_ranks[31 - 40],1))</f>
        <v>54</v>
      </c>
      <c r="Y48" s="45">
        <f>IF(km4_splits_ranks[[#This Row],[41 - 50]]="DNF","DNF",RANK(km4_splits_ranks[[#This Row],[41 - 50]],km4_splits_ranks[41 - 50],1))</f>
        <v>52</v>
      </c>
      <c r="Z48" s="45">
        <f>IF(km4_splits_ranks[[#This Row],[51 - 60]]="DNF","DNF",RANK(km4_splits_ranks[[#This Row],[51 - 60]],km4_splits_ranks[51 - 60],1))</f>
        <v>56</v>
      </c>
      <c r="AA48" s="45">
        <f>IF(km4_splits_ranks[[#This Row],[61 - 70]]="DNF","DNF",RANK(km4_splits_ranks[[#This Row],[61 - 70]],km4_splits_ranks[61 - 70],1))</f>
        <v>53</v>
      </c>
      <c r="AB48" s="45">
        <f>IF(km4_splits_ranks[[#This Row],[71 - 80]]="DNF","DNF",RANK(km4_splits_ranks[[#This Row],[71 - 80]],km4_splits_ranks[71 - 80],1))</f>
        <v>49</v>
      </c>
      <c r="AC48" s="45">
        <f>IF(km4_splits_ranks[[#This Row],[81 - 90]]="DNF","DNF",RANK(km4_splits_ranks[[#This Row],[81 - 90]],km4_splits_ranks[81 - 90],1))</f>
        <v>52</v>
      </c>
      <c r="AD48" s="45">
        <f>IF(km4_splits_ranks[[#This Row],[91 - 100]]="DNF","DNF",RANK(km4_splits_ranks[[#This Row],[91 - 100]],km4_splits_ranks[91 - 100],1))</f>
        <v>38</v>
      </c>
      <c r="AE48" s="46">
        <f>IF(km4_splits_ranks[[#This Row],[101 - 105]]="DNF","DNF",RANK(km4_splits_ranks[[#This Row],[101 - 105]],km4_splits_ranks[101 - 105],1))</f>
        <v>43</v>
      </c>
      <c r="AF48" s="21">
        <f>km4_splits_ranks[[#This Row],[1 - 10]]</f>
        <v>1.3486342592592591E-2</v>
      </c>
      <c r="AG48" s="17">
        <f>IF(km4_splits_ranks[[#This Row],[11 - 20]]="DNF","DNF",km4_splits_ranks[[#This Row],[10 okr ]]+km4_splits_ranks[[#This Row],[11 - 20]])</f>
        <v>2.6419560185185185E-2</v>
      </c>
      <c r="AH48" s="17">
        <f>IF(km4_splits_ranks[[#This Row],[21 - 30]]="DNF","DNF",km4_splits_ranks[[#This Row],[20 okr ]]+km4_splits_ranks[[#This Row],[21 - 30]])</f>
        <v>3.9751736111111109E-2</v>
      </c>
      <c r="AI48" s="17">
        <f>IF(km4_splits_ranks[[#This Row],[31 - 40]]="DNF","DNF",km4_splits_ranks[[#This Row],[30 okr ]]+km4_splits_ranks[[#This Row],[31 - 40]])</f>
        <v>5.3500925925925924E-2</v>
      </c>
      <c r="AJ48" s="17">
        <f>IF(km4_splits_ranks[[#This Row],[41 - 50]]="DNF","DNF",km4_splits_ranks[[#This Row],[40 okr ]]+km4_splits_ranks[[#This Row],[41 - 50]])</f>
        <v>6.7410879629629633E-2</v>
      </c>
      <c r="AK48" s="17">
        <f>IF(km4_splits_ranks[[#This Row],[51 - 60]]="DNF","DNF",km4_splits_ranks[[#This Row],[50 okr ]]+km4_splits_ranks[[#This Row],[51 - 60]])</f>
        <v>8.189918981481481E-2</v>
      </c>
      <c r="AL48" s="17">
        <f>IF(km4_splits_ranks[[#This Row],[61 - 70]]="DNF","DNF",km4_splits_ranks[[#This Row],[60 okr ]]+km4_splits_ranks[[#This Row],[61 - 70]])</f>
        <v>9.6680439814814806E-2</v>
      </c>
      <c r="AM48" s="17">
        <f>IF(km4_splits_ranks[[#This Row],[71 - 80]]="DNF","DNF",km4_splits_ranks[[#This Row],[70 okr ]]+km4_splits_ranks[[#This Row],[71 - 80]])</f>
        <v>0.11158680555555554</v>
      </c>
      <c r="AN48" s="17">
        <f>IF(km4_splits_ranks[[#This Row],[81 - 90]]="DNF","DNF",km4_splits_ranks[[#This Row],[80 okr ]]+km4_splits_ranks[[#This Row],[81 - 90]])</f>
        <v>0.12753263888888888</v>
      </c>
      <c r="AO48" s="17">
        <f>IF(km4_splits_ranks[[#This Row],[91 - 100]]="DNF","DNF",km4_splits_ranks[[#This Row],[90 okr ]]+km4_splits_ranks[[#This Row],[91 - 100]])</f>
        <v>0.14267175925925926</v>
      </c>
      <c r="AP48" s="22">
        <f>IF(km4_splits_ranks[[#This Row],[101 - 105]]="DNF","DNF",km4_splits_ranks[[#This Row],[100 okr ]]+km4_splits_ranks[[#This Row],[101 - 105]])</f>
        <v>0.15033541666666667</v>
      </c>
      <c r="AQ48" s="47">
        <f>IF(km4_splits_ranks[[#This Row],[10 okr ]]="DNF","DNF",RANK(km4_splits_ranks[[#This Row],[10 okr ]],km4_splits_ranks[[10 okr ]],1))</f>
        <v>41</v>
      </c>
      <c r="AR48" s="48">
        <f>IF(km4_splits_ranks[[#This Row],[20 okr ]]="DNF","DNF",RANK(km4_splits_ranks[[#This Row],[20 okr ]],km4_splits_ranks[[20 okr ]],1))</f>
        <v>41</v>
      </c>
      <c r="AS48" s="48">
        <f>IF(km4_splits_ranks[[#This Row],[30 okr ]]="DNF","DNF",RANK(km4_splits_ranks[[#This Row],[30 okr ]],km4_splits_ranks[[30 okr ]],1))</f>
        <v>43</v>
      </c>
      <c r="AT48" s="48">
        <f>IF(km4_splits_ranks[[#This Row],[40 okr ]]="DNF","DNF",RANK(km4_splits_ranks[[#This Row],[40 okr ]],km4_splits_ranks[[40 okr ]],1))</f>
        <v>45</v>
      </c>
      <c r="AU48" s="48">
        <f>IF(km4_splits_ranks[[#This Row],[50 okr ]]="DNF","DNF",RANK(km4_splits_ranks[[#This Row],[50 okr ]],km4_splits_ranks[[50 okr ]],1))</f>
        <v>45</v>
      </c>
      <c r="AV48" s="48">
        <f>IF(km4_splits_ranks[[#This Row],[60 okr ]]="DNF","DNF",RANK(km4_splits_ranks[[#This Row],[60 okr ]],km4_splits_ranks[[60 okr ]],1))</f>
        <v>45</v>
      </c>
      <c r="AW48" s="48">
        <f>IF(km4_splits_ranks[[#This Row],[70 okr ]]="DNF","DNF",RANK(km4_splits_ranks[[#This Row],[70 okr ]],km4_splits_ranks[[70 okr ]],1))</f>
        <v>48</v>
      </c>
      <c r="AX48" s="48">
        <f>IF(km4_splits_ranks[[#This Row],[80 okr ]]="DNF","DNF",RANK(km4_splits_ranks[[#This Row],[80 okr ]],km4_splits_ranks[[80 okr ]],1))</f>
        <v>49</v>
      </c>
      <c r="AY48" s="48">
        <f>IF(km4_splits_ranks[[#This Row],[90 okr ]]="DNF","DNF",RANK(km4_splits_ranks[[#This Row],[90 okr ]],km4_splits_ranks[[90 okr ]],1))</f>
        <v>50</v>
      </c>
      <c r="AZ48" s="48">
        <f>IF(km4_splits_ranks[[#This Row],[100 okr ]]="DNF","DNF",RANK(km4_splits_ranks[[#This Row],[100 okr ]],km4_splits_ranks[[100 okr ]],1))</f>
        <v>46</v>
      </c>
      <c r="BA48" s="48">
        <f>IF(km4_splits_ranks[[#This Row],[105 okr ]]="DNF","DNF",RANK(km4_splits_ranks[[#This Row],[105 okr ]],km4_splits_ranks[[105 okr ]],1))</f>
        <v>45</v>
      </c>
    </row>
    <row r="49" spans="2:53" x14ac:dyDescent="0.2">
      <c r="B49" s="4">
        <f>laps_times[[#This Row],[poř]]</f>
        <v>46</v>
      </c>
      <c r="C49" s="1">
        <f>laps_times[[#This Row],[s.č.]]</f>
        <v>117</v>
      </c>
      <c r="D49" s="1" t="str">
        <f>laps_times[[#This Row],[jméno]]</f>
        <v>Vávrů Ivana</v>
      </c>
      <c r="E49" s="2">
        <f>laps_times[[#This Row],[roč]]</f>
        <v>1988</v>
      </c>
      <c r="F49" s="2" t="str">
        <f>laps_times[[#This Row],[kat]]</f>
        <v>Z1</v>
      </c>
      <c r="G49" s="2">
        <f>laps_times[[#This Row],[poř_kat]]</f>
        <v>4</v>
      </c>
      <c r="H49" s="1" t="str">
        <f>IF(ISBLANK(laps_times[[#This Row],[klub]]),"-",laps_times[[#This Row],[klub]])</f>
        <v>TJ VTŽ Chomutov</v>
      </c>
      <c r="I49" s="143">
        <f>laps_times[[#This Row],[celk. čas]]</f>
        <v>0.15076388888888889</v>
      </c>
      <c r="J49" s="28">
        <f>SUM(laps_times[[#This Row],[1]:[10]])</f>
        <v>1.2513078703703703E-2</v>
      </c>
      <c r="K49" s="29">
        <f>SUM(laps_times[[#This Row],[11]:[20]])</f>
        <v>1.2404282407407407E-2</v>
      </c>
      <c r="L49" s="29">
        <f>SUM(laps_times[[#This Row],[21]:[30]])</f>
        <v>1.2876967592592593E-2</v>
      </c>
      <c r="M49" s="29">
        <f>SUM(laps_times[[#This Row],[31]:[40]])</f>
        <v>1.301724537037037E-2</v>
      </c>
      <c r="N49" s="29">
        <f>SUM(laps_times[[#This Row],[41]:[50]])</f>
        <v>1.3522800925925924E-2</v>
      </c>
      <c r="O49" s="29">
        <f>SUM(laps_times[[#This Row],[51]:[60]])</f>
        <v>1.3912731481481481E-2</v>
      </c>
      <c r="P49" s="29">
        <f>SUM(laps_times[[#This Row],[61]:[70]])</f>
        <v>1.4503124999999999E-2</v>
      </c>
      <c r="Q49" s="29">
        <f>SUM(laps_times[[#This Row],[71]:[80]])</f>
        <v>1.5527777777777779E-2</v>
      </c>
      <c r="R49" s="29">
        <f>SUM(laps_times[[#This Row],[81]:[90]])</f>
        <v>1.7278472222222223E-2</v>
      </c>
      <c r="S49" s="29">
        <f>SUM(laps_times[[#This Row],[91]:[100]])</f>
        <v>1.7042245370370371E-2</v>
      </c>
      <c r="T49" s="30">
        <f>SUM(laps_times[[#This Row],[101]:[105]])</f>
        <v>8.1730324074074066E-3</v>
      </c>
      <c r="U49" s="44">
        <f>IF(km4_splits_ranks[[#This Row],[1 - 10]]="DNF","DNF",RANK(km4_splits_ranks[[#This Row],[1 - 10]],km4_splits_ranks[1 - 10],1))</f>
        <v>24</v>
      </c>
      <c r="V49" s="45">
        <f>IF(km4_splits_ranks[[#This Row],[11 - 20]]="DNF","DNF",RANK(km4_splits_ranks[[#This Row],[11 - 20]],km4_splits_ranks[11 - 20],1))</f>
        <v>26</v>
      </c>
      <c r="W49" s="45">
        <f>IF(km4_splits_ranks[[#This Row],[21 - 30]]="DNF","DNF",RANK(km4_splits_ranks[[#This Row],[21 - 30]],km4_splits_ranks[21 - 30],1))</f>
        <v>38</v>
      </c>
      <c r="X49" s="45">
        <f>IF(km4_splits_ranks[[#This Row],[31 - 40]]="DNF","DNF",RANK(km4_splits_ranks[[#This Row],[31 - 40]],km4_splits_ranks[31 - 40],1))</f>
        <v>37</v>
      </c>
      <c r="Y49" s="45">
        <f>IF(km4_splits_ranks[[#This Row],[41 - 50]]="DNF","DNF",RANK(km4_splits_ranks[[#This Row],[41 - 50]],km4_splits_ranks[41 - 50],1))</f>
        <v>43</v>
      </c>
      <c r="Z49" s="45">
        <f>IF(km4_splits_ranks[[#This Row],[51 - 60]]="DNF","DNF",RANK(km4_splits_ranks[[#This Row],[51 - 60]],km4_splits_ranks[51 - 60],1))</f>
        <v>45</v>
      </c>
      <c r="AA49" s="45">
        <f>IF(km4_splits_ranks[[#This Row],[61 - 70]]="DNF","DNF",RANK(km4_splits_ranks[[#This Row],[61 - 70]],km4_splits_ranks[61 - 70],1))</f>
        <v>49</v>
      </c>
      <c r="AB49" s="45">
        <f>IF(km4_splits_ranks[[#This Row],[71 - 80]]="DNF","DNF",RANK(km4_splits_ranks[[#This Row],[71 - 80]],km4_splits_ranks[71 - 80],1))</f>
        <v>56</v>
      </c>
      <c r="AC49" s="45">
        <f>IF(km4_splits_ranks[[#This Row],[81 - 90]]="DNF","DNF",RANK(km4_splits_ranks[[#This Row],[81 - 90]],km4_splits_ranks[81 - 90],1))</f>
        <v>76</v>
      </c>
      <c r="AD49" s="45">
        <f>IF(km4_splits_ranks[[#This Row],[91 - 100]]="DNF","DNF",RANK(km4_splits_ranks[[#This Row],[91 - 100]],km4_splits_ranks[91 - 100],1))</f>
        <v>69</v>
      </c>
      <c r="AE49" s="46">
        <f>IF(km4_splits_ranks[[#This Row],[101 - 105]]="DNF","DNF",RANK(km4_splits_ranks[[#This Row],[101 - 105]],km4_splits_ranks[101 - 105],1))</f>
        <v>62</v>
      </c>
      <c r="AF49" s="21">
        <f>km4_splits_ranks[[#This Row],[1 - 10]]</f>
        <v>1.2513078703703703E-2</v>
      </c>
      <c r="AG49" s="17">
        <f>IF(km4_splits_ranks[[#This Row],[11 - 20]]="DNF","DNF",km4_splits_ranks[[#This Row],[10 okr ]]+km4_splits_ranks[[#This Row],[11 - 20]])</f>
        <v>2.4917361111111112E-2</v>
      </c>
      <c r="AH49" s="17">
        <f>IF(km4_splits_ranks[[#This Row],[21 - 30]]="DNF","DNF",km4_splits_ranks[[#This Row],[20 okr ]]+km4_splits_ranks[[#This Row],[21 - 30]])</f>
        <v>3.7794328703703708E-2</v>
      </c>
      <c r="AI49" s="17">
        <f>IF(km4_splits_ranks[[#This Row],[31 - 40]]="DNF","DNF",km4_splits_ranks[[#This Row],[30 okr ]]+km4_splits_ranks[[#This Row],[31 - 40]])</f>
        <v>5.0811574074074078E-2</v>
      </c>
      <c r="AJ49" s="17">
        <f>IF(km4_splits_ranks[[#This Row],[41 - 50]]="DNF","DNF",km4_splits_ranks[[#This Row],[40 okr ]]+km4_splits_ranks[[#This Row],[41 - 50]])</f>
        <v>6.4334374999999999E-2</v>
      </c>
      <c r="AK49" s="17">
        <f>IF(km4_splits_ranks[[#This Row],[51 - 60]]="DNF","DNF",km4_splits_ranks[[#This Row],[50 okr ]]+km4_splits_ranks[[#This Row],[51 - 60]])</f>
        <v>7.8247106481481477E-2</v>
      </c>
      <c r="AL49" s="17">
        <f>IF(km4_splits_ranks[[#This Row],[61 - 70]]="DNF","DNF",km4_splits_ranks[[#This Row],[60 okr ]]+km4_splits_ranks[[#This Row],[61 - 70]])</f>
        <v>9.2750231481481482E-2</v>
      </c>
      <c r="AM49" s="17">
        <f>IF(km4_splits_ranks[[#This Row],[71 - 80]]="DNF","DNF",km4_splits_ranks[[#This Row],[70 okr ]]+km4_splits_ranks[[#This Row],[71 - 80]])</f>
        <v>0.10827800925925926</v>
      </c>
      <c r="AN49" s="17">
        <f>IF(km4_splits_ranks[[#This Row],[81 - 90]]="DNF","DNF",km4_splits_ranks[[#This Row],[80 okr ]]+km4_splits_ranks[[#This Row],[81 - 90]])</f>
        <v>0.12555648148148149</v>
      </c>
      <c r="AO49" s="17">
        <f>IF(km4_splits_ranks[[#This Row],[91 - 100]]="DNF","DNF",km4_splits_ranks[[#This Row],[90 okr ]]+km4_splits_ranks[[#This Row],[91 - 100]])</f>
        <v>0.14259872685185188</v>
      </c>
      <c r="AP49" s="22">
        <f>IF(km4_splits_ranks[[#This Row],[101 - 105]]="DNF","DNF",km4_splits_ranks[[#This Row],[100 okr ]]+km4_splits_ranks[[#This Row],[101 - 105]])</f>
        <v>0.15077175925925929</v>
      </c>
      <c r="AQ49" s="47">
        <f>IF(km4_splits_ranks[[#This Row],[10 okr ]]="DNF","DNF",RANK(km4_splits_ranks[[#This Row],[10 okr ]],km4_splits_ranks[[10 okr ]],1))</f>
        <v>24</v>
      </c>
      <c r="AR49" s="48">
        <f>IF(km4_splits_ranks[[#This Row],[20 okr ]]="DNF","DNF",RANK(km4_splits_ranks[[#This Row],[20 okr ]],km4_splits_ranks[[20 okr ]],1))</f>
        <v>25</v>
      </c>
      <c r="AS49" s="48">
        <f>IF(km4_splits_ranks[[#This Row],[30 okr ]]="DNF","DNF",RANK(km4_splits_ranks[[#This Row],[30 okr ]],km4_splits_ranks[[30 okr ]],1))</f>
        <v>27</v>
      </c>
      <c r="AT49" s="48">
        <f>IF(km4_splits_ranks[[#This Row],[40 okr ]]="DNF","DNF",RANK(km4_splits_ranks[[#This Row],[40 okr ]],km4_splits_ranks[[40 okr ]],1))</f>
        <v>27</v>
      </c>
      <c r="AU49" s="48">
        <f>IF(km4_splits_ranks[[#This Row],[50 okr ]]="DNF","DNF",RANK(km4_splits_ranks[[#This Row],[50 okr ]],km4_splits_ranks[[50 okr ]],1))</f>
        <v>31</v>
      </c>
      <c r="AV49" s="48">
        <f>IF(km4_splits_ranks[[#This Row],[60 okr ]]="DNF","DNF",RANK(km4_splits_ranks[[#This Row],[60 okr ]],km4_splits_ranks[[60 okr ]],1))</f>
        <v>34</v>
      </c>
      <c r="AW49" s="48">
        <f>IF(km4_splits_ranks[[#This Row],[70 okr ]]="DNF","DNF",RANK(km4_splits_ranks[[#This Row],[70 okr ]],km4_splits_ranks[[70 okr ]],1))</f>
        <v>35</v>
      </c>
      <c r="AX49" s="48">
        <f>IF(km4_splits_ranks[[#This Row],[80 okr ]]="DNF","DNF",RANK(km4_splits_ranks[[#This Row],[80 okr ]],km4_splits_ranks[[80 okr ]],1))</f>
        <v>40</v>
      </c>
      <c r="AY49" s="48">
        <f>IF(km4_splits_ranks[[#This Row],[90 okr ]]="DNF","DNF",RANK(km4_splits_ranks[[#This Row],[90 okr ]],km4_splits_ranks[[90 okr ]],1))</f>
        <v>43</v>
      </c>
      <c r="AZ49" s="48">
        <f>IF(km4_splits_ranks[[#This Row],[100 okr ]]="DNF","DNF",RANK(km4_splits_ranks[[#This Row],[100 okr ]],km4_splits_ranks[[100 okr ]],1))</f>
        <v>45</v>
      </c>
      <c r="BA49" s="48">
        <f>IF(km4_splits_ranks[[#This Row],[105 okr ]]="DNF","DNF",RANK(km4_splits_ranks[[#This Row],[105 okr ]],km4_splits_ranks[[105 okr ]],1))</f>
        <v>46</v>
      </c>
    </row>
    <row r="50" spans="2:53" x14ac:dyDescent="0.2">
      <c r="B50" s="4">
        <f>laps_times[[#This Row],[poř]]</f>
        <v>47</v>
      </c>
      <c r="C50" s="1">
        <f>laps_times[[#This Row],[s.č.]]</f>
        <v>35</v>
      </c>
      <c r="D50" s="1" t="str">
        <f>laps_times[[#This Row],[jméno]]</f>
        <v>Hesoun Tomáš</v>
      </c>
      <c r="E50" s="2">
        <f>laps_times[[#This Row],[roč]]</f>
        <v>1987</v>
      </c>
      <c r="F50" s="2" t="str">
        <f>laps_times[[#This Row],[kat]]</f>
        <v>M30</v>
      </c>
      <c r="G50" s="2">
        <f>laps_times[[#This Row],[poř_kat]]</f>
        <v>17</v>
      </c>
      <c r="H50" s="1" t="str">
        <f>IF(ISBLANK(laps_times[[#This Row],[klub]]),"-",laps_times[[#This Row],[klub]])</f>
        <v>-</v>
      </c>
      <c r="I50" s="143">
        <f>laps_times[[#This Row],[celk. čas]]</f>
        <v>0.15083333333333335</v>
      </c>
      <c r="J50" s="28">
        <f>SUM(laps_times[[#This Row],[1]:[10]])</f>
        <v>1.3153935185185185E-2</v>
      </c>
      <c r="K50" s="29">
        <f>SUM(laps_times[[#This Row],[11]:[20]])</f>
        <v>1.2127199074074077E-2</v>
      </c>
      <c r="L50" s="29">
        <f>SUM(laps_times[[#This Row],[21]:[30]])</f>
        <v>1.2370601851851851E-2</v>
      </c>
      <c r="M50" s="29">
        <f>SUM(laps_times[[#This Row],[31]:[40]])</f>
        <v>1.2872800925925926E-2</v>
      </c>
      <c r="N50" s="29">
        <f>SUM(laps_times[[#This Row],[41]:[50]])</f>
        <v>1.3535300925925926E-2</v>
      </c>
      <c r="O50" s="29">
        <f>SUM(laps_times[[#This Row],[51]:[60]])</f>
        <v>1.4071643518518518E-2</v>
      </c>
      <c r="P50" s="29">
        <f>SUM(laps_times[[#This Row],[61]:[70]])</f>
        <v>1.4901273148148146E-2</v>
      </c>
      <c r="Q50" s="29">
        <f>SUM(laps_times[[#This Row],[71]:[80]])</f>
        <v>1.5670486111111111E-2</v>
      </c>
      <c r="R50" s="29">
        <f>SUM(laps_times[[#This Row],[81]:[90]])</f>
        <v>1.6832523148148149E-2</v>
      </c>
      <c r="S50" s="29">
        <f>SUM(laps_times[[#This Row],[91]:[100]])</f>
        <v>1.7149884259259257E-2</v>
      </c>
      <c r="T50" s="30">
        <f>SUM(laps_times[[#This Row],[101]:[105]])</f>
        <v>8.1516203703703698E-3</v>
      </c>
      <c r="U50" s="44">
        <f>IF(km4_splits_ranks[[#This Row],[1 - 10]]="DNF","DNF",RANK(km4_splits_ranks[[#This Row],[1 - 10]],km4_splits_ranks[1 - 10],1))</f>
        <v>33</v>
      </c>
      <c r="V50" s="45">
        <f>IF(km4_splits_ranks[[#This Row],[11 - 20]]="DNF","DNF",RANK(km4_splits_ranks[[#This Row],[11 - 20]],km4_splits_ranks[11 - 20],1))</f>
        <v>22</v>
      </c>
      <c r="W50" s="45">
        <f>IF(km4_splits_ranks[[#This Row],[21 - 30]]="DNF","DNF",RANK(km4_splits_ranks[[#This Row],[21 - 30]],km4_splits_ranks[21 - 30],1))</f>
        <v>25</v>
      </c>
      <c r="X50" s="45">
        <f>IF(km4_splits_ranks[[#This Row],[31 - 40]]="DNF","DNF",RANK(km4_splits_ranks[[#This Row],[31 - 40]],km4_splits_ranks[31 - 40],1))</f>
        <v>32</v>
      </c>
      <c r="Y50" s="45">
        <f>IF(km4_splits_ranks[[#This Row],[41 - 50]]="DNF","DNF",RANK(km4_splits_ranks[[#This Row],[41 - 50]],km4_splits_ranks[41 - 50],1))</f>
        <v>44</v>
      </c>
      <c r="Z50" s="45">
        <f>IF(km4_splits_ranks[[#This Row],[51 - 60]]="DNF","DNF",RANK(km4_splits_ranks[[#This Row],[51 - 60]],km4_splits_ranks[51 - 60],1))</f>
        <v>47</v>
      </c>
      <c r="AA50" s="45">
        <f>IF(km4_splits_ranks[[#This Row],[61 - 70]]="DNF","DNF",RANK(km4_splits_ranks[[#This Row],[61 - 70]],km4_splits_ranks[61 - 70],1))</f>
        <v>56</v>
      </c>
      <c r="AB50" s="45">
        <f>IF(km4_splits_ranks[[#This Row],[71 - 80]]="DNF","DNF",RANK(km4_splits_ranks[[#This Row],[71 - 80]],km4_splits_ranks[71 - 80],1))</f>
        <v>58</v>
      </c>
      <c r="AC50" s="45">
        <f>IF(km4_splits_ranks[[#This Row],[81 - 90]]="DNF","DNF",RANK(km4_splits_ranks[[#This Row],[81 - 90]],km4_splits_ranks[81 - 90],1))</f>
        <v>69</v>
      </c>
      <c r="AD50" s="45">
        <f>IF(km4_splits_ranks[[#This Row],[91 - 100]]="DNF","DNF",RANK(km4_splits_ranks[[#This Row],[91 - 100]],km4_splits_ranks[91 - 100],1))</f>
        <v>71</v>
      </c>
      <c r="AE50" s="46">
        <f>IF(km4_splits_ranks[[#This Row],[101 - 105]]="DNF","DNF",RANK(km4_splits_ranks[[#This Row],[101 - 105]],km4_splits_ranks[101 - 105],1))</f>
        <v>61</v>
      </c>
      <c r="AF50" s="21">
        <f>km4_splits_ranks[[#This Row],[1 - 10]]</f>
        <v>1.3153935185185185E-2</v>
      </c>
      <c r="AG50" s="17">
        <f>IF(km4_splits_ranks[[#This Row],[11 - 20]]="DNF","DNF",km4_splits_ranks[[#This Row],[10 okr ]]+km4_splits_ranks[[#This Row],[11 - 20]])</f>
        <v>2.5281134259259264E-2</v>
      </c>
      <c r="AH50" s="17">
        <f>IF(km4_splits_ranks[[#This Row],[21 - 30]]="DNF","DNF",km4_splits_ranks[[#This Row],[20 okr ]]+km4_splits_ranks[[#This Row],[21 - 30]])</f>
        <v>3.7651736111111112E-2</v>
      </c>
      <c r="AI50" s="17">
        <f>IF(km4_splits_ranks[[#This Row],[31 - 40]]="DNF","DNF",km4_splits_ranks[[#This Row],[30 okr ]]+km4_splits_ranks[[#This Row],[31 - 40]])</f>
        <v>5.0524537037037034E-2</v>
      </c>
      <c r="AJ50" s="17">
        <f>IF(km4_splits_ranks[[#This Row],[41 - 50]]="DNF","DNF",km4_splits_ranks[[#This Row],[40 okr ]]+km4_splits_ranks[[#This Row],[41 - 50]])</f>
        <v>6.4059837962962968E-2</v>
      </c>
      <c r="AK50" s="17">
        <f>IF(km4_splits_ranks[[#This Row],[51 - 60]]="DNF","DNF",km4_splits_ranks[[#This Row],[50 okr ]]+km4_splits_ranks[[#This Row],[51 - 60]])</f>
        <v>7.8131481481481482E-2</v>
      </c>
      <c r="AL50" s="17">
        <f>IF(km4_splits_ranks[[#This Row],[61 - 70]]="DNF","DNF",km4_splits_ranks[[#This Row],[60 okr ]]+km4_splits_ranks[[#This Row],[61 - 70]])</f>
        <v>9.3032754629629622E-2</v>
      </c>
      <c r="AM50" s="17">
        <f>IF(km4_splits_ranks[[#This Row],[71 - 80]]="DNF","DNF",km4_splits_ranks[[#This Row],[70 okr ]]+km4_splits_ranks[[#This Row],[71 - 80]])</f>
        <v>0.10870324074074073</v>
      </c>
      <c r="AN50" s="17">
        <f>IF(km4_splits_ranks[[#This Row],[81 - 90]]="DNF","DNF",km4_splits_ranks[[#This Row],[80 okr ]]+km4_splits_ranks[[#This Row],[81 - 90]])</f>
        <v>0.12553576388888887</v>
      </c>
      <c r="AO50" s="17">
        <f>IF(km4_splits_ranks[[#This Row],[91 - 100]]="DNF","DNF",km4_splits_ranks[[#This Row],[90 okr ]]+km4_splits_ranks[[#This Row],[91 - 100]])</f>
        <v>0.14268564814814813</v>
      </c>
      <c r="AP50" s="22">
        <f>IF(km4_splits_ranks[[#This Row],[101 - 105]]="DNF","DNF",km4_splits_ranks[[#This Row],[100 okr ]]+km4_splits_ranks[[#This Row],[101 - 105]])</f>
        <v>0.1508372685185185</v>
      </c>
      <c r="AQ50" s="47">
        <f>IF(km4_splits_ranks[[#This Row],[10 okr ]]="DNF","DNF",RANK(km4_splits_ranks[[#This Row],[10 okr ]],km4_splits_ranks[[10 okr ]],1))</f>
        <v>33</v>
      </c>
      <c r="AR50" s="48">
        <f>IF(km4_splits_ranks[[#This Row],[20 okr ]]="DNF","DNF",RANK(km4_splits_ranks[[#This Row],[20 okr ]],km4_splits_ranks[[20 okr ]],1))</f>
        <v>27</v>
      </c>
      <c r="AS50" s="48">
        <f>IF(km4_splits_ranks[[#This Row],[30 okr ]]="DNF","DNF",RANK(km4_splits_ranks[[#This Row],[30 okr ]],km4_splits_ranks[[30 okr ]],1))</f>
        <v>25</v>
      </c>
      <c r="AT50" s="48">
        <f>IF(km4_splits_ranks[[#This Row],[40 okr ]]="DNF","DNF",RANK(km4_splits_ranks[[#This Row],[40 okr ]],km4_splits_ranks[[40 okr ]],1))</f>
        <v>26</v>
      </c>
      <c r="AU50" s="48">
        <f>IF(km4_splits_ranks[[#This Row],[50 okr ]]="DNF","DNF",RANK(km4_splits_ranks[[#This Row],[50 okr ]],km4_splits_ranks[[50 okr ]],1))</f>
        <v>30</v>
      </c>
      <c r="AV50" s="48">
        <f>IF(km4_splits_ranks[[#This Row],[60 okr ]]="DNF","DNF",RANK(km4_splits_ranks[[#This Row],[60 okr ]],km4_splits_ranks[[60 okr ]],1))</f>
        <v>33</v>
      </c>
      <c r="AW50" s="48">
        <f>IF(km4_splits_ranks[[#This Row],[70 okr ]]="DNF","DNF",RANK(km4_splits_ranks[[#This Row],[70 okr ]],km4_splits_ranks[[70 okr ]],1))</f>
        <v>36</v>
      </c>
      <c r="AX50" s="48">
        <f>IF(km4_splits_ranks[[#This Row],[80 okr ]]="DNF","DNF",RANK(km4_splits_ranks[[#This Row],[80 okr ]],km4_splits_ranks[[80 okr ]],1))</f>
        <v>41</v>
      </c>
      <c r="AY50" s="48">
        <f>IF(km4_splits_ranks[[#This Row],[90 okr ]]="DNF","DNF",RANK(km4_splits_ranks[[#This Row],[90 okr ]],km4_splits_ranks[[90 okr ]],1))</f>
        <v>42</v>
      </c>
      <c r="AZ50" s="48">
        <f>IF(km4_splits_ranks[[#This Row],[100 okr ]]="DNF","DNF",RANK(km4_splits_ranks[[#This Row],[100 okr ]],km4_splits_ranks[[100 okr ]],1))</f>
        <v>47</v>
      </c>
      <c r="BA50" s="48">
        <f>IF(km4_splits_ranks[[#This Row],[105 okr ]]="DNF","DNF",RANK(km4_splits_ranks[[#This Row],[105 okr ]],km4_splits_ranks[[105 okr ]],1))</f>
        <v>47</v>
      </c>
    </row>
    <row r="51" spans="2:53" x14ac:dyDescent="0.2">
      <c r="B51" s="4">
        <f>laps_times[[#This Row],[poř]]</f>
        <v>48</v>
      </c>
      <c r="C51" s="1">
        <f>laps_times[[#This Row],[s.č.]]</f>
        <v>111</v>
      </c>
      <c r="D51" s="1" t="str">
        <f>laps_times[[#This Row],[jméno]]</f>
        <v>Tomášek Jan</v>
      </c>
      <c r="E51" s="2">
        <f>laps_times[[#This Row],[roč]]</f>
        <v>1976</v>
      </c>
      <c r="F51" s="2" t="str">
        <f>laps_times[[#This Row],[kat]]</f>
        <v>M40</v>
      </c>
      <c r="G51" s="2">
        <f>laps_times[[#This Row],[poř_kat]]</f>
        <v>19</v>
      </c>
      <c r="H51" s="1" t="str">
        <f>IF(ISBLANK(laps_times[[#This Row],[klub]]),"-",laps_times[[#This Row],[klub]])</f>
        <v>BK Čvacht</v>
      </c>
      <c r="I51" s="143">
        <f>laps_times[[#This Row],[celk. čas]]</f>
        <v>0.15114583333333334</v>
      </c>
      <c r="J51" s="28">
        <f>SUM(laps_times[[#This Row],[1]:[10]])</f>
        <v>1.4861226851851853E-2</v>
      </c>
      <c r="K51" s="29">
        <f>SUM(laps_times[[#This Row],[11]:[20]])</f>
        <v>1.5541550925925926E-2</v>
      </c>
      <c r="L51" s="29">
        <f>SUM(laps_times[[#This Row],[21]:[30]])</f>
        <v>1.3907638888888888E-2</v>
      </c>
      <c r="M51" s="29">
        <f>SUM(laps_times[[#This Row],[31]:[40]])</f>
        <v>1.3775462962962965E-2</v>
      </c>
      <c r="N51" s="29">
        <f>SUM(laps_times[[#This Row],[41]:[50]])</f>
        <v>1.3816087962962964E-2</v>
      </c>
      <c r="O51" s="29">
        <f>SUM(laps_times[[#This Row],[51]:[60]])</f>
        <v>1.6146296296296297E-2</v>
      </c>
      <c r="P51" s="29">
        <f>SUM(laps_times[[#This Row],[61]:[70]])</f>
        <v>1.4081597222222223E-2</v>
      </c>
      <c r="Q51" s="29">
        <f>SUM(laps_times[[#This Row],[71]:[80]])</f>
        <v>1.4194097222222223E-2</v>
      </c>
      <c r="R51" s="29">
        <f>SUM(laps_times[[#This Row],[81]:[90]])</f>
        <v>1.4156018518518519E-2</v>
      </c>
      <c r="S51" s="29">
        <f>SUM(laps_times[[#This Row],[91]:[100]])</f>
        <v>1.3868171296296295E-2</v>
      </c>
      <c r="T51" s="30">
        <f>SUM(laps_times[[#This Row],[101]:[105]])</f>
        <v>6.8033564814814814E-3</v>
      </c>
      <c r="U51" s="44">
        <f>IF(km4_splits_ranks[[#This Row],[1 - 10]]="DNF","DNF",RANK(km4_splits_ranks[[#This Row],[1 - 10]],km4_splits_ranks[1 - 10],1))</f>
        <v>70</v>
      </c>
      <c r="V51" s="45">
        <f>IF(km4_splits_ranks[[#This Row],[11 - 20]]="DNF","DNF",RANK(km4_splits_ranks[[#This Row],[11 - 20]],km4_splits_ranks[11 - 20],1))</f>
        <v>100</v>
      </c>
      <c r="W51" s="45">
        <f>IF(km4_splits_ranks[[#This Row],[21 - 30]]="DNF","DNF",RANK(km4_splits_ranks[[#This Row],[21 - 30]],km4_splits_ranks[21 - 30],1))</f>
        <v>59</v>
      </c>
      <c r="X51" s="45">
        <f>IF(km4_splits_ranks[[#This Row],[31 - 40]]="DNF","DNF",RANK(km4_splits_ranks[[#This Row],[31 - 40]],km4_splits_ranks[31 - 40],1))</f>
        <v>56</v>
      </c>
      <c r="Y51" s="45">
        <f>IF(km4_splits_ranks[[#This Row],[41 - 50]]="DNF","DNF",RANK(km4_splits_ranks[[#This Row],[41 - 50]],km4_splits_ranks[41 - 50],1))</f>
        <v>48</v>
      </c>
      <c r="Z51" s="45">
        <f>IF(km4_splits_ranks[[#This Row],[51 - 60]]="DNF","DNF",RANK(km4_splits_ranks[[#This Row],[51 - 60]],km4_splits_ranks[51 - 60],1))</f>
        <v>81</v>
      </c>
      <c r="AA51" s="45">
        <f>IF(km4_splits_ranks[[#This Row],[61 - 70]]="DNF","DNF",RANK(km4_splits_ranks[[#This Row],[61 - 70]],km4_splits_ranks[61 - 70],1))</f>
        <v>43</v>
      </c>
      <c r="AB51" s="45">
        <f>IF(km4_splits_ranks[[#This Row],[71 - 80]]="DNF","DNF",RANK(km4_splits_ranks[[#This Row],[71 - 80]],km4_splits_ranks[71 - 80],1))</f>
        <v>41</v>
      </c>
      <c r="AC51" s="45">
        <f>IF(km4_splits_ranks[[#This Row],[81 - 90]]="DNF","DNF",RANK(km4_splits_ranks[[#This Row],[81 - 90]],km4_splits_ranks[81 - 90],1))</f>
        <v>29</v>
      </c>
      <c r="AD51" s="45">
        <f>IF(km4_splits_ranks[[#This Row],[91 - 100]]="DNF","DNF",RANK(km4_splits_ranks[[#This Row],[91 - 100]],km4_splits_ranks[91 - 100],1))</f>
        <v>21</v>
      </c>
      <c r="AE51" s="46">
        <f>IF(km4_splits_ranks[[#This Row],[101 - 105]]="DNF","DNF",RANK(km4_splits_ranks[[#This Row],[101 - 105]],km4_splits_ranks[101 - 105],1))</f>
        <v>23</v>
      </c>
      <c r="AF51" s="21">
        <f>km4_splits_ranks[[#This Row],[1 - 10]]</f>
        <v>1.4861226851851853E-2</v>
      </c>
      <c r="AG51" s="17">
        <f>IF(km4_splits_ranks[[#This Row],[11 - 20]]="DNF","DNF",km4_splits_ranks[[#This Row],[10 okr ]]+km4_splits_ranks[[#This Row],[11 - 20]])</f>
        <v>3.0402777777777779E-2</v>
      </c>
      <c r="AH51" s="17">
        <f>IF(km4_splits_ranks[[#This Row],[21 - 30]]="DNF","DNF",km4_splits_ranks[[#This Row],[20 okr ]]+km4_splits_ranks[[#This Row],[21 - 30]])</f>
        <v>4.4310416666666665E-2</v>
      </c>
      <c r="AI51" s="17">
        <f>IF(km4_splits_ranks[[#This Row],[31 - 40]]="DNF","DNF",km4_splits_ranks[[#This Row],[30 okr ]]+km4_splits_ranks[[#This Row],[31 - 40]])</f>
        <v>5.8085879629629633E-2</v>
      </c>
      <c r="AJ51" s="17">
        <f>IF(km4_splits_ranks[[#This Row],[41 - 50]]="DNF","DNF",km4_splits_ranks[[#This Row],[40 okr ]]+km4_splits_ranks[[#This Row],[41 - 50]])</f>
        <v>7.1901967592592597E-2</v>
      </c>
      <c r="AK51" s="17">
        <f>IF(km4_splits_ranks[[#This Row],[51 - 60]]="DNF","DNF",km4_splits_ranks[[#This Row],[50 okr ]]+km4_splits_ranks[[#This Row],[51 - 60]])</f>
        <v>8.8048263888888895E-2</v>
      </c>
      <c r="AL51" s="17">
        <f>IF(km4_splits_ranks[[#This Row],[61 - 70]]="DNF","DNF",km4_splits_ranks[[#This Row],[60 okr ]]+km4_splits_ranks[[#This Row],[61 - 70]])</f>
        <v>0.10212986111111112</v>
      </c>
      <c r="AM51" s="17">
        <f>IF(km4_splits_ranks[[#This Row],[71 - 80]]="DNF","DNF",km4_splits_ranks[[#This Row],[70 okr ]]+km4_splits_ranks[[#This Row],[71 - 80]])</f>
        <v>0.11632395833333334</v>
      </c>
      <c r="AN51" s="17">
        <f>IF(km4_splits_ranks[[#This Row],[81 - 90]]="DNF","DNF",km4_splits_ranks[[#This Row],[80 okr ]]+km4_splits_ranks[[#This Row],[81 - 90]])</f>
        <v>0.13047997685185186</v>
      </c>
      <c r="AO51" s="17">
        <f>IF(km4_splits_ranks[[#This Row],[91 - 100]]="DNF","DNF",km4_splits_ranks[[#This Row],[90 okr ]]+km4_splits_ranks[[#This Row],[91 - 100]])</f>
        <v>0.14434814814814817</v>
      </c>
      <c r="AP51" s="22">
        <f>IF(km4_splits_ranks[[#This Row],[101 - 105]]="DNF","DNF",km4_splits_ranks[[#This Row],[100 okr ]]+km4_splits_ranks[[#This Row],[101 - 105]])</f>
        <v>0.15115150462962965</v>
      </c>
      <c r="AQ51" s="47">
        <f>IF(km4_splits_ranks[[#This Row],[10 okr ]]="DNF","DNF",RANK(km4_splits_ranks[[#This Row],[10 okr ]],km4_splits_ranks[[10 okr ]],1))</f>
        <v>70</v>
      </c>
      <c r="AR51" s="48">
        <f>IF(km4_splits_ranks[[#This Row],[20 okr ]]="DNF","DNF",RANK(km4_splits_ranks[[#This Row],[20 okr ]],km4_splits_ranks[[20 okr ]],1))</f>
        <v>84</v>
      </c>
      <c r="AS51" s="48">
        <f>IF(km4_splits_ranks[[#This Row],[30 okr ]]="DNF","DNF",RANK(km4_splits_ranks[[#This Row],[30 okr ]],km4_splits_ranks[[30 okr ]],1))</f>
        <v>75</v>
      </c>
      <c r="AT51" s="48">
        <f>IF(km4_splits_ranks[[#This Row],[40 okr ]]="DNF","DNF",RANK(km4_splits_ranks[[#This Row],[40 okr ]],km4_splits_ranks[[40 okr ]],1))</f>
        <v>70</v>
      </c>
      <c r="AU51" s="48">
        <f>IF(km4_splits_ranks[[#This Row],[50 okr ]]="DNF","DNF",RANK(km4_splits_ranks[[#This Row],[50 okr ]],km4_splits_ranks[[50 okr ]],1))</f>
        <v>65</v>
      </c>
      <c r="AV51" s="48">
        <f>IF(km4_splits_ranks[[#This Row],[60 okr ]]="DNF","DNF",RANK(km4_splits_ranks[[#This Row],[60 okr ]],km4_splits_ranks[[60 okr ]],1))</f>
        <v>67</v>
      </c>
      <c r="AW51" s="48">
        <f>IF(km4_splits_ranks[[#This Row],[70 okr ]]="DNF","DNF",RANK(km4_splits_ranks[[#This Row],[70 okr ]],km4_splits_ranks[[70 okr ]],1))</f>
        <v>66</v>
      </c>
      <c r="AX51" s="48">
        <f>IF(km4_splits_ranks[[#This Row],[80 okr ]]="DNF","DNF",RANK(km4_splits_ranks[[#This Row],[80 okr ]],km4_splits_ranks[[80 okr ]],1))</f>
        <v>61</v>
      </c>
      <c r="AY51" s="48">
        <f>IF(km4_splits_ranks[[#This Row],[90 okr ]]="DNF","DNF",RANK(km4_splits_ranks[[#This Row],[90 okr ]],km4_splits_ranks[[90 okr ]],1))</f>
        <v>53</v>
      </c>
      <c r="AZ51" s="48">
        <f>IF(km4_splits_ranks[[#This Row],[100 okr ]]="DNF","DNF",RANK(km4_splits_ranks[[#This Row],[100 okr ]],km4_splits_ranks[[100 okr ]],1))</f>
        <v>50</v>
      </c>
      <c r="BA51" s="48">
        <f>IF(km4_splits_ranks[[#This Row],[105 okr ]]="DNF","DNF",RANK(km4_splits_ranks[[#This Row],[105 okr ]],km4_splits_ranks[[105 okr ]],1))</f>
        <v>48</v>
      </c>
    </row>
    <row r="52" spans="2:53" x14ac:dyDescent="0.2">
      <c r="B52" s="4">
        <f>laps_times[[#This Row],[poř]]</f>
        <v>49</v>
      </c>
      <c r="C52" s="1">
        <f>laps_times[[#This Row],[s.č.]]</f>
        <v>92</v>
      </c>
      <c r="D52" s="1" t="str">
        <f>laps_times[[#This Row],[jméno]]</f>
        <v>Scheuringer Michael</v>
      </c>
      <c r="E52" s="2">
        <f>laps_times[[#This Row],[roč]]</f>
        <v>1971</v>
      </c>
      <c r="F52" s="2" t="str">
        <f>laps_times[[#This Row],[kat]]</f>
        <v>M40</v>
      </c>
      <c r="G52" s="2">
        <f>laps_times[[#This Row],[poř_kat]]</f>
        <v>20</v>
      </c>
      <c r="H52" s="1" t="str">
        <f>IF(ISBLANK(laps_times[[#This Row],[klub]]),"-",laps_times[[#This Row],[klub]])</f>
        <v>LC Linz</v>
      </c>
      <c r="I52" s="143">
        <f>laps_times[[#This Row],[celk. čas]]</f>
        <v>0.15332175925925925</v>
      </c>
      <c r="J52" s="28">
        <f>SUM(laps_times[[#This Row],[1]:[10]])</f>
        <v>1.4084606481481479E-2</v>
      </c>
      <c r="K52" s="29">
        <f>SUM(laps_times[[#This Row],[11]:[20]])</f>
        <v>1.3716782407407407E-2</v>
      </c>
      <c r="L52" s="29">
        <f>SUM(laps_times[[#This Row],[21]:[30]])</f>
        <v>1.3669097222222223E-2</v>
      </c>
      <c r="M52" s="29">
        <f>SUM(laps_times[[#This Row],[31]:[40]])</f>
        <v>1.3676273148148147E-2</v>
      </c>
      <c r="N52" s="29">
        <f>SUM(laps_times[[#This Row],[41]:[50]])</f>
        <v>1.3831944444444444E-2</v>
      </c>
      <c r="O52" s="29">
        <f>SUM(laps_times[[#This Row],[51]:[60]])</f>
        <v>1.4329282407407405E-2</v>
      </c>
      <c r="P52" s="29">
        <f>SUM(laps_times[[#This Row],[61]:[70]])</f>
        <v>1.5393171296296295E-2</v>
      </c>
      <c r="Q52" s="29">
        <f>SUM(laps_times[[#This Row],[71]:[80]])</f>
        <v>1.5252430555555556E-2</v>
      </c>
      <c r="R52" s="29">
        <f>SUM(laps_times[[#This Row],[81]:[90]])</f>
        <v>1.5523263888888887E-2</v>
      </c>
      <c r="S52" s="29">
        <f>SUM(laps_times[[#This Row],[91]:[100]])</f>
        <v>1.5815277777777779E-2</v>
      </c>
      <c r="T52" s="30">
        <f>SUM(laps_times[[#This Row],[101]:[105]])</f>
        <v>8.0356481481481477E-3</v>
      </c>
      <c r="U52" s="44">
        <f>IF(km4_splits_ranks[[#This Row],[1 - 10]]="DNF","DNF",RANK(km4_splits_ranks[[#This Row],[1 - 10]],km4_splits_ranks[1 - 10],1))</f>
        <v>51</v>
      </c>
      <c r="V52" s="45">
        <f>IF(km4_splits_ranks[[#This Row],[11 - 20]]="DNF","DNF",RANK(km4_splits_ranks[[#This Row],[11 - 20]],km4_splits_ranks[11 - 20],1))</f>
        <v>58</v>
      </c>
      <c r="W52" s="45">
        <f>IF(km4_splits_ranks[[#This Row],[21 - 30]]="DNF","DNF",RANK(km4_splits_ranks[[#This Row],[21 - 30]],km4_splits_ranks[21 - 30],1))</f>
        <v>52</v>
      </c>
      <c r="X52" s="45">
        <f>IF(km4_splits_ranks[[#This Row],[31 - 40]]="DNF","DNF",RANK(km4_splits_ranks[[#This Row],[31 - 40]],km4_splits_ranks[31 - 40],1))</f>
        <v>49</v>
      </c>
      <c r="Y52" s="45">
        <f>IF(km4_splits_ranks[[#This Row],[41 - 50]]="DNF","DNF",RANK(km4_splits_ranks[[#This Row],[41 - 50]],km4_splits_ranks[41 - 50],1))</f>
        <v>49</v>
      </c>
      <c r="Z52" s="45">
        <f>IF(km4_splits_ranks[[#This Row],[51 - 60]]="DNF","DNF",RANK(km4_splits_ranks[[#This Row],[51 - 60]],km4_splits_ranks[51 - 60],1))</f>
        <v>51</v>
      </c>
      <c r="AA52" s="45">
        <f>IF(km4_splits_ranks[[#This Row],[61 - 70]]="DNF","DNF",RANK(km4_splits_ranks[[#This Row],[61 - 70]],km4_splits_ranks[61 - 70],1))</f>
        <v>65</v>
      </c>
      <c r="AB52" s="45">
        <f>IF(km4_splits_ranks[[#This Row],[71 - 80]]="DNF","DNF",RANK(km4_splits_ranks[[#This Row],[71 - 80]],km4_splits_ranks[71 - 80],1))</f>
        <v>53</v>
      </c>
      <c r="AC52" s="45">
        <f>IF(km4_splits_ranks[[#This Row],[81 - 90]]="DNF","DNF",RANK(km4_splits_ranks[[#This Row],[81 - 90]],km4_splits_ranks[81 - 90],1))</f>
        <v>47</v>
      </c>
      <c r="AD52" s="45">
        <f>IF(km4_splits_ranks[[#This Row],[91 - 100]]="DNF","DNF",RANK(km4_splits_ranks[[#This Row],[91 - 100]],km4_splits_ranks[91 - 100],1))</f>
        <v>45</v>
      </c>
      <c r="AE52" s="46">
        <f>IF(km4_splits_ranks[[#This Row],[101 - 105]]="DNF","DNF",RANK(km4_splits_ranks[[#This Row],[101 - 105]],km4_splits_ranks[101 - 105],1))</f>
        <v>51</v>
      </c>
      <c r="AF52" s="21">
        <f>km4_splits_ranks[[#This Row],[1 - 10]]</f>
        <v>1.4084606481481479E-2</v>
      </c>
      <c r="AG52" s="17">
        <f>IF(km4_splits_ranks[[#This Row],[11 - 20]]="DNF","DNF",km4_splits_ranks[[#This Row],[10 okr ]]+km4_splits_ranks[[#This Row],[11 - 20]])</f>
        <v>2.7801388888888886E-2</v>
      </c>
      <c r="AH52" s="17">
        <f>IF(km4_splits_ranks[[#This Row],[21 - 30]]="DNF","DNF",km4_splits_ranks[[#This Row],[20 okr ]]+km4_splits_ranks[[#This Row],[21 - 30]])</f>
        <v>4.1470486111111107E-2</v>
      </c>
      <c r="AI52" s="17">
        <f>IF(km4_splits_ranks[[#This Row],[31 - 40]]="DNF","DNF",km4_splits_ranks[[#This Row],[30 okr ]]+km4_splits_ranks[[#This Row],[31 - 40]])</f>
        <v>5.5146759259259256E-2</v>
      </c>
      <c r="AJ52" s="17">
        <f>IF(km4_splits_ranks[[#This Row],[41 - 50]]="DNF","DNF",km4_splits_ranks[[#This Row],[40 okr ]]+km4_splits_ranks[[#This Row],[41 - 50]])</f>
        <v>6.8978703703703695E-2</v>
      </c>
      <c r="AK52" s="17">
        <f>IF(km4_splits_ranks[[#This Row],[51 - 60]]="DNF","DNF",km4_splits_ranks[[#This Row],[50 okr ]]+km4_splits_ranks[[#This Row],[51 - 60]])</f>
        <v>8.3307986111111093E-2</v>
      </c>
      <c r="AL52" s="17">
        <f>IF(km4_splits_ranks[[#This Row],[61 - 70]]="DNF","DNF",km4_splits_ranks[[#This Row],[60 okr ]]+km4_splits_ranks[[#This Row],[61 - 70]])</f>
        <v>9.8701157407407383E-2</v>
      </c>
      <c r="AM52" s="17">
        <f>IF(km4_splits_ranks[[#This Row],[71 - 80]]="DNF","DNF",km4_splits_ranks[[#This Row],[70 okr ]]+km4_splits_ranks[[#This Row],[71 - 80]])</f>
        <v>0.11395358796296294</v>
      </c>
      <c r="AN52" s="17">
        <f>IF(km4_splits_ranks[[#This Row],[81 - 90]]="DNF","DNF",km4_splits_ranks[[#This Row],[80 okr ]]+km4_splits_ranks[[#This Row],[81 - 90]])</f>
        <v>0.12947685185185182</v>
      </c>
      <c r="AO52" s="17">
        <f>IF(km4_splits_ranks[[#This Row],[91 - 100]]="DNF","DNF",km4_splits_ranks[[#This Row],[90 okr ]]+km4_splits_ranks[[#This Row],[91 - 100]])</f>
        <v>0.14529212962962959</v>
      </c>
      <c r="AP52" s="22">
        <f>IF(km4_splits_ranks[[#This Row],[101 - 105]]="DNF","DNF",km4_splits_ranks[[#This Row],[100 okr ]]+km4_splits_ranks[[#This Row],[101 - 105]])</f>
        <v>0.15332777777777773</v>
      </c>
      <c r="AQ52" s="47">
        <f>IF(km4_splits_ranks[[#This Row],[10 okr ]]="DNF","DNF",RANK(km4_splits_ranks[[#This Row],[10 okr ]],km4_splits_ranks[[10 okr ]],1))</f>
        <v>51</v>
      </c>
      <c r="AR52" s="48">
        <f>IF(km4_splits_ranks[[#This Row],[20 okr ]]="DNF","DNF",RANK(km4_splits_ranks[[#This Row],[20 okr ]],km4_splits_ranks[[20 okr ]],1))</f>
        <v>54</v>
      </c>
      <c r="AS52" s="48">
        <f>IF(km4_splits_ranks[[#This Row],[30 okr ]]="DNF","DNF",RANK(km4_splits_ranks[[#This Row],[30 okr ]],km4_splits_ranks[[30 okr ]],1))</f>
        <v>54</v>
      </c>
      <c r="AT52" s="48">
        <f>IF(km4_splits_ranks[[#This Row],[40 okr ]]="DNF","DNF",RANK(km4_splits_ranks[[#This Row],[40 okr ]],km4_splits_ranks[[40 okr ]],1))</f>
        <v>51</v>
      </c>
      <c r="AU52" s="48">
        <f>IF(km4_splits_ranks[[#This Row],[50 okr ]]="DNF","DNF",RANK(km4_splits_ranks[[#This Row],[50 okr ]],km4_splits_ranks[[50 okr ]],1))</f>
        <v>51</v>
      </c>
      <c r="AV52" s="48">
        <f>IF(km4_splits_ranks[[#This Row],[60 okr ]]="DNF","DNF",RANK(km4_splits_ranks[[#This Row],[60 okr ]],km4_splits_ranks[[60 okr ]],1))</f>
        <v>52</v>
      </c>
      <c r="AW52" s="48">
        <f>IF(km4_splits_ranks[[#This Row],[70 okr ]]="DNF","DNF",RANK(km4_splits_ranks[[#This Row],[70 okr ]],km4_splits_ranks[[70 okr ]],1))</f>
        <v>53</v>
      </c>
      <c r="AX52" s="48">
        <f>IF(km4_splits_ranks[[#This Row],[80 okr ]]="DNF","DNF",RANK(km4_splits_ranks[[#This Row],[80 okr ]],km4_splits_ranks[[80 okr ]],1))</f>
        <v>53</v>
      </c>
      <c r="AY52" s="48">
        <f>IF(km4_splits_ranks[[#This Row],[90 okr ]]="DNF","DNF",RANK(km4_splits_ranks[[#This Row],[90 okr ]],km4_splits_ranks[[90 okr ]],1))</f>
        <v>52</v>
      </c>
      <c r="AZ52" s="48">
        <f>IF(km4_splits_ranks[[#This Row],[100 okr ]]="DNF","DNF",RANK(km4_splits_ranks[[#This Row],[100 okr ]],km4_splits_ranks[[100 okr ]],1))</f>
        <v>51</v>
      </c>
      <c r="BA52" s="48">
        <f>IF(km4_splits_ranks[[#This Row],[105 okr ]]="DNF","DNF",RANK(km4_splits_ranks[[#This Row],[105 okr ]],km4_splits_ranks[[105 okr ]],1))</f>
        <v>49</v>
      </c>
    </row>
    <row r="53" spans="2:53" x14ac:dyDescent="0.2">
      <c r="B53" s="4">
        <f>laps_times[[#This Row],[poř]]</f>
        <v>50</v>
      </c>
      <c r="C53" s="1">
        <f>laps_times[[#This Row],[s.č.]]</f>
        <v>55</v>
      </c>
      <c r="D53" s="1" t="str">
        <f>laps_times[[#This Row],[jméno]]</f>
        <v>Kucko Miroslav</v>
      </c>
      <c r="E53" s="2">
        <f>laps_times[[#This Row],[roč]]</f>
        <v>1958</v>
      </c>
      <c r="F53" s="2" t="str">
        <f>laps_times[[#This Row],[kat]]</f>
        <v>M60</v>
      </c>
      <c r="G53" s="2">
        <f>laps_times[[#This Row],[poř_kat]]</f>
        <v>1</v>
      </c>
      <c r="H53" s="1" t="str">
        <f>IF(ISBLANK(laps_times[[#This Row],[klub]]),"-",laps_times[[#This Row],[klub]])</f>
        <v>Liberec</v>
      </c>
      <c r="I53" s="143">
        <f>laps_times[[#This Row],[celk. čas]]</f>
        <v>0.15350694444444443</v>
      </c>
      <c r="J53" s="28">
        <f>SUM(laps_times[[#This Row],[1]:[10]])</f>
        <v>1.3420833333333333E-2</v>
      </c>
      <c r="K53" s="29">
        <f>SUM(laps_times[[#This Row],[11]:[20]])</f>
        <v>1.326724537037037E-2</v>
      </c>
      <c r="L53" s="29">
        <f>SUM(laps_times[[#This Row],[21]:[30]])</f>
        <v>1.3501273148148148E-2</v>
      </c>
      <c r="M53" s="29">
        <f>SUM(laps_times[[#This Row],[31]:[40]])</f>
        <v>1.5107407407407408E-2</v>
      </c>
      <c r="N53" s="29">
        <f>SUM(laps_times[[#This Row],[41]:[50]])</f>
        <v>1.4079050925925924E-2</v>
      </c>
      <c r="O53" s="29">
        <f>SUM(laps_times[[#This Row],[51]:[60]])</f>
        <v>1.4828819444444445E-2</v>
      </c>
      <c r="P53" s="29">
        <f>SUM(laps_times[[#This Row],[61]:[70]])</f>
        <v>1.5189583333333334E-2</v>
      </c>
      <c r="Q53" s="29">
        <f>SUM(laps_times[[#This Row],[71]:[80]])</f>
        <v>1.5652314814814817E-2</v>
      </c>
      <c r="R53" s="29">
        <f>SUM(laps_times[[#This Row],[81]:[90]])</f>
        <v>1.5593287037037036E-2</v>
      </c>
      <c r="S53" s="29">
        <f>SUM(laps_times[[#This Row],[91]:[100]])</f>
        <v>1.5329166666666666E-2</v>
      </c>
      <c r="T53" s="30">
        <f>SUM(laps_times[[#This Row],[101]:[105]])</f>
        <v>7.5383101851851844E-3</v>
      </c>
      <c r="U53" s="44">
        <f>IF(km4_splits_ranks[[#This Row],[1 - 10]]="DNF","DNF",RANK(km4_splits_ranks[[#This Row],[1 - 10]],km4_splits_ranks[1 - 10],1))</f>
        <v>37</v>
      </c>
      <c r="V53" s="45">
        <f>IF(km4_splits_ranks[[#This Row],[11 - 20]]="DNF","DNF",RANK(km4_splits_ranks[[#This Row],[11 - 20]],km4_splits_ranks[11 - 20],1))</f>
        <v>48</v>
      </c>
      <c r="W53" s="45">
        <f>IF(km4_splits_ranks[[#This Row],[21 - 30]]="DNF","DNF",RANK(km4_splits_ranks[[#This Row],[21 - 30]],km4_splits_ranks[21 - 30],1))</f>
        <v>48</v>
      </c>
      <c r="X53" s="45">
        <f>IF(km4_splits_ranks[[#This Row],[31 - 40]]="DNF","DNF",RANK(km4_splits_ranks[[#This Row],[31 - 40]],km4_splits_ranks[31 - 40],1))</f>
        <v>81</v>
      </c>
      <c r="Y53" s="45">
        <f>IF(km4_splits_ranks[[#This Row],[41 - 50]]="DNF","DNF",RANK(km4_splits_ranks[[#This Row],[41 - 50]],km4_splits_ranks[41 - 50],1))</f>
        <v>56</v>
      </c>
      <c r="Z53" s="45">
        <f>IF(km4_splits_ranks[[#This Row],[51 - 60]]="DNF","DNF",RANK(km4_splits_ranks[[#This Row],[51 - 60]],km4_splits_ranks[51 - 60],1))</f>
        <v>62</v>
      </c>
      <c r="AA53" s="45">
        <f>IF(km4_splits_ranks[[#This Row],[61 - 70]]="DNF","DNF",RANK(km4_splits_ranks[[#This Row],[61 - 70]],km4_splits_ranks[61 - 70],1))</f>
        <v>59</v>
      </c>
      <c r="AB53" s="45">
        <f>IF(km4_splits_ranks[[#This Row],[71 - 80]]="DNF","DNF",RANK(km4_splits_ranks[[#This Row],[71 - 80]],km4_splits_ranks[71 - 80],1))</f>
        <v>57</v>
      </c>
      <c r="AC53" s="45">
        <f>IF(km4_splits_ranks[[#This Row],[81 - 90]]="DNF","DNF",RANK(km4_splits_ranks[[#This Row],[81 - 90]],km4_splits_ranks[81 - 90],1))</f>
        <v>48</v>
      </c>
      <c r="AD53" s="45">
        <f>IF(km4_splits_ranks[[#This Row],[91 - 100]]="DNF","DNF",RANK(km4_splits_ranks[[#This Row],[91 - 100]],km4_splits_ranks[91 - 100],1))</f>
        <v>41</v>
      </c>
      <c r="AE53" s="46">
        <f>IF(km4_splits_ranks[[#This Row],[101 - 105]]="DNF","DNF",RANK(km4_splits_ranks[[#This Row],[101 - 105]],km4_splits_ranks[101 - 105],1))</f>
        <v>40</v>
      </c>
      <c r="AF53" s="21">
        <f>km4_splits_ranks[[#This Row],[1 - 10]]</f>
        <v>1.3420833333333333E-2</v>
      </c>
      <c r="AG53" s="17">
        <f>IF(km4_splits_ranks[[#This Row],[11 - 20]]="DNF","DNF",km4_splits_ranks[[#This Row],[10 okr ]]+km4_splits_ranks[[#This Row],[11 - 20]])</f>
        <v>2.6688078703703703E-2</v>
      </c>
      <c r="AH53" s="17">
        <f>IF(km4_splits_ranks[[#This Row],[21 - 30]]="DNF","DNF",km4_splits_ranks[[#This Row],[20 okr ]]+km4_splits_ranks[[#This Row],[21 - 30]])</f>
        <v>4.0189351851851851E-2</v>
      </c>
      <c r="AI53" s="17">
        <f>IF(km4_splits_ranks[[#This Row],[31 - 40]]="DNF","DNF",km4_splits_ranks[[#This Row],[30 okr ]]+km4_splits_ranks[[#This Row],[31 - 40]])</f>
        <v>5.5296759259259261E-2</v>
      </c>
      <c r="AJ53" s="17">
        <f>IF(km4_splits_ranks[[#This Row],[41 - 50]]="DNF","DNF",km4_splits_ranks[[#This Row],[40 okr ]]+km4_splits_ranks[[#This Row],[41 - 50]])</f>
        <v>6.9375810185185183E-2</v>
      </c>
      <c r="AK53" s="17">
        <f>IF(km4_splits_ranks[[#This Row],[51 - 60]]="DNF","DNF",km4_splits_ranks[[#This Row],[50 okr ]]+km4_splits_ranks[[#This Row],[51 - 60]])</f>
        <v>8.4204629629629629E-2</v>
      </c>
      <c r="AL53" s="17">
        <f>IF(km4_splits_ranks[[#This Row],[61 - 70]]="DNF","DNF",km4_splits_ranks[[#This Row],[60 okr ]]+km4_splits_ranks[[#This Row],[61 - 70]])</f>
        <v>9.9394212962962969E-2</v>
      </c>
      <c r="AM53" s="17">
        <f>IF(km4_splits_ranks[[#This Row],[71 - 80]]="DNF","DNF",km4_splits_ranks[[#This Row],[70 okr ]]+km4_splits_ranks[[#This Row],[71 - 80]])</f>
        <v>0.11504652777777778</v>
      </c>
      <c r="AN53" s="17">
        <f>IF(km4_splits_ranks[[#This Row],[81 - 90]]="DNF","DNF",km4_splits_ranks[[#This Row],[80 okr ]]+km4_splits_ranks[[#This Row],[81 - 90]])</f>
        <v>0.13063981481481482</v>
      </c>
      <c r="AO53" s="17">
        <f>IF(km4_splits_ranks[[#This Row],[91 - 100]]="DNF","DNF",km4_splits_ranks[[#This Row],[90 okr ]]+km4_splits_ranks[[#This Row],[91 - 100]])</f>
        <v>0.14596898148148149</v>
      </c>
      <c r="AP53" s="22">
        <f>IF(km4_splits_ranks[[#This Row],[101 - 105]]="DNF","DNF",km4_splits_ranks[[#This Row],[100 okr ]]+km4_splits_ranks[[#This Row],[101 - 105]])</f>
        <v>0.15350729166666668</v>
      </c>
      <c r="AQ53" s="47">
        <f>IF(km4_splits_ranks[[#This Row],[10 okr ]]="DNF","DNF",RANK(km4_splits_ranks[[#This Row],[10 okr ]],km4_splits_ranks[[10 okr ]],1))</f>
        <v>37</v>
      </c>
      <c r="AR53" s="48">
        <f>IF(km4_splits_ranks[[#This Row],[20 okr ]]="DNF","DNF",RANK(km4_splits_ranks[[#This Row],[20 okr ]],km4_splits_ranks[[20 okr ]],1))</f>
        <v>45</v>
      </c>
      <c r="AS53" s="48">
        <f>IF(km4_splits_ranks[[#This Row],[30 okr ]]="DNF","DNF",RANK(km4_splits_ranks[[#This Row],[30 okr ]],km4_splits_ranks[[30 okr ]],1))</f>
        <v>47</v>
      </c>
      <c r="AT53" s="48">
        <f>IF(km4_splits_ranks[[#This Row],[40 okr ]]="DNF","DNF",RANK(km4_splits_ranks[[#This Row],[40 okr ]],km4_splits_ranks[[40 okr ]],1))</f>
        <v>54</v>
      </c>
      <c r="AU53" s="48">
        <f>IF(km4_splits_ranks[[#This Row],[50 okr ]]="DNF","DNF",RANK(km4_splits_ranks[[#This Row],[50 okr ]],km4_splits_ranks[[50 okr ]],1))</f>
        <v>53</v>
      </c>
      <c r="AV53" s="48">
        <f>IF(km4_splits_ranks[[#This Row],[60 okr ]]="DNF","DNF",RANK(km4_splits_ranks[[#This Row],[60 okr ]],km4_splits_ranks[[60 okr ]],1))</f>
        <v>56</v>
      </c>
      <c r="AW53" s="48">
        <f>IF(km4_splits_ranks[[#This Row],[70 okr ]]="DNF","DNF",RANK(km4_splits_ranks[[#This Row],[70 okr ]],km4_splits_ranks[[70 okr ]],1))</f>
        <v>57</v>
      </c>
      <c r="AX53" s="48">
        <f>IF(km4_splits_ranks[[#This Row],[80 okr ]]="DNF","DNF",RANK(km4_splits_ranks[[#This Row],[80 okr ]],km4_splits_ranks[[80 okr ]],1))</f>
        <v>55</v>
      </c>
      <c r="AY53" s="48">
        <f>IF(km4_splits_ranks[[#This Row],[90 okr ]]="DNF","DNF",RANK(km4_splits_ranks[[#This Row],[90 okr ]],km4_splits_ranks[[90 okr ]],1))</f>
        <v>55</v>
      </c>
      <c r="AZ53" s="48">
        <f>IF(km4_splits_ranks[[#This Row],[100 okr ]]="DNF","DNF",RANK(km4_splits_ranks[[#This Row],[100 okr ]],km4_splits_ranks[[100 okr ]],1))</f>
        <v>54</v>
      </c>
      <c r="BA53" s="48">
        <f>IF(km4_splits_ranks[[#This Row],[105 okr ]]="DNF","DNF",RANK(km4_splits_ranks[[#This Row],[105 okr ]],km4_splits_ranks[[105 okr ]],1))</f>
        <v>50</v>
      </c>
    </row>
    <row r="54" spans="2:53" x14ac:dyDescent="0.2">
      <c r="B54" s="4">
        <f>laps_times[[#This Row],[poř]]</f>
        <v>51</v>
      </c>
      <c r="C54" s="1">
        <f>laps_times[[#This Row],[s.č.]]</f>
        <v>51</v>
      </c>
      <c r="D54" s="1" t="str">
        <f>laps_times[[#This Row],[jméno]]</f>
        <v>Kovář David</v>
      </c>
      <c r="E54" s="2">
        <f>laps_times[[#This Row],[roč]]</f>
        <v>1990</v>
      </c>
      <c r="F54" s="2" t="str">
        <f>laps_times[[#This Row],[kat]]</f>
        <v>M20</v>
      </c>
      <c r="G54" s="2">
        <f>laps_times[[#This Row],[poř_kat]]</f>
        <v>2</v>
      </c>
      <c r="H54" s="1" t="str">
        <f>IF(ISBLANK(laps_times[[#This Row],[klub]]),"-",laps_times[[#This Row],[klub]])</f>
        <v>-</v>
      </c>
      <c r="I54" s="143">
        <f>laps_times[[#This Row],[celk. čas]]</f>
        <v>0.15350694444444443</v>
      </c>
      <c r="J54" s="28">
        <f>SUM(laps_times[[#This Row],[1]:[10]])</f>
        <v>1.3478472222222222E-2</v>
      </c>
      <c r="K54" s="29">
        <f>SUM(laps_times[[#This Row],[11]:[20]])</f>
        <v>1.2773495370370369E-2</v>
      </c>
      <c r="L54" s="29">
        <f>SUM(laps_times[[#This Row],[21]:[30]])</f>
        <v>1.2746643518518517E-2</v>
      </c>
      <c r="M54" s="29">
        <f>SUM(laps_times[[#This Row],[31]:[40]])</f>
        <v>1.2930902777777777E-2</v>
      </c>
      <c r="N54" s="29">
        <f>SUM(laps_times[[#This Row],[41]:[50]])</f>
        <v>1.3089236111111111E-2</v>
      </c>
      <c r="O54" s="29">
        <f>SUM(laps_times[[#This Row],[51]:[60]])</f>
        <v>1.385173611111111E-2</v>
      </c>
      <c r="P54" s="29">
        <f>SUM(laps_times[[#This Row],[61]:[70]])</f>
        <v>1.4519212962962963E-2</v>
      </c>
      <c r="Q54" s="29">
        <f>SUM(laps_times[[#This Row],[71]:[80]])</f>
        <v>1.6971296296296297E-2</v>
      </c>
      <c r="R54" s="29">
        <f>SUM(laps_times[[#This Row],[81]:[90]])</f>
        <v>1.6249305555555555E-2</v>
      </c>
      <c r="S54" s="29">
        <f>SUM(laps_times[[#This Row],[91]:[100]])</f>
        <v>1.8849652777777778E-2</v>
      </c>
      <c r="T54" s="30">
        <f>SUM(laps_times[[#This Row],[101]:[105]])</f>
        <v>8.0550925925925929E-3</v>
      </c>
      <c r="U54" s="44">
        <f>IF(km4_splits_ranks[[#This Row],[1 - 10]]="DNF","DNF",RANK(km4_splits_ranks[[#This Row],[1 - 10]],km4_splits_ranks[1 - 10],1))</f>
        <v>40</v>
      </c>
      <c r="V54" s="45">
        <f>IF(km4_splits_ranks[[#This Row],[11 - 20]]="DNF","DNF",RANK(km4_splits_ranks[[#This Row],[11 - 20]],km4_splits_ranks[11 - 20],1))</f>
        <v>38</v>
      </c>
      <c r="W54" s="45">
        <f>IF(km4_splits_ranks[[#This Row],[21 - 30]]="DNF","DNF",RANK(km4_splits_ranks[[#This Row],[21 - 30]],km4_splits_ranks[21 - 30],1))</f>
        <v>36</v>
      </c>
      <c r="X54" s="45">
        <f>IF(km4_splits_ranks[[#This Row],[31 - 40]]="DNF","DNF",RANK(km4_splits_ranks[[#This Row],[31 - 40]],km4_splits_ranks[31 - 40],1))</f>
        <v>34</v>
      </c>
      <c r="Y54" s="45">
        <f>IF(km4_splits_ranks[[#This Row],[41 - 50]]="DNF","DNF",RANK(km4_splits_ranks[[#This Row],[41 - 50]],km4_splits_ranks[41 - 50],1))</f>
        <v>34</v>
      </c>
      <c r="Z54" s="45">
        <f>IF(km4_splits_ranks[[#This Row],[51 - 60]]="DNF","DNF",RANK(km4_splits_ranks[[#This Row],[51 - 60]],km4_splits_ranks[51 - 60],1))</f>
        <v>42</v>
      </c>
      <c r="AA54" s="45">
        <f>IF(km4_splits_ranks[[#This Row],[61 - 70]]="DNF","DNF",RANK(km4_splits_ranks[[#This Row],[61 - 70]],km4_splits_ranks[61 - 70],1))</f>
        <v>50</v>
      </c>
      <c r="AB54" s="45">
        <f>IF(km4_splits_ranks[[#This Row],[71 - 80]]="DNF","DNF",RANK(km4_splits_ranks[[#This Row],[71 - 80]],km4_splits_ranks[71 - 80],1))</f>
        <v>80</v>
      </c>
      <c r="AC54" s="45">
        <f>IF(km4_splits_ranks[[#This Row],[81 - 90]]="DNF","DNF",RANK(km4_splits_ranks[[#This Row],[81 - 90]],km4_splits_ranks[81 - 90],1))</f>
        <v>60</v>
      </c>
      <c r="AD54" s="45">
        <f>IF(km4_splits_ranks[[#This Row],[91 - 100]]="DNF","DNF",RANK(km4_splits_ranks[[#This Row],[91 - 100]],km4_splits_ranks[91 - 100],1))</f>
        <v>92</v>
      </c>
      <c r="AE54" s="46">
        <f>IF(km4_splits_ranks[[#This Row],[101 - 105]]="DNF","DNF",RANK(km4_splits_ranks[[#This Row],[101 - 105]],km4_splits_ranks[101 - 105],1))</f>
        <v>53</v>
      </c>
      <c r="AF54" s="21">
        <f>km4_splits_ranks[[#This Row],[1 - 10]]</f>
        <v>1.3478472222222222E-2</v>
      </c>
      <c r="AG54" s="17">
        <f>IF(km4_splits_ranks[[#This Row],[11 - 20]]="DNF","DNF",km4_splits_ranks[[#This Row],[10 okr ]]+km4_splits_ranks[[#This Row],[11 - 20]])</f>
        <v>2.6251967592592591E-2</v>
      </c>
      <c r="AH54" s="17">
        <f>IF(km4_splits_ranks[[#This Row],[21 - 30]]="DNF","DNF",km4_splits_ranks[[#This Row],[20 okr ]]+km4_splits_ranks[[#This Row],[21 - 30]])</f>
        <v>3.8998611111111109E-2</v>
      </c>
      <c r="AI54" s="17">
        <f>IF(km4_splits_ranks[[#This Row],[31 - 40]]="DNF","DNF",km4_splits_ranks[[#This Row],[30 okr ]]+km4_splits_ranks[[#This Row],[31 - 40]])</f>
        <v>5.192951388888889E-2</v>
      </c>
      <c r="AJ54" s="17">
        <f>IF(km4_splits_ranks[[#This Row],[41 - 50]]="DNF","DNF",km4_splits_ranks[[#This Row],[40 okr ]]+km4_splits_ranks[[#This Row],[41 - 50]])</f>
        <v>6.501875E-2</v>
      </c>
      <c r="AK54" s="17">
        <f>IF(km4_splits_ranks[[#This Row],[51 - 60]]="DNF","DNF",km4_splits_ranks[[#This Row],[50 okr ]]+km4_splits_ranks[[#This Row],[51 - 60]])</f>
        <v>7.887048611111111E-2</v>
      </c>
      <c r="AL54" s="17">
        <f>IF(km4_splits_ranks[[#This Row],[61 - 70]]="DNF","DNF",km4_splits_ranks[[#This Row],[60 okr ]]+km4_splits_ranks[[#This Row],[61 - 70]])</f>
        <v>9.3389699074074073E-2</v>
      </c>
      <c r="AM54" s="17">
        <f>IF(km4_splits_ranks[[#This Row],[71 - 80]]="DNF","DNF",km4_splits_ranks[[#This Row],[70 okr ]]+km4_splits_ranks[[#This Row],[71 - 80]])</f>
        <v>0.11036099537037036</v>
      </c>
      <c r="AN54" s="17">
        <f>IF(km4_splits_ranks[[#This Row],[81 - 90]]="DNF","DNF",km4_splits_ranks[[#This Row],[80 okr ]]+km4_splits_ranks[[#This Row],[81 - 90]])</f>
        <v>0.12661030092592593</v>
      </c>
      <c r="AO54" s="17">
        <f>IF(km4_splits_ranks[[#This Row],[91 - 100]]="DNF","DNF",km4_splits_ranks[[#This Row],[90 okr ]]+km4_splits_ranks[[#This Row],[91 - 100]])</f>
        <v>0.14545995370370371</v>
      </c>
      <c r="AP54" s="22">
        <f>IF(km4_splits_ranks[[#This Row],[101 - 105]]="DNF","DNF",km4_splits_ranks[[#This Row],[100 okr ]]+km4_splits_ranks[[#This Row],[101 - 105]])</f>
        <v>0.15351504629629631</v>
      </c>
      <c r="AQ54" s="47">
        <f>IF(km4_splits_ranks[[#This Row],[10 okr ]]="DNF","DNF",RANK(km4_splits_ranks[[#This Row],[10 okr ]],km4_splits_ranks[[10 okr ]],1))</f>
        <v>40</v>
      </c>
      <c r="AR54" s="48">
        <f>IF(km4_splits_ranks[[#This Row],[20 okr ]]="DNF","DNF",RANK(km4_splits_ranks[[#This Row],[20 okr ]],km4_splits_ranks[[20 okr ]],1))</f>
        <v>39</v>
      </c>
      <c r="AS54" s="48">
        <f>IF(km4_splits_ranks[[#This Row],[30 okr ]]="DNF","DNF",RANK(km4_splits_ranks[[#This Row],[30 okr ]],km4_splits_ranks[[30 okr ]],1))</f>
        <v>36</v>
      </c>
      <c r="AT54" s="48">
        <f>IF(km4_splits_ranks[[#This Row],[40 okr ]]="DNF","DNF",RANK(km4_splits_ranks[[#This Row],[40 okr ]],km4_splits_ranks[[40 okr ]],1))</f>
        <v>35</v>
      </c>
      <c r="AU54" s="48">
        <f>IF(km4_splits_ranks[[#This Row],[50 okr ]]="DNF","DNF",RANK(km4_splits_ranks[[#This Row],[50 okr ]],km4_splits_ranks[[50 okr ]],1))</f>
        <v>35</v>
      </c>
      <c r="AV54" s="48">
        <f>IF(km4_splits_ranks[[#This Row],[60 okr ]]="DNF","DNF",RANK(km4_splits_ranks[[#This Row],[60 okr ]],km4_splits_ranks[[60 okr ]],1))</f>
        <v>38</v>
      </c>
      <c r="AW54" s="48">
        <f>IF(km4_splits_ranks[[#This Row],[70 okr ]]="DNF","DNF",RANK(km4_splits_ranks[[#This Row],[70 okr ]],km4_splits_ranks[[70 okr ]],1))</f>
        <v>40</v>
      </c>
      <c r="AX54" s="48">
        <f>IF(km4_splits_ranks[[#This Row],[80 okr ]]="DNF","DNF",RANK(km4_splits_ranks[[#This Row],[80 okr ]],km4_splits_ranks[[80 okr ]],1))</f>
        <v>44</v>
      </c>
      <c r="AY54" s="48">
        <f>IF(km4_splits_ranks[[#This Row],[90 okr ]]="DNF","DNF",RANK(km4_splits_ranks[[#This Row],[90 okr ]],km4_splits_ranks[[90 okr ]],1))</f>
        <v>47</v>
      </c>
      <c r="AZ54" s="48">
        <f>IF(km4_splits_ranks[[#This Row],[100 okr ]]="DNF","DNF",RANK(km4_splits_ranks[[#This Row],[100 okr ]],km4_splits_ranks[[100 okr ]],1))</f>
        <v>52</v>
      </c>
      <c r="BA54" s="48">
        <f>IF(km4_splits_ranks[[#This Row],[105 okr ]]="DNF","DNF",RANK(km4_splits_ranks[[#This Row],[105 okr ]],km4_splits_ranks[[105 okr ]],1))</f>
        <v>51</v>
      </c>
    </row>
    <row r="55" spans="2:53" x14ac:dyDescent="0.2">
      <c r="B55" s="4">
        <f>laps_times[[#This Row],[poř]]</f>
        <v>52</v>
      </c>
      <c r="C55" s="1">
        <f>laps_times[[#This Row],[s.č.]]</f>
        <v>76</v>
      </c>
      <c r="D55" s="1" t="str">
        <f>laps_times[[#This Row],[jméno]]</f>
        <v>Plachý Zdeněk</v>
      </c>
      <c r="E55" s="2">
        <f>laps_times[[#This Row],[roč]]</f>
        <v>1974</v>
      </c>
      <c r="F55" s="2" t="str">
        <f>laps_times[[#This Row],[kat]]</f>
        <v>M40</v>
      </c>
      <c r="G55" s="2">
        <f>laps_times[[#This Row],[poř_kat]]</f>
        <v>21</v>
      </c>
      <c r="H55" s="1" t="str">
        <f>IF(ISBLANK(laps_times[[#This Row],[klub]]),"-",laps_times[[#This Row],[klub]])</f>
        <v>-</v>
      </c>
      <c r="I55" s="143">
        <f>laps_times[[#This Row],[celk. čas]]</f>
        <v>0.15368055555555557</v>
      </c>
      <c r="J55" s="28">
        <f>SUM(laps_times[[#This Row],[1]:[10]])</f>
        <v>1.4673842592592591E-2</v>
      </c>
      <c r="K55" s="29">
        <f>SUM(laps_times[[#This Row],[11]:[20]])</f>
        <v>1.407164351851852E-2</v>
      </c>
      <c r="L55" s="29">
        <f>SUM(laps_times[[#This Row],[21]:[30]])</f>
        <v>1.415034722222222E-2</v>
      </c>
      <c r="M55" s="29">
        <f>SUM(laps_times[[#This Row],[31]:[40]])</f>
        <v>1.412349537037037E-2</v>
      </c>
      <c r="N55" s="29">
        <f>SUM(laps_times[[#This Row],[41]:[50]])</f>
        <v>1.4311574074074076E-2</v>
      </c>
      <c r="O55" s="29">
        <f>SUM(laps_times[[#This Row],[51]:[60]])</f>
        <v>1.4446412037037035E-2</v>
      </c>
      <c r="P55" s="29">
        <f>SUM(laps_times[[#This Row],[61]:[70]])</f>
        <v>1.4642824074074072E-2</v>
      </c>
      <c r="Q55" s="29">
        <f>SUM(laps_times[[#This Row],[71]:[80]])</f>
        <v>1.4786342592592592E-2</v>
      </c>
      <c r="R55" s="29">
        <f>SUM(laps_times[[#This Row],[81]:[90]])</f>
        <v>1.5365162037037037E-2</v>
      </c>
      <c r="S55" s="29">
        <f>SUM(laps_times[[#This Row],[91]:[100]])</f>
        <v>1.5522800925925928E-2</v>
      </c>
      <c r="T55" s="30">
        <f>SUM(laps_times[[#This Row],[101]:[105]])</f>
        <v>7.5866898148148152E-3</v>
      </c>
      <c r="U55" s="44">
        <f>IF(km4_splits_ranks[[#This Row],[1 - 10]]="DNF","DNF",RANK(km4_splits_ranks[[#This Row],[1 - 10]],km4_splits_ranks[1 - 10],1))</f>
        <v>65</v>
      </c>
      <c r="V55" s="45">
        <f>IF(km4_splits_ranks[[#This Row],[11 - 20]]="DNF","DNF",RANK(km4_splits_ranks[[#This Row],[11 - 20]],km4_splits_ranks[11 - 20],1))</f>
        <v>66</v>
      </c>
      <c r="W55" s="45">
        <f>IF(km4_splits_ranks[[#This Row],[21 - 30]]="DNF","DNF",RANK(km4_splits_ranks[[#This Row],[21 - 30]],km4_splits_ranks[21 - 30],1))</f>
        <v>66</v>
      </c>
      <c r="X55" s="45">
        <f>IF(km4_splits_ranks[[#This Row],[31 - 40]]="DNF","DNF",RANK(km4_splits_ranks[[#This Row],[31 - 40]],km4_splits_ranks[31 - 40],1))</f>
        <v>62</v>
      </c>
      <c r="Y55" s="45">
        <f>IF(km4_splits_ranks[[#This Row],[41 - 50]]="DNF","DNF",RANK(km4_splits_ranks[[#This Row],[41 - 50]],km4_splits_ranks[41 - 50],1))</f>
        <v>61</v>
      </c>
      <c r="Z55" s="45">
        <f>IF(km4_splits_ranks[[#This Row],[51 - 60]]="DNF","DNF",RANK(km4_splits_ranks[[#This Row],[51 - 60]],km4_splits_ranks[51 - 60],1))</f>
        <v>54</v>
      </c>
      <c r="AA55" s="45">
        <f>IF(km4_splits_ranks[[#This Row],[61 - 70]]="DNF","DNF",RANK(km4_splits_ranks[[#This Row],[61 - 70]],km4_splits_ranks[61 - 70],1))</f>
        <v>52</v>
      </c>
      <c r="AB55" s="45">
        <f>IF(km4_splits_ranks[[#This Row],[71 - 80]]="DNF","DNF",RANK(km4_splits_ranks[[#This Row],[71 - 80]],km4_splits_ranks[71 - 80],1))</f>
        <v>47</v>
      </c>
      <c r="AC55" s="45">
        <f>IF(km4_splits_ranks[[#This Row],[81 - 90]]="DNF","DNF",RANK(km4_splits_ranks[[#This Row],[81 - 90]],km4_splits_ranks[81 - 90],1))</f>
        <v>44</v>
      </c>
      <c r="AD55" s="45">
        <f>IF(km4_splits_ranks[[#This Row],[91 - 100]]="DNF","DNF",RANK(km4_splits_ranks[[#This Row],[91 - 100]],km4_splits_ranks[91 - 100],1))</f>
        <v>43</v>
      </c>
      <c r="AE55" s="46">
        <f>IF(km4_splits_ranks[[#This Row],[101 - 105]]="DNF","DNF",RANK(km4_splits_ranks[[#This Row],[101 - 105]],km4_splits_ranks[101 - 105],1))</f>
        <v>41</v>
      </c>
      <c r="AF55" s="21">
        <f>km4_splits_ranks[[#This Row],[1 - 10]]</f>
        <v>1.4673842592592591E-2</v>
      </c>
      <c r="AG55" s="17">
        <f>IF(km4_splits_ranks[[#This Row],[11 - 20]]="DNF","DNF",km4_splits_ranks[[#This Row],[10 okr ]]+km4_splits_ranks[[#This Row],[11 - 20]])</f>
        <v>2.8745486111111111E-2</v>
      </c>
      <c r="AH55" s="17">
        <f>IF(km4_splits_ranks[[#This Row],[21 - 30]]="DNF","DNF",km4_splits_ranks[[#This Row],[20 okr ]]+km4_splits_ranks[[#This Row],[21 - 30]])</f>
        <v>4.2895833333333327E-2</v>
      </c>
      <c r="AI55" s="17">
        <f>IF(km4_splits_ranks[[#This Row],[31 - 40]]="DNF","DNF",km4_splits_ranks[[#This Row],[30 okr ]]+km4_splits_ranks[[#This Row],[31 - 40]])</f>
        <v>5.7019328703703701E-2</v>
      </c>
      <c r="AJ55" s="17">
        <f>IF(km4_splits_ranks[[#This Row],[41 - 50]]="DNF","DNF",km4_splits_ranks[[#This Row],[40 okr ]]+km4_splits_ranks[[#This Row],[41 - 50]])</f>
        <v>7.1330902777777774E-2</v>
      </c>
      <c r="AK55" s="17">
        <f>IF(km4_splits_ranks[[#This Row],[51 - 60]]="DNF","DNF",km4_splits_ranks[[#This Row],[50 okr ]]+km4_splits_ranks[[#This Row],[51 - 60]])</f>
        <v>8.5777314814814806E-2</v>
      </c>
      <c r="AL55" s="17">
        <f>IF(km4_splits_ranks[[#This Row],[61 - 70]]="DNF","DNF",km4_splits_ranks[[#This Row],[60 okr ]]+km4_splits_ranks[[#This Row],[61 - 70]])</f>
        <v>0.10042013888888887</v>
      </c>
      <c r="AM55" s="17">
        <f>IF(km4_splits_ranks[[#This Row],[71 - 80]]="DNF","DNF",km4_splits_ranks[[#This Row],[70 okr ]]+km4_splits_ranks[[#This Row],[71 - 80]])</f>
        <v>0.11520648148148147</v>
      </c>
      <c r="AN55" s="17">
        <f>IF(km4_splits_ranks[[#This Row],[81 - 90]]="DNF","DNF",km4_splits_ranks[[#This Row],[80 okr ]]+km4_splits_ranks[[#This Row],[81 - 90]])</f>
        <v>0.13057164351851849</v>
      </c>
      <c r="AO55" s="17">
        <f>IF(km4_splits_ranks[[#This Row],[91 - 100]]="DNF","DNF",km4_splits_ranks[[#This Row],[90 okr ]]+km4_splits_ranks[[#This Row],[91 - 100]])</f>
        <v>0.14609444444444442</v>
      </c>
      <c r="AP55" s="22">
        <f>IF(km4_splits_ranks[[#This Row],[101 - 105]]="DNF","DNF",km4_splits_ranks[[#This Row],[100 okr ]]+km4_splits_ranks[[#This Row],[101 - 105]])</f>
        <v>0.15368113425925922</v>
      </c>
      <c r="AQ55" s="47">
        <f>IF(km4_splits_ranks[[#This Row],[10 okr ]]="DNF","DNF",RANK(km4_splits_ranks[[#This Row],[10 okr ]],km4_splits_ranks[[10 okr ]],1))</f>
        <v>65</v>
      </c>
      <c r="AR55" s="48">
        <f>IF(km4_splits_ranks[[#This Row],[20 okr ]]="DNF","DNF",RANK(km4_splits_ranks[[#This Row],[20 okr ]],km4_splits_ranks[[20 okr ]],1))</f>
        <v>66</v>
      </c>
      <c r="AS55" s="48">
        <f>IF(km4_splits_ranks[[#This Row],[30 okr ]]="DNF","DNF",RANK(km4_splits_ranks[[#This Row],[30 okr ]],km4_splits_ranks[[30 okr ]],1))</f>
        <v>66</v>
      </c>
      <c r="AT55" s="48">
        <f>IF(km4_splits_ranks[[#This Row],[40 okr ]]="DNF","DNF",RANK(km4_splits_ranks[[#This Row],[40 okr ]],km4_splits_ranks[[40 okr ]],1))</f>
        <v>64</v>
      </c>
      <c r="AU55" s="48">
        <f>IF(km4_splits_ranks[[#This Row],[50 okr ]]="DNF","DNF",RANK(km4_splits_ranks[[#This Row],[50 okr ]],km4_splits_ranks[[50 okr ]],1))</f>
        <v>63</v>
      </c>
      <c r="AV55" s="48">
        <f>IF(km4_splits_ranks[[#This Row],[60 okr ]]="DNF","DNF",RANK(km4_splits_ranks[[#This Row],[60 okr ]],km4_splits_ranks[[60 okr ]],1))</f>
        <v>61</v>
      </c>
      <c r="AW55" s="48">
        <f>IF(km4_splits_ranks[[#This Row],[70 okr ]]="DNF","DNF",RANK(km4_splits_ranks[[#This Row],[70 okr ]],km4_splits_ranks[[70 okr ]],1))</f>
        <v>60</v>
      </c>
      <c r="AX55" s="48">
        <f>IF(km4_splits_ranks[[#This Row],[80 okr ]]="DNF","DNF",RANK(km4_splits_ranks[[#This Row],[80 okr ]],km4_splits_ranks[[80 okr ]],1))</f>
        <v>56</v>
      </c>
      <c r="AY55" s="48">
        <f>IF(km4_splits_ranks[[#This Row],[90 okr ]]="DNF","DNF",RANK(km4_splits_ranks[[#This Row],[90 okr ]],km4_splits_ranks[[90 okr ]],1))</f>
        <v>54</v>
      </c>
      <c r="AZ55" s="48">
        <f>IF(km4_splits_ranks[[#This Row],[100 okr ]]="DNF","DNF",RANK(km4_splits_ranks[[#This Row],[100 okr ]],km4_splits_ranks[[100 okr ]],1))</f>
        <v>55</v>
      </c>
      <c r="BA55" s="48">
        <f>IF(km4_splits_ranks[[#This Row],[105 okr ]]="DNF","DNF",RANK(km4_splits_ranks[[#This Row],[105 okr ]],km4_splits_ranks[[105 okr ]],1))</f>
        <v>52</v>
      </c>
    </row>
    <row r="56" spans="2:53" x14ac:dyDescent="0.2">
      <c r="B56" s="4">
        <f>laps_times[[#This Row],[poř]]</f>
        <v>53</v>
      </c>
      <c r="C56" s="1">
        <f>laps_times[[#This Row],[s.č.]]</f>
        <v>37</v>
      </c>
      <c r="D56" s="1" t="str">
        <f>laps_times[[#This Row],[jméno]]</f>
        <v>Hons Pavel</v>
      </c>
      <c r="E56" s="2">
        <f>laps_times[[#This Row],[roč]]</f>
        <v>1970</v>
      </c>
      <c r="F56" s="2" t="str">
        <f>laps_times[[#This Row],[kat]]</f>
        <v>M40</v>
      </c>
      <c r="G56" s="2">
        <f>laps_times[[#This Row],[poř_kat]]</f>
        <v>22</v>
      </c>
      <c r="H56" s="1" t="str">
        <f>IF(ISBLANK(laps_times[[#This Row],[klub]]),"-",laps_times[[#This Row],[klub]])</f>
        <v>-</v>
      </c>
      <c r="I56" s="143">
        <f>laps_times[[#This Row],[celk. čas]]</f>
        <v>0.15406249999999999</v>
      </c>
      <c r="J56" s="28">
        <f>SUM(laps_times[[#This Row],[1]:[10]])</f>
        <v>1.4776967592592593E-2</v>
      </c>
      <c r="K56" s="29">
        <f>SUM(laps_times[[#This Row],[11]:[20]])</f>
        <v>1.3997685185185189E-2</v>
      </c>
      <c r="L56" s="29">
        <f>SUM(laps_times[[#This Row],[21]:[30]])</f>
        <v>1.4051967592592592E-2</v>
      </c>
      <c r="M56" s="29">
        <f>SUM(laps_times[[#This Row],[31]:[40]])</f>
        <v>1.4407175925925926E-2</v>
      </c>
      <c r="N56" s="29">
        <f>SUM(laps_times[[#This Row],[41]:[50]])</f>
        <v>1.4198263888888887E-2</v>
      </c>
      <c r="O56" s="29">
        <f>SUM(laps_times[[#This Row],[51]:[60]])</f>
        <v>1.4713541666666666E-2</v>
      </c>
      <c r="P56" s="29">
        <f>SUM(laps_times[[#This Row],[61]:[70]])</f>
        <v>1.487349537037037E-2</v>
      </c>
      <c r="Q56" s="29">
        <f>SUM(laps_times[[#This Row],[71]:[80]])</f>
        <v>1.4977662037037039E-2</v>
      </c>
      <c r="R56" s="29">
        <f>SUM(laps_times[[#This Row],[81]:[90]])</f>
        <v>1.5364583333333334E-2</v>
      </c>
      <c r="S56" s="29">
        <f>SUM(laps_times[[#This Row],[91]:[100]])</f>
        <v>1.5265046296296297E-2</v>
      </c>
      <c r="T56" s="30">
        <f>SUM(laps_times[[#This Row],[101]:[105]])</f>
        <v>7.4422453703703708E-3</v>
      </c>
      <c r="U56" s="44">
        <f>IF(km4_splits_ranks[[#This Row],[1 - 10]]="DNF","DNF",RANK(km4_splits_ranks[[#This Row],[1 - 10]],km4_splits_ranks[1 - 10],1))</f>
        <v>66</v>
      </c>
      <c r="V56" s="45">
        <f>IF(km4_splits_ranks[[#This Row],[11 - 20]]="DNF","DNF",RANK(km4_splits_ranks[[#This Row],[11 - 20]],km4_splits_ranks[11 - 20],1))</f>
        <v>65</v>
      </c>
      <c r="W56" s="45">
        <f>IF(km4_splits_ranks[[#This Row],[21 - 30]]="DNF","DNF",RANK(km4_splits_ranks[[#This Row],[21 - 30]],km4_splits_ranks[21 - 30],1))</f>
        <v>60</v>
      </c>
      <c r="X56" s="45">
        <f>IF(km4_splits_ranks[[#This Row],[31 - 40]]="DNF","DNF",RANK(km4_splits_ranks[[#This Row],[31 - 40]],km4_splits_ranks[31 - 40],1))</f>
        <v>67</v>
      </c>
      <c r="Y56" s="45">
        <f>IF(km4_splits_ranks[[#This Row],[41 - 50]]="DNF","DNF",RANK(km4_splits_ranks[[#This Row],[41 - 50]],km4_splits_ranks[41 - 50],1))</f>
        <v>59</v>
      </c>
      <c r="Z56" s="45">
        <f>IF(km4_splits_ranks[[#This Row],[51 - 60]]="DNF","DNF",RANK(km4_splits_ranks[[#This Row],[51 - 60]],km4_splits_ranks[51 - 60],1))</f>
        <v>60</v>
      </c>
      <c r="AA56" s="45">
        <f>IF(km4_splits_ranks[[#This Row],[61 - 70]]="DNF","DNF",RANK(km4_splits_ranks[[#This Row],[61 - 70]],km4_splits_ranks[61 - 70],1))</f>
        <v>55</v>
      </c>
      <c r="AB56" s="45">
        <f>IF(km4_splits_ranks[[#This Row],[71 - 80]]="DNF","DNF",RANK(km4_splits_ranks[[#This Row],[71 - 80]],km4_splits_ranks[71 - 80],1))</f>
        <v>50</v>
      </c>
      <c r="AC56" s="45">
        <f>IF(km4_splits_ranks[[#This Row],[81 - 90]]="DNF","DNF",RANK(km4_splits_ranks[[#This Row],[81 - 90]],km4_splits_ranks[81 - 90],1))</f>
        <v>43</v>
      </c>
      <c r="AD56" s="45">
        <f>IF(km4_splits_ranks[[#This Row],[91 - 100]]="DNF","DNF",RANK(km4_splits_ranks[[#This Row],[91 - 100]],km4_splits_ranks[91 - 100],1))</f>
        <v>40</v>
      </c>
      <c r="AE56" s="46">
        <f>IF(km4_splits_ranks[[#This Row],[101 - 105]]="DNF","DNF",RANK(km4_splits_ranks[[#This Row],[101 - 105]],km4_splits_ranks[101 - 105],1))</f>
        <v>38</v>
      </c>
      <c r="AF56" s="21">
        <f>km4_splits_ranks[[#This Row],[1 - 10]]</f>
        <v>1.4776967592592593E-2</v>
      </c>
      <c r="AG56" s="17">
        <f>IF(km4_splits_ranks[[#This Row],[11 - 20]]="DNF","DNF",km4_splits_ranks[[#This Row],[10 okr ]]+km4_splits_ranks[[#This Row],[11 - 20]])</f>
        <v>2.8774652777777784E-2</v>
      </c>
      <c r="AH56" s="17">
        <f>IF(km4_splits_ranks[[#This Row],[21 - 30]]="DNF","DNF",km4_splits_ranks[[#This Row],[20 okr ]]+km4_splits_ranks[[#This Row],[21 - 30]])</f>
        <v>4.2826620370370376E-2</v>
      </c>
      <c r="AI56" s="17">
        <f>IF(km4_splits_ranks[[#This Row],[31 - 40]]="DNF","DNF",km4_splits_ranks[[#This Row],[30 okr ]]+km4_splits_ranks[[#This Row],[31 - 40]])</f>
        <v>5.7233796296296303E-2</v>
      </c>
      <c r="AJ56" s="17">
        <f>IF(km4_splits_ranks[[#This Row],[41 - 50]]="DNF","DNF",km4_splits_ranks[[#This Row],[40 okr ]]+km4_splits_ranks[[#This Row],[41 - 50]])</f>
        <v>7.1432060185185192E-2</v>
      </c>
      <c r="AK56" s="17">
        <f>IF(km4_splits_ranks[[#This Row],[51 - 60]]="DNF","DNF",km4_splits_ranks[[#This Row],[50 okr ]]+km4_splits_ranks[[#This Row],[51 - 60]])</f>
        <v>8.6145601851851855E-2</v>
      </c>
      <c r="AL56" s="17">
        <f>IF(km4_splits_ranks[[#This Row],[61 - 70]]="DNF","DNF",km4_splits_ranks[[#This Row],[60 okr ]]+km4_splits_ranks[[#This Row],[61 - 70]])</f>
        <v>0.10101909722222223</v>
      </c>
      <c r="AM56" s="17">
        <f>IF(km4_splits_ranks[[#This Row],[71 - 80]]="DNF","DNF",km4_splits_ranks[[#This Row],[70 okr ]]+km4_splits_ranks[[#This Row],[71 - 80]])</f>
        <v>0.11599675925925927</v>
      </c>
      <c r="AN56" s="17">
        <f>IF(km4_splits_ranks[[#This Row],[81 - 90]]="DNF","DNF",km4_splits_ranks[[#This Row],[80 okr ]]+km4_splits_ranks[[#This Row],[81 - 90]])</f>
        <v>0.13136134259259261</v>
      </c>
      <c r="AO56" s="17">
        <f>IF(km4_splits_ranks[[#This Row],[91 - 100]]="DNF","DNF",km4_splits_ranks[[#This Row],[90 okr ]]+km4_splits_ranks[[#This Row],[91 - 100]])</f>
        <v>0.1466263888888889</v>
      </c>
      <c r="AP56" s="22">
        <f>IF(km4_splits_ranks[[#This Row],[101 - 105]]="DNF","DNF",km4_splits_ranks[[#This Row],[100 okr ]]+km4_splits_ranks[[#This Row],[101 - 105]])</f>
        <v>0.15406863425925926</v>
      </c>
      <c r="AQ56" s="47">
        <f>IF(km4_splits_ranks[[#This Row],[10 okr ]]="DNF","DNF",RANK(km4_splits_ranks[[#This Row],[10 okr ]],km4_splits_ranks[[10 okr ]],1))</f>
        <v>66</v>
      </c>
      <c r="AR56" s="48">
        <f>IF(km4_splits_ranks[[#This Row],[20 okr ]]="DNF","DNF",RANK(km4_splits_ranks[[#This Row],[20 okr ]],km4_splits_ranks[[20 okr ]],1))</f>
        <v>67</v>
      </c>
      <c r="AS56" s="48">
        <f>IF(km4_splits_ranks[[#This Row],[30 okr ]]="DNF","DNF",RANK(km4_splits_ranks[[#This Row],[30 okr ]],km4_splits_ranks[[30 okr ]],1))</f>
        <v>64</v>
      </c>
      <c r="AT56" s="48">
        <f>IF(km4_splits_ranks[[#This Row],[40 okr ]]="DNF","DNF",RANK(km4_splits_ranks[[#This Row],[40 okr ]],km4_splits_ranks[[40 okr ]],1))</f>
        <v>65</v>
      </c>
      <c r="AU56" s="48">
        <f>IF(km4_splits_ranks[[#This Row],[50 okr ]]="DNF","DNF",RANK(km4_splits_ranks[[#This Row],[50 okr ]],km4_splits_ranks[[50 okr ]],1))</f>
        <v>64</v>
      </c>
      <c r="AV56" s="48">
        <f>IF(km4_splits_ranks[[#This Row],[60 okr ]]="DNF","DNF",RANK(km4_splits_ranks[[#This Row],[60 okr ]],km4_splits_ranks[[60 okr ]],1))</f>
        <v>63</v>
      </c>
      <c r="AW56" s="48">
        <f>IF(km4_splits_ranks[[#This Row],[70 okr ]]="DNF","DNF",RANK(km4_splits_ranks[[#This Row],[70 okr ]],km4_splits_ranks[[70 okr ]],1))</f>
        <v>61</v>
      </c>
      <c r="AX56" s="48">
        <f>IF(km4_splits_ranks[[#This Row],[80 okr ]]="DNF","DNF",RANK(km4_splits_ranks[[#This Row],[80 okr ]],km4_splits_ranks[[80 okr ]],1))</f>
        <v>60</v>
      </c>
      <c r="AY56" s="48">
        <f>IF(km4_splits_ranks[[#This Row],[90 okr ]]="DNF","DNF",RANK(km4_splits_ranks[[#This Row],[90 okr ]],km4_splits_ranks[[90 okr ]],1))</f>
        <v>57</v>
      </c>
      <c r="AZ56" s="48">
        <f>IF(km4_splits_ranks[[#This Row],[100 okr ]]="DNF","DNF",RANK(km4_splits_ranks[[#This Row],[100 okr ]],km4_splits_ranks[[100 okr ]],1))</f>
        <v>56</v>
      </c>
      <c r="BA56" s="48">
        <f>IF(km4_splits_ranks[[#This Row],[105 okr ]]="DNF","DNF",RANK(km4_splits_ranks[[#This Row],[105 okr ]],km4_splits_ranks[[105 okr ]],1))</f>
        <v>53</v>
      </c>
    </row>
    <row r="57" spans="2:53" x14ac:dyDescent="0.2">
      <c r="B57" s="4">
        <f>laps_times[[#This Row],[poř]]</f>
        <v>54</v>
      </c>
      <c r="C57" s="1">
        <f>laps_times[[#This Row],[s.č.]]</f>
        <v>95</v>
      </c>
      <c r="D57" s="1" t="str">
        <f>laps_times[[#This Row],[jméno]]</f>
        <v>Svozil Libor</v>
      </c>
      <c r="E57" s="2">
        <f>laps_times[[#This Row],[roč]]</f>
        <v>1971</v>
      </c>
      <c r="F57" s="2" t="str">
        <f>laps_times[[#This Row],[kat]]</f>
        <v>M40</v>
      </c>
      <c r="G57" s="2">
        <f>laps_times[[#This Row],[poř_kat]]</f>
        <v>23</v>
      </c>
      <c r="H57" s="1" t="str">
        <f>IF(ISBLANK(laps_times[[#This Row],[klub]]),"-",laps_times[[#This Row],[klub]])</f>
        <v>MK Seitl Ostrava</v>
      </c>
      <c r="I57" s="143">
        <f>laps_times[[#This Row],[celk. čas]]</f>
        <v>0.15438657407407408</v>
      </c>
      <c r="J57" s="28">
        <f>SUM(laps_times[[#This Row],[1]:[10]])</f>
        <v>1.4056134259259261E-2</v>
      </c>
      <c r="K57" s="29">
        <f>SUM(laps_times[[#This Row],[11]:[20]])</f>
        <v>1.3636458333333334E-2</v>
      </c>
      <c r="L57" s="29">
        <f>SUM(laps_times[[#This Row],[21]:[30]])</f>
        <v>1.3892476851851852E-2</v>
      </c>
      <c r="M57" s="29">
        <f>SUM(laps_times[[#This Row],[31]:[40]])</f>
        <v>1.3890509259259259E-2</v>
      </c>
      <c r="N57" s="29">
        <f>SUM(laps_times[[#This Row],[41]:[50]])</f>
        <v>1.3993518518518518E-2</v>
      </c>
      <c r="O57" s="29">
        <f>SUM(laps_times[[#This Row],[51]:[60]])</f>
        <v>1.4191550925925925E-2</v>
      </c>
      <c r="P57" s="29">
        <f>SUM(laps_times[[#This Row],[61]:[70]])</f>
        <v>1.4843981481481482E-2</v>
      </c>
      <c r="Q57" s="29">
        <f>SUM(laps_times[[#This Row],[71]:[80]])</f>
        <v>1.5007291666666665E-2</v>
      </c>
      <c r="R57" s="29">
        <f>SUM(laps_times[[#This Row],[81]:[90]])</f>
        <v>1.5743055555555559E-2</v>
      </c>
      <c r="S57" s="29">
        <f>SUM(laps_times[[#This Row],[91]:[100]])</f>
        <v>1.6623148148148147E-2</v>
      </c>
      <c r="T57" s="30">
        <f>SUM(laps_times[[#This Row],[101]:[105]])</f>
        <v>8.5127314814814805E-3</v>
      </c>
      <c r="U57" s="44">
        <f>IF(km4_splits_ranks[[#This Row],[1 - 10]]="DNF","DNF",RANK(km4_splits_ranks[[#This Row],[1 - 10]],km4_splits_ranks[1 - 10],1))</f>
        <v>50</v>
      </c>
      <c r="V57" s="45">
        <f>IF(km4_splits_ranks[[#This Row],[11 - 20]]="DNF","DNF",RANK(km4_splits_ranks[[#This Row],[11 - 20]],km4_splits_ranks[11 - 20],1))</f>
        <v>53</v>
      </c>
      <c r="W57" s="45">
        <f>IF(km4_splits_ranks[[#This Row],[21 - 30]]="DNF","DNF",RANK(km4_splits_ranks[[#This Row],[21 - 30]],km4_splits_ranks[21 - 30],1))</f>
        <v>58</v>
      </c>
      <c r="X57" s="45">
        <f>IF(km4_splits_ranks[[#This Row],[31 - 40]]="DNF","DNF",RANK(km4_splits_ranks[[#This Row],[31 - 40]],km4_splits_ranks[31 - 40],1))</f>
        <v>58</v>
      </c>
      <c r="Y57" s="45">
        <f>IF(km4_splits_ranks[[#This Row],[41 - 50]]="DNF","DNF",RANK(km4_splits_ranks[[#This Row],[41 - 50]],km4_splits_ranks[41 - 50],1))</f>
        <v>54</v>
      </c>
      <c r="Z57" s="45">
        <f>IF(km4_splits_ranks[[#This Row],[51 - 60]]="DNF","DNF",RANK(km4_splits_ranks[[#This Row],[51 - 60]],km4_splits_ranks[51 - 60],1))</f>
        <v>49</v>
      </c>
      <c r="AA57" s="45">
        <f>IF(km4_splits_ranks[[#This Row],[61 - 70]]="DNF","DNF",RANK(km4_splits_ranks[[#This Row],[61 - 70]],km4_splits_ranks[61 - 70],1))</f>
        <v>54</v>
      </c>
      <c r="AB57" s="45">
        <f>IF(km4_splits_ranks[[#This Row],[71 - 80]]="DNF","DNF",RANK(km4_splits_ranks[[#This Row],[71 - 80]],km4_splits_ranks[71 - 80],1))</f>
        <v>51</v>
      </c>
      <c r="AC57" s="45">
        <f>IF(km4_splits_ranks[[#This Row],[81 - 90]]="DNF","DNF",RANK(km4_splits_ranks[[#This Row],[81 - 90]],km4_splits_ranks[81 - 90],1))</f>
        <v>50</v>
      </c>
      <c r="AD57" s="45">
        <f>IF(km4_splits_ranks[[#This Row],[91 - 100]]="DNF","DNF",RANK(km4_splits_ranks[[#This Row],[91 - 100]],km4_splits_ranks[91 - 100],1))</f>
        <v>61</v>
      </c>
      <c r="AE57" s="46">
        <f>IF(km4_splits_ranks[[#This Row],[101 - 105]]="DNF","DNF",RANK(km4_splits_ranks[[#This Row],[101 - 105]],km4_splits_ranks[101 - 105],1))</f>
        <v>73</v>
      </c>
      <c r="AF57" s="21">
        <f>km4_splits_ranks[[#This Row],[1 - 10]]</f>
        <v>1.4056134259259261E-2</v>
      </c>
      <c r="AG57" s="17">
        <f>IF(km4_splits_ranks[[#This Row],[11 - 20]]="DNF","DNF",km4_splits_ranks[[#This Row],[10 okr ]]+km4_splits_ranks[[#This Row],[11 - 20]])</f>
        <v>2.7692592592592595E-2</v>
      </c>
      <c r="AH57" s="17">
        <f>IF(km4_splits_ranks[[#This Row],[21 - 30]]="DNF","DNF",km4_splits_ranks[[#This Row],[20 okr ]]+km4_splits_ranks[[#This Row],[21 - 30]])</f>
        <v>4.1585069444444449E-2</v>
      </c>
      <c r="AI57" s="17">
        <f>IF(km4_splits_ranks[[#This Row],[31 - 40]]="DNF","DNF",km4_splits_ranks[[#This Row],[30 okr ]]+km4_splits_ranks[[#This Row],[31 - 40]])</f>
        <v>5.5475578703703704E-2</v>
      </c>
      <c r="AJ57" s="17">
        <f>IF(km4_splits_ranks[[#This Row],[41 - 50]]="DNF","DNF",km4_splits_ranks[[#This Row],[40 okr ]]+km4_splits_ranks[[#This Row],[41 - 50]])</f>
        <v>6.946909722222222E-2</v>
      </c>
      <c r="AK57" s="17">
        <f>IF(km4_splits_ranks[[#This Row],[51 - 60]]="DNF","DNF",km4_splits_ranks[[#This Row],[50 okr ]]+km4_splits_ranks[[#This Row],[51 - 60]])</f>
        <v>8.3660648148148151E-2</v>
      </c>
      <c r="AL57" s="17">
        <f>IF(km4_splits_ranks[[#This Row],[61 - 70]]="DNF","DNF",km4_splits_ranks[[#This Row],[60 okr ]]+km4_splits_ranks[[#This Row],[61 - 70]])</f>
        <v>9.8504629629629636E-2</v>
      </c>
      <c r="AM57" s="17">
        <f>IF(km4_splits_ranks[[#This Row],[71 - 80]]="DNF","DNF",km4_splits_ranks[[#This Row],[70 okr ]]+km4_splits_ranks[[#This Row],[71 - 80]])</f>
        <v>0.11351192129629631</v>
      </c>
      <c r="AN57" s="17">
        <f>IF(km4_splits_ranks[[#This Row],[81 - 90]]="DNF","DNF",km4_splits_ranks[[#This Row],[80 okr ]]+km4_splits_ranks[[#This Row],[81 - 90]])</f>
        <v>0.12925497685185186</v>
      </c>
      <c r="AO57" s="17">
        <f>IF(km4_splits_ranks[[#This Row],[91 - 100]]="DNF","DNF",km4_splits_ranks[[#This Row],[90 okr ]]+km4_splits_ranks[[#This Row],[91 - 100]])</f>
        <v>0.145878125</v>
      </c>
      <c r="AP57" s="22">
        <f>IF(km4_splits_ranks[[#This Row],[101 - 105]]="DNF","DNF",km4_splits_ranks[[#This Row],[100 okr ]]+km4_splits_ranks[[#This Row],[101 - 105]])</f>
        <v>0.15439085648148149</v>
      </c>
      <c r="AQ57" s="47">
        <f>IF(km4_splits_ranks[[#This Row],[10 okr ]]="DNF","DNF",RANK(km4_splits_ranks[[#This Row],[10 okr ]],km4_splits_ranks[[10 okr ]],1))</f>
        <v>50</v>
      </c>
      <c r="AR57" s="48">
        <f>IF(km4_splits_ranks[[#This Row],[20 okr ]]="DNF","DNF",RANK(km4_splits_ranks[[#This Row],[20 okr ]],km4_splits_ranks[[20 okr ]],1))</f>
        <v>52</v>
      </c>
      <c r="AS57" s="48">
        <f>IF(km4_splits_ranks[[#This Row],[30 okr ]]="DNF","DNF",RANK(km4_splits_ranks[[#This Row],[30 okr ]],km4_splits_ranks[[30 okr ]],1))</f>
        <v>56</v>
      </c>
      <c r="AT57" s="48">
        <f>IF(km4_splits_ranks[[#This Row],[40 okr ]]="DNF","DNF",RANK(km4_splits_ranks[[#This Row],[40 okr ]],km4_splits_ranks[[40 okr ]],1))</f>
        <v>55</v>
      </c>
      <c r="AU57" s="48">
        <f>IF(km4_splits_ranks[[#This Row],[50 okr ]]="DNF","DNF",RANK(km4_splits_ranks[[#This Row],[50 okr ]],km4_splits_ranks[[50 okr ]],1))</f>
        <v>54</v>
      </c>
      <c r="AV57" s="48">
        <f>IF(km4_splits_ranks[[#This Row],[60 okr ]]="DNF","DNF",RANK(km4_splits_ranks[[#This Row],[60 okr ]],km4_splits_ranks[[60 okr ]],1))</f>
        <v>54</v>
      </c>
      <c r="AW57" s="48">
        <f>IF(km4_splits_ranks[[#This Row],[70 okr ]]="DNF","DNF",RANK(km4_splits_ranks[[#This Row],[70 okr ]],km4_splits_ranks[[70 okr ]],1))</f>
        <v>51</v>
      </c>
      <c r="AX57" s="48">
        <f>IF(km4_splits_ranks[[#This Row],[80 okr ]]="DNF","DNF",RANK(km4_splits_ranks[[#This Row],[80 okr ]],km4_splits_ranks[[80 okr ]],1))</f>
        <v>52</v>
      </c>
      <c r="AY57" s="48">
        <f>IF(km4_splits_ranks[[#This Row],[90 okr ]]="DNF","DNF",RANK(km4_splits_ranks[[#This Row],[90 okr ]],km4_splits_ranks[[90 okr ]],1))</f>
        <v>51</v>
      </c>
      <c r="AZ57" s="48">
        <f>IF(km4_splits_ranks[[#This Row],[100 okr ]]="DNF","DNF",RANK(km4_splits_ranks[[#This Row],[100 okr ]],km4_splits_ranks[[100 okr ]],1))</f>
        <v>53</v>
      </c>
      <c r="BA57" s="48">
        <f>IF(km4_splits_ranks[[#This Row],[105 okr ]]="DNF","DNF",RANK(km4_splits_ranks[[#This Row],[105 okr ]],km4_splits_ranks[[105 okr ]],1))</f>
        <v>54</v>
      </c>
    </row>
    <row r="58" spans="2:53" x14ac:dyDescent="0.2">
      <c r="B58" s="4">
        <f>laps_times[[#This Row],[poř]]</f>
        <v>55</v>
      </c>
      <c r="C58" s="1">
        <f>laps_times[[#This Row],[s.č.]]</f>
        <v>7</v>
      </c>
      <c r="D58" s="1" t="str">
        <f>laps_times[[#This Row],[jméno]]</f>
        <v>Diviš Jiří</v>
      </c>
      <c r="E58" s="2">
        <f>laps_times[[#This Row],[roč]]</f>
        <v>1975</v>
      </c>
      <c r="F58" s="2" t="str">
        <f>laps_times[[#This Row],[kat]]</f>
        <v>M40</v>
      </c>
      <c r="G58" s="2">
        <f>laps_times[[#This Row],[poř_kat]]</f>
        <v>24</v>
      </c>
      <c r="H58" s="1" t="str">
        <f>IF(ISBLANK(laps_times[[#This Row],[klub]]),"-",laps_times[[#This Row],[klub]])</f>
        <v>CBC TEAM</v>
      </c>
      <c r="I58" s="143">
        <f>laps_times[[#This Row],[celk. čas]]</f>
        <v>0.15523148148148147</v>
      </c>
      <c r="J58" s="28">
        <f>SUM(laps_times[[#This Row],[1]:[10]])</f>
        <v>1.3062500000000001E-2</v>
      </c>
      <c r="K58" s="29">
        <f>SUM(laps_times[[#This Row],[11]:[20]])</f>
        <v>1.2635648148148148E-2</v>
      </c>
      <c r="L58" s="29">
        <f>SUM(laps_times[[#This Row],[21]:[30]])</f>
        <v>1.2704050925925926E-2</v>
      </c>
      <c r="M58" s="29">
        <f>SUM(laps_times[[#This Row],[31]:[40]])</f>
        <v>1.2788541666666667E-2</v>
      </c>
      <c r="N58" s="29">
        <f>SUM(laps_times[[#This Row],[41]:[50]])</f>
        <v>1.3438888888888887E-2</v>
      </c>
      <c r="O58" s="29">
        <f>SUM(laps_times[[#This Row],[51]:[60]])</f>
        <v>1.4122685185185184E-2</v>
      </c>
      <c r="P58" s="29">
        <f>SUM(laps_times[[#This Row],[61]:[70]])</f>
        <v>1.530266203703704E-2</v>
      </c>
      <c r="Q58" s="29">
        <f>SUM(laps_times[[#This Row],[71]:[80]])</f>
        <v>1.7086574074074073E-2</v>
      </c>
      <c r="R58" s="29">
        <f>SUM(laps_times[[#This Row],[81]:[90]])</f>
        <v>1.607928240740741E-2</v>
      </c>
      <c r="S58" s="29">
        <f>SUM(laps_times[[#This Row],[91]:[100]])</f>
        <v>1.6920949074074074E-2</v>
      </c>
      <c r="T58" s="30">
        <f>SUM(laps_times[[#This Row],[101]:[105]])</f>
        <v>1.1100347222222223E-2</v>
      </c>
      <c r="U58" s="44">
        <f>IF(km4_splits_ranks[[#This Row],[1 - 10]]="DNF","DNF",RANK(km4_splits_ranks[[#This Row],[1 - 10]],km4_splits_ranks[1 - 10],1))</f>
        <v>28</v>
      </c>
      <c r="V58" s="45">
        <f>IF(km4_splits_ranks[[#This Row],[11 - 20]]="DNF","DNF",RANK(km4_splits_ranks[[#This Row],[11 - 20]],km4_splits_ranks[11 - 20],1))</f>
        <v>34</v>
      </c>
      <c r="W58" s="45">
        <f>IF(km4_splits_ranks[[#This Row],[21 - 30]]="DNF","DNF",RANK(km4_splits_ranks[[#This Row],[21 - 30]],km4_splits_ranks[21 - 30],1))</f>
        <v>30</v>
      </c>
      <c r="X58" s="45">
        <f>IF(km4_splits_ranks[[#This Row],[31 - 40]]="DNF","DNF",RANK(km4_splits_ranks[[#This Row],[31 - 40]],km4_splits_ranks[31 - 40],1))</f>
        <v>30</v>
      </c>
      <c r="Y58" s="45">
        <f>IF(km4_splits_ranks[[#This Row],[41 - 50]]="DNF","DNF",RANK(km4_splits_ranks[[#This Row],[41 - 50]],km4_splits_ranks[41 - 50],1))</f>
        <v>41</v>
      </c>
      <c r="Z58" s="45">
        <f>IF(km4_splits_ranks[[#This Row],[51 - 60]]="DNF","DNF",RANK(km4_splits_ranks[[#This Row],[51 - 60]],km4_splits_ranks[51 - 60],1))</f>
        <v>48</v>
      </c>
      <c r="AA58" s="45">
        <f>IF(km4_splits_ranks[[#This Row],[61 - 70]]="DNF","DNF",RANK(km4_splits_ranks[[#This Row],[61 - 70]],km4_splits_ranks[61 - 70],1))</f>
        <v>61</v>
      </c>
      <c r="AB58" s="45">
        <f>IF(km4_splits_ranks[[#This Row],[71 - 80]]="DNF","DNF",RANK(km4_splits_ranks[[#This Row],[71 - 80]],km4_splits_ranks[71 - 80],1))</f>
        <v>83</v>
      </c>
      <c r="AC58" s="45">
        <f>IF(km4_splits_ranks[[#This Row],[81 - 90]]="DNF","DNF",RANK(km4_splits_ranks[[#This Row],[81 - 90]],km4_splits_ranks[81 - 90],1))</f>
        <v>57</v>
      </c>
      <c r="AD58" s="45">
        <f>IF(km4_splits_ranks[[#This Row],[91 - 100]]="DNF","DNF",RANK(km4_splits_ranks[[#This Row],[91 - 100]],km4_splits_ranks[91 - 100],1))</f>
        <v>66</v>
      </c>
      <c r="AE58" s="46">
        <f>IF(km4_splits_ranks[[#This Row],[101 - 105]]="DNF","DNF",RANK(km4_splits_ranks[[#This Row],[101 - 105]],km4_splits_ranks[101 - 105],1))</f>
        <v>112</v>
      </c>
      <c r="AF58" s="21">
        <f>km4_splits_ranks[[#This Row],[1 - 10]]</f>
        <v>1.3062500000000001E-2</v>
      </c>
      <c r="AG58" s="17">
        <f>IF(km4_splits_ranks[[#This Row],[11 - 20]]="DNF","DNF",km4_splits_ranks[[#This Row],[10 okr ]]+km4_splits_ranks[[#This Row],[11 - 20]])</f>
        <v>2.5698148148148151E-2</v>
      </c>
      <c r="AH58" s="17">
        <f>IF(km4_splits_ranks[[#This Row],[21 - 30]]="DNF","DNF",km4_splits_ranks[[#This Row],[20 okr ]]+km4_splits_ranks[[#This Row],[21 - 30]])</f>
        <v>3.8402199074074078E-2</v>
      </c>
      <c r="AI58" s="17">
        <f>IF(km4_splits_ranks[[#This Row],[31 - 40]]="DNF","DNF",km4_splits_ranks[[#This Row],[30 okr ]]+km4_splits_ranks[[#This Row],[31 - 40]])</f>
        <v>5.1190740740740745E-2</v>
      </c>
      <c r="AJ58" s="17">
        <f>IF(km4_splits_ranks[[#This Row],[41 - 50]]="DNF","DNF",km4_splits_ranks[[#This Row],[40 okr ]]+km4_splits_ranks[[#This Row],[41 - 50]])</f>
        <v>6.4629629629629634E-2</v>
      </c>
      <c r="AK58" s="17">
        <f>IF(km4_splits_ranks[[#This Row],[51 - 60]]="DNF","DNF",km4_splits_ranks[[#This Row],[50 okr ]]+km4_splits_ranks[[#This Row],[51 - 60]])</f>
        <v>7.8752314814814817E-2</v>
      </c>
      <c r="AL58" s="17">
        <f>IF(km4_splits_ranks[[#This Row],[61 - 70]]="DNF","DNF",km4_splits_ranks[[#This Row],[60 okr ]]+km4_splits_ranks[[#This Row],[61 - 70]])</f>
        <v>9.4054976851851851E-2</v>
      </c>
      <c r="AM58" s="17">
        <f>IF(km4_splits_ranks[[#This Row],[71 - 80]]="DNF","DNF",km4_splits_ranks[[#This Row],[70 okr ]]+km4_splits_ranks[[#This Row],[71 - 80]])</f>
        <v>0.11114155092592592</v>
      </c>
      <c r="AN58" s="17">
        <f>IF(km4_splits_ranks[[#This Row],[81 - 90]]="DNF","DNF",km4_splits_ranks[[#This Row],[80 okr ]]+km4_splits_ranks[[#This Row],[81 - 90]])</f>
        <v>0.12722083333333334</v>
      </c>
      <c r="AO58" s="17">
        <f>IF(km4_splits_ranks[[#This Row],[91 - 100]]="DNF","DNF",km4_splits_ranks[[#This Row],[90 okr ]]+km4_splits_ranks[[#This Row],[91 - 100]])</f>
        <v>0.14414178240740741</v>
      </c>
      <c r="AP58" s="22">
        <f>IF(km4_splits_ranks[[#This Row],[101 - 105]]="DNF","DNF",km4_splits_ranks[[#This Row],[100 okr ]]+km4_splits_ranks[[#This Row],[101 - 105]])</f>
        <v>0.15524212962962963</v>
      </c>
      <c r="AQ58" s="47">
        <f>IF(km4_splits_ranks[[#This Row],[10 okr ]]="DNF","DNF",RANK(km4_splits_ranks[[#This Row],[10 okr ]],km4_splits_ranks[[10 okr ]],1))</f>
        <v>28</v>
      </c>
      <c r="AR58" s="48">
        <f>IF(km4_splits_ranks[[#This Row],[20 okr ]]="DNF","DNF",RANK(km4_splits_ranks[[#This Row],[20 okr ]],km4_splits_ranks[[20 okr ]],1))</f>
        <v>31</v>
      </c>
      <c r="AS58" s="48">
        <f>IF(km4_splits_ranks[[#This Row],[30 okr ]]="DNF","DNF",RANK(km4_splits_ranks[[#This Row],[30 okr ]],km4_splits_ranks[[30 okr ]],1))</f>
        <v>31</v>
      </c>
      <c r="AT58" s="48">
        <f>IF(km4_splits_ranks[[#This Row],[40 okr ]]="DNF","DNF",RANK(km4_splits_ranks[[#This Row],[40 okr ]],km4_splits_ranks[[40 okr ]],1))</f>
        <v>32</v>
      </c>
      <c r="AU58" s="48">
        <f>IF(km4_splits_ranks[[#This Row],[50 okr ]]="DNF","DNF",RANK(km4_splits_ranks[[#This Row],[50 okr ]],km4_splits_ranks[[50 okr ]],1))</f>
        <v>33</v>
      </c>
      <c r="AV58" s="48">
        <f>IF(km4_splits_ranks[[#This Row],[60 okr ]]="DNF","DNF",RANK(km4_splits_ranks[[#This Row],[60 okr ]],km4_splits_ranks[[60 okr ]],1))</f>
        <v>37</v>
      </c>
      <c r="AW58" s="48">
        <f>IF(km4_splits_ranks[[#This Row],[70 okr ]]="DNF","DNF",RANK(km4_splits_ranks[[#This Row],[70 okr ]],km4_splits_ranks[[70 okr ]],1))</f>
        <v>43</v>
      </c>
      <c r="AX58" s="48">
        <f>IF(km4_splits_ranks[[#This Row],[80 okr ]]="DNF","DNF",RANK(km4_splits_ranks[[#This Row],[80 okr ]],km4_splits_ranks[[80 okr ]],1))</f>
        <v>48</v>
      </c>
      <c r="AY58" s="48">
        <f>IF(km4_splits_ranks[[#This Row],[90 okr ]]="DNF","DNF",RANK(km4_splits_ranks[[#This Row],[90 okr ]],km4_splits_ranks[[90 okr ]],1))</f>
        <v>49</v>
      </c>
      <c r="AZ58" s="48">
        <f>IF(km4_splits_ranks[[#This Row],[100 okr ]]="DNF","DNF",RANK(km4_splits_ranks[[#This Row],[100 okr ]],km4_splits_ranks[[100 okr ]],1))</f>
        <v>49</v>
      </c>
      <c r="BA58" s="48">
        <f>IF(km4_splits_ranks[[#This Row],[105 okr ]]="DNF","DNF",RANK(km4_splits_ranks[[#This Row],[105 okr ]],km4_splits_ranks[[105 okr ]],1))</f>
        <v>55</v>
      </c>
    </row>
    <row r="59" spans="2:53" x14ac:dyDescent="0.2">
      <c r="B59" s="4">
        <f>laps_times[[#This Row],[poř]]</f>
        <v>56</v>
      </c>
      <c r="C59" s="1">
        <f>laps_times[[#This Row],[s.č.]]</f>
        <v>66</v>
      </c>
      <c r="D59" s="1" t="str">
        <f>laps_times[[#This Row],[jméno]]</f>
        <v>Šimek Miroslav</v>
      </c>
      <c r="E59" s="2">
        <f>laps_times[[#This Row],[roč]]</f>
        <v>1966</v>
      </c>
      <c r="F59" s="2" t="str">
        <f>laps_times[[#This Row],[kat]]</f>
        <v>M50</v>
      </c>
      <c r="G59" s="2">
        <f>laps_times[[#This Row],[poř_kat]]</f>
        <v>7</v>
      </c>
      <c r="H59" s="1" t="str">
        <f>IF(ISBLANK(laps_times[[#This Row],[klub]]),"-",laps_times[[#This Row],[klub]])</f>
        <v>-</v>
      </c>
      <c r="I59" s="143">
        <f>laps_times[[#This Row],[celk. čas]]</f>
        <v>0.1555324074074074</v>
      </c>
      <c r="J59" s="28">
        <f>SUM(laps_times[[#This Row],[1]:[10]])</f>
        <v>1.4599189814814815E-2</v>
      </c>
      <c r="K59" s="29">
        <f>SUM(laps_times[[#This Row],[11]:[20]])</f>
        <v>1.4248958333333332E-2</v>
      </c>
      <c r="L59" s="29">
        <f>SUM(laps_times[[#This Row],[21]:[30]])</f>
        <v>1.4290740740740741E-2</v>
      </c>
      <c r="M59" s="29">
        <f>SUM(laps_times[[#This Row],[31]:[40]])</f>
        <v>1.4491203703703706E-2</v>
      </c>
      <c r="N59" s="29">
        <f>SUM(laps_times[[#This Row],[41]:[50]])</f>
        <v>1.524212962962963E-2</v>
      </c>
      <c r="O59" s="29">
        <f>SUM(laps_times[[#This Row],[51]:[60]])</f>
        <v>1.4271296296296298E-2</v>
      </c>
      <c r="P59" s="29">
        <f>SUM(laps_times[[#This Row],[61]:[70]])</f>
        <v>1.4187384259259259E-2</v>
      </c>
      <c r="Q59" s="29">
        <f>SUM(laps_times[[#This Row],[71]:[80]])</f>
        <v>1.4483912037037036E-2</v>
      </c>
      <c r="R59" s="29">
        <f>SUM(laps_times[[#This Row],[81]:[90]])</f>
        <v>1.4968171296296297E-2</v>
      </c>
      <c r="S59" s="29">
        <f>SUM(laps_times[[#This Row],[91]:[100]])</f>
        <v>1.615150462962963E-2</v>
      </c>
      <c r="T59" s="30">
        <f>SUM(laps_times[[#This Row],[101]:[105]])</f>
        <v>8.6049768518518532E-3</v>
      </c>
      <c r="U59" s="44">
        <f>IF(km4_splits_ranks[[#This Row],[1 - 10]]="DNF","DNF",RANK(km4_splits_ranks[[#This Row],[1 - 10]],km4_splits_ranks[1 - 10],1))</f>
        <v>62</v>
      </c>
      <c r="V59" s="45">
        <f>IF(km4_splits_ranks[[#This Row],[11 - 20]]="DNF","DNF",RANK(km4_splits_ranks[[#This Row],[11 - 20]],km4_splits_ranks[11 - 20],1))</f>
        <v>70</v>
      </c>
      <c r="W59" s="45">
        <f>IF(km4_splits_ranks[[#This Row],[21 - 30]]="DNF","DNF",RANK(km4_splits_ranks[[#This Row],[21 - 30]],km4_splits_ranks[21 - 30],1))</f>
        <v>68</v>
      </c>
      <c r="X59" s="45">
        <f>IF(km4_splits_ranks[[#This Row],[31 - 40]]="DNF","DNF",RANK(km4_splits_ranks[[#This Row],[31 - 40]],km4_splits_ranks[31 - 40],1))</f>
        <v>69</v>
      </c>
      <c r="Y59" s="45">
        <f>IF(km4_splits_ranks[[#This Row],[41 - 50]]="DNF","DNF",RANK(km4_splits_ranks[[#This Row],[41 - 50]],km4_splits_ranks[41 - 50],1))</f>
        <v>77</v>
      </c>
      <c r="Z59" s="45">
        <f>IF(km4_splits_ranks[[#This Row],[51 - 60]]="DNF","DNF",RANK(km4_splits_ranks[[#This Row],[51 - 60]],km4_splits_ranks[51 - 60],1))</f>
        <v>50</v>
      </c>
      <c r="AA59" s="45">
        <f>IF(km4_splits_ranks[[#This Row],[61 - 70]]="DNF","DNF",RANK(km4_splits_ranks[[#This Row],[61 - 70]],km4_splits_ranks[61 - 70],1))</f>
        <v>45</v>
      </c>
      <c r="AB59" s="45">
        <f>IF(km4_splits_ranks[[#This Row],[71 - 80]]="DNF","DNF",RANK(km4_splits_ranks[[#This Row],[71 - 80]],km4_splits_ranks[71 - 80],1))</f>
        <v>44</v>
      </c>
      <c r="AC59" s="45">
        <f>IF(km4_splits_ranks[[#This Row],[81 - 90]]="DNF","DNF",RANK(km4_splits_ranks[[#This Row],[81 - 90]],km4_splits_ranks[81 - 90],1))</f>
        <v>39</v>
      </c>
      <c r="AD59" s="45">
        <f>IF(km4_splits_ranks[[#This Row],[91 - 100]]="DNF","DNF",RANK(km4_splits_ranks[[#This Row],[91 - 100]],km4_splits_ranks[91 - 100],1))</f>
        <v>51</v>
      </c>
      <c r="AE59" s="46">
        <f>IF(km4_splits_ranks[[#This Row],[101 - 105]]="DNF","DNF",RANK(km4_splits_ranks[[#This Row],[101 - 105]],km4_splits_ranks[101 - 105],1))</f>
        <v>77</v>
      </c>
      <c r="AF59" s="21">
        <f>km4_splits_ranks[[#This Row],[1 - 10]]</f>
        <v>1.4599189814814815E-2</v>
      </c>
      <c r="AG59" s="17">
        <f>IF(km4_splits_ranks[[#This Row],[11 - 20]]="DNF","DNF",km4_splits_ranks[[#This Row],[10 okr ]]+km4_splits_ranks[[#This Row],[11 - 20]])</f>
        <v>2.8848148148148147E-2</v>
      </c>
      <c r="AH59" s="17">
        <f>IF(km4_splits_ranks[[#This Row],[21 - 30]]="DNF","DNF",km4_splits_ranks[[#This Row],[20 okr ]]+km4_splits_ranks[[#This Row],[21 - 30]])</f>
        <v>4.3138888888888886E-2</v>
      </c>
      <c r="AI59" s="17">
        <f>IF(km4_splits_ranks[[#This Row],[31 - 40]]="DNF","DNF",km4_splits_ranks[[#This Row],[30 okr ]]+km4_splits_ranks[[#This Row],[31 - 40]])</f>
        <v>5.7630092592592594E-2</v>
      </c>
      <c r="AJ59" s="17">
        <f>IF(km4_splits_ranks[[#This Row],[41 - 50]]="DNF","DNF",km4_splits_ranks[[#This Row],[40 okr ]]+km4_splits_ranks[[#This Row],[41 - 50]])</f>
        <v>7.2872222222222227E-2</v>
      </c>
      <c r="AK59" s="17">
        <f>IF(km4_splits_ranks[[#This Row],[51 - 60]]="DNF","DNF",km4_splits_ranks[[#This Row],[50 okr ]]+km4_splits_ranks[[#This Row],[51 - 60]])</f>
        <v>8.7143518518518523E-2</v>
      </c>
      <c r="AL59" s="17">
        <f>IF(km4_splits_ranks[[#This Row],[61 - 70]]="DNF","DNF",km4_splits_ranks[[#This Row],[60 okr ]]+km4_splits_ranks[[#This Row],[61 - 70]])</f>
        <v>0.10133090277777779</v>
      </c>
      <c r="AM59" s="17">
        <f>IF(km4_splits_ranks[[#This Row],[71 - 80]]="DNF","DNF",km4_splits_ranks[[#This Row],[70 okr ]]+km4_splits_ranks[[#This Row],[71 - 80]])</f>
        <v>0.11581481481481483</v>
      </c>
      <c r="AN59" s="17">
        <f>IF(km4_splits_ranks[[#This Row],[81 - 90]]="DNF","DNF",km4_splits_ranks[[#This Row],[80 okr ]]+km4_splits_ranks[[#This Row],[81 - 90]])</f>
        <v>0.13078298611111114</v>
      </c>
      <c r="AO59" s="17">
        <f>IF(km4_splits_ranks[[#This Row],[91 - 100]]="DNF","DNF",km4_splits_ranks[[#This Row],[90 okr ]]+km4_splits_ranks[[#This Row],[91 - 100]])</f>
        <v>0.14693449074074078</v>
      </c>
      <c r="AP59" s="22">
        <f>IF(km4_splits_ranks[[#This Row],[101 - 105]]="DNF","DNF",km4_splits_ranks[[#This Row],[100 okr ]]+km4_splits_ranks[[#This Row],[101 - 105]])</f>
        <v>0.15553946759259263</v>
      </c>
      <c r="AQ59" s="47">
        <f>IF(km4_splits_ranks[[#This Row],[10 okr ]]="DNF","DNF",RANK(km4_splits_ranks[[#This Row],[10 okr ]],km4_splits_ranks[[10 okr ]],1))</f>
        <v>62</v>
      </c>
      <c r="AR59" s="48">
        <f>IF(km4_splits_ranks[[#This Row],[20 okr ]]="DNF","DNF",RANK(km4_splits_ranks[[#This Row],[20 okr ]],km4_splits_ranks[[20 okr ]],1))</f>
        <v>68</v>
      </c>
      <c r="AS59" s="48">
        <f>IF(km4_splits_ranks[[#This Row],[30 okr ]]="DNF","DNF",RANK(km4_splits_ranks[[#This Row],[30 okr ]],km4_splits_ranks[[30 okr ]],1))</f>
        <v>68</v>
      </c>
      <c r="AT59" s="48">
        <f>IF(km4_splits_ranks[[#This Row],[40 okr ]]="DNF","DNF",RANK(km4_splits_ranks[[#This Row],[40 okr ]],km4_splits_ranks[[40 okr ]],1))</f>
        <v>67</v>
      </c>
      <c r="AU59" s="48">
        <f>IF(km4_splits_ranks[[#This Row],[50 okr ]]="DNF","DNF",RANK(km4_splits_ranks[[#This Row],[50 okr ]],km4_splits_ranks[[50 okr ]],1))</f>
        <v>68</v>
      </c>
      <c r="AV59" s="48">
        <f>IF(km4_splits_ranks[[#This Row],[60 okr ]]="DNF","DNF",RANK(km4_splits_ranks[[#This Row],[60 okr ]],km4_splits_ranks[[60 okr ]],1))</f>
        <v>66</v>
      </c>
      <c r="AW59" s="48">
        <f>IF(km4_splits_ranks[[#This Row],[70 okr ]]="DNF","DNF",RANK(km4_splits_ranks[[#This Row],[70 okr ]],km4_splits_ranks[[70 okr ]],1))</f>
        <v>63</v>
      </c>
      <c r="AX59" s="48">
        <f>IF(km4_splits_ranks[[#This Row],[80 okr ]]="DNF","DNF",RANK(km4_splits_ranks[[#This Row],[80 okr ]],km4_splits_ranks[[80 okr ]],1))</f>
        <v>59</v>
      </c>
      <c r="AY59" s="48">
        <f>IF(km4_splits_ranks[[#This Row],[90 okr ]]="DNF","DNF",RANK(km4_splits_ranks[[#This Row],[90 okr ]],km4_splits_ranks[[90 okr ]],1))</f>
        <v>56</v>
      </c>
      <c r="AZ59" s="48">
        <f>IF(km4_splits_ranks[[#This Row],[100 okr ]]="DNF","DNF",RANK(km4_splits_ranks[[#This Row],[100 okr ]],km4_splits_ranks[[100 okr ]],1))</f>
        <v>57</v>
      </c>
      <c r="BA59" s="48">
        <f>IF(km4_splits_ranks[[#This Row],[105 okr ]]="DNF","DNF",RANK(km4_splits_ranks[[#This Row],[105 okr ]],km4_splits_ranks[[105 okr ]],1))</f>
        <v>56</v>
      </c>
    </row>
    <row r="60" spans="2:53" x14ac:dyDescent="0.2">
      <c r="B60" s="4">
        <f>laps_times[[#This Row],[poř]]</f>
        <v>57</v>
      </c>
      <c r="C60" s="1">
        <f>laps_times[[#This Row],[s.č.]]</f>
        <v>106</v>
      </c>
      <c r="D60" s="1" t="str">
        <f>laps_times[[#This Row],[jméno]]</f>
        <v>Švejnoha Lukáš</v>
      </c>
      <c r="E60" s="2">
        <f>laps_times[[#This Row],[roč]]</f>
        <v>1989</v>
      </c>
      <c r="F60" s="2" t="str">
        <f>laps_times[[#This Row],[kat]]</f>
        <v>M20</v>
      </c>
      <c r="G60" s="2">
        <f>laps_times[[#This Row],[poř_kat]]</f>
        <v>3</v>
      </c>
      <c r="H60" s="1" t="str">
        <f>IF(ISBLANK(laps_times[[#This Row],[klub]]),"-",laps_times[[#This Row],[klub]])</f>
        <v>České Velenice</v>
      </c>
      <c r="I60" s="143">
        <f>laps_times[[#This Row],[celk. čas]]</f>
        <v>0.15685185185185185</v>
      </c>
      <c r="J60" s="28">
        <f>SUM(laps_times[[#This Row],[1]:[10]])</f>
        <v>1.4525462962962962E-2</v>
      </c>
      <c r="K60" s="29">
        <f>SUM(laps_times[[#This Row],[11]:[20]])</f>
        <v>1.3287268518518518E-2</v>
      </c>
      <c r="L60" s="29">
        <f>SUM(laps_times[[#This Row],[21]:[30]])</f>
        <v>1.3504976851851851E-2</v>
      </c>
      <c r="M60" s="29">
        <f>SUM(laps_times[[#This Row],[31]:[40]])</f>
        <v>1.3487037037037037E-2</v>
      </c>
      <c r="N60" s="29">
        <f>SUM(laps_times[[#This Row],[41]:[50]])</f>
        <v>1.3859837962962961E-2</v>
      </c>
      <c r="O60" s="29">
        <f>SUM(laps_times[[#This Row],[51]:[60]])</f>
        <v>1.463611111111111E-2</v>
      </c>
      <c r="P60" s="29">
        <f>SUM(laps_times[[#This Row],[61]:[70]])</f>
        <v>1.5408101851851853E-2</v>
      </c>
      <c r="Q60" s="29">
        <f>SUM(laps_times[[#This Row],[71]:[80]])</f>
        <v>1.6236111111111111E-2</v>
      </c>
      <c r="R60" s="29">
        <f>SUM(laps_times[[#This Row],[81]:[90]])</f>
        <v>1.6853819444444446E-2</v>
      </c>
      <c r="S60" s="29">
        <f>SUM(laps_times[[#This Row],[91]:[100]])</f>
        <v>1.6864467592592594E-2</v>
      </c>
      <c r="T60" s="30">
        <f>SUM(laps_times[[#This Row],[101]:[105]])</f>
        <v>8.190277777777779E-3</v>
      </c>
      <c r="U60" s="44">
        <f>IF(km4_splits_ranks[[#This Row],[1 - 10]]="DNF","DNF",RANK(km4_splits_ranks[[#This Row],[1 - 10]],km4_splits_ranks[1 - 10],1))</f>
        <v>60</v>
      </c>
      <c r="V60" s="45">
        <f>IF(km4_splits_ranks[[#This Row],[11 - 20]]="DNF","DNF",RANK(km4_splits_ranks[[#This Row],[11 - 20]],km4_splits_ranks[11 - 20],1))</f>
        <v>49</v>
      </c>
      <c r="W60" s="45">
        <f>IF(km4_splits_ranks[[#This Row],[21 - 30]]="DNF","DNF",RANK(km4_splits_ranks[[#This Row],[21 - 30]],km4_splits_ranks[21 - 30],1))</f>
        <v>49</v>
      </c>
      <c r="X60" s="45">
        <f>IF(km4_splits_ranks[[#This Row],[31 - 40]]="DNF","DNF",RANK(km4_splits_ranks[[#This Row],[31 - 40]],km4_splits_ranks[31 - 40],1))</f>
        <v>44</v>
      </c>
      <c r="Y60" s="45">
        <f>IF(km4_splits_ranks[[#This Row],[41 - 50]]="DNF","DNF",RANK(km4_splits_ranks[[#This Row],[41 - 50]],km4_splits_ranks[41 - 50],1))</f>
        <v>50</v>
      </c>
      <c r="Z60" s="45">
        <f>IF(km4_splits_ranks[[#This Row],[51 - 60]]="DNF","DNF",RANK(km4_splits_ranks[[#This Row],[51 - 60]],km4_splits_ranks[51 - 60],1))</f>
        <v>58</v>
      </c>
      <c r="AA60" s="45">
        <f>IF(km4_splits_ranks[[#This Row],[61 - 70]]="DNF","DNF",RANK(km4_splits_ranks[[#This Row],[61 - 70]],km4_splits_ranks[61 - 70],1))</f>
        <v>66</v>
      </c>
      <c r="AB60" s="45">
        <f>IF(km4_splits_ranks[[#This Row],[71 - 80]]="DNF","DNF",RANK(km4_splits_ranks[[#This Row],[71 - 80]],km4_splits_ranks[71 - 80],1))</f>
        <v>67</v>
      </c>
      <c r="AC60" s="45">
        <f>IF(km4_splits_ranks[[#This Row],[81 - 90]]="DNF","DNF",RANK(km4_splits_ranks[[#This Row],[81 - 90]],km4_splits_ranks[81 - 90],1))</f>
        <v>70</v>
      </c>
      <c r="AD60" s="45">
        <f>IF(km4_splits_ranks[[#This Row],[91 - 100]]="DNF","DNF",RANK(km4_splits_ranks[[#This Row],[91 - 100]],km4_splits_ranks[91 - 100],1))</f>
        <v>65</v>
      </c>
      <c r="AE60" s="46">
        <f>IF(km4_splits_ranks[[#This Row],[101 - 105]]="DNF","DNF",RANK(km4_splits_ranks[[#This Row],[101 - 105]],km4_splits_ranks[101 - 105],1))</f>
        <v>63</v>
      </c>
      <c r="AF60" s="21">
        <f>km4_splits_ranks[[#This Row],[1 - 10]]</f>
        <v>1.4525462962962962E-2</v>
      </c>
      <c r="AG60" s="17">
        <f>IF(km4_splits_ranks[[#This Row],[11 - 20]]="DNF","DNF",km4_splits_ranks[[#This Row],[10 okr ]]+km4_splits_ranks[[#This Row],[11 - 20]])</f>
        <v>2.781273148148148E-2</v>
      </c>
      <c r="AH60" s="17">
        <f>IF(km4_splits_ranks[[#This Row],[21 - 30]]="DNF","DNF",km4_splits_ranks[[#This Row],[20 okr ]]+km4_splits_ranks[[#This Row],[21 - 30]])</f>
        <v>4.1317708333333328E-2</v>
      </c>
      <c r="AI60" s="17">
        <f>IF(km4_splits_ranks[[#This Row],[31 - 40]]="DNF","DNF",km4_splits_ranks[[#This Row],[30 okr ]]+km4_splits_ranks[[#This Row],[31 - 40]])</f>
        <v>5.4804745370370361E-2</v>
      </c>
      <c r="AJ60" s="17">
        <f>IF(km4_splits_ranks[[#This Row],[41 - 50]]="DNF","DNF",km4_splits_ranks[[#This Row],[40 okr ]]+km4_splits_ranks[[#This Row],[41 - 50]])</f>
        <v>6.8664583333333321E-2</v>
      </c>
      <c r="AK60" s="17">
        <f>IF(km4_splits_ranks[[#This Row],[51 - 60]]="DNF","DNF",km4_splits_ranks[[#This Row],[50 okr ]]+km4_splits_ranks[[#This Row],[51 - 60]])</f>
        <v>8.3300694444444434E-2</v>
      </c>
      <c r="AL60" s="17">
        <f>IF(km4_splits_ranks[[#This Row],[61 - 70]]="DNF","DNF",km4_splits_ranks[[#This Row],[60 okr ]]+km4_splits_ranks[[#This Row],[61 - 70]])</f>
        <v>9.8708796296296281E-2</v>
      </c>
      <c r="AM60" s="17">
        <f>IF(km4_splits_ranks[[#This Row],[71 - 80]]="DNF","DNF",km4_splits_ranks[[#This Row],[70 okr ]]+km4_splits_ranks[[#This Row],[71 - 80]])</f>
        <v>0.1149449074074074</v>
      </c>
      <c r="AN60" s="17">
        <f>IF(km4_splits_ranks[[#This Row],[81 - 90]]="DNF","DNF",km4_splits_ranks[[#This Row],[80 okr ]]+km4_splits_ranks[[#This Row],[81 - 90]])</f>
        <v>0.13179872685185184</v>
      </c>
      <c r="AO60" s="17">
        <f>IF(km4_splits_ranks[[#This Row],[91 - 100]]="DNF","DNF",km4_splits_ranks[[#This Row],[90 okr ]]+km4_splits_ranks[[#This Row],[91 - 100]])</f>
        <v>0.14866319444444442</v>
      </c>
      <c r="AP60" s="22">
        <f>IF(km4_splits_ranks[[#This Row],[101 - 105]]="DNF","DNF",km4_splits_ranks[[#This Row],[100 okr ]]+km4_splits_ranks[[#This Row],[101 - 105]])</f>
        <v>0.15685347222222221</v>
      </c>
      <c r="AQ60" s="47">
        <f>IF(km4_splits_ranks[[#This Row],[10 okr ]]="DNF","DNF",RANK(km4_splits_ranks[[#This Row],[10 okr ]],km4_splits_ranks[[10 okr ]],1))</f>
        <v>60</v>
      </c>
      <c r="AR60" s="48">
        <f>IF(km4_splits_ranks[[#This Row],[20 okr ]]="DNF","DNF",RANK(km4_splits_ranks[[#This Row],[20 okr ]],km4_splits_ranks[[20 okr ]],1))</f>
        <v>55</v>
      </c>
      <c r="AS60" s="48">
        <f>IF(km4_splits_ranks[[#This Row],[30 okr ]]="DNF","DNF",RANK(km4_splits_ranks[[#This Row],[30 okr ]],km4_splits_ranks[[30 okr ]],1))</f>
        <v>51</v>
      </c>
      <c r="AT60" s="48">
        <f>IF(km4_splits_ranks[[#This Row],[40 okr ]]="DNF","DNF",RANK(km4_splits_ranks[[#This Row],[40 okr ]],km4_splits_ranks[[40 okr ]],1))</f>
        <v>50</v>
      </c>
      <c r="AU60" s="48">
        <f>IF(km4_splits_ranks[[#This Row],[50 okr ]]="DNF","DNF",RANK(km4_splits_ranks[[#This Row],[50 okr ]],km4_splits_ranks[[50 okr ]],1))</f>
        <v>48</v>
      </c>
      <c r="AV60" s="48">
        <f>IF(km4_splits_ranks[[#This Row],[60 okr ]]="DNF","DNF",RANK(km4_splits_ranks[[#This Row],[60 okr ]],km4_splits_ranks[[60 okr ]],1))</f>
        <v>51</v>
      </c>
      <c r="AW60" s="48">
        <f>IF(km4_splits_ranks[[#This Row],[70 okr ]]="DNF","DNF",RANK(km4_splits_ranks[[#This Row],[70 okr ]],km4_splits_ranks[[70 okr ]],1))</f>
        <v>54</v>
      </c>
      <c r="AX60" s="48">
        <f>IF(km4_splits_ranks[[#This Row],[80 okr ]]="DNF","DNF",RANK(km4_splits_ranks[[#This Row],[80 okr ]],km4_splits_ranks[[80 okr ]],1))</f>
        <v>54</v>
      </c>
      <c r="AY60" s="48">
        <f>IF(km4_splits_ranks[[#This Row],[90 okr ]]="DNF","DNF",RANK(km4_splits_ranks[[#This Row],[90 okr ]],km4_splits_ranks[[90 okr ]],1))</f>
        <v>58</v>
      </c>
      <c r="AZ60" s="48">
        <f>IF(km4_splits_ranks[[#This Row],[100 okr ]]="DNF","DNF",RANK(km4_splits_ranks[[#This Row],[100 okr ]],km4_splits_ranks[[100 okr ]],1))</f>
        <v>58</v>
      </c>
      <c r="BA60" s="48">
        <f>IF(km4_splits_ranks[[#This Row],[105 okr ]]="DNF","DNF",RANK(km4_splits_ranks[[#This Row],[105 okr ]],km4_splits_ranks[[105 okr ]],1))</f>
        <v>57</v>
      </c>
    </row>
    <row r="61" spans="2:53" x14ac:dyDescent="0.2">
      <c r="B61" s="4">
        <f>laps_times[[#This Row],[poř]]</f>
        <v>58</v>
      </c>
      <c r="C61" s="1">
        <f>laps_times[[#This Row],[s.č.]]</f>
        <v>83</v>
      </c>
      <c r="D61" s="1" t="str">
        <f>laps_times[[#This Row],[jméno]]</f>
        <v>Rataj Stanislav</v>
      </c>
      <c r="E61" s="2">
        <f>laps_times[[#This Row],[roč]]</f>
        <v>1978</v>
      </c>
      <c r="F61" s="2" t="str">
        <f>laps_times[[#This Row],[kat]]</f>
        <v>M40</v>
      </c>
      <c r="G61" s="2">
        <f>laps_times[[#This Row],[poř_kat]]</f>
        <v>25</v>
      </c>
      <c r="H61" s="1" t="str">
        <f>IF(ISBLANK(laps_times[[#This Row],[klub]]),"-",laps_times[[#This Row],[klub]])</f>
        <v>-</v>
      </c>
      <c r="I61" s="143">
        <f>laps_times[[#This Row],[celk. čas]]</f>
        <v>0.15734953703703705</v>
      </c>
      <c r="J61" s="28">
        <f>SUM(laps_times[[#This Row],[1]:[10]])</f>
        <v>1.3893171296296296E-2</v>
      </c>
      <c r="K61" s="29">
        <f>SUM(laps_times[[#This Row],[11]:[20]])</f>
        <v>1.372488425925926E-2</v>
      </c>
      <c r="L61" s="29">
        <f>SUM(laps_times[[#This Row],[21]:[30]])</f>
        <v>1.3818518518518518E-2</v>
      </c>
      <c r="M61" s="29">
        <f>SUM(laps_times[[#This Row],[31]:[40]])</f>
        <v>1.4065046296296298E-2</v>
      </c>
      <c r="N61" s="29">
        <f>SUM(laps_times[[#This Row],[41]:[50]])</f>
        <v>1.4570949074074071E-2</v>
      </c>
      <c r="O61" s="29">
        <f>SUM(laps_times[[#This Row],[51]:[60]])</f>
        <v>1.4961458333333335E-2</v>
      </c>
      <c r="P61" s="29">
        <f>SUM(laps_times[[#This Row],[61]:[70]])</f>
        <v>1.5319675925925926E-2</v>
      </c>
      <c r="Q61" s="29">
        <f>SUM(laps_times[[#This Row],[71]:[80]])</f>
        <v>1.6076504629629628E-2</v>
      </c>
      <c r="R61" s="29">
        <f>SUM(laps_times[[#This Row],[81]:[90]])</f>
        <v>1.6273842592592593E-2</v>
      </c>
      <c r="S61" s="29">
        <f>SUM(laps_times[[#This Row],[91]:[100]])</f>
        <v>1.6809490740740739E-2</v>
      </c>
      <c r="T61" s="30">
        <f>SUM(laps_times[[#This Row],[101]:[105]])</f>
        <v>7.8395833333333338E-3</v>
      </c>
      <c r="U61" s="44">
        <f>IF(km4_splits_ranks[[#This Row],[1 - 10]]="DNF","DNF",RANK(km4_splits_ranks[[#This Row],[1 - 10]],km4_splits_ranks[1 - 10],1))</f>
        <v>48</v>
      </c>
      <c r="V61" s="45">
        <f>IF(km4_splits_ranks[[#This Row],[11 - 20]]="DNF","DNF",RANK(km4_splits_ranks[[#This Row],[11 - 20]],km4_splits_ranks[11 - 20],1))</f>
        <v>60</v>
      </c>
      <c r="W61" s="45">
        <f>IF(km4_splits_ranks[[#This Row],[21 - 30]]="DNF","DNF",RANK(km4_splits_ranks[[#This Row],[21 - 30]],km4_splits_ranks[21 - 30],1))</f>
        <v>57</v>
      </c>
      <c r="X61" s="45">
        <f>IF(km4_splits_ranks[[#This Row],[31 - 40]]="DNF","DNF",RANK(km4_splits_ranks[[#This Row],[31 - 40]],km4_splits_ranks[31 - 40],1))</f>
        <v>61</v>
      </c>
      <c r="Y61" s="45">
        <f>IF(km4_splits_ranks[[#This Row],[41 - 50]]="DNF","DNF",RANK(km4_splits_ranks[[#This Row],[41 - 50]],km4_splits_ranks[41 - 50],1))</f>
        <v>64</v>
      </c>
      <c r="Z61" s="45">
        <f>IF(km4_splits_ranks[[#This Row],[51 - 60]]="DNF","DNF",RANK(km4_splits_ranks[[#This Row],[51 - 60]],km4_splits_ranks[51 - 60],1))</f>
        <v>66</v>
      </c>
      <c r="AA61" s="45">
        <f>IF(km4_splits_ranks[[#This Row],[61 - 70]]="DNF","DNF",RANK(km4_splits_ranks[[#This Row],[61 - 70]],km4_splits_ranks[61 - 70],1))</f>
        <v>63</v>
      </c>
      <c r="AB61" s="45">
        <f>IF(km4_splits_ranks[[#This Row],[71 - 80]]="DNF","DNF",RANK(km4_splits_ranks[[#This Row],[71 - 80]],km4_splits_ranks[71 - 80],1))</f>
        <v>64</v>
      </c>
      <c r="AC61" s="45">
        <f>IF(km4_splits_ranks[[#This Row],[81 - 90]]="DNF","DNF",RANK(km4_splits_ranks[[#This Row],[81 - 90]],km4_splits_ranks[81 - 90],1))</f>
        <v>61</v>
      </c>
      <c r="AD61" s="45">
        <f>IF(km4_splits_ranks[[#This Row],[91 - 100]]="DNF","DNF",RANK(km4_splits_ranks[[#This Row],[91 - 100]],km4_splits_ranks[91 - 100],1))</f>
        <v>64</v>
      </c>
      <c r="AE61" s="46">
        <f>IF(km4_splits_ranks[[#This Row],[101 - 105]]="DNF","DNF",RANK(km4_splits_ranks[[#This Row],[101 - 105]],km4_splits_ranks[101 - 105],1))</f>
        <v>44</v>
      </c>
      <c r="AF61" s="21">
        <f>km4_splits_ranks[[#This Row],[1 - 10]]</f>
        <v>1.3893171296296296E-2</v>
      </c>
      <c r="AG61" s="17">
        <f>IF(km4_splits_ranks[[#This Row],[11 - 20]]="DNF","DNF",km4_splits_ranks[[#This Row],[10 okr ]]+km4_splits_ranks[[#This Row],[11 - 20]])</f>
        <v>2.7618055555555555E-2</v>
      </c>
      <c r="AH61" s="17">
        <f>IF(km4_splits_ranks[[#This Row],[21 - 30]]="DNF","DNF",km4_splits_ranks[[#This Row],[20 okr ]]+km4_splits_ranks[[#This Row],[21 - 30]])</f>
        <v>4.143657407407407E-2</v>
      </c>
      <c r="AI61" s="17">
        <f>IF(km4_splits_ranks[[#This Row],[31 - 40]]="DNF","DNF",km4_splits_ranks[[#This Row],[30 okr ]]+km4_splits_ranks[[#This Row],[31 - 40]])</f>
        <v>5.5501620370370368E-2</v>
      </c>
      <c r="AJ61" s="17">
        <f>IF(km4_splits_ranks[[#This Row],[41 - 50]]="DNF","DNF",km4_splits_ranks[[#This Row],[40 okr ]]+km4_splits_ranks[[#This Row],[41 - 50]])</f>
        <v>7.0072569444444441E-2</v>
      </c>
      <c r="AK61" s="17">
        <f>IF(km4_splits_ranks[[#This Row],[51 - 60]]="DNF","DNF",km4_splits_ranks[[#This Row],[50 okr ]]+km4_splits_ranks[[#This Row],[51 - 60]])</f>
        <v>8.5034027777777771E-2</v>
      </c>
      <c r="AL61" s="17">
        <f>IF(km4_splits_ranks[[#This Row],[61 - 70]]="DNF","DNF",km4_splits_ranks[[#This Row],[60 okr ]]+km4_splits_ranks[[#This Row],[61 - 70]])</f>
        <v>0.10035370370370369</v>
      </c>
      <c r="AM61" s="17">
        <f>IF(km4_splits_ranks[[#This Row],[71 - 80]]="DNF","DNF",km4_splits_ranks[[#This Row],[70 okr ]]+km4_splits_ranks[[#This Row],[71 - 80]])</f>
        <v>0.11643020833333333</v>
      </c>
      <c r="AN61" s="17">
        <f>IF(km4_splits_ranks[[#This Row],[81 - 90]]="DNF","DNF",km4_splits_ranks[[#This Row],[80 okr ]]+km4_splits_ranks[[#This Row],[81 - 90]])</f>
        <v>0.13270405092592591</v>
      </c>
      <c r="AO61" s="17">
        <f>IF(km4_splits_ranks[[#This Row],[91 - 100]]="DNF","DNF",km4_splits_ranks[[#This Row],[90 okr ]]+km4_splits_ranks[[#This Row],[91 - 100]])</f>
        <v>0.14951354166666664</v>
      </c>
      <c r="AP61" s="22">
        <f>IF(km4_splits_ranks[[#This Row],[101 - 105]]="DNF","DNF",km4_splits_ranks[[#This Row],[100 okr ]]+km4_splits_ranks[[#This Row],[101 - 105]])</f>
        <v>0.15735312499999998</v>
      </c>
      <c r="AQ61" s="47">
        <f>IF(km4_splits_ranks[[#This Row],[10 okr ]]="DNF","DNF",RANK(km4_splits_ranks[[#This Row],[10 okr ]],km4_splits_ranks[[10 okr ]],1))</f>
        <v>48</v>
      </c>
      <c r="AR61" s="48">
        <f>IF(km4_splits_ranks[[#This Row],[20 okr ]]="DNF","DNF",RANK(km4_splits_ranks[[#This Row],[20 okr ]],km4_splits_ranks[[20 okr ]],1))</f>
        <v>51</v>
      </c>
      <c r="AS61" s="48">
        <f>IF(km4_splits_ranks[[#This Row],[30 okr ]]="DNF","DNF",RANK(km4_splits_ranks[[#This Row],[30 okr ]],km4_splits_ranks[[30 okr ]],1))</f>
        <v>53</v>
      </c>
      <c r="AT61" s="48">
        <f>IF(km4_splits_ranks[[#This Row],[40 okr ]]="DNF","DNF",RANK(km4_splits_ranks[[#This Row],[40 okr ]],km4_splits_ranks[[40 okr ]],1))</f>
        <v>56</v>
      </c>
      <c r="AU61" s="48">
        <f>IF(km4_splits_ranks[[#This Row],[50 okr ]]="DNF","DNF",RANK(km4_splits_ranks[[#This Row],[50 okr ]],km4_splits_ranks[[50 okr ]],1))</f>
        <v>57</v>
      </c>
      <c r="AV61" s="48">
        <f>IF(km4_splits_ranks[[#This Row],[60 okr ]]="DNF","DNF",RANK(km4_splits_ranks[[#This Row],[60 okr ]],km4_splits_ranks[[60 okr ]],1))</f>
        <v>59</v>
      </c>
      <c r="AW61" s="48">
        <f>IF(km4_splits_ranks[[#This Row],[70 okr ]]="DNF","DNF",RANK(km4_splits_ranks[[#This Row],[70 okr ]],km4_splits_ranks[[70 okr ]],1))</f>
        <v>59</v>
      </c>
      <c r="AX61" s="48">
        <f>IF(km4_splits_ranks[[#This Row],[80 okr ]]="DNF","DNF",RANK(km4_splits_ranks[[#This Row],[80 okr ]],km4_splits_ranks[[80 okr ]],1))</f>
        <v>62</v>
      </c>
      <c r="AY61" s="48">
        <f>IF(km4_splits_ranks[[#This Row],[90 okr ]]="DNF","DNF",RANK(km4_splits_ranks[[#This Row],[90 okr ]],km4_splits_ranks[[90 okr ]],1))</f>
        <v>59</v>
      </c>
      <c r="AZ61" s="48">
        <f>IF(km4_splits_ranks[[#This Row],[100 okr ]]="DNF","DNF",RANK(km4_splits_ranks[[#This Row],[100 okr ]],km4_splits_ranks[[100 okr ]],1))</f>
        <v>59</v>
      </c>
      <c r="BA61" s="48">
        <f>IF(km4_splits_ranks[[#This Row],[105 okr ]]="DNF","DNF",RANK(km4_splits_ranks[[#This Row],[105 okr ]],km4_splits_ranks[[105 okr ]],1))</f>
        <v>58</v>
      </c>
    </row>
    <row r="62" spans="2:53" x14ac:dyDescent="0.2">
      <c r="B62" s="4">
        <f>laps_times[[#This Row],[poř]]</f>
        <v>59</v>
      </c>
      <c r="C62" s="1">
        <f>laps_times[[#This Row],[s.č.]]</f>
        <v>81</v>
      </c>
      <c r="D62" s="1" t="str">
        <f>laps_times[[#This Row],[jméno]]</f>
        <v>Pruckner Dietmar</v>
      </c>
      <c r="E62" s="2">
        <f>laps_times[[#This Row],[roč]]</f>
        <v>1965</v>
      </c>
      <c r="F62" s="2" t="str">
        <f>laps_times[[#This Row],[kat]]</f>
        <v>M50</v>
      </c>
      <c r="G62" s="2">
        <f>laps_times[[#This Row],[poř_kat]]</f>
        <v>8</v>
      </c>
      <c r="H62" s="1" t="str">
        <f>IF(ISBLANK(laps_times[[#This Row],[klub]]),"-",laps_times[[#This Row],[klub]])</f>
        <v>IFIRMI</v>
      </c>
      <c r="I62" s="143">
        <f>laps_times[[#This Row],[celk. čas]]</f>
        <v>0.15837962962962962</v>
      </c>
      <c r="J62" s="28">
        <f>SUM(laps_times[[#This Row],[1]:[10]])</f>
        <v>1.6403819444444443E-2</v>
      </c>
      <c r="K62" s="29">
        <f>SUM(laps_times[[#This Row],[11]:[20]])</f>
        <v>1.4701851851851853E-2</v>
      </c>
      <c r="L62" s="29">
        <f>SUM(laps_times[[#This Row],[21]:[30]])</f>
        <v>1.4611805555555555E-2</v>
      </c>
      <c r="M62" s="29">
        <f>SUM(laps_times[[#This Row],[31]:[40]])</f>
        <v>1.462349537037037E-2</v>
      </c>
      <c r="N62" s="29">
        <f>SUM(laps_times[[#This Row],[41]:[50]])</f>
        <v>1.4752777777777778E-2</v>
      </c>
      <c r="O62" s="29">
        <f>SUM(laps_times[[#This Row],[51]:[60]])</f>
        <v>1.4911226851851851E-2</v>
      </c>
      <c r="P62" s="29">
        <f>SUM(laps_times[[#This Row],[61]:[70]])</f>
        <v>1.4953703703703702E-2</v>
      </c>
      <c r="Q62" s="29">
        <f>SUM(laps_times[[#This Row],[71]:[80]])</f>
        <v>1.5304398148148147E-2</v>
      </c>
      <c r="R62" s="29">
        <f>SUM(laps_times[[#This Row],[81]:[90]])</f>
        <v>1.5447916666666667E-2</v>
      </c>
      <c r="S62" s="29">
        <f>SUM(laps_times[[#This Row],[91]:[100]])</f>
        <v>1.5141087962962962E-2</v>
      </c>
      <c r="T62" s="30">
        <f>SUM(laps_times[[#This Row],[101]:[105]])</f>
        <v>7.5344907407407409E-3</v>
      </c>
      <c r="U62" s="44">
        <f>IF(km4_splits_ranks[[#This Row],[1 - 10]]="DNF","DNF",RANK(km4_splits_ranks[[#This Row],[1 - 10]],km4_splits_ranks[1 - 10],1))</f>
        <v>101</v>
      </c>
      <c r="V62" s="45">
        <f>IF(km4_splits_ranks[[#This Row],[11 - 20]]="DNF","DNF",RANK(km4_splits_ranks[[#This Row],[11 - 20]],km4_splits_ranks[11 - 20],1))</f>
        <v>83</v>
      </c>
      <c r="W62" s="45">
        <f>IF(km4_splits_ranks[[#This Row],[21 - 30]]="DNF","DNF",RANK(km4_splits_ranks[[#This Row],[21 - 30]],km4_splits_ranks[21 - 30],1))</f>
        <v>75</v>
      </c>
      <c r="X62" s="45">
        <f>IF(km4_splits_ranks[[#This Row],[31 - 40]]="DNF","DNF",RANK(km4_splits_ranks[[#This Row],[31 - 40]],km4_splits_ranks[31 - 40],1))</f>
        <v>71</v>
      </c>
      <c r="Y62" s="45">
        <f>IF(km4_splits_ranks[[#This Row],[41 - 50]]="DNF","DNF",RANK(km4_splits_ranks[[#This Row],[41 - 50]],km4_splits_ranks[41 - 50],1))</f>
        <v>68</v>
      </c>
      <c r="Z62" s="45">
        <f>IF(km4_splits_ranks[[#This Row],[51 - 60]]="DNF","DNF",RANK(km4_splits_ranks[[#This Row],[51 - 60]],km4_splits_ranks[51 - 60],1))</f>
        <v>65</v>
      </c>
      <c r="AA62" s="45">
        <f>IF(km4_splits_ranks[[#This Row],[61 - 70]]="DNF","DNF",RANK(km4_splits_ranks[[#This Row],[61 - 70]],km4_splits_ranks[61 - 70],1))</f>
        <v>57</v>
      </c>
      <c r="AB62" s="45">
        <f>IF(km4_splits_ranks[[#This Row],[71 - 80]]="DNF","DNF",RANK(km4_splits_ranks[[#This Row],[71 - 80]],km4_splits_ranks[71 - 80],1))</f>
        <v>54</v>
      </c>
      <c r="AC62" s="45">
        <f>IF(km4_splits_ranks[[#This Row],[81 - 90]]="DNF","DNF",RANK(km4_splits_ranks[[#This Row],[81 - 90]],km4_splits_ranks[81 - 90],1))</f>
        <v>45</v>
      </c>
      <c r="AD62" s="45">
        <f>IF(km4_splits_ranks[[#This Row],[91 - 100]]="DNF","DNF",RANK(km4_splits_ranks[[#This Row],[91 - 100]],km4_splits_ranks[91 - 100],1))</f>
        <v>39</v>
      </c>
      <c r="AE62" s="46">
        <f>IF(km4_splits_ranks[[#This Row],[101 - 105]]="DNF","DNF",RANK(km4_splits_ranks[[#This Row],[101 - 105]],km4_splits_ranks[101 - 105],1))</f>
        <v>39</v>
      </c>
      <c r="AF62" s="21">
        <f>km4_splits_ranks[[#This Row],[1 - 10]]</f>
        <v>1.6403819444444443E-2</v>
      </c>
      <c r="AG62" s="17">
        <f>IF(km4_splits_ranks[[#This Row],[11 - 20]]="DNF","DNF",km4_splits_ranks[[#This Row],[10 okr ]]+km4_splits_ranks[[#This Row],[11 - 20]])</f>
        <v>3.1105671296296294E-2</v>
      </c>
      <c r="AH62" s="17">
        <f>IF(km4_splits_ranks[[#This Row],[21 - 30]]="DNF","DNF",km4_splits_ranks[[#This Row],[20 okr ]]+km4_splits_ranks[[#This Row],[21 - 30]])</f>
        <v>4.5717476851851846E-2</v>
      </c>
      <c r="AI62" s="17">
        <f>IF(km4_splits_ranks[[#This Row],[31 - 40]]="DNF","DNF",km4_splits_ranks[[#This Row],[30 okr ]]+km4_splits_ranks[[#This Row],[31 - 40]])</f>
        <v>6.0340972222222219E-2</v>
      </c>
      <c r="AJ62" s="17">
        <f>IF(km4_splits_ranks[[#This Row],[41 - 50]]="DNF","DNF",km4_splits_ranks[[#This Row],[40 okr ]]+km4_splits_ranks[[#This Row],[41 - 50]])</f>
        <v>7.5093750000000001E-2</v>
      </c>
      <c r="AK62" s="17">
        <f>IF(km4_splits_ranks[[#This Row],[51 - 60]]="DNF","DNF",km4_splits_ranks[[#This Row],[50 okr ]]+km4_splits_ranks[[#This Row],[51 - 60]])</f>
        <v>9.0004976851851853E-2</v>
      </c>
      <c r="AL62" s="17">
        <f>IF(km4_splits_ranks[[#This Row],[61 - 70]]="DNF","DNF",km4_splits_ranks[[#This Row],[60 okr ]]+km4_splits_ranks[[#This Row],[61 - 70]])</f>
        <v>0.10495868055555556</v>
      </c>
      <c r="AM62" s="17">
        <f>IF(km4_splits_ranks[[#This Row],[71 - 80]]="DNF","DNF",km4_splits_ranks[[#This Row],[70 okr ]]+km4_splits_ranks[[#This Row],[71 - 80]])</f>
        <v>0.1202630787037037</v>
      </c>
      <c r="AN62" s="17">
        <f>IF(km4_splits_ranks[[#This Row],[81 - 90]]="DNF","DNF",km4_splits_ranks[[#This Row],[80 okr ]]+km4_splits_ranks[[#This Row],[81 - 90]])</f>
        <v>0.13571099537037037</v>
      </c>
      <c r="AO62" s="17">
        <f>IF(km4_splits_ranks[[#This Row],[91 - 100]]="DNF","DNF",km4_splits_ranks[[#This Row],[90 okr ]]+km4_splits_ranks[[#This Row],[91 - 100]])</f>
        <v>0.15085208333333333</v>
      </c>
      <c r="AP62" s="22">
        <f>IF(km4_splits_ranks[[#This Row],[101 - 105]]="DNF","DNF",km4_splits_ranks[[#This Row],[100 okr ]]+km4_splits_ranks[[#This Row],[101 - 105]])</f>
        <v>0.15838657407407408</v>
      </c>
      <c r="AQ62" s="47">
        <f>IF(km4_splits_ranks[[#This Row],[10 okr ]]="DNF","DNF",RANK(km4_splits_ranks[[#This Row],[10 okr ]],km4_splits_ranks[[10 okr ]],1))</f>
        <v>101</v>
      </c>
      <c r="AR62" s="48">
        <f>IF(km4_splits_ranks[[#This Row],[20 okr ]]="DNF","DNF",RANK(km4_splits_ranks[[#This Row],[20 okr ]],km4_splits_ranks[[20 okr ]],1))</f>
        <v>93</v>
      </c>
      <c r="AS62" s="48">
        <f>IF(km4_splits_ranks[[#This Row],[30 okr ]]="DNF","DNF",RANK(km4_splits_ranks[[#This Row],[30 okr ]],km4_splits_ranks[[30 okr ]],1))</f>
        <v>88</v>
      </c>
      <c r="AT62" s="48">
        <f>IF(km4_splits_ranks[[#This Row],[40 okr ]]="DNF","DNF",RANK(km4_splits_ranks[[#This Row],[40 okr ]],km4_splits_ranks[[40 okr ]],1))</f>
        <v>83</v>
      </c>
      <c r="AU62" s="48">
        <f>IF(km4_splits_ranks[[#This Row],[50 okr ]]="DNF","DNF",RANK(km4_splits_ranks[[#This Row],[50 okr ]],km4_splits_ranks[[50 okr ]],1))</f>
        <v>78</v>
      </c>
      <c r="AV62" s="48">
        <f>IF(km4_splits_ranks[[#This Row],[60 okr ]]="DNF","DNF",RANK(km4_splits_ranks[[#This Row],[60 okr ]],km4_splits_ranks[[60 okr ]],1))</f>
        <v>74</v>
      </c>
      <c r="AW62" s="48">
        <f>IF(km4_splits_ranks[[#This Row],[70 okr ]]="DNF","DNF",RANK(km4_splits_ranks[[#This Row],[70 okr ]],km4_splits_ranks[[70 okr ]],1))</f>
        <v>70</v>
      </c>
      <c r="AX62" s="48">
        <f>IF(km4_splits_ranks[[#This Row],[80 okr ]]="DNF","DNF",RANK(km4_splits_ranks[[#This Row],[80 okr ]],km4_splits_ranks[[80 okr ]],1))</f>
        <v>68</v>
      </c>
      <c r="AY62" s="48">
        <f>IF(km4_splits_ranks[[#This Row],[90 okr ]]="DNF","DNF",RANK(km4_splits_ranks[[#This Row],[90 okr ]],km4_splits_ranks[[90 okr ]],1))</f>
        <v>67</v>
      </c>
      <c r="AZ62" s="48">
        <f>IF(km4_splits_ranks[[#This Row],[100 okr ]]="DNF","DNF",RANK(km4_splits_ranks[[#This Row],[100 okr ]],km4_splits_ranks[[100 okr ]],1))</f>
        <v>61</v>
      </c>
      <c r="BA62" s="48">
        <f>IF(km4_splits_ranks[[#This Row],[105 okr ]]="DNF","DNF",RANK(km4_splits_ranks[[#This Row],[105 okr ]],km4_splits_ranks[[105 okr ]],1))</f>
        <v>59</v>
      </c>
    </row>
    <row r="63" spans="2:53" x14ac:dyDescent="0.2">
      <c r="B63" s="4">
        <f>laps_times[[#This Row],[poř]]</f>
        <v>60</v>
      </c>
      <c r="C63" s="1">
        <f>laps_times[[#This Row],[s.č.]]</f>
        <v>99</v>
      </c>
      <c r="D63" s="1" t="str">
        <f>laps_times[[#This Row],[jméno]]</f>
        <v>Šíma Jan</v>
      </c>
      <c r="E63" s="2">
        <f>laps_times[[#This Row],[roč]]</f>
        <v>1970</v>
      </c>
      <c r="F63" s="2" t="str">
        <f>laps_times[[#This Row],[kat]]</f>
        <v>M40</v>
      </c>
      <c r="G63" s="2">
        <f>laps_times[[#This Row],[poř_kat]]</f>
        <v>26</v>
      </c>
      <c r="H63" s="1" t="str">
        <f>IF(ISBLANK(laps_times[[#This Row],[klub]]),"-",laps_times[[#This Row],[klub]])</f>
        <v>Cyklo Outdoor Netolice</v>
      </c>
      <c r="I63" s="143">
        <f>laps_times[[#This Row],[celk. čas]]</f>
        <v>0.15908564814814816</v>
      </c>
      <c r="J63" s="28">
        <f>SUM(laps_times[[#This Row],[1]:[10]])</f>
        <v>1.4908912037037036E-2</v>
      </c>
      <c r="K63" s="29">
        <f>SUM(laps_times[[#This Row],[11]:[20]])</f>
        <v>1.4123842592592592E-2</v>
      </c>
      <c r="L63" s="29">
        <f>SUM(laps_times[[#This Row],[21]:[30]])</f>
        <v>1.4403009259259259E-2</v>
      </c>
      <c r="M63" s="29">
        <f>SUM(laps_times[[#This Row],[31]:[40]])</f>
        <v>1.4305902777777778E-2</v>
      </c>
      <c r="N63" s="29">
        <f>SUM(laps_times[[#This Row],[41]:[50]])</f>
        <v>1.4414351851851852E-2</v>
      </c>
      <c r="O63" s="29">
        <f>SUM(laps_times[[#This Row],[51]:[60]])</f>
        <v>1.4648495370370367E-2</v>
      </c>
      <c r="P63" s="29">
        <f>SUM(laps_times[[#This Row],[61]:[70]])</f>
        <v>1.5054398148148147E-2</v>
      </c>
      <c r="Q63" s="29">
        <f>SUM(laps_times[[#This Row],[71]:[80]])</f>
        <v>1.5522453703703702E-2</v>
      </c>
      <c r="R63" s="29">
        <f>SUM(laps_times[[#This Row],[81]:[90]])</f>
        <v>1.6281250000000001E-2</v>
      </c>
      <c r="S63" s="29">
        <f>SUM(laps_times[[#This Row],[91]:[100]])</f>
        <v>1.6980439814814813E-2</v>
      </c>
      <c r="T63" s="30">
        <f>SUM(laps_times[[#This Row],[101]:[105]])</f>
        <v>8.4504629629629634E-3</v>
      </c>
      <c r="U63" s="44">
        <f>IF(km4_splits_ranks[[#This Row],[1 - 10]]="DNF","DNF",RANK(km4_splits_ranks[[#This Row],[1 - 10]],km4_splits_ranks[1 - 10],1))</f>
        <v>71</v>
      </c>
      <c r="V63" s="45">
        <f>IF(km4_splits_ranks[[#This Row],[11 - 20]]="DNF","DNF",RANK(km4_splits_ranks[[#This Row],[11 - 20]],km4_splits_ranks[11 - 20],1))</f>
        <v>68</v>
      </c>
      <c r="W63" s="45">
        <f>IF(km4_splits_ranks[[#This Row],[21 - 30]]="DNF","DNF",RANK(km4_splits_ranks[[#This Row],[21 - 30]],km4_splits_ranks[21 - 30],1))</f>
        <v>70</v>
      </c>
      <c r="X63" s="45">
        <f>IF(km4_splits_ranks[[#This Row],[31 - 40]]="DNF","DNF",RANK(km4_splits_ranks[[#This Row],[31 - 40]],km4_splits_ranks[31 - 40],1))</f>
        <v>64</v>
      </c>
      <c r="Y63" s="45">
        <f>IF(km4_splits_ranks[[#This Row],[41 - 50]]="DNF","DNF",RANK(km4_splits_ranks[[#This Row],[41 - 50]],km4_splits_ranks[41 - 50],1))</f>
        <v>62</v>
      </c>
      <c r="Z63" s="45">
        <f>IF(km4_splits_ranks[[#This Row],[51 - 60]]="DNF","DNF",RANK(km4_splits_ranks[[#This Row],[51 - 60]],km4_splits_ranks[51 - 60],1))</f>
        <v>59</v>
      </c>
      <c r="AA63" s="45">
        <f>IF(km4_splits_ranks[[#This Row],[61 - 70]]="DNF","DNF",RANK(km4_splits_ranks[[#This Row],[61 - 70]],km4_splits_ranks[61 - 70],1))</f>
        <v>58</v>
      </c>
      <c r="AB63" s="45">
        <f>IF(km4_splits_ranks[[#This Row],[71 - 80]]="DNF","DNF",RANK(km4_splits_ranks[[#This Row],[71 - 80]],km4_splits_ranks[71 - 80],1))</f>
        <v>55</v>
      </c>
      <c r="AC63" s="45">
        <f>IF(km4_splits_ranks[[#This Row],[81 - 90]]="DNF","DNF",RANK(km4_splits_ranks[[#This Row],[81 - 90]],km4_splits_ranks[81 - 90],1))</f>
        <v>62</v>
      </c>
      <c r="AD63" s="45">
        <f>IF(km4_splits_ranks[[#This Row],[91 - 100]]="DNF","DNF",RANK(km4_splits_ranks[[#This Row],[91 - 100]],km4_splits_ranks[91 - 100],1))</f>
        <v>68</v>
      </c>
      <c r="AE63" s="46">
        <f>IF(km4_splits_ranks[[#This Row],[101 - 105]]="DNF","DNF",RANK(km4_splits_ranks[[#This Row],[101 - 105]],km4_splits_ranks[101 - 105],1))</f>
        <v>71</v>
      </c>
      <c r="AF63" s="21">
        <f>km4_splits_ranks[[#This Row],[1 - 10]]</f>
        <v>1.4908912037037036E-2</v>
      </c>
      <c r="AG63" s="17">
        <f>IF(km4_splits_ranks[[#This Row],[11 - 20]]="DNF","DNF",km4_splits_ranks[[#This Row],[10 okr ]]+km4_splits_ranks[[#This Row],[11 - 20]])</f>
        <v>2.9032754629629627E-2</v>
      </c>
      <c r="AH63" s="17">
        <f>IF(km4_splits_ranks[[#This Row],[21 - 30]]="DNF","DNF",km4_splits_ranks[[#This Row],[20 okr ]]+km4_splits_ranks[[#This Row],[21 - 30]])</f>
        <v>4.3435763888888888E-2</v>
      </c>
      <c r="AI63" s="17">
        <f>IF(km4_splits_ranks[[#This Row],[31 - 40]]="DNF","DNF",km4_splits_ranks[[#This Row],[30 okr ]]+km4_splits_ranks[[#This Row],[31 - 40]])</f>
        <v>5.7741666666666663E-2</v>
      </c>
      <c r="AJ63" s="17">
        <f>IF(km4_splits_ranks[[#This Row],[41 - 50]]="DNF","DNF",km4_splits_ranks[[#This Row],[40 okr ]]+km4_splits_ranks[[#This Row],[41 - 50]])</f>
        <v>7.2156018518518522E-2</v>
      </c>
      <c r="AK63" s="17">
        <f>IF(km4_splits_ranks[[#This Row],[51 - 60]]="DNF","DNF",km4_splits_ranks[[#This Row],[50 okr ]]+km4_splits_ranks[[#This Row],[51 - 60]])</f>
        <v>8.6804513888888893E-2</v>
      </c>
      <c r="AL63" s="17">
        <f>IF(km4_splits_ranks[[#This Row],[61 - 70]]="DNF","DNF",km4_splits_ranks[[#This Row],[60 okr ]]+km4_splits_ranks[[#This Row],[61 - 70]])</f>
        <v>0.10185891203703704</v>
      </c>
      <c r="AM63" s="17">
        <f>IF(km4_splits_ranks[[#This Row],[71 - 80]]="DNF","DNF",km4_splits_ranks[[#This Row],[70 okr ]]+km4_splits_ranks[[#This Row],[71 - 80]])</f>
        <v>0.11738136574074073</v>
      </c>
      <c r="AN63" s="17">
        <f>IF(km4_splits_ranks[[#This Row],[81 - 90]]="DNF","DNF",km4_splits_ranks[[#This Row],[80 okr ]]+km4_splits_ranks[[#This Row],[81 - 90]])</f>
        <v>0.13366261574074073</v>
      </c>
      <c r="AO63" s="17">
        <f>IF(km4_splits_ranks[[#This Row],[91 - 100]]="DNF","DNF",km4_splits_ranks[[#This Row],[90 okr ]]+km4_splits_ranks[[#This Row],[91 - 100]])</f>
        <v>0.15064305555555554</v>
      </c>
      <c r="AP63" s="22">
        <f>IF(km4_splits_ranks[[#This Row],[101 - 105]]="DNF","DNF",km4_splits_ranks[[#This Row],[100 okr ]]+km4_splits_ranks[[#This Row],[101 - 105]])</f>
        <v>0.1590935185185185</v>
      </c>
      <c r="AQ63" s="47">
        <f>IF(km4_splits_ranks[[#This Row],[10 okr ]]="DNF","DNF",RANK(km4_splits_ranks[[#This Row],[10 okr ]],km4_splits_ranks[[10 okr ]],1))</f>
        <v>71</v>
      </c>
      <c r="AR63" s="48">
        <f>IF(km4_splits_ranks[[#This Row],[20 okr ]]="DNF","DNF",RANK(km4_splits_ranks[[#This Row],[20 okr ]],km4_splits_ranks[[20 okr ]],1))</f>
        <v>70</v>
      </c>
      <c r="AS63" s="48">
        <f>IF(km4_splits_ranks[[#This Row],[30 okr ]]="DNF","DNF",RANK(km4_splits_ranks[[#This Row],[30 okr ]],km4_splits_ranks[[30 okr ]],1))</f>
        <v>69</v>
      </c>
      <c r="AT63" s="48">
        <f>IF(km4_splits_ranks[[#This Row],[40 okr ]]="DNF","DNF",RANK(km4_splits_ranks[[#This Row],[40 okr ]],km4_splits_ranks[[40 okr ]],1))</f>
        <v>69</v>
      </c>
      <c r="AU63" s="48">
        <f>IF(km4_splits_ranks[[#This Row],[50 okr ]]="DNF","DNF",RANK(km4_splits_ranks[[#This Row],[50 okr ]],km4_splits_ranks[[50 okr ]],1))</f>
        <v>66</v>
      </c>
      <c r="AV63" s="48">
        <f>IF(km4_splits_ranks[[#This Row],[60 okr ]]="DNF","DNF",RANK(km4_splits_ranks[[#This Row],[60 okr ]],km4_splits_ranks[[60 okr ]],1))</f>
        <v>65</v>
      </c>
      <c r="AW63" s="48">
        <f>IF(km4_splits_ranks[[#This Row],[70 okr ]]="DNF","DNF",RANK(km4_splits_ranks[[#This Row],[70 okr ]],km4_splits_ranks[[70 okr ]],1))</f>
        <v>65</v>
      </c>
      <c r="AX63" s="48">
        <f>IF(km4_splits_ranks[[#This Row],[80 okr ]]="DNF","DNF",RANK(km4_splits_ranks[[#This Row],[80 okr ]],km4_splits_ranks[[80 okr ]],1))</f>
        <v>65</v>
      </c>
      <c r="AY63" s="48">
        <f>IF(km4_splits_ranks[[#This Row],[90 okr ]]="DNF","DNF",RANK(km4_splits_ranks[[#This Row],[90 okr ]],km4_splits_ranks[[90 okr ]],1))</f>
        <v>60</v>
      </c>
      <c r="AZ63" s="48">
        <f>IF(km4_splits_ranks[[#This Row],[100 okr ]]="DNF","DNF",RANK(km4_splits_ranks[[#This Row],[100 okr ]],km4_splits_ranks[[100 okr ]],1))</f>
        <v>60</v>
      </c>
      <c r="BA63" s="48">
        <f>IF(km4_splits_ranks[[#This Row],[105 okr ]]="DNF","DNF",RANK(km4_splits_ranks[[#This Row],[105 okr ]],km4_splits_ranks[[105 okr ]],1))</f>
        <v>60</v>
      </c>
    </row>
    <row r="64" spans="2:53" x14ac:dyDescent="0.2">
      <c r="B64" s="4">
        <f>laps_times[[#This Row],[poř]]</f>
        <v>61</v>
      </c>
      <c r="C64" s="1">
        <f>laps_times[[#This Row],[s.č.]]</f>
        <v>65</v>
      </c>
      <c r="D64" s="1" t="str">
        <f>laps_times[[#This Row],[jméno]]</f>
        <v>Mastný Martin</v>
      </c>
      <c r="E64" s="2">
        <f>laps_times[[#This Row],[roč]]</f>
        <v>1975</v>
      </c>
      <c r="F64" s="2" t="str">
        <f>laps_times[[#This Row],[kat]]</f>
        <v>M40</v>
      </c>
      <c r="G64" s="2">
        <f>laps_times[[#This Row],[poř_kat]]</f>
        <v>27</v>
      </c>
      <c r="H64" s="1" t="str">
        <f>IF(ISBLANK(laps_times[[#This Row],[klub]]),"-",laps_times[[#This Row],[klub]])</f>
        <v>Řevnice</v>
      </c>
      <c r="I64" s="143">
        <f>laps_times[[#This Row],[celk. čas]]</f>
        <v>0.15947916666666667</v>
      </c>
      <c r="J64" s="28">
        <f>SUM(laps_times[[#This Row],[1]:[10]])</f>
        <v>1.4194444444444445E-2</v>
      </c>
      <c r="K64" s="29">
        <f>SUM(laps_times[[#This Row],[11]:[20]])</f>
        <v>1.3780208333333332E-2</v>
      </c>
      <c r="L64" s="29">
        <f>SUM(laps_times[[#This Row],[21]:[30]])</f>
        <v>1.4245601851851853E-2</v>
      </c>
      <c r="M64" s="29">
        <f>SUM(laps_times[[#This Row],[31]:[40]])</f>
        <v>1.4330208333333335E-2</v>
      </c>
      <c r="N64" s="29">
        <f>SUM(laps_times[[#This Row],[41]:[50]])</f>
        <v>1.4580439814814813E-2</v>
      </c>
      <c r="O64" s="29">
        <f>SUM(laps_times[[#This Row],[51]:[60]])</f>
        <v>1.4843865740740741E-2</v>
      </c>
      <c r="P64" s="29">
        <f>SUM(laps_times[[#This Row],[61]:[70]])</f>
        <v>1.5681597222222222E-2</v>
      </c>
      <c r="Q64" s="29">
        <f>SUM(laps_times[[#This Row],[71]:[80]])</f>
        <v>1.6300000000000002E-2</v>
      </c>
      <c r="R64" s="29">
        <f>SUM(laps_times[[#This Row],[81]:[90]])</f>
        <v>1.6706018518518519E-2</v>
      </c>
      <c r="S64" s="29">
        <f>SUM(laps_times[[#This Row],[91]:[100]])</f>
        <v>1.6752083333333334E-2</v>
      </c>
      <c r="T64" s="30">
        <f>SUM(laps_times[[#This Row],[101]:[105]])</f>
        <v>8.0699074074074076E-3</v>
      </c>
      <c r="U64" s="44">
        <f>IF(km4_splits_ranks[[#This Row],[1 - 10]]="DNF","DNF",RANK(km4_splits_ranks[[#This Row],[1 - 10]],km4_splits_ranks[1 - 10],1))</f>
        <v>54</v>
      </c>
      <c r="V64" s="45">
        <f>IF(km4_splits_ranks[[#This Row],[11 - 20]]="DNF","DNF",RANK(km4_splits_ranks[[#This Row],[11 - 20]],km4_splits_ranks[11 - 20],1))</f>
        <v>61</v>
      </c>
      <c r="W64" s="45">
        <f>IF(km4_splits_ranks[[#This Row],[21 - 30]]="DNF","DNF",RANK(km4_splits_ranks[[#This Row],[21 - 30]],km4_splits_ranks[21 - 30],1))</f>
        <v>67</v>
      </c>
      <c r="X64" s="45">
        <f>IF(km4_splits_ranks[[#This Row],[31 - 40]]="DNF","DNF",RANK(km4_splits_ranks[[#This Row],[31 - 40]],km4_splits_ranks[31 - 40],1))</f>
        <v>66</v>
      </c>
      <c r="Y64" s="45">
        <f>IF(km4_splits_ranks[[#This Row],[41 - 50]]="DNF","DNF",RANK(km4_splits_ranks[[#This Row],[41 - 50]],km4_splits_ranks[41 - 50],1))</f>
        <v>65</v>
      </c>
      <c r="Z64" s="45">
        <f>IF(km4_splits_ranks[[#This Row],[51 - 60]]="DNF","DNF",RANK(km4_splits_ranks[[#This Row],[51 - 60]],km4_splits_ranks[51 - 60],1))</f>
        <v>63</v>
      </c>
      <c r="AA64" s="45">
        <f>IF(km4_splits_ranks[[#This Row],[61 - 70]]="DNF","DNF",RANK(km4_splits_ranks[[#This Row],[61 - 70]],km4_splits_ranks[61 - 70],1))</f>
        <v>70</v>
      </c>
      <c r="AB64" s="45">
        <f>IF(km4_splits_ranks[[#This Row],[71 - 80]]="DNF","DNF",RANK(km4_splits_ranks[[#This Row],[71 - 80]],km4_splits_ranks[71 - 80],1))</f>
        <v>68</v>
      </c>
      <c r="AC64" s="45">
        <f>IF(km4_splits_ranks[[#This Row],[81 - 90]]="DNF","DNF",RANK(km4_splits_ranks[[#This Row],[81 - 90]],km4_splits_ranks[81 - 90],1))</f>
        <v>67</v>
      </c>
      <c r="AD64" s="45">
        <f>IF(km4_splits_ranks[[#This Row],[91 - 100]]="DNF","DNF",RANK(km4_splits_ranks[[#This Row],[91 - 100]],km4_splits_ranks[91 - 100],1))</f>
        <v>63</v>
      </c>
      <c r="AE64" s="46">
        <f>IF(km4_splits_ranks[[#This Row],[101 - 105]]="DNF","DNF",RANK(km4_splits_ranks[[#This Row],[101 - 105]],km4_splits_ranks[101 - 105],1))</f>
        <v>54</v>
      </c>
      <c r="AF64" s="21">
        <f>km4_splits_ranks[[#This Row],[1 - 10]]</f>
        <v>1.4194444444444445E-2</v>
      </c>
      <c r="AG64" s="17">
        <f>IF(km4_splits_ranks[[#This Row],[11 - 20]]="DNF","DNF",km4_splits_ranks[[#This Row],[10 okr ]]+km4_splits_ranks[[#This Row],[11 - 20]])</f>
        <v>2.7974652777777775E-2</v>
      </c>
      <c r="AH64" s="17">
        <f>IF(km4_splits_ranks[[#This Row],[21 - 30]]="DNF","DNF",km4_splits_ranks[[#This Row],[20 okr ]]+km4_splits_ranks[[#This Row],[21 - 30]])</f>
        <v>4.2220254629629625E-2</v>
      </c>
      <c r="AI64" s="17">
        <f>IF(km4_splits_ranks[[#This Row],[31 - 40]]="DNF","DNF",km4_splits_ranks[[#This Row],[30 okr ]]+km4_splits_ranks[[#This Row],[31 - 40]])</f>
        <v>5.6550462962962962E-2</v>
      </c>
      <c r="AJ64" s="17">
        <f>IF(km4_splits_ranks[[#This Row],[41 - 50]]="DNF","DNF",km4_splits_ranks[[#This Row],[40 okr ]]+km4_splits_ranks[[#This Row],[41 - 50]])</f>
        <v>7.1130902777777782E-2</v>
      </c>
      <c r="AK64" s="17">
        <f>IF(km4_splits_ranks[[#This Row],[51 - 60]]="DNF","DNF",km4_splits_ranks[[#This Row],[50 okr ]]+km4_splits_ranks[[#This Row],[51 - 60]])</f>
        <v>8.5974768518518527E-2</v>
      </c>
      <c r="AL64" s="17">
        <f>IF(km4_splits_ranks[[#This Row],[61 - 70]]="DNF","DNF",km4_splits_ranks[[#This Row],[60 okr ]]+km4_splits_ranks[[#This Row],[61 - 70]])</f>
        <v>0.10165636574074075</v>
      </c>
      <c r="AM64" s="17">
        <f>IF(km4_splits_ranks[[#This Row],[71 - 80]]="DNF","DNF",km4_splits_ranks[[#This Row],[70 okr ]]+km4_splits_ranks[[#This Row],[71 - 80]])</f>
        <v>0.11795636574074075</v>
      </c>
      <c r="AN64" s="17">
        <f>IF(km4_splits_ranks[[#This Row],[81 - 90]]="DNF","DNF",km4_splits_ranks[[#This Row],[80 okr ]]+km4_splits_ranks[[#This Row],[81 - 90]])</f>
        <v>0.13466238425925928</v>
      </c>
      <c r="AO64" s="17">
        <f>IF(km4_splits_ranks[[#This Row],[91 - 100]]="DNF","DNF",km4_splits_ranks[[#This Row],[90 okr ]]+km4_splits_ranks[[#This Row],[91 - 100]])</f>
        <v>0.15141446759259261</v>
      </c>
      <c r="AP64" s="22">
        <f>IF(km4_splits_ranks[[#This Row],[101 - 105]]="DNF","DNF",km4_splits_ranks[[#This Row],[100 okr ]]+km4_splits_ranks[[#This Row],[101 - 105]])</f>
        <v>0.15948437500000001</v>
      </c>
      <c r="AQ64" s="47">
        <f>IF(km4_splits_ranks[[#This Row],[10 okr ]]="DNF","DNF",RANK(km4_splits_ranks[[#This Row],[10 okr ]],km4_splits_ranks[[10 okr ]],1))</f>
        <v>54</v>
      </c>
      <c r="AR64" s="48">
        <f>IF(km4_splits_ranks[[#This Row],[20 okr ]]="DNF","DNF",RANK(km4_splits_ranks[[#This Row],[20 okr ]],km4_splits_ranks[[20 okr ]],1))</f>
        <v>56</v>
      </c>
      <c r="AS64" s="48">
        <f>IF(km4_splits_ranks[[#This Row],[30 okr ]]="DNF","DNF",RANK(km4_splits_ranks[[#This Row],[30 okr ]],km4_splits_ranks[[30 okr ]],1))</f>
        <v>58</v>
      </c>
      <c r="AT64" s="48">
        <f>IF(km4_splits_ranks[[#This Row],[40 okr ]]="DNF","DNF",RANK(km4_splits_ranks[[#This Row],[40 okr ]],km4_splits_ranks[[40 okr ]],1))</f>
        <v>62</v>
      </c>
      <c r="AU64" s="48">
        <f>IF(km4_splits_ranks[[#This Row],[50 okr ]]="DNF","DNF",RANK(km4_splits_ranks[[#This Row],[50 okr ]],km4_splits_ranks[[50 okr ]],1))</f>
        <v>61</v>
      </c>
      <c r="AV64" s="48">
        <f>IF(km4_splits_ranks[[#This Row],[60 okr ]]="DNF","DNF",RANK(km4_splits_ranks[[#This Row],[60 okr ]],km4_splits_ranks[[60 okr ]],1))</f>
        <v>62</v>
      </c>
      <c r="AW64" s="48">
        <f>IF(km4_splits_ranks[[#This Row],[70 okr ]]="DNF","DNF",RANK(km4_splits_ranks[[#This Row],[70 okr ]],km4_splits_ranks[[70 okr ]],1))</f>
        <v>64</v>
      </c>
      <c r="AX64" s="48">
        <f>IF(km4_splits_ranks[[#This Row],[80 okr ]]="DNF","DNF",RANK(km4_splits_ranks[[#This Row],[80 okr ]],km4_splits_ranks[[80 okr ]],1))</f>
        <v>66</v>
      </c>
      <c r="AY64" s="48">
        <f>IF(km4_splits_ranks[[#This Row],[90 okr ]]="DNF","DNF",RANK(km4_splits_ranks[[#This Row],[90 okr ]],km4_splits_ranks[[90 okr ]],1))</f>
        <v>64</v>
      </c>
      <c r="AZ64" s="48">
        <f>IF(km4_splits_ranks[[#This Row],[100 okr ]]="DNF","DNF",RANK(km4_splits_ranks[[#This Row],[100 okr ]],km4_splits_ranks[[100 okr ]],1))</f>
        <v>62</v>
      </c>
      <c r="BA64" s="48">
        <f>IF(km4_splits_ranks[[#This Row],[105 okr ]]="DNF","DNF",RANK(km4_splits_ranks[[#This Row],[105 okr ]],km4_splits_ranks[[105 okr ]],1))</f>
        <v>61</v>
      </c>
    </row>
    <row r="65" spans="2:53" x14ac:dyDescent="0.2">
      <c r="B65" s="4">
        <f>laps_times[[#This Row],[poř]]</f>
        <v>62</v>
      </c>
      <c r="C65" s="1">
        <f>laps_times[[#This Row],[s.č.]]</f>
        <v>21</v>
      </c>
      <c r="D65" s="1" t="str">
        <f>laps_times[[#This Row],[jméno]]</f>
        <v>Círal František</v>
      </c>
      <c r="E65" s="2">
        <f>laps_times[[#This Row],[roč]]</f>
        <v>1971</v>
      </c>
      <c r="F65" s="2" t="str">
        <f>laps_times[[#This Row],[kat]]</f>
        <v>M40</v>
      </c>
      <c r="G65" s="2">
        <f>laps_times[[#This Row],[poř_kat]]</f>
        <v>28</v>
      </c>
      <c r="H65" s="1" t="str">
        <f>IF(ISBLANK(laps_times[[#This Row],[klub]]),"-",laps_times[[#This Row],[klub]])</f>
        <v>-</v>
      </c>
      <c r="I65" s="143">
        <f>laps_times[[#This Row],[celk. čas]]</f>
        <v>0.15953703703703703</v>
      </c>
      <c r="J65" s="28">
        <f>SUM(laps_times[[#This Row],[1]:[10]])</f>
        <v>1.3670601851851849E-2</v>
      </c>
      <c r="K65" s="29">
        <f>SUM(laps_times[[#This Row],[11]:[20]])</f>
        <v>1.3112384259259261E-2</v>
      </c>
      <c r="L65" s="29">
        <f>SUM(laps_times[[#This Row],[21]:[30]])</f>
        <v>1.2943749999999999E-2</v>
      </c>
      <c r="M65" s="29">
        <f>SUM(laps_times[[#This Row],[31]:[40]])</f>
        <v>1.3113773148148149E-2</v>
      </c>
      <c r="N65" s="29">
        <f>SUM(laps_times[[#This Row],[41]:[50]])</f>
        <v>1.3127083333333334E-2</v>
      </c>
      <c r="O65" s="29">
        <f>SUM(laps_times[[#This Row],[51]:[60]])</f>
        <v>1.3316898148148145E-2</v>
      </c>
      <c r="P65" s="29">
        <f>SUM(laps_times[[#This Row],[61]:[70]])</f>
        <v>1.375914351851852E-2</v>
      </c>
      <c r="Q65" s="29">
        <f>SUM(laps_times[[#This Row],[71]:[80]])</f>
        <v>1.5077430555555556E-2</v>
      </c>
      <c r="R65" s="29">
        <f>SUM(laps_times[[#This Row],[81]:[90]])</f>
        <v>1.5909722222222221E-2</v>
      </c>
      <c r="S65" s="29">
        <f>SUM(laps_times[[#This Row],[91]:[100]])</f>
        <v>1.8978124999999998E-2</v>
      </c>
      <c r="T65" s="30">
        <f>SUM(laps_times[[#This Row],[101]:[105]])</f>
        <v>1.6537615740740742E-2</v>
      </c>
      <c r="U65" s="44">
        <f>IF(km4_splits_ranks[[#This Row],[1 - 10]]="DNF","DNF",RANK(km4_splits_ranks[[#This Row],[1 - 10]],km4_splits_ranks[1 - 10],1))</f>
        <v>46</v>
      </c>
      <c r="V65" s="45">
        <f>IF(km4_splits_ranks[[#This Row],[11 - 20]]="DNF","DNF",RANK(km4_splits_ranks[[#This Row],[11 - 20]],km4_splits_ranks[11 - 20],1))</f>
        <v>45</v>
      </c>
      <c r="W65" s="45">
        <f>IF(km4_splits_ranks[[#This Row],[21 - 30]]="DNF","DNF",RANK(km4_splits_ranks[[#This Row],[21 - 30]],km4_splits_ranks[21 - 30],1))</f>
        <v>39</v>
      </c>
      <c r="X65" s="45">
        <f>IF(km4_splits_ranks[[#This Row],[31 - 40]]="DNF","DNF",RANK(km4_splits_ranks[[#This Row],[31 - 40]],km4_splits_ranks[31 - 40],1))</f>
        <v>38</v>
      </c>
      <c r="Y65" s="45">
        <f>IF(km4_splits_ranks[[#This Row],[41 - 50]]="DNF","DNF",RANK(km4_splits_ranks[[#This Row],[41 - 50]],km4_splits_ranks[41 - 50],1))</f>
        <v>36</v>
      </c>
      <c r="Z65" s="45">
        <f>IF(km4_splits_ranks[[#This Row],[51 - 60]]="DNF","DNF",RANK(km4_splits_ranks[[#This Row],[51 - 60]],km4_splits_ranks[51 - 60],1))</f>
        <v>33</v>
      </c>
      <c r="AA65" s="45">
        <f>IF(km4_splits_ranks[[#This Row],[61 - 70]]="DNF","DNF",RANK(km4_splits_ranks[[#This Row],[61 - 70]],km4_splits_ranks[61 - 70],1))</f>
        <v>35</v>
      </c>
      <c r="AB65" s="45">
        <f>IF(km4_splits_ranks[[#This Row],[71 - 80]]="DNF","DNF",RANK(km4_splits_ranks[[#This Row],[71 - 80]],km4_splits_ranks[71 - 80],1))</f>
        <v>52</v>
      </c>
      <c r="AC65" s="45">
        <f>IF(km4_splits_ranks[[#This Row],[81 - 90]]="DNF","DNF",RANK(km4_splits_ranks[[#This Row],[81 - 90]],km4_splits_ranks[81 - 90],1))</f>
        <v>51</v>
      </c>
      <c r="AD65" s="45">
        <f>IF(km4_splits_ranks[[#This Row],[91 - 100]]="DNF","DNF",RANK(km4_splits_ranks[[#This Row],[91 - 100]],km4_splits_ranks[91 - 100],1))</f>
        <v>95</v>
      </c>
      <c r="AE65" s="46">
        <f>IF(km4_splits_ranks[[#This Row],[101 - 105]]="DNF","DNF",RANK(km4_splits_ranks[[#This Row],[101 - 105]],km4_splits_ranks[101 - 105],1))</f>
        <v>117</v>
      </c>
      <c r="AF65" s="21">
        <f>km4_splits_ranks[[#This Row],[1 - 10]]</f>
        <v>1.3670601851851849E-2</v>
      </c>
      <c r="AG65" s="17">
        <f>IF(km4_splits_ranks[[#This Row],[11 - 20]]="DNF","DNF",km4_splits_ranks[[#This Row],[10 okr ]]+km4_splits_ranks[[#This Row],[11 - 20]])</f>
        <v>2.6782986111111108E-2</v>
      </c>
      <c r="AH65" s="17">
        <f>IF(km4_splits_ranks[[#This Row],[21 - 30]]="DNF","DNF",km4_splits_ranks[[#This Row],[20 okr ]]+km4_splits_ranks[[#This Row],[21 - 30]])</f>
        <v>3.9726736111111105E-2</v>
      </c>
      <c r="AI65" s="17">
        <f>IF(km4_splits_ranks[[#This Row],[31 - 40]]="DNF","DNF",km4_splits_ranks[[#This Row],[30 okr ]]+km4_splits_ranks[[#This Row],[31 - 40]])</f>
        <v>5.2840509259259254E-2</v>
      </c>
      <c r="AJ65" s="17">
        <f>IF(km4_splits_ranks[[#This Row],[41 - 50]]="DNF","DNF",km4_splits_ranks[[#This Row],[40 okr ]]+km4_splits_ranks[[#This Row],[41 - 50]])</f>
        <v>6.5967592592592592E-2</v>
      </c>
      <c r="AK65" s="17">
        <f>IF(km4_splits_ranks[[#This Row],[51 - 60]]="DNF","DNF",km4_splits_ranks[[#This Row],[50 okr ]]+km4_splits_ranks[[#This Row],[51 - 60]])</f>
        <v>7.9284490740740732E-2</v>
      </c>
      <c r="AL65" s="17">
        <f>IF(km4_splits_ranks[[#This Row],[61 - 70]]="DNF","DNF",km4_splits_ranks[[#This Row],[60 okr ]]+km4_splits_ranks[[#This Row],[61 - 70]])</f>
        <v>9.3043634259259253E-2</v>
      </c>
      <c r="AM65" s="17">
        <f>IF(km4_splits_ranks[[#This Row],[71 - 80]]="DNF","DNF",km4_splits_ranks[[#This Row],[70 okr ]]+km4_splits_ranks[[#This Row],[71 - 80]])</f>
        <v>0.10812106481481482</v>
      </c>
      <c r="AN65" s="17">
        <f>IF(km4_splits_ranks[[#This Row],[81 - 90]]="DNF","DNF",km4_splits_ranks[[#This Row],[80 okr ]]+km4_splits_ranks[[#This Row],[81 - 90]])</f>
        <v>0.12403078703703704</v>
      </c>
      <c r="AO65" s="17">
        <f>IF(km4_splits_ranks[[#This Row],[91 - 100]]="DNF","DNF",km4_splits_ranks[[#This Row],[90 okr ]]+km4_splits_ranks[[#This Row],[91 - 100]])</f>
        <v>0.14300891203703703</v>
      </c>
      <c r="AP65" s="22">
        <f>IF(km4_splits_ranks[[#This Row],[101 - 105]]="DNF","DNF",km4_splits_ranks[[#This Row],[100 okr ]]+km4_splits_ranks[[#This Row],[101 - 105]])</f>
        <v>0.15954652777777778</v>
      </c>
      <c r="AQ65" s="47">
        <f>IF(km4_splits_ranks[[#This Row],[10 okr ]]="DNF","DNF",RANK(km4_splits_ranks[[#This Row],[10 okr ]],km4_splits_ranks[[10 okr ]],1))</f>
        <v>46</v>
      </c>
      <c r="AR65" s="48">
        <f>IF(km4_splits_ranks[[#This Row],[20 okr ]]="DNF","DNF",RANK(km4_splits_ranks[[#This Row],[20 okr ]],km4_splits_ranks[[20 okr ]],1))</f>
        <v>47</v>
      </c>
      <c r="AS65" s="48">
        <f>IF(km4_splits_ranks[[#This Row],[30 okr ]]="DNF","DNF",RANK(km4_splits_ranks[[#This Row],[30 okr ]],km4_splits_ranks[[30 okr ]],1))</f>
        <v>42</v>
      </c>
      <c r="AT65" s="48">
        <f>IF(km4_splits_ranks[[#This Row],[40 okr ]]="DNF","DNF",RANK(km4_splits_ranks[[#This Row],[40 okr ]],km4_splits_ranks[[40 okr ]],1))</f>
        <v>40</v>
      </c>
      <c r="AU65" s="48">
        <f>IF(km4_splits_ranks[[#This Row],[50 okr ]]="DNF","DNF",RANK(km4_splits_ranks[[#This Row],[50 okr ]],km4_splits_ranks[[50 okr ]],1))</f>
        <v>40</v>
      </c>
      <c r="AV65" s="48">
        <f>IF(km4_splits_ranks[[#This Row],[60 okr ]]="DNF","DNF",RANK(km4_splits_ranks[[#This Row],[60 okr ]],km4_splits_ranks[[60 okr ]],1))</f>
        <v>39</v>
      </c>
      <c r="AW65" s="48">
        <f>IF(km4_splits_ranks[[#This Row],[70 okr ]]="DNF","DNF",RANK(km4_splits_ranks[[#This Row],[70 okr ]],km4_splits_ranks[[70 okr ]],1))</f>
        <v>37</v>
      </c>
      <c r="AX65" s="48">
        <f>IF(km4_splits_ranks[[#This Row],[80 okr ]]="DNF","DNF",RANK(km4_splits_ranks[[#This Row],[80 okr ]],km4_splits_ranks[[80 okr ]],1))</f>
        <v>39</v>
      </c>
      <c r="AY65" s="48">
        <f>IF(km4_splits_ranks[[#This Row],[90 okr ]]="DNF","DNF",RANK(km4_splits_ranks[[#This Row],[90 okr ]],km4_splits_ranks[[90 okr ]],1))</f>
        <v>38</v>
      </c>
      <c r="AZ65" s="48">
        <f>IF(km4_splits_ranks[[#This Row],[100 okr ]]="DNF","DNF",RANK(km4_splits_ranks[[#This Row],[100 okr ]],km4_splits_ranks[[100 okr ]],1))</f>
        <v>48</v>
      </c>
      <c r="BA65" s="48">
        <f>IF(km4_splits_ranks[[#This Row],[105 okr ]]="DNF","DNF",RANK(km4_splits_ranks[[#This Row],[105 okr ]],km4_splits_ranks[[105 okr ]],1))</f>
        <v>62</v>
      </c>
    </row>
    <row r="66" spans="2:53" x14ac:dyDescent="0.2">
      <c r="B66" s="4">
        <f>laps_times[[#This Row],[poř]]</f>
        <v>63</v>
      </c>
      <c r="C66" s="1">
        <f>laps_times[[#This Row],[s.č.]]</f>
        <v>128</v>
      </c>
      <c r="D66" s="1" t="str">
        <f>laps_times[[#This Row],[jméno]]</f>
        <v>Kocourek Jan</v>
      </c>
      <c r="E66" s="2">
        <f>laps_times[[#This Row],[roč]]</f>
        <v>1966</v>
      </c>
      <c r="F66" s="2" t="str">
        <f>laps_times[[#This Row],[kat]]</f>
        <v>M50</v>
      </c>
      <c r="G66" s="2">
        <f>laps_times[[#This Row],[poř_kat]]</f>
        <v>9</v>
      </c>
      <c r="H66" s="1" t="str">
        <f>IF(ISBLANK(laps_times[[#This Row],[klub]]),"-",laps_times[[#This Row],[klub]])</f>
        <v>SAYERLACK Prachatice</v>
      </c>
      <c r="I66" s="143">
        <f>laps_times[[#This Row],[celk. čas]]</f>
        <v>0.15993055555555555</v>
      </c>
      <c r="J66" s="28">
        <f>SUM(laps_times[[#This Row],[1]:[10]])</f>
        <v>1.4553009259259259E-2</v>
      </c>
      <c r="K66" s="29">
        <f>SUM(laps_times[[#This Row],[11]:[20]])</f>
        <v>1.3953472222222223E-2</v>
      </c>
      <c r="L66" s="29">
        <f>SUM(laps_times[[#This Row],[21]:[30]])</f>
        <v>1.4063078703703701E-2</v>
      </c>
      <c r="M66" s="29">
        <f>SUM(laps_times[[#This Row],[31]:[40]])</f>
        <v>1.3696759259259257E-2</v>
      </c>
      <c r="N66" s="29">
        <f>SUM(laps_times[[#This Row],[41]:[50]])</f>
        <v>1.4189699074074073E-2</v>
      </c>
      <c r="O66" s="29">
        <f>SUM(laps_times[[#This Row],[51]:[60]])</f>
        <v>1.4337268518518517E-2</v>
      </c>
      <c r="P66" s="29">
        <f>SUM(laps_times[[#This Row],[61]:[70]])</f>
        <v>1.4638657407407408E-2</v>
      </c>
      <c r="Q66" s="29">
        <f>SUM(laps_times[[#This Row],[71]:[80]])</f>
        <v>1.7586111111111111E-2</v>
      </c>
      <c r="R66" s="29">
        <f>SUM(laps_times[[#This Row],[81]:[90]])</f>
        <v>1.6718865740740739E-2</v>
      </c>
      <c r="S66" s="29">
        <f>SUM(laps_times[[#This Row],[91]:[100]])</f>
        <v>1.7751041666666665E-2</v>
      </c>
      <c r="T66" s="30">
        <f>SUM(laps_times[[#This Row],[101]:[105]])</f>
        <v>8.4511574074074072E-3</v>
      </c>
      <c r="U66" s="44">
        <f>IF(km4_splits_ranks[[#This Row],[1 - 10]]="DNF","DNF",RANK(km4_splits_ranks[[#This Row],[1 - 10]],km4_splits_ranks[1 - 10],1))</f>
        <v>61</v>
      </c>
      <c r="V66" s="45">
        <f>IF(km4_splits_ranks[[#This Row],[11 - 20]]="DNF","DNF",RANK(km4_splits_ranks[[#This Row],[11 - 20]],km4_splits_ranks[11 - 20],1))</f>
        <v>63</v>
      </c>
      <c r="W66" s="45">
        <f>IF(km4_splits_ranks[[#This Row],[21 - 30]]="DNF","DNF",RANK(km4_splits_ranks[[#This Row],[21 - 30]],km4_splits_ranks[21 - 30],1))</f>
        <v>62</v>
      </c>
      <c r="X66" s="45">
        <f>IF(km4_splits_ranks[[#This Row],[31 - 40]]="DNF","DNF",RANK(km4_splits_ranks[[#This Row],[31 - 40]],km4_splits_ranks[31 - 40],1))</f>
        <v>50</v>
      </c>
      <c r="Y66" s="45">
        <f>IF(km4_splits_ranks[[#This Row],[41 - 50]]="DNF","DNF",RANK(km4_splits_ranks[[#This Row],[41 - 50]],km4_splits_ranks[41 - 50],1))</f>
        <v>58</v>
      </c>
      <c r="Z66" s="45">
        <f>IF(km4_splits_ranks[[#This Row],[51 - 60]]="DNF","DNF",RANK(km4_splits_ranks[[#This Row],[51 - 60]],km4_splits_ranks[51 - 60],1))</f>
        <v>52</v>
      </c>
      <c r="AA66" s="45">
        <f>IF(km4_splits_ranks[[#This Row],[61 - 70]]="DNF","DNF",RANK(km4_splits_ranks[[#This Row],[61 - 70]],km4_splits_ranks[61 - 70],1))</f>
        <v>51</v>
      </c>
      <c r="AB66" s="45">
        <f>IF(km4_splits_ranks[[#This Row],[71 - 80]]="DNF","DNF",RANK(km4_splits_ranks[[#This Row],[71 - 80]],km4_splits_ranks[71 - 80],1))</f>
        <v>87</v>
      </c>
      <c r="AC66" s="45">
        <f>IF(km4_splits_ranks[[#This Row],[81 - 90]]="DNF","DNF",RANK(km4_splits_ranks[[#This Row],[81 - 90]],km4_splits_ranks[81 - 90],1))</f>
        <v>68</v>
      </c>
      <c r="AD66" s="45">
        <f>IF(km4_splits_ranks[[#This Row],[91 - 100]]="DNF","DNF",RANK(km4_splits_ranks[[#This Row],[91 - 100]],km4_splits_ranks[91 - 100],1))</f>
        <v>77</v>
      </c>
      <c r="AE66" s="46">
        <f>IF(km4_splits_ranks[[#This Row],[101 - 105]]="DNF","DNF",RANK(km4_splits_ranks[[#This Row],[101 - 105]],km4_splits_ranks[101 - 105],1))</f>
        <v>72</v>
      </c>
      <c r="AF66" s="21">
        <f>km4_splits_ranks[[#This Row],[1 - 10]]</f>
        <v>1.4553009259259259E-2</v>
      </c>
      <c r="AG66" s="17">
        <f>IF(km4_splits_ranks[[#This Row],[11 - 20]]="DNF","DNF",km4_splits_ranks[[#This Row],[10 okr ]]+km4_splits_ranks[[#This Row],[11 - 20]])</f>
        <v>2.850648148148148E-2</v>
      </c>
      <c r="AH66" s="17">
        <f>IF(km4_splits_ranks[[#This Row],[21 - 30]]="DNF","DNF",km4_splits_ranks[[#This Row],[20 okr ]]+km4_splits_ranks[[#This Row],[21 - 30]])</f>
        <v>4.2569560185185179E-2</v>
      </c>
      <c r="AI66" s="17">
        <f>IF(km4_splits_ranks[[#This Row],[31 - 40]]="DNF","DNF",km4_splits_ranks[[#This Row],[30 okr ]]+km4_splits_ranks[[#This Row],[31 - 40]])</f>
        <v>5.6266319444444435E-2</v>
      </c>
      <c r="AJ66" s="17">
        <f>IF(km4_splits_ranks[[#This Row],[41 - 50]]="DNF","DNF",km4_splits_ranks[[#This Row],[40 okr ]]+km4_splits_ranks[[#This Row],[41 - 50]])</f>
        <v>7.0456018518518515E-2</v>
      </c>
      <c r="AK66" s="17">
        <f>IF(km4_splits_ranks[[#This Row],[51 - 60]]="DNF","DNF",km4_splits_ranks[[#This Row],[50 okr ]]+km4_splits_ranks[[#This Row],[51 - 60]])</f>
        <v>8.4793287037037035E-2</v>
      </c>
      <c r="AL66" s="17">
        <f>IF(km4_splits_ranks[[#This Row],[61 - 70]]="DNF","DNF",km4_splits_ranks[[#This Row],[60 okr ]]+km4_splits_ranks[[#This Row],[61 - 70]])</f>
        <v>9.9431944444444448E-2</v>
      </c>
      <c r="AM66" s="17">
        <f>IF(km4_splits_ranks[[#This Row],[71 - 80]]="DNF","DNF",km4_splits_ranks[[#This Row],[70 okr ]]+km4_splits_ranks[[#This Row],[71 - 80]])</f>
        <v>0.11701805555555556</v>
      </c>
      <c r="AN66" s="17">
        <f>IF(km4_splits_ranks[[#This Row],[81 - 90]]="DNF","DNF",km4_splits_ranks[[#This Row],[80 okr ]]+km4_splits_ranks[[#This Row],[81 - 90]])</f>
        <v>0.1337369212962963</v>
      </c>
      <c r="AO66" s="17">
        <f>IF(km4_splits_ranks[[#This Row],[91 - 100]]="DNF","DNF",km4_splits_ranks[[#This Row],[90 okr ]]+km4_splits_ranks[[#This Row],[91 - 100]])</f>
        <v>0.15148796296296296</v>
      </c>
      <c r="AP66" s="22">
        <f>IF(km4_splits_ranks[[#This Row],[101 - 105]]="DNF","DNF",km4_splits_ranks[[#This Row],[100 okr ]]+km4_splits_ranks[[#This Row],[101 - 105]])</f>
        <v>0.15993912037037036</v>
      </c>
      <c r="AQ66" s="47">
        <f>IF(km4_splits_ranks[[#This Row],[10 okr ]]="DNF","DNF",RANK(km4_splits_ranks[[#This Row],[10 okr ]],km4_splits_ranks[[10 okr ]],1))</f>
        <v>61</v>
      </c>
      <c r="AR66" s="48">
        <f>IF(km4_splits_ranks[[#This Row],[20 okr ]]="DNF","DNF",RANK(km4_splits_ranks[[#This Row],[20 okr ]],km4_splits_ranks[[20 okr ]],1))</f>
        <v>61</v>
      </c>
      <c r="AS66" s="48">
        <f>IF(km4_splits_ranks[[#This Row],[30 okr ]]="DNF","DNF",RANK(km4_splits_ranks[[#This Row],[30 okr ]],km4_splits_ranks[[30 okr ]],1))</f>
        <v>62</v>
      </c>
      <c r="AT66" s="48">
        <f>IF(km4_splits_ranks[[#This Row],[40 okr ]]="DNF","DNF",RANK(km4_splits_ranks[[#This Row],[40 okr ]],km4_splits_ranks[[40 okr ]],1))</f>
        <v>58</v>
      </c>
      <c r="AU66" s="48">
        <f>IF(km4_splits_ranks[[#This Row],[50 okr ]]="DNF","DNF",RANK(km4_splits_ranks[[#This Row],[50 okr ]],km4_splits_ranks[[50 okr ]],1))</f>
        <v>59</v>
      </c>
      <c r="AV66" s="48">
        <f>IF(km4_splits_ranks[[#This Row],[60 okr ]]="DNF","DNF",RANK(km4_splits_ranks[[#This Row],[60 okr ]],km4_splits_ranks[[60 okr ]],1))</f>
        <v>58</v>
      </c>
      <c r="AW66" s="48">
        <f>IF(km4_splits_ranks[[#This Row],[70 okr ]]="DNF","DNF",RANK(km4_splits_ranks[[#This Row],[70 okr ]],km4_splits_ranks[[70 okr ]],1))</f>
        <v>58</v>
      </c>
      <c r="AX66" s="48">
        <f>IF(km4_splits_ranks[[#This Row],[80 okr ]]="DNF","DNF",RANK(km4_splits_ranks[[#This Row],[80 okr ]],km4_splits_ranks[[80 okr ]],1))</f>
        <v>64</v>
      </c>
      <c r="AY66" s="48">
        <f>IF(km4_splits_ranks[[#This Row],[90 okr ]]="DNF","DNF",RANK(km4_splits_ranks[[#This Row],[90 okr ]],km4_splits_ranks[[90 okr ]],1))</f>
        <v>62</v>
      </c>
      <c r="AZ66" s="48">
        <f>IF(km4_splits_ranks[[#This Row],[100 okr ]]="DNF","DNF",RANK(km4_splits_ranks[[#This Row],[100 okr ]],km4_splits_ranks[[100 okr ]],1))</f>
        <v>63</v>
      </c>
      <c r="BA66" s="48">
        <f>IF(km4_splits_ranks[[#This Row],[105 okr ]]="DNF","DNF",RANK(km4_splits_ranks[[#This Row],[105 okr ]],km4_splits_ranks[[105 okr ]],1))</f>
        <v>63</v>
      </c>
    </row>
    <row r="67" spans="2:53" x14ac:dyDescent="0.2">
      <c r="B67" s="4">
        <f>laps_times[[#This Row],[poř]]</f>
        <v>64</v>
      </c>
      <c r="C67" s="1">
        <f>laps_times[[#This Row],[s.č.]]</f>
        <v>103</v>
      </c>
      <c r="D67" s="1" t="str">
        <f>laps_times[[#This Row],[jméno]]</f>
        <v>Štindl Jan</v>
      </c>
      <c r="E67" s="2">
        <f>laps_times[[#This Row],[roč]]</f>
        <v>1979</v>
      </c>
      <c r="F67" s="2" t="str">
        <f>laps_times[[#This Row],[kat]]</f>
        <v>M30</v>
      </c>
      <c r="G67" s="2">
        <f>laps_times[[#This Row],[poř_kat]]</f>
        <v>18</v>
      </c>
      <c r="H67" s="1" t="str">
        <f>IF(ISBLANK(laps_times[[#This Row],[klub]]),"-",laps_times[[#This Row],[klub]])</f>
        <v>Velešín</v>
      </c>
      <c r="I67" s="143">
        <f>laps_times[[#This Row],[celk. čas]]</f>
        <v>0.1605324074074074</v>
      </c>
      <c r="J67" s="28">
        <f>SUM(laps_times[[#This Row],[1]:[10]])</f>
        <v>1.4663425925925925E-2</v>
      </c>
      <c r="K67" s="29">
        <f>SUM(laps_times[[#This Row],[11]:[20]])</f>
        <v>1.3707523148148146E-2</v>
      </c>
      <c r="L67" s="29">
        <f>SUM(laps_times[[#This Row],[21]:[30]])</f>
        <v>1.381261574074074E-2</v>
      </c>
      <c r="M67" s="29">
        <f>SUM(laps_times[[#This Row],[31]:[40]])</f>
        <v>1.4310879629629628E-2</v>
      </c>
      <c r="N67" s="29">
        <f>SUM(laps_times[[#This Row],[41]:[50]])</f>
        <v>1.4751736111111111E-2</v>
      </c>
      <c r="O67" s="29">
        <f>SUM(laps_times[[#This Row],[51]:[60]])</f>
        <v>1.5301736111111111E-2</v>
      </c>
      <c r="P67" s="29">
        <f>SUM(laps_times[[#This Row],[61]:[70]])</f>
        <v>1.5744097222222222E-2</v>
      </c>
      <c r="Q67" s="29">
        <f>SUM(laps_times[[#This Row],[71]:[80]])</f>
        <v>1.6153587962962963E-2</v>
      </c>
      <c r="R67" s="29">
        <f>SUM(laps_times[[#This Row],[81]:[90]])</f>
        <v>1.6994328703703706E-2</v>
      </c>
      <c r="S67" s="29">
        <f>SUM(laps_times[[#This Row],[91]:[100]])</f>
        <v>1.7065972222222222E-2</v>
      </c>
      <c r="T67" s="30">
        <f>SUM(laps_times[[#This Row],[101]:[105]])</f>
        <v>8.0314814814814832E-3</v>
      </c>
      <c r="U67" s="44">
        <f>IF(km4_splits_ranks[[#This Row],[1 - 10]]="DNF","DNF",RANK(km4_splits_ranks[[#This Row],[1 - 10]],km4_splits_ranks[1 - 10],1))</f>
        <v>64</v>
      </c>
      <c r="V67" s="45">
        <f>IF(km4_splits_ranks[[#This Row],[11 - 20]]="DNF","DNF",RANK(km4_splits_ranks[[#This Row],[11 - 20]],km4_splits_ranks[11 - 20],1))</f>
        <v>55</v>
      </c>
      <c r="W67" s="45">
        <f>IF(km4_splits_ranks[[#This Row],[21 - 30]]="DNF","DNF",RANK(km4_splits_ranks[[#This Row],[21 - 30]],km4_splits_ranks[21 - 30],1))</f>
        <v>56</v>
      </c>
      <c r="X67" s="45">
        <f>IF(km4_splits_ranks[[#This Row],[31 - 40]]="DNF","DNF",RANK(km4_splits_ranks[[#This Row],[31 - 40]],km4_splits_ranks[31 - 40],1))</f>
        <v>65</v>
      </c>
      <c r="Y67" s="45">
        <f>IF(km4_splits_ranks[[#This Row],[41 - 50]]="DNF","DNF",RANK(km4_splits_ranks[[#This Row],[41 - 50]],km4_splits_ranks[41 - 50],1))</f>
        <v>67</v>
      </c>
      <c r="Z67" s="45">
        <f>IF(km4_splits_ranks[[#This Row],[51 - 60]]="DNF","DNF",RANK(km4_splits_ranks[[#This Row],[51 - 60]],km4_splits_ranks[51 - 60],1))</f>
        <v>68</v>
      </c>
      <c r="AA67" s="45">
        <f>IF(km4_splits_ranks[[#This Row],[61 - 70]]="DNF","DNF",RANK(km4_splits_ranks[[#This Row],[61 - 70]],km4_splits_ranks[61 - 70],1))</f>
        <v>72</v>
      </c>
      <c r="AB67" s="45">
        <f>IF(km4_splits_ranks[[#This Row],[71 - 80]]="DNF","DNF",RANK(km4_splits_ranks[[#This Row],[71 - 80]],km4_splits_ranks[71 - 80],1))</f>
        <v>65</v>
      </c>
      <c r="AC67" s="45">
        <f>IF(km4_splits_ranks[[#This Row],[81 - 90]]="DNF","DNF",RANK(km4_splits_ranks[[#This Row],[81 - 90]],km4_splits_ranks[81 - 90],1))</f>
        <v>71</v>
      </c>
      <c r="AD67" s="45">
        <f>IF(km4_splits_ranks[[#This Row],[91 - 100]]="DNF","DNF",RANK(km4_splits_ranks[[#This Row],[91 - 100]],km4_splits_ranks[91 - 100],1))</f>
        <v>70</v>
      </c>
      <c r="AE67" s="46">
        <f>IF(km4_splits_ranks[[#This Row],[101 - 105]]="DNF","DNF",RANK(km4_splits_ranks[[#This Row],[101 - 105]],km4_splits_ranks[101 - 105],1))</f>
        <v>50</v>
      </c>
      <c r="AF67" s="21">
        <f>km4_splits_ranks[[#This Row],[1 - 10]]</f>
        <v>1.4663425925925925E-2</v>
      </c>
      <c r="AG67" s="17">
        <f>IF(km4_splits_ranks[[#This Row],[11 - 20]]="DNF","DNF",km4_splits_ranks[[#This Row],[10 okr ]]+km4_splits_ranks[[#This Row],[11 - 20]])</f>
        <v>2.8370949074074073E-2</v>
      </c>
      <c r="AH67" s="17">
        <f>IF(km4_splits_ranks[[#This Row],[21 - 30]]="DNF","DNF",km4_splits_ranks[[#This Row],[20 okr ]]+km4_splits_ranks[[#This Row],[21 - 30]])</f>
        <v>4.2183564814814813E-2</v>
      </c>
      <c r="AI67" s="17">
        <f>IF(km4_splits_ranks[[#This Row],[31 - 40]]="DNF","DNF",km4_splits_ranks[[#This Row],[30 okr ]]+km4_splits_ranks[[#This Row],[31 - 40]])</f>
        <v>5.6494444444444444E-2</v>
      </c>
      <c r="AJ67" s="17">
        <f>IF(km4_splits_ranks[[#This Row],[41 - 50]]="DNF","DNF",km4_splits_ranks[[#This Row],[40 okr ]]+km4_splits_ranks[[#This Row],[41 - 50]])</f>
        <v>7.1246180555555552E-2</v>
      </c>
      <c r="AK67" s="17">
        <f>IF(km4_splits_ranks[[#This Row],[51 - 60]]="DNF","DNF",km4_splits_ranks[[#This Row],[50 okr ]]+km4_splits_ranks[[#This Row],[51 - 60]])</f>
        <v>8.6547916666666669E-2</v>
      </c>
      <c r="AL67" s="17">
        <f>IF(km4_splits_ranks[[#This Row],[61 - 70]]="DNF","DNF",km4_splits_ranks[[#This Row],[60 okr ]]+km4_splits_ranks[[#This Row],[61 - 70]])</f>
        <v>0.10229201388888889</v>
      </c>
      <c r="AM67" s="17">
        <f>IF(km4_splits_ranks[[#This Row],[71 - 80]]="DNF","DNF",km4_splits_ranks[[#This Row],[70 okr ]]+km4_splits_ranks[[#This Row],[71 - 80]])</f>
        <v>0.11844560185185185</v>
      </c>
      <c r="AN67" s="17">
        <f>IF(km4_splits_ranks[[#This Row],[81 - 90]]="DNF","DNF",km4_splits_ranks[[#This Row],[80 okr ]]+km4_splits_ranks[[#This Row],[81 - 90]])</f>
        <v>0.13543993055555556</v>
      </c>
      <c r="AO67" s="17">
        <f>IF(km4_splits_ranks[[#This Row],[91 - 100]]="DNF","DNF",km4_splits_ranks[[#This Row],[90 okr ]]+km4_splits_ranks[[#This Row],[91 - 100]])</f>
        <v>0.15250590277777779</v>
      </c>
      <c r="AP67" s="22">
        <f>IF(km4_splits_ranks[[#This Row],[101 - 105]]="DNF","DNF",km4_splits_ranks[[#This Row],[100 okr ]]+km4_splits_ranks[[#This Row],[101 - 105]])</f>
        <v>0.16053738425925926</v>
      </c>
      <c r="AQ67" s="47">
        <f>IF(km4_splits_ranks[[#This Row],[10 okr ]]="DNF","DNF",RANK(km4_splits_ranks[[#This Row],[10 okr ]],km4_splits_ranks[[10 okr ]],1))</f>
        <v>64</v>
      </c>
      <c r="AR67" s="48">
        <f>IF(km4_splits_ranks[[#This Row],[20 okr ]]="DNF","DNF",RANK(km4_splits_ranks[[#This Row],[20 okr ]],km4_splits_ranks[[20 okr ]],1))</f>
        <v>59</v>
      </c>
      <c r="AS67" s="48">
        <f>IF(km4_splits_ranks[[#This Row],[30 okr ]]="DNF","DNF",RANK(km4_splits_ranks[[#This Row],[30 okr ]],km4_splits_ranks[[30 okr ]],1))</f>
        <v>57</v>
      </c>
      <c r="AT67" s="48">
        <f>IF(km4_splits_ranks[[#This Row],[40 okr ]]="DNF","DNF",RANK(km4_splits_ranks[[#This Row],[40 okr ]],km4_splits_ranks[[40 okr ]],1))</f>
        <v>61</v>
      </c>
      <c r="AU67" s="48">
        <f>IF(km4_splits_ranks[[#This Row],[50 okr ]]="DNF","DNF",RANK(km4_splits_ranks[[#This Row],[50 okr ]],km4_splits_ranks[[50 okr ]],1))</f>
        <v>62</v>
      </c>
      <c r="AV67" s="48">
        <f>IF(km4_splits_ranks[[#This Row],[60 okr ]]="DNF","DNF",RANK(km4_splits_ranks[[#This Row],[60 okr ]],km4_splits_ranks[[60 okr ]],1))</f>
        <v>64</v>
      </c>
      <c r="AW67" s="48">
        <f>IF(km4_splits_ranks[[#This Row],[70 okr ]]="DNF","DNF",RANK(km4_splits_ranks[[#This Row],[70 okr ]],km4_splits_ranks[[70 okr ]],1))</f>
        <v>67</v>
      </c>
      <c r="AX67" s="48">
        <f>IF(km4_splits_ranks[[#This Row],[80 okr ]]="DNF","DNF",RANK(km4_splits_ranks[[#This Row],[80 okr ]],km4_splits_ranks[[80 okr ]],1))</f>
        <v>67</v>
      </c>
      <c r="AY67" s="48">
        <f>IF(km4_splits_ranks[[#This Row],[90 okr ]]="DNF","DNF",RANK(km4_splits_ranks[[#This Row],[90 okr ]],km4_splits_ranks[[90 okr ]],1))</f>
        <v>66</v>
      </c>
      <c r="AZ67" s="48">
        <f>IF(km4_splits_ranks[[#This Row],[100 okr ]]="DNF","DNF",RANK(km4_splits_ranks[[#This Row],[100 okr ]],km4_splits_ranks[[100 okr ]],1))</f>
        <v>64</v>
      </c>
      <c r="BA67" s="48">
        <f>IF(km4_splits_ranks[[#This Row],[105 okr ]]="DNF","DNF",RANK(km4_splits_ranks[[#This Row],[105 okr ]],km4_splits_ranks[[105 okr ]],1))</f>
        <v>64</v>
      </c>
    </row>
    <row r="68" spans="2:53" x14ac:dyDescent="0.2">
      <c r="B68" s="4">
        <f>laps_times[[#This Row],[poř]]</f>
        <v>65</v>
      </c>
      <c r="C68" s="1">
        <f>laps_times[[#This Row],[s.č.]]</f>
        <v>14</v>
      </c>
      <c r="D68" s="1" t="str">
        <f>laps_times[[#This Row],[jméno]]</f>
        <v>Bodnarová Iveta</v>
      </c>
      <c r="E68" s="2">
        <f>laps_times[[#This Row],[roč]]</f>
        <v>1976</v>
      </c>
      <c r="F68" s="2" t="str">
        <f>laps_times[[#This Row],[kat]]</f>
        <v>Z2</v>
      </c>
      <c r="G68" s="2">
        <f>laps_times[[#This Row],[poř_kat]]</f>
        <v>2</v>
      </c>
      <c r="H68" s="1" t="str">
        <f>IF(ISBLANK(laps_times[[#This Row],[klub]]),"-",laps_times[[#This Row],[klub]])</f>
        <v>Maratón klub Kladno</v>
      </c>
      <c r="I68" s="143">
        <f>laps_times[[#This Row],[celk. čas]]</f>
        <v>0.16094907407407408</v>
      </c>
      <c r="J68" s="28">
        <f>SUM(laps_times[[#This Row],[1]:[10]])</f>
        <v>1.4655787037037037E-2</v>
      </c>
      <c r="K68" s="29">
        <f>SUM(laps_times[[#This Row],[11]:[20]])</f>
        <v>1.4086574074074071E-2</v>
      </c>
      <c r="L68" s="29">
        <f>SUM(laps_times[[#This Row],[21]:[30]])</f>
        <v>1.4346296296296296E-2</v>
      </c>
      <c r="M68" s="29">
        <f>SUM(laps_times[[#This Row],[31]:[40]])</f>
        <v>1.4578240740740742E-2</v>
      </c>
      <c r="N68" s="29">
        <f>SUM(laps_times[[#This Row],[41]:[50]])</f>
        <v>1.5108449074074074E-2</v>
      </c>
      <c r="O68" s="29">
        <f>SUM(laps_times[[#This Row],[51]:[60]])</f>
        <v>1.5512268518518519E-2</v>
      </c>
      <c r="P68" s="29">
        <f>SUM(laps_times[[#This Row],[61]:[70]])</f>
        <v>1.5810300925925926E-2</v>
      </c>
      <c r="Q68" s="29">
        <f>SUM(laps_times[[#This Row],[71]:[80]])</f>
        <v>1.6176041666666665E-2</v>
      </c>
      <c r="R68" s="29">
        <f>SUM(laps_times[[#This Row],[81]:[90]])</f>
        <v>1.6000462962962963E-2</v>
      </c>
      <c r="S68" s="29">
        <f>SUM(laps_times[[#This Row],[91]:[100]])</f>
        <v>1.6468865740740739E-2</v>
      </c>
      <c r="T68" s="30">
        <f>SUM(laps_times[[#This Row],[101]:[105]])</f>
        <v>8.2096064814814809E-3</v>
      </c>
      <c r="U68" s="44">
        <f>IF(km4_splits_ranks[[#This Row],[1 - 10]]="DNF","DNF",RANK(km4_splits_ranks[[#This Row],[1 - 10]],km4_splits_ranks[1 - 10],1))</f>
        <v>63</v>
      </c>
      <c r="V68" s="45">
        <f>IF(km4_splits_ranks[[#This Row],[11 - 20]]="DNF","DNF",RANK(km4_splits_ranks[[#This Row],[11 - 20]],km4_splits_ranks[11 - 20],1))</f>
        <v>67</v>
      </c>
      <c r="W68" s="45">
        <f>IF(km4_splits_ranks[[#This Row],[21 - 30]]="DNF","DNF",RANK(km4_splits_ranks[[#This Row],[21 - 30]],km4_splits_ranks[21 - 30],1))</f>
        <v>69</v>
      </c>
      <c r="X68" s="45">
        <f>IF(km4_splits_ranks[[#This Row],[31 - 40]]="DNF","DNF",RANK(km4_splits_ranks[[#This Row],[31 - 40]],km4_splits_ranks[31 - 40],1))</f>
        <v>70</v>
      </c>
      <c r="Y68" s="45">
        <f>IF(km4_splits_ranks[[#This Row],[41 - 50]]="DNF","DNF",RANK(km4_splits_ranks[[#This Row],[41 - 50]],km4_splits_ranks[41 - 50],1))</f>
        <v>73</v>
      </c>
      <c r="Z68" s="45">
        <f>IF(km4_splits_ranks[[#This Row],[51 - 60]]="DNF","DNF",RANK(km4_splits_ranks[[#This Row],[51 - 60]],km4_splits_ranks[51 - 60],1))</f>
        <v>72</v>
      </c>
      <c r="AA68" s="45">
        <f>IF(km4_splits_ranks[[#This Row],[61 - 70]]="DNF","DNF",RANK(km4_splits_ranks[[#This Row],[61 - 70]],km4_splits_ranks[61 - 70],1))</f>
        <v>73</v>
      </c>
      <c r="AB68" s="45">
        <f>IF(km4_splits_ranks[[#This Row],[71 - 80]]="DNF","DNF",RANK(km4_splits_ranks[[#This Row],[71 - 80]],km4_splits_ranks[71 - 80],1))</f>
        <v>66</v>
      </c>
      <c r="AC68" s="45">
        <f>IF(km4_splits_ranks[[#This Row],[81 - 90]]="DNF","DNF",RANK(km4_splits_ranks[[#This Row],[81 - 90]],km4_splits_ranks[81 - 90],1))</f>
        <v>54</v>
      </c>
      <c r="AD68" s="45">
        <f>IF(km4_splits_ranks[[#This Row],[91 - 100]]="DNF","DNF",RANK(km4_splits_ranks[[#This Row],[91 - 100]],km4_splits_ranks[91 - 100],1))</f>
        <v>58</v>
      </c>
      <c r="AE68" s="46">
        <f>IF(km4_splits_ranks[[#This Row],[101 - 105]]="DNF","DNF",RANK(km4_splits_ranks[[#This Row],[101 - 105]],km4_splits_ranks[101 - 105],1))</f>
        <v>64</v>
      </c>
      <c r="AF68" s="21">
        <f>km4_splits_ranks[[#This Row],[1 - 10]]</f>
        <v>1.4655787037037037E-2</v>
      </c>
      <c r="AG68" s="17">
        <f>IF(km4_splits_ranks[[#This Row],[11 - 20]]="DNF","DNF",km4_splits_ranks[[#This Row],[10 okr ]]+km4_splits_ranks[[#This Row],[11 - 20]])</f>
        <v>2.8742361111111107E-2</v>
      </c>
      <c r="AH68" s="17">
        <f>IF(km4_splits_ranks[[#This Row],[21 - 30]]="DNF","DNF",km4_splits_ranks[[#This Row],[20 okr ]]+km4_splits_ranks[[#This Row],[21 - 30]])</f>
        <v>4.3088657407407402E-2</v>
      </c>
      <c r="AI68" s="17">
        <f>IF(km4_splits_ranks[[#This Row],[31 - 40]]="DNF","DNF",km4_splits_ranks[[#This Row],[30 okr ]]+km4_splits_ranks[[#This Row],[31 - 40]])</f>
        <v>5.7666898148148141E-2</v>
      </c>
      <c r="AJ68" s="17">
        <f>IF(km4_splits_ranks[[#This Row],[41 - 50]]="DNF","DNF",km4_splits_ranks[[#This Row],[40 okr ]]+km4_splits_ranks[[#This Row],[41 - 50]])</f>
        <v>7.2775347222222217E-2</v>
      </c>
      <c r="AK68" s="17">
        <f>IF(km4_splits_ranks[[#This Row],[51 - 60]]="DNF","DNF",km4_splits_ranks[[#This Row],[50 okr ]]+km4_splits_ranks[[#This Row],[51 - 60]])</f>
        <v>8.8287615740740732E-2</v>
      </c>
      <c r="AL68" s="17">
        <f>IF(km4_splits_ranks[[#This Row],[61 - 70]]="DNF","DNF",km4_splits_ranks[[#This Row],[60 okr ]]+km4_splits_ranks[[#This Row],[61 - 70]])</f>
        <v>0.10409791666666665</v>
      </c>
      <c r="AM68" s="17">
        <f>IF(km4_splits_ranks[[#This Row],[71 - 80]]="DNF","DNF",km4_splits_ranks[[#This Row],[70 okr ]]+km4_splits_ranks[[#This Row],[71 - 80]])</f>
        <v>0.12027395833333332</v>
      </c>
      <c r="AN68" s="17">
        <f>IF(km4_splits_ranks[[#This Row],[81 - 90]]="DNF","DNF",km4_splits_ranks[[#This Row],[80 okr ]]+km4_splits_ranks[[#This Row],[81 - 90]])</f>
        <v>0.13627442129629627</v>
      </c>
      <c r="AO68" s="17">
        <f>IF(km4_splits_ranks[[#This Row],[91 - 100]]="DNF","DNF",km4_splits_ranks[[#This Row],[90 okr ]]+km4_splits_ranks[[#This Row],[91 - 100]])</f>
        <v>0.15274328703703702</v>
      </c>
      <c r="AP68" s="22">
        <f>IF(km4_splits_ranks[[#This Row],[101 - 105]]="DNF","DNF",km4_splits_ranks[[#This Row],[100 okr ]]+km4_splits_ranks[[#This Row],[101 - 105]])</f>
        <v>0.16095289351851849</v>
      </c>
      <c r="AQ68" s="47">
        <f>IF(km4_splits_ranks[[#This Row],[10 okr ]]="DNF","DNF",RANK(km4_splits_ranks[[#This Row],[10 okr ]],km4_splits_ranks[[10 okr ]],1))</f>
        <v>63</v>
      </c>
      <c r="AR68" s="48">
        <f>IF(km4_splits_ranks[[#This Row],[20 okr ]]="DNF","DNF",RANK(km4_splits_ranks[[#This Row],[20 okr ]],km4_splits_ranks[[20 okr ]],1))</f>
        <v>65</v>
      </c>
      <c r="AS68" s="48">
        <f>IF(km4_splits_ranks[[#This Row],[30 okr ]]="DNF","DNF",RANK(km4_splits_ranks[[#This Row],[30 okr ]],km4_splits_ranks[[30 okr ]],1))</f>
        <v>67</v>
      </c>
      <c r="AT68" s="48">
        <f>IF(km4_splits_ranks[[#This Row],[40 okr ]]="DNF","DNF",RANK(km4_splits_ranks[[#This Row],[40 okr ]],km4_splits_ranks[[40 okr ]],1))</f>
        <v>68</v>
      </c>
      <c r="AU68" s="48">
        <f>IF(km4_splits_ranks[[#This Row],[50 okr ]]="DNF","DNF",RANK(km4_splits_ranks[[#This Row],[50 okr ]],km4_splits_ranks[[50 okr ]],1))</f>
        <v>67</v>
      </c>
      <c r="AV68" s="48">
        <f>IF(km4_splits_ranks[[#This Row],[60 okr ]]="DNF","DNF",RANK(km4_splits_ranks[[#This Row],[60 okr ]],km4_splits_ranks[[60 okr ]],1))</f>
        <v>68</v>
      </c>
      <c r="AW68" s="48">
        <f>IF(km4_splits_ranks[[#This Row],[70 okr ]]="DNF","DNF",RANK(km4_splits_ranks[[#This Row],[70 okr ]],km4_splits_ranks[[70 okr ]],1))</f>
        <v>68</v>
      </c>
      <c r="AX68" s="48">
        <f>IF(km4_splits_ranks[[#This Row],[80 okr ]]="DNF","DNF",RANK(km4_splits_ranks[[#This Row],[80 okr ]],km4_splits_ranks[[80 okr ]],1))</f>
        <v>69</v>
      </c>
      <c r="AY68" s="48">
        <f>IF(km4_splits_ranks[[#This Row],[90 okr ]]="DNF","DNF",RANK(km4_splits_ranks[[#This Row],[90 okr ]],km4_splits_ranks[[90 okr ]],1))</f>
        <v>68</v>
      </c>
      <c r="AZ68" s="48">
        <f>IF(km4_splits_ranks[[#This Row],[100 okr ]]="DNF","DNF",RANK(km4_splits_ranks[[#This Row],[100 okr ]],km4_splits_ranks[[100 okr ]],1))</f>
        <v>66</v>
      </c>
      <c r="BA68" s="48">
        <f>IF(km4_splits_ranks[[#This Row],[105 okr ]]="DNF","DNF",RANK(km4_splits_ranks[[#This Row],[105 okr ]],km4_splits_ranks[[105 okr ]],1))</f>
        <v>65</v>
      </c>
    </row>
    <row r="69" spans="2:53" x14ac:dyDescent="0.2">
      <c r="B69" s="4">
        <f>laps_times[[#This Row],[poř]]</f>
        <v>66</v>
      </c>
      <c r="C69" s="1">
        <f>laps_times[[#This Row],[s.č.]]</f>
        <v>137</v>
      </c>
      <c r="D69" s="1" t="str">
        <f>laps_times[[#This Row],[jméno]]</f>
        <v>Hach Lukáš</v>
      </c>
      <c r="E69" s="2">
        <f>laps_times[[#This Row],[roč]]</f>
        <v>1984</v>
      </c>
      <c r="F69" s="2" t="str">
        <f>laps_times[[#This Row],[kat]]</f>
        <v>M30</v>
      </c>
      <c r="G69" s="2">
        <f>laps_times[[#This Row],[poř_kat]]</f>
        <v>19</v>
      </c>
      <c r="H69" s="1" t="str">
        <f>IF(ISBLANK(laps_times[[#This Row],[klub]]),"-",laps_times[[#This Row],[klub]])</f>
        <v>-</v>
      </c>
      <c r="I69" s="143">
        <f>laps_times[[#This Row],[celk. čas]]</f>
        <v>0.16135416666666666</v>
      </c>
      <c r="J69" s="28">
        <f>SUM(laps_times[[#This Row],[1]:[10]])</f>
        <v>1.3185763888888889E-2</v>
      </c>
      <c r="K69" s="29">
        <f>SUM(laps_times[[#This Row],[11]:[20]])</f>
        <v>1.2815393518518518E-2</v>
      </c>
      <c r="L69" s="29">
        <f>SUM(laps_times[[#This Row],[21]:[30]])</f>
        <v>1.3278703703703704E-2</v>
      </c>
      <c r="M69" s="29">
        <f>SUM(laps_times[[#This Row],[31]:[40]])</f>
        <v>1.3560879629629631E-2</v>
      </c>
      <c r="N69" s="29">
        <f>SUM(laps_times[[#This Row],[41]:[50]])</f>
        <v>1.4543749999999999E-2</v>
      </c>
      <c r="O69" s="29">
        <f>SUM(laps_times[[#This Row],[51]:[60]])</f>
        <v>1.4845833333333332E-2</v>
      </c>
      <c r="P69" s="29">
        <f>SUM(laps_times[[#This Row],[61]:[70]])</f>
        <v>1.639803240740741E-2</v>
      </c>
      <c r="Q69" s="29">
        <f>SUM(laps_times[[#This Row],[71]:[80]])</f>
        <v>1.7034953703703705E-2</v>
      </c>
      <c r="R69" s="29">
        <f>SUM(laps_times[[#This Row],[81]:[90]])</f>
        <v>1.9295138888888886E-2</v>
      </c>
      <c r="S69" s="29">
        <f>SUM(laps_times[[#This Row],[91]:[100]])</f>
        <v>1.7811226851851852E-2</v>
      </c>
      <c r="T69" s="30">
        <f>SUM(laps_times[[#This Row],[101]:[105]])</f>
        <v>8.5929398148148137E-3</v>
      </c>
      <c r="U69" s="44">
        <f>IF(km4_splits_ranks[[#This Row],[1 - 10]]="DNF","DNF",RANK(km4_splits_ranks[[#This Row],[1 - 10]],km4_splits_ranks[1 - 10],1))</f>
        <v>34</v>
      </c>
      <c r="V69" s="45">
        <f>IF(km4_splits_ranks[[#This Row],[11 - 20]]="DNF","DNF",RANK(km4_splits_ranks[[#This Row],[11 - 20]],km4_splits_ranks[11 - 20],1))</f>
        <v>40</v>
      </c>
      <c r="W69" s="45">
        <f>IF(km4_splits_ranks[[#This Row],[21 - 30]]="DNF","DNF",RANK(km4_splits_ranks[[#This Row],[21 - 30]],km4_splits_ranks[21 - 30],1))</f>
        <v>43</v>
      </c>
      <c r="X69" s="45">
        <f>IF(km4_splits_ranks[[#This Row],[31 - 40]]="DNF","DNF",RANK(km4_splits_ranks[[#This Row],[31 - 40]],km4_splits_ranks[31 - 40],1))</f>
        <v>45</v>
      </c>
      <c r="Y69" s="45">
        <f>IF(km4_splits_ranks[[#This Row],[41 - 50]]="DNF","DNF",RANK(km4_splits_ranks[[#This Row],[41 - 50]],km4_splits_ranks[41 - 50],1))</f>
        <v>63</v>
      </c>
      <c r="Z69" s="45">
        <f>IF(km4_splits_ranks[[#This Row],[51 - 60]]="DNF","DNF",RANK(km4_splits_ranks[[#This Row],[51 - 60]],km4_splits_ranks[51 - 60],1))</f>
        <v>64</v>
      </c>
      <c r="AA69" s="45">
        <f>IF(km4_splits_ranks[[#This Row],[61 - 70]]="DNF","DNF",RANK(km4_splits_ranks[[#This Row],[61 - 70]],km4_splits_ranks[61 - 70],1))</f>
        <v>81</v>
      </c>
      <c r="AB69" s="45">
        <f>IF(km4_splits_ranks[[#This Row],[71 - 80]]="DNF","DNF",RANK(km4_splits_ranks[[#This Row],[71 - 80]],km4_splits_ranks[71 - 80],1))</f>
        <v>81</v>
      </c>
      <c r="AC69" s="45">
        <f>IF(km4_splits_ranks[[#This Row],[81 - 90]]="DNF","DNF",RANK(km4_splits_ranks[[#This Row],[81 - 90]],km4_splits_ranks[81 - 90],1))</f>
        <v>93</v>
      </c>
      <c r="AD69" s="45">
        <f>IF(km4_splits_ranks[[#This Row],[91 - 100]]="DNF","DNF",RANK(km4_splits_ranks[[#This Row],[91 - 100]],km4_splits_ranks[91 - 100],1))</f>
        <v>78</v>
      </c>
      <c r="AE69" s="46">
        <f>IF(km4_splits_ranks[[#This Row],[101 - 105]]="DNF","DNF",RANK(km4_splits_ranks[[#This Row],[101 - 105]],km4_splits_ranks[101 - 105],1))</f>
        <v>76</v>
      </c>
      <c r="AF69" s="21">
        <f>km4_splits_ranks[[#This Row],[1 - 10]]</f>
        <v>1.3185763888888889E-2</v>
      </c>
      <c r="AG69" s="17">
        <f>IF(km4_splits_ranks[[#This Row],[11 - 20]]="DNF","DNF",km4_splits_ranks[[#This Row],[10 okr ]]+km4_splits_ranks[[#This Row],[11 - 20]])</f>
        <v>2.6001157407407407E-2</v>
      </c>
      <c r="AH69" s="17">
        <f>IF(km4_splits_ranks[[#This Row],[21 - 30]]="DNF","DNF",km4_splits_ranks[[#This Row],[20 okr ]]+km4_splits_ranks[[#This Row],[21 - 30]])</f>
        <v>3.9279861111111113E-2</v>
      </c>
      <c r="AI69" s="17">
        <f>IF(km4_splits_ranks[[#This Row],[31 - 40]]="DNF","DNF",km4_splits_ranks[[#This Row],[30 okr ]]+km4_splits_ranks[[#This Row],[31 - 40]])</f>
        <v>5.2840740740740744E-2</v>
      </c>
      <c r="AJ69" s="17">
        <f>IF(km4_splits_ranks[[#This Row],[41 - 50]]="DNF","DNF",km4_splits_ranks[[#This Row],[40 okr ]]+km4_splits_ranks[[#This Row],[41 - 50]])</f>
        <v>6.7384490740740738E-2</v>
      </c>
      <c r="AK69" s="17">
        <f>IF(km4_splits_ranks[[#This Row],[51 - 60]]="DNF","DNF",km4_splits_ranks[[#This Row],[50 okr ]]+km4_splits_ranks[[#This Row],[51 - 60]])</f>
        <v>8.2230324074074074E-2</v>
      </c>
      <c r="AL69" s="17">
        <f>IF(km4_splits_ranks[[#This Row],[61 - 70]]="DNF","DNF",km4_splits_ranks[[#This Row],[60 okr ]]+km4_splits_ranks[[#This Row],[61 - 70]])</f>
        <v>9.862835648148148E-2</v>
      </c>
      <c r="AM69" s="17">
        <f>IF(km4_splits_ranks[[#This Row],[71 - 80]]="DNF","DNF",km4_splits_ranks[[#This Row],[70 okr ]]+km4_splits_ranks[[#This Row],[71 - 80]])</f>
        <v>0.11566331018518519</v>
      </c>
      <c r="AN69" s="17">
        <f>IF(km4_splits_ranks[[#This Row],[81 - 90]]="DNF","DNF",km4_splits_ranks[[#This Row],[80 okr ]]+km4_splits_ranks[[#This Row],[81 - 90]])</f>
        <v>0.13495844907407409</v>
      </c>
      <c r="AO69" s="17">
        <f>IF(km4_splits_ranks[[#This Row],[91 - 100]]="DNF","DNF",km4_splits_ranks[[#This Row],[90 okr ]]+km4_splits_ranks[[#This Row],[91 - 100]])</f>
        <v>0.15276967592592594</v>
      </c>
      <c r="AP69" s="22">
        <f>IF(km4_splits_ranks[[#This Row],[101 - 105]]="DNF","DNF",km4_splits_ranks[[#This Row],[100 okr ]]+km4_splits_ranks[[#This Row],[101 - 105]])</f>
        <v>0.16136261574074076</v>
      </c>
      <c r="AQ69" s="47">
        <f>IF(km4_splits_ranks[[#This Row],[10 okr ]]="DNF","DNF",RANK(km4_splits_ranks[[#This Row],[10 okr ]],km4_splits_ranks[[10 okr ]],1))</f>
        <v>34</v>
      </c>
      <c r="AR69" s="48">
        <f>IF(km4_splits_ranks[[#This Row],[20 okr ]]="DNF","DNF",RANK(km4_splits_ranks[[#This Row],[20 okr ]],km4_splits_ranks[[20 okr ]],1))</f>
        <v>35</v>
      </c>
      <c r="AS69" s="48">
        <f>IF(km4_splits_ranks[[#This Row],[30 okr ]]="DNF","DNF",RANK(km4_splits_ranks[[#This Row],[30 okr ]],km4_splits_ranks[[30 okr ]],1))</f>
        <v>39</v>
      </c>
      <c r="AT69" s="48">
        <f>IF(km4_splits_ranks[[#This Row],[40 okr ]]="DNF","DNF",RANK(km4_splits_ranks[[#This Row],[40 okr ]],km4_splits_ranks[[40 okr ]],1))</f>
        <v>41</v>
      </c>
      <c r="AU69" s="48">
        <f>IF(km4_splits_ranks[[#This Row],[50 okr ]]="DNF","DNF",RANK(km4_splits_ranks[[#This Row],[50 okr ]],km4_splits_ranks[[50 okr ]],1))</f>
        <v>44</v>
      </c>
      <c r="AV69" s="48">
        <f>IF(km4_splits_ranks[[#This Row],[60 okr ]]="DNF","DNF",RANK(km4_splits_ranks[[#This Row],[60 okr ]],km4_splits_ranks[[60 okr ]],1))</f>
        <v>47</v>
      </c>
      <c r="AW69" s="48">
        <f>IF(km4_splits_ranks[[#This Row],[70 okr ]]="DNF","DNF",RANK(km4_splits_ranks[[#This Row],[70 okr ]],km4_splits_ranks[[70 okr ]],1))</f>
        <v>52</v>
      </c>
      <c r="AX69" s="48">
        <f>IF(km4_splits_ranks[[#This Row],[80 okr ]]="DNF","DNF",RANK(km4_splits_ranks[[#This Row],[80 okr ]],km4_splits_ranks[[80 okr ]],1))</f>
        <v>58</v>
      </c>
      <c r="AY69" s="48">
        <f>IF(km4_splits_ranks[[#This Row],[90 okr ]]="DNF","DNF",RANK(km4_splits_ranks[[#This Row],[90 okr ]],km4_splits_ranks[[90 okr ]],1))</f>
        <v>65</v>
      </c>
      <c r="AZ69" s="48">
        <f>IF(km4_splits_ranks[[#This Row],[100 okr ]]="DNF","DNF",RANK(km4_splits_ranks[[#This Row],[100 okr ]],km4_splits_ranks[[100 okr ]],1))</f>
        <v>67</v>
      </c>
      <c r="BA69" s="48">
        <f>IF(km4_splits_ranks[[#This Row],[105 okr ]]="DNF","DNF",RANK(km4_splits_ranks[[#This Row],[105 okr ]],km4_splits_ranks[[105 okr ]],1))</f>
        <v>66</v>
      </c>
    </row>
    <row r="70" spans="2:53" x14ac:dyDescent="0.2">
      <c r="B70" s="4">
        <f>laps_times[[#This Row],[poř]]</f>
        <v>67</v>
      </c>
      <c r="C70" s="1">
        <f>laps_times[[#This Row],[s.č.]]</f>
        <v>32</v>
      </c>
      <c r="D70" s="1" t="str">
        <f>laps_times[[#This Row],[jméno]]</f>
        <v>Hannes Kranixfeld</v>
      </c>
      <c r="E70" s="2">
        <f>laps_times[[#This Row],[roč]]</f>
        <v>1973</v>
      </c>
      <c r="F70" s="2" t="str">
        <f>laps_times[[#This Row],[kat]]</f>
        <v>M40</v>
      </c>
      <c r="G70" s="2">
        <f>laps_times[[#This Row],[poř_kat]]</f>
        <v>29</v>
      </c>
      <c r="H70" s="1" t="str">
        <f>IF(ISBLANK(laps_times[[#This Row],[klub]]),"-",laps_times[[#This Row],[klub]])</f>
        <v>Heiltherme Bad Waltersdorf</v>
      </c>
      <c r="I70" s="143">
        <f>laps_times[[#This Row],[celk. čas]]</f>
        <v>0.16184027777777779</v>
      </c>
      <c r="J70" s="28">
        <f>SUM(laps_times[[#This Row],[1]:[10]])</f>
        <v>1.5960185185185185E-2</v>
      </c>
      <c r="K70" s="29">
        <f>SUM(laps_times[[#This Row],[11]:[20]])</f>
        <v>1.4254513888888889E-2</v>
      </c>
      <c r="L70" s="29">
        <f>SUM(laps_times[[#This Row],[21]:[30]])</f>
        <v>1.4965972222222223E-2</v>
      </c>
      <c r="M70" s="29">
        <f>SUM(laps_times[[#This Row],[31]:[40]])</f>
        <v>1.4946296296296294E-2</v>
      </c>
      <c r="N70" s="29">
        <f>SUM(laps_times[[#This Row],[41]:[50]])</f>
        <v>1.5295601851851852E-2</v>
      </c>
      <c r="O70" s="29">
        <f>SUM(laps_times[[#This Row],[51]:[60]])</f>
        <v>1.5471064814814814E-2</v>
      </c>
      <c r="P70" s="29">
        <f>SUM(laps_times[[#This Row],[61]:[70]])</f>
        <v>1.5271296296296297E-2</v>
      </c>
      <c r="Q70" s="29">
        <f>SUM(laps_times[[#This Row],[71]:[80]])</f>
        <v>1.5812268518518517E-2</v>
      </c>
      <c r="R70" s="29">
        <f>SUM(laps_times[[#This Row],[81]:[90]])</f>
        <v>1.6107175925925924E-2</v>
      </c>
      <c r="S70" s="29">
        <f>SUM(laps_times[[#This Row],[91]:[100]])</f>
        <v>1.5840740740740739E-2</v>
      </c>
      <c r="T70" s="30">
        <f>SUM(laps_times[[#This Row],[101]:[105]])</f>
        <v>7.9156250000000008E-3</v>
      </c>
      <c r="U70" s="44">
        <f>IF(km4_splits_ranks[[#This Row],[1 - 10]]="DNF","DNF",RANK(km4_splits_ranks[[#This Row],[1 - 10]],km4_splits_ranks[1 - 10],1))</f>
        <v>94</v>
      </c>
      <c r="V70" s="45">
        <f>IF(km4_splits_ranks[[#This Row],[11 - 20]]="DNF","DNF",RANK(km4_splits_ranks[[#This Row],[11 - 20]],km4_splits_ranks[11 - 20],1))</f>
        <v>71</v>
      </c>
      <c r="W70" s="45">
        <f>IF(km4_splits_ranks[[#This Row],[21 - 30]]="DNF","DNF",RANK(km4_splits_ranks[[#This Row],[21 - 30]],km4_splits_ranks[21 - 30],1))</f>
        <v>86</v>
      </c>
      <c r="X70" s="45">
        <f>IF(km4_splits_ranks[[#This Row],[31 - 40]]="DNF","DNF",RANK(km4_splits_ranks[[#This Row],[31 - 40]],km4_splits_ranks[31 - 40],1))</f>
        <v>77</v>
      </c>
      <c r="Y70" s="45">
        <f>IF(km4_splits_ranks[[#This Row],[41 - 50]]="DNF","DNF",RANK(km4_splits_ranks[[#This Row],[41 - 50]],km4_splits_ranks[41 - 50],1))</f>
        <v>78</v>
      </c>
      <c r="Z70" s="45">
        <f>IF(km4_splits_ranks[[#This Row],[51 - 60]]="DNF","DNF",RANK(km4_splits_ranks[[#This Row],[51 - 60]],km4_splits_ranks[51 - 60],1))</f>
        <v>71</v>
      </c>
      <c r="AA70" s="45">
        <f>IF(km4_splits_ranks[[#This Row],[61 - 70]]="DNF","DNF",RANK(km4_splits_ranks[[#This Row],[61 - 70]],km4_splits_ranks[61 - 70],1))</f>
        <v>60</v>
      </c>
      <c r="AB70" s="45">
        <f>IF(km4_splits_ranks[[#This Row],[71 - 80]]="DNF","DNF",RANK(km4_splits_ranks[[#This Row],[71 - 80]],km4_splits_ranks[71 - 80],1))</f>
        <v>60</v>
      </c>
      <c r="AC70" s="45">
        <f>IF(km4_splits_ranks[[#This Row],[81 - 90]]="DNF","DNF",RANK(km4_splits_ranks[[#This Row],[81 - 90]],km4_splits_ranks[81 - 90],1))</f>
        <v>59</v>
      </c>
      <c r="AD70" s="45">
        <f>IF(km4_splits_ranks[[#This Row],[91 - 100]]="DNF","DNF",RANK(km4_splits_ranks[[#This Row],[91 - 100]],km4_splits_ranks[91 - 100],1))</f>
        <v>47</v>
      </c>
      <c r="AE70" s="46">
        <f>IF(km4_splits_ranks[[#This Row],[101 - 105]]="DNF","DNF",RANK(km4_splits_ranks[[#This Row],[101 - 105]],km4_splits_ranks[101 - 105],1))</f>
        <v>46</v>
      </c>
      <c r="AF70" s="21">
        <f>km4_splits_ranks[[#This Row],[1 - 10]]</f>
        <v>1.5960185185185185E-2</v>
      </c>
      <c r="AG70" s="17">
        <f>IF(km4_splits_ranks[[#This Row],[11 - 20]]="DNF","DNF",km4_splits_ranks[[#This Row],[10 okr ]]+km4_splits_ranks[[#This Row],[11 - 20]])</f>
        <v>3.0214699074074074E-2</v>
      </c>
      <c r="AH70" s="17">
        <f>IF(km4_splits_ranks[[#This Row],[21 - 30]]="DNF","DNF",km4_splits_ranks[[#This Row],[20 okr ]]+km4_splits_ranks[[#This Row],[21 - 30]])</f>
        <v>4.5180671296296299E-2</v>
      </c>
      <c r="AI70" s="17">
        <f>IF(km4_splits_ranks[[#This Row],[31 - 40]]="DNF","DNF",km4_splits_ranks[[#This Row],[30 okr ]]+km4_splits_ranks[[#This Row],[31 - 40]])</f>
        <v>6.0126967592592589E-2</v>
      </c>
      <c r="AJ70" s="17">
        <f>IF(km4_splits_ranks[[#This Row],[41 - 50]]="DNF","DNF",km4_splits_ranks[[#This Row],[40 okr ]]+km4_splits_ranks[[#This Row],[41 - 50]])</f>
        <v>7.5422569444444448E-2</v>
      </c>
      <c r="AK70" s="17">
        <f>IF(km4_splits_ranks[[#This Row],[51 - 60]]="DNF","DNF",km4_splits_ranks[[#This Row],[50 okr ]]+km4_splits_ranks[[#This Row],[51 - 60]])</f>
        <v>9.0893634259259268E-2</v>
      </c>
      <c r="AL70" s="17">
        <f>IF(km4_splits_ranks[[#This Row],[61 - 70]]="DNF","DNF",km4_splits_ranks[[#This Row],[60 okr ]]+km4_splits_ranks[[#This Row],[61 - 70]])</f>
        <v>0.10616493055555556</v>
      </c>
      <c r="AM70" s="17">
        <f>IF(km4_splits_ranks[[#This Row],[71 - 80]]="DNF","DNF",km4_splits_ranks[[#This Row],[70 okr ]]+km4_splits_ranks[[#This Row],[71 - 80]])</f>
        <v>0.12197719907407409</v>
      </c>
      <c r="AN70" s="17">
        <f>IF(km4_splits_ranks[[#This Row],[81 - 90]]="DNF","DNF",km4_splits_ranks[[#This Row],[80 okr ]]+km4_splits_ranks[[#This Row],[81 - 90]])</f>
        <v>0.13808437500000001</v>
      </c>
      <c r="AO70" s="17">
        <f>IF(km4_splits_ranks[[#This Row],[91 - 100]]="DNF","DNF",km4_splits_ranks[[#This Row],[90 okr ]]+km4_splits_ranks[[#This Row],[91 - 100]])</f>
        <v>0.15392511574074075</v>
      </c>
      <c r="AP70" s="22">
        <f>IF(km4_splits_ranks[[#This Row],[101 - 105]]="DNF","DNF",km4_splits_ranks[[#This Row],[100 okr ]]+km4_splits_ranks[[#This Row],[101 - 105]])</f>
        <v>0.16184074074074076</v>
      </c>
      <c r="AQ70" s="47">
        <f>IF(km4_splits_ranks[[#This Row],[10 okr ]]="DNF","DNF",RANK(km4_splits_ranks[[#This Row],[10 okr ]],km4_splits_ranks[[10 okr ]],1))</f>
        <v>94</v>
      </c>
      <c r="AR70" s="48">
        <f>IF(km4_splits_ranks[[#This Row],[20 okr ]]="DNF","DNF",RANK(km4_splits_ranks[[#This Row],[20 okr ]],km4_splits_ranks[[20 okr ]],1))</f>
        <v>82</v>
      </c>
      <c r="AS70" s="48">
        <f>IF(km4_splits_ranks[[#This Row],[30 okr ]]="DNF","DNF",RANK(km4_splits_ranks[[#This Row],[30 okr ]],km4_splits_ranks[[30 okr ]],1))</f>
        <v>83</v>
      </c>
      <c r="AT70" s="48">
        <f>IF(km4_splits_ranks[[#This Row],[40 okr ]]="DNF","DNF",RANK(km4_splits_ranks[[#This Row],[40 okr ]],km4_splits_ranks[[40 okr ]],1))</f>
        <v>82</v>
      </c>
      <c r="AU70" s="48">
        <f>IF(km4_splits_ranks[[#This Row],[50 okr ]]="DNF","DNF",RANK(km4_splits_ranks[[#This Row],[50 okr ]],km4_splits_ranks[[50 okr ]],1))</f>
        <v>81</v>
      </c>
      <c r="AV70" s="48">
        <f>IF(km4_splits_ranks[[#This Row],[60 okr ]]="DNF","DNF",RANK(km4_splits_ranks[[#This Row],[60 okr ]],km4_splits_ranks[[60 okr ]],1))</f>
        <v>80</v>
      </c>
      <c r="AW70" s="48">
        <f>IF(km4_splits_ranks[[#This Row],[70 okr ]]="DNF","DNF",RANK(km4_splits_ranks[[#This Row],[70 okr ]],km4_splits_ranks[[70 okr ]],1))</f>
        <v>75</v>
      </c>
      <c r="AX70" s="48">
        <f>IF(km4_splits_ranks[[#This Row],[80 okr ]]="DNF","DNF",RANK(km4_splits_ranks[[#This Row],[80 okr ]],km4_splits_ranks[[80 okr ]],1))</f>
        <v>72</v>
      </c>
      <c r="AY70" s="48">
        <f>IF(km4_splits_ranks[[#This Row],[90 okr ]]="DNF","DNF",RANK(km4_splits_ranks[[#This Row],[90 okr ]],km4_splits_ranks[[90 okr ]],1))</f>
        <v>70</v>
      </c>
      <c r="AZ70" s="48">
        <f>IF(km4_splits_ranks[[#This Row],[100 okr ]]="DNF","DNF",RANK(km4_splits_ranks[[#This Row],[100 okr ]],km4_splits_ranks[[100 okr ]],1))</f>
        <v>68</v>
      </c>
      <c r="BA70" s="48">
        <f>IF(km4_splits_ranks[[#This Row],[105 okr ]]="DNF","DNF",RANK(km4_splits_ranks[[#This Row],[105 okr ]],km4_splits_ranks[[105 okr ]],1))</f>
        <v>67</v>
      </c>
    </row>
    <row r="71" spans="2:53" x14ac:dyDescent="0.2">
      <c r="B71" s="4">
        <f>laps_times[[#This Row],[poř]]</f>
        <v>68</v>
      </c>
      <c r="C71" s="1">
        <f>laps_times[[#This Row],[s.č.]]</f>
        <v>71</v>
      </c>
      <c r="D71" s="1" t="str">
        <f>laps_times[[#This Row],[jméno]]</f>
        <v>Oubram Jan</v>
      </c>
      <c r="E71" s="2">
        <f>laps_times[[#This Row],[roč]]</f>
        <v>1978</v>
      </c>
      <c r="F71" s="2" t="str">
        <f>laps_times[[#This Row],[kat]]</f>
        <v>M40</v>
      </c>
      <c r="G71" s="2">
        <f>laps_times[[#This Row],[poř_kat]]</f>
        <v>30</v>
      </c>
      <c r="H71" s="1" t="str">
        <f>IF(ISBLANK(laps_times[[#This Row],[klub]]),"-",laps_times[[#This Row],[klub]])</f>
        <v>-</v>
      </c>
      <c r="I71" s="143">
        <f>laps_times[[#This Row],[celk. čas]]</f>
        <v>0.16244212962962964</v>
      </c>
      <c r="J71" s="28">
        <f>SUM(laps_times[[#This Row],[1]:[10]])</f>
        <v>1.4841319444444442E-2</v>
      </c>
      <c r="K71" s="29">
        <f>SUM(laps_times[[#This Row],[11]:[20]])</f>
        <v>1.368275462962963E-2</v>
      </c>
      <c r="L71" s="29">
        <f>SUM(laps_times[[#This Row],[21]:[30]])</f>
        <v>1.4102314814814812E-2</v>
      </c>
      <c r="M71" s="29">
        <f>SUM(laps_times[[#This Row],[31]:[40]])</f>
        <v>1.3936921296296294E-2</v>
      </c>
      <c r="N71" s="29">
        <f>SUM(laps_times[[#This Row],[41]:[50]])</f>
        <v>1.4283796296296294E-2</v>
      </c>
      <c r="O71" s="29">
        <f>SUM(laps_times[[#This Row],[51]:[60]])</f>
        <v>1.4768287037037036E-2</v>
      </c>
      <c r="P71" s="29">
        <f>SUM(laps_times[[#This Row],[61]:[70]])</f>
        <v>1.5617013888888889E-2</v>
      </c>
      <c r="Q71" s="29">
        <f>SUM(laps_times[[#This Row],[71]:[80]])</f>
        <v>1.5698263888888887E-2</v>
      </c>
      <c r="R71" s="29">
        <f>SUM(laps_times[[#This Row],[81]:[90]])</f>
        <v>1.7350115740740742E-2</v>
      </c>
      <c r="S71" s="29">
        <f>SUM(laps_times[[#This Row],[91]:[100]])</f>
        <v>1.8316435185185189E-2</v>
      </c>
      <c r="T71" s="30">
        <f>SUM(laps_times[[#This Row],[101]:[105]])</f>
        <v>9.8481481481481475E-3</v>
      </c>
      <c r="U71" s="44">
        <f>IF(km4_splits_ranks[[#This Row],[1 - 10]]="DNF","DNF",RANK(km4_splits_ranks[[#This Row],[1 - 10]],km4_splits_ranks[1 - 10],1))</f>
        <v>68</v>
      </c>
      <c r="V71" s="45">
        <f>IF(km4_splits_ranks[[#This Row],[11 - 20]]="DNF","DNF",RANK(km4_splits_ranks[[#This Row],[11 - 20]],km4_splits_ranks[11 - 20],1))</f>
        <v>54</v>
      </c>
      <c r="W71" s="45">
        <f>IF(km4_splits_ranks[[#This Row],[21 - 30]]="DNF","DNF",RANK(km4_splits_ranks[[#This Row],[21 - 30]],km4_splits_ranks[21 - 30],1))</f>
        <v>63</v>
      </c>
      <c r="X71" s="45">
        <f>IF(km4_splits_ranks[[#This Row],[31 - 40]]="DNF","DNF",RANK(km4_splits_ranks[[#This Row],[31 - 40]],km4_splits_ranks[31 - 40],1))</f>
        <v>59</v>
      </c>
      <c r="Y71" s="45">
        <f>IF(km4_splits_ranks[[#This Row],[41 - 50]]="DNF","DNF",RANK(km4_splits_ranks[[#This Row],[41 - 50]],km4_splits_ranks[41 - 50],1))</f>
        <v>60</v>
      </c>
      <c r="Z71" s="45">
        <f>IF(km4_splits_ranks[[#This Row],[51 - 60]]="DNF","DNF",RANK(km4_splits_ranks[[#This Row],[51 - 60]],km4_splits_ranks[51 - 60],1))</f>
        <v>61</v>
      </c>
      <c r="AA71" s="45">
        <f>IF(km4_splits_ranks[[#This Row],[61 - 70]]="DNF","DNF",RANK(km4_splits_ranks[[#This Row],[61 - 70]],km4_splits_ranks[61 - 70],1))</f>
        <v>69</v>
      </c>
      <c r="AB71" s="45">
        <f>IF(km4_splits_ranks[[#This Row],[71 - 80]]="DNF","DNF",RANK(km4_splits_ranks[[#This Row],[71 - 80]],km4_splits_ranks[71 - 80],1))</f>
        <v>59</v>
      </c>
      <c r="AC71" s="45">
        <f>IF(km4_splits_ranks[[#This Row],[81 - 90]]="DNF","DNF",RANK(km4_splits_ranks[[#This Row],[81 - 90]],km4_splits_ranks[81 - 90],1))</f>
        <v>78</v>
      </c>
      <c r="AD71" s="45">
        <f>IF(km4_splits_ranks[[#This Row],[91 - 100]]="DNF","DNF",RANK(km4_splits_ranks[[#This Row],[91 - 100]],km4_splits_ranks[91 - 100],1))</f>
        <v>84</v>
      </c>
      <c r="AE71" s="46">
        <f>IF(km4_splits_ranks[[#This Row],[101 - 105]]="DNF","DNF",RANK(km4_splits_ranks[[#This Row],[101 - 105]],km4_splits_ranks[101 - 105],1))</f>
        <v>102</v>
      </c>
      <c r="AF71" s="21">
        <f>km4_splits_ranks[[#This Row],[1 - 10]]</f>
        <v>1.4841319444444442E-2</v>
      </c>
      <c r="AG71" s="17">
        <f>IF(km4_splits_ranks[[#This Row],[11 - 20]]="DNF","DNF",km4_splits_ranks[[#This Row],[10 okr ]]+km4_splits_ranks[[#This Row],[11 - 20]])</f>
        <v>2.852407407407407E-2</v>
      </c>
      <c r="AH71" s="17">
        <f>IF(km4_splits_ranks[[#This Row],[21 - 30]]="DNF","DNF",km4_splits_ranks[[#This Row],[20 okr ]]+km4_splits_ranks[[#This Row],[21 - 30]])</f>
        <v>4.262638888888888E-2</v>
      </c>
      <c r="AI71" s="17">
        <f>IF(km4_splits_ranks[[#This Row],[31 - 40]]="DNF","DNF",km4_splits_ranks[[#This Row],[30 okr ]]+km4_splits_ranks[[#This Row],[31 - 40]])</f>
        <v>5.6563310185185178E-2</v>
      </c>
      <c r="AJ71" s="17">
        <f>IF(km4_splits_ranks[[#This Row],[41 - 50]]="DNF","DNF",km4_splits_ranks[[#This Row],[40 okr ]]+km4_splits_ranks[[#This Row],[41 - 50]])</f>
        <v>7.0847106481481473E-2</v>
      </c>
      <c r="AK71" s="17">
        <f>IF(km4_splits_ranks[[#This Row],[51 - 60]]="DNF","DNF",km4_splits_ranks[[#This Row],[50 okr ]]+km4_splits_ranks[[#This Row],[51 - 60]])</f>
        <v>8.5615393518518504E-2</v>
      </c>
      <c r="AL71" s="17">
        <f>IF(km4_splits_ranks[[#This Row],[61 - 70]]="DNF","DNF",km4_splits_ranks[[#This Row],[60 okr ]]+km4_splits_ranks[[#This Row],[61 - 70]])</f>
        <v>0.1012324074074074</v>
      </c>
      <c r="AM71" s="17">
        <f>IF(km4_splits_ranks[[#This Row],[71 - 80]]="DNF","DNF",km4_splits_ranks[[#This Row],[70 okr ]]+km4_splits_ranks[[#This Row],[71 - 80]])</f>
        <v>0.11693067129629628</v>
      </c>
      <c r="AN71" s="17">
        <f>IF(km4_splits_ranks[[#This Row],[81 - 90]]="DNF","DNF",km4_splits_ranks[[#This Row],[80 okr ]]+km4_splits_ranks[[#This Row],[81 - 90]])</f>
        <v>0.13428078703703702</v>
      </c>
      <c r="AO71" s="17">
        <f>IF(km4_splits_ranks[[#This Row],[91 - 100]]="DNF","DNF",km4_splits_ranks[[#This Row],[90 okr ]]+km4_splits_ranks[[#This Row],[91 - 100]])</f>
        <v>0.15259722222222222</v>
      </c>
      <c r="AP71" s="22">
        <f>IF(km4_splits_ranks[[#This Row],[101 - 105]]="DNF","DNF",km4_splits_ranks[[#This Row],[100 okr ]]+km4_splits_ranks[[#This Row],[101 - 105]])</f>
        <v>0.16244537037037038</v>
      </c>
      <c r="AQ71" s="47">
        <f>IF(km4_splits_ranks[[#This Row],[10 okr ]]="DNF","DNF",RANK(km4_splits_ranks[[#This Row],[10 okr ]],km4_splits_ranks[[10 okr ]],1))</f>
        <v>68</v>
      </c>
      <c r="AR71" s="48">
        <f>IF(km4_splits_ranks[[#This Row],[20 okr ]]="DNF","DNF",RANK(km4_splits_ranks[[#This Row],[20 okr ]],km4_splits_ranks[[20 okr ]],1))</f>
        <v>62</v>
      </c>
      <c r="AS71" s="48">
        <f>IF(km4_splits_ranks[[#This Row],[30 okr ]]="DNF","DNF",RANK(km4_splits_ranks[[#This Row],[30 okr ]],km4_splits_ranks[[30 okr ]],1))</f>
        <v>63</v>
      </c>
      <c r="AT71" s="48">
        <f>IF(km4_splits_ranks[[#This Row],[40 okr ]]="DNF","DNF",RANK(km4_splits_ranks[[#This Row],[40 okr ]],km4_splits_ranks[[40 okr ]],1))</f>
        <v>63</v>
      </c>
      <c r="AU71" s="48">
        <f>IF(km4_splits_ranks[[#This Row],[50 okr ]]="DNF","DNF",RANK(km4_splits_ranks[[#This Row],[50 okr ]],km4_splits_ranks[[50 okr ]],1))</f>
        <v>60</v>
      </c>
      <c r="AV71" s="48">
        <f>IF(km4_splits_ranks[[#This Row],[60 okr ]]="DNF","DNF",RANK(km4_splits_ranks[[#This Row],[60 okr ]],km4_splits_ranks[[60 okr ]],1))</f>
        <v>60</v>
      </c>
      <c r="AW71" s="48">
        <f>IF(km4_splits_ranks[[#This Row],[70 okr ]]="DNF","DNF",RANK(km4_splits_ranks[[#This Row],[70 okr ]],km4_splits_ranks[[70 okr ]],1))</f>
        <v>62</v>
      </c>
      <c r="AX71" s="48">
        <f>IF(km4_splits_ranks[[#This Row],[80 okr ]]="DNF","DNF",RANK(km4_splits_ranks[[#This Row],[80 okr ]],km4_splits_ranks[[80 okr ]],1))</f>
        <v>63</v>
      </c>
      <c r="AY71" s="48">
        <f>IF(km4_splits_ranks[[#This Row],[90 okr ]]="DNF","DNF",RANK(km4_splits_ranks[[#This Row],[90 okr ]],km4_splits_ranks[[90 okr ]],1))</f>
        <v>63</v>
      </c>
      <c r="AZ71" s="48">
        <f>IF(km4_splits_ranks[[#This Row],[100 okr ]]="DNF","DNF",RANK(km4_splits_ranks[[#This Row],[100 okr ]],km4_splits_ranks[[100 okr ]],1))</f>
        <v>65</v>
      </c>
      <c r="BA71" s="48">
        <f>IF(km4_splits_ranks[[#This Row],[105 okr ]]="DNF","DNF",RANK(km4_splits_ranks[[#This Row],[105 okr ]],km4_splits_ranks[[105 okr ]],1))</f>
        <v>68</v>
      </c>
    </row>
    <row r="72" spans="2:53" x14ac:dyDescent="0.2">
      <c r="B72" s="4">
        <f>laps_times[[#This Row],[poř]]</f>
        <v>69</v>
      </c>
      <c r="C72" s="1">
        <f>laps_times[[#This Row],[s.č.]]</f>
        <v>47</v>
      </c>
      <c r="D72" s="1" t="str">
        <f>laps_times[[#This Row],[jméno]]</f>
        <v>Kejšar Jan</v>
      </c>
      <c r="E72" s="2">
        <f>laps_times[[#This Row],[roč]]</f>
        <v>1978</v>
      </c>
      <c r="F72" s="2" t="str">
        <f>laps_times[[#This Row],[kat]]</f>
        <v>M40</v>
      </c>
      <c r="G72" s="2">
        <f>laps_times[[#This Row],[poř_kat]]</f>
        <v>31</v>
      </c>
      <c r="H72" s="1" t="str">
        <f>IF(ISBLANK(laps_times[[#This Row],[klub]]),"-",laps_times[[#This Row],[klub]])</f>
        <v>-</v>
      </c>
      <c r="I72" s="143">
        <f>laps_times[[#This Row],[celk. čas]]</f>
        <v>0.16251157407407407</v>
      </c>
      <c r="J72" s="28">
        <f>SUM(laps_times[[#This Row],[1]:[10]])</f>
        <v>1.5755787037037037E-2</v>
      </c>
      <c r="K72" s="29">
        <f>SUM(laps_times[[#This Row],[11]:[20]])</f>
        <v>1.4589351851851855E-2</v>
      </c>
      <c r="L72" s="29">
        <f>SUM(laps_times[[#This Row],[21]:[30]])</f>
        <v>1.4819560185185186E-2</v>
      </c>
      <c r="M72" s="29">
        <f>SUM(laps_times[[#This Row],[31]:[40]])</f>
        <v>1.4815393518518519E-2</v>
      </c>
      <c r="N72" s="29">
        <f>SUM(laps_times[[#This Row],[41]:[50]])</f>
        <v>1.5194675925925927E-2</v>
      </c>
      <c r="O72" s="29">
        <f>SUM(laps_times[[#This Row],[51]:[60]])</f>
        <v>1.5374305555555556E-2</v>
      </c>
      <c r="P72" s="29">
        <f>SUM(laps_times[[#This Row],[61]:[70]])</f>
        <v>1.5543865740740742E-2</v>
      </c>
      <c r="Q72" s="29">
        <f>SUM(laps_times[[#This Row],[71]:[80]])</f>
        <v>1.5898032407407409E-2</v>
      </c>
      <c r="R72" s="29">
        <f>SUM(laps_times[[#This Row],[81]:[90]])</f>
        <v>1.5989583333333335E-2</v>
      </c>
      <c r="S72" s="29">
        <f>SUM(laps_times[[#This Row],[91]:[100]])</f>
        <v>1.6422106481481482E-2</v>
      </c>
      <c r="T72" s="30">
        <f>SUM(laps_times[[#This Row],[101]:[105]])</f>
        <v>8.1175925925925929E-3</v>
      </c>
      <c r="U72" s="44">
        <f>IF(km4_splits_ranks[[#This Row],[1 - 10]]="DNF","DNF",RANK(km4_splits_ranks[[#This Row],[1 - 10]],km4_splits_ranks[1 - 10],1))</f>
        <v>88</v>
      </c>
      <c r="V72" s="45">
        <f>IF(km4_splits_ranks[[#This Row],[11 - 20]]="DNF","DNF",RANK(km4_splits_ranks[[#This Row],[11 - 20]],km4_splits_ranks[11 - 20],1))</f>
        <v>76</v>
      </c>
      <c r="W72" s="45">
        <f>IF(km4_splits_ranks[[#This Row],[21 - 30]]="DNF","DNF",RANK(km4_splits_ranks[[#This Row],[21 - 30]],km4_splits_ranks[21 - 30],1))</f>
        <v>81</v>
      </c>
      <c r="X72" s="45">
        <f>IF(km4_splits_ranks[[#This Row],[31 - 40]]="DNF","DNF",RANK(km4_splits_ranks[[#This Row],[31 - 40]],km4_splits_ranks[31 - 40],1))</f>
        <v>73</v>
      </c>
      <c r="Y72" s="45">
        <f>IF(km4_splits_ranks[[#This Row],[41 - 50]]="DNF","DNF",RANK(km4_splits_ranks[[#This Row],[41 - 50]],km4_splits_ranks[41 - 50],1))</f>
        <v>75</v>
      </c>
      <c r="Z72" s="45">
        <f>IF(km4_splits_ranks[[#This Row],[51 - 60]]="DNF","DNF",RANK(km4_splits_ranks[[#This Row],[51 - 60]],km4_splits_ranks[51 - 60],1))</f>
        <v>69</v>
      </c>
      <c r="AA72" s="45">
        <f>IF(km4_splits_ranks[[#This Row],[61 - 70]]="DNF","DNF",RANK(km4_splits_ranks[[#This Row],[61 - 70]],km4_splits_ranks[61 - 70],1))</f>
        <v>68</v>
      </c>
      <c r="AB72" s="45">
        <f>IF(km4_splits_ranks[[#This Row],[71 - 80]]="DNF","DNF",RANK(km4_splits_ranks[[#This Row],[71 - 80]],km4_splits_ranks[71 - 80],1))</f>
        <v>62</v>
      </c>
      <c r="AC72" s="45">
        <f>IF(km4_splits_ranks[[#This Row],[81 - 90]]="DNF","DNF",RANK(km4_splits_ranks[[#This Row],[81 - 90]],km4_splits_ranks[81 - 90],1))</f>
        <v>53</v>
      </c>
      <c r="AD72" s="45">
        <f>IF(km4_splits_ranks[[#This Row],[91 - 100]]="DNF","DNF",RANK(km4_splits_ranks[[#This Row],[91 - 100]],km4_splits_ranks[91 - 100],1))</f>
        <v>56</v>
      </c>
      <c r="AE72" s="46">
        <f>IF(km4_splits_ranks[[#This Row],[101 - 105]]="DNF","DNF",RANK(km4_splits_ranks[[#This Row],[101 - 105]],km4_splits_ranks[101 - 105],1))</f>
        <v>59</v>
      </c>
      <c r="AF72" s="21">
        <f>km4_splits_ranks[[#This Row],[1 - 10]]</f>
        <v>1.5755787037037037E-2</v>
      </c>
      <c r="AG72" s="17">
        <f>IF(km4_splits_ranks[[#This Row],[11 - 20]]="DNF","DNF",km4_splits_ranks[[#This Row],[10 okr ]]+km4_splits_ranks[[#This Row],[11 - 20]])</f>
        <v>3.0345138888888894E-2</v>
      </c>
      <c r="AH72" s="17">
        <f>IF(km4_splits_ranks[[#This Row],[21 - 30]]="DNF","DNF",km4_splits_ranks[[#This Row],[20 okr ]]+km4_splits_ranks[[#This Row],[21 - 30]])</f>
        <v>4.5164699074074083E-2</v>
      </c>
      <c r="AI72" s="17">
        <f>IF(km4_splits_ranks[[#This Row],[31 - 40]]="DNF","DNF",km4_splits_ranks[[#This Row],[30 okr ]]+km4_splits_ranks[[#This Row],[31 - 40]])</f>
        <v>5.9980092592592599E-2</v>
      </c>
      <c r="AJ72" s="17">
        <f>IF(km4_splits_ranks[[#This Row],[41 - 50]]="DNF","DNF",km4_splits_ranks[[#This Row],[40 okr ]]+km4_splits_ranks[[#This Row],[41 - 50]])</f>
        <v>7.5174768518518523E-2</v>
      </c>
      <c r="AK72" s="17">
        <f>IF(km4_splits_ranks[[#This Row],[51 - 60]]="DNF","DNF",km4_splits_ranks[[#This Row],[50 okr ]]+km4_splits_ranks[[#This Row],[51 - 60]])</f>
        <v>9.0549074074074073E-2</v>
      </c>
      <c r="AL72" s="17">
        <f>IF(km4_splits_ranks[[#This Row],[61 - 70]]="DNF","DNF",km4_splits_ranks[[#This Row],[60 okr ]]+km4_splits_ranks[[#This Row],[61 - 70]])</f>
        <v>0.10609293981481481</v>
      </c>
      <c r="AM72" s="17">
        <f>IF(km4_splits_ranks[[#This Row],[71 - 80]]="DNF","DNF",km4_splits_ranks[[#This Row],[70 okr ]]+km4_splits_ranks[[#This Row],[71 - 80]])</f>
        <v>0.12199097222222222</v>
      </c>
      <c r="AN72" s="17">
        <f>IF(km4_splits_ranks[[#This Row],[81 - 90]]="DNF","DNF",km4_splits_ranks[[#This Row],[80 okr ]]+km4_splits_ranks[[#This Row],[81 - 90]])</f>
        <v>0.13798055555555555</v>
      </c>
      <c r="AO72" s="17">
        <f>IF(km4_splits_ranks[[#This Row],[91 - 100]]="DNF","DNF",km4_splits_ranks[[#This Row],[90 okr ]]+km4_splits_ranks[[#This Row],[91 - 100]])</f>
        <v>0.15440266203703704</v>
      </c>
      <c r="AP72" s="22">
        <f>IF(km4_splits_ranks[[#This Row],[101 - 105]]="DNF","DNF",km4_splits_ranks[[#This Row],[100 okr ]]+km4_splits_ranks[[#This Row],[101 - 105]])</f>
        <v>0.16252025462962963</v>
      </c>
      <c r="AQ72" s="47">
        <f>IF(km4_splits_ranks[[#This Row],[10 okr ]]="DNF","DNF",RANK(km4_splits_ranks[[#This Row],[10 okr ]],km4_splits_ranks[[10 okr ]],1))</f>
        <v>88</v>
      </c>
      <c r="AR72" s="48">
        <f>IF(km4_splits_ranks[[#This Row],[20 okr ]]="DNF","DNF",RANK(km4_splits_ranks[[#This Row],[20 okr ]],km4_splits_ranks[[20 okr ]],1))</f>
        <v>83</v>
      </c>
      <c r="AS72" s="48">
        <f>IF(km4_splits_ranks[[#This Row],[30 okr ]]="DNF","DNF",RANK(km4_splits_ranks[[#This Row],[30 okr ]],km4_splits_ranks[[30 okr ]],1))</f>
        <v>82</v>
      </c>
      <c r="AT72" s="48">
        <f>IF(km4_splits_ranks[[#This Row],[40 okr ]]="DNF","DNF",RANK(km4_splits_ranks[[#This Row],[40 okr ]],km4_splits_ranks[[40 okr ]],1))</f>
        <v>81</v>
      </c>
      <c r="AU72" s="48">
        <f>IF(km4_splits_ranks[[#This Row],[50 okr ]]="DNF","DNF",RANK(km4_splits_ranks[[#This Row],[50 okr ]],km4_splits_ranks[[50 okr ]],1))</f>
        <v>80</v>
      </c>
      <c r="AV72" s="48">
        <f>IF(km4_splits_ranks[[#This Row],[60 okr ]]="DNF","DNF",RANK(km4_splits_ranks[[#This Row],[60 okr ]],km4_splits_ranks[[60 okr ]],1))</f>
        <v>75</v>
      </c>
      <c r="AW72" s="48">
        <f>IF(km4_splits_ranks[[#This Row],[70 okr ]]="DNF","DNF",RANK(km4_splits_ranks[[#This Row],[70 okr ]],km4_splits_ranks[[70 okr ]],1))</f>
        <v>74</v>
      </c>
      <c r="AX72" s="48">
        <f>IF(km4_splits_ranks[[#This Row],[80 okr ]]="DNF","DNF",RANK(km4_splits_ranks[[#This Row],[80 okr ]],km4_splits_ranks[[80 okr ]],1))</f>
        <v>73</v>
      </c>
      <c r="AY72" s="48">
        <f>IF(km4_splits_ranks[[#This Row],[90 okr ]]="DNF","DNF",RANK(km4_splits_ranks[[#This Row],[90 okr ]],km4_splits_ranks[[90 okr ]],1))</f>
        <v>69</v>
      </c>
      <c r="AZ72" s="48">
        <f>IF(km4_splits_ranks[[#This Row],[100 okr ]]="DNF","DNF",RANK(km4_splits_ranks[[#This Row],[100 okr ]],km4_splits_ranks[[100 okr ]],1))</f>
        <v>70</v>
      </c>
      <c r="BA72" s="48">
        <f>IF(km4_splits_ranks[[#This Row],[105 okr ]]="DNF","DNF",RANK(km4_splits_ranks[[#This Row],[105 okr ]],km4_splits_ranks[[105 okr ]],1))</f>
        <v>69</v>
      </c>
    </row>
    <row r="73" spans="2:53" x14ac:dyDescent="0.2">
      <c r="B73" s="4">
        <f>laps_times[[#This Row],[poř]]</f>
        <v>70</v>
      </c>
      <c r="C73" s="1">
        <f>laps_times[[#This Row],[s.č.]]</f>
        <v>27</v>
      </c>
      <c r="D73" s="1" t="str">
        <f>laps_times[[#This Row],[jméno]]</f>
        <v>Dudák Zdeněk</v>
      </c>
      <c r="E73" s="2">
        <f>laps_times[[#This Row],[roč]]</f>
        <v>1981</v>
      </c>
      <c r="F73" s="2" t="str">
        <f>laps_times[[#This Row],[kat]]</f>
        <v>M30</v>
      </c>
      <c r="G73" s="2">
        <f>laps_times[[#This Row],[poř_kat]]</f>
        <v>20</v>
      </c>
      <c r="H73" s="1" t="str">
        <f>IF(ISBLANK(laps_times[[#This Row],[klub]]),"-",laps_times[[#This Row],[klub]])</f>
        <v>-</v>
      </c>
      <c r="I73" s="143">
        <f>laps_times[[#This Row],[celk. čas]]</f>
        <v>0.16311342592592593</v>
      </c>
      <c r="J73" s="28">
        <f>SUM(laps_times[[#This Row],[1]:[10]])</f>
        <v>1.4269444444444446E-2</v>
      </c>
      <c r="K73" s="29">
        <f>SUM(laps_times[[#This Row],[11]:[20]])</f>
        <v>1.371099537037037E-2</v>
      </c>
      <c r="L73" s="29">
        <f>SUM(laps_times[[#This Row],[21]:[30]])</f>
        <v>1.3587384259259261E-2</v>
      </c>
      <c r="M73" s="29">
        <f>SUM(laps_times[[#This Row],[31]:[40]])</f>
        <v>1.365798611111111E-2</v>
      </c>
      <c r="N73" s="29">
        <f>SUM(laps_times[[#This Row],[41]:[50]])</f>
        <v>1.4046643518518517E-2</v>
      </c>
      <c r="O73" s="29">
        <f>SUM(laps_times[[#This Row],[51]:[60]])</f>
        <v>1.4455787037037038E-2</v>
      </c>
      <c r="P73" s="29">
        <f>SUM(laps_times[[#This Row],[61]:[70]])</f>
        <v>1.5377777777777778E-2</v>
      </c>
      <c r="Q73" s="29">
        <f>SUM(laps_times[[#This Row],[71]:[80]])</f>
        <v>1.6337731481481481E-2</v>
      </c>
      <c r="R73" s="29">
        <f>SUM(laps_times[[#This Row],[81]:[90]])</f>
        <v>1.8280324074074074E-2</v>
      </c>
      <c r="S73" s="29">
        <f>SUM(laps_times[[#This Row],[91]:[100]])</f>
        <v>2.0599537037037034E-2</v>
      </c>
      <c r="T73" s="30">
        <f>SUM(laps_times[[#This Row],[101]:[105]])</f>
        <v>8.7994212962962948E-3</v>
      </c>
      <c r="U73" s="44">
        <f>IF(km4_splits_ranks[[#This Row],[1 - 10]]="DNF","DNF",RANK(km4_splits_ranks[[#This Row],[1 - 10]],km4_splits_ranks[1 - 10],1))</f>
        <v>55</v>
      </c>
      <c r="V73" s="45">
        <f>IF(km4_splits_ranks[[#This Row],[11 - 20]]="DNF","DNF",RANK(km4_splits_ranks[[#This Row],[11 - 20]],km4_splits_ranks[11 - 20],1))</f>
        <v>56</v>
      </c>
      <c r="W73" s="45">
        <f>IF(km4_splits_ranks[[#This Row],[21 - 30]]="DNF","DNF",RANK(km4_splits_ranks[[#This Row],[21 - 30]],km4_splits_ranks[21 - 30],1))</f>
        <v>50</v>
      </c>
      <c r="X73" s="45">
        <f>IF(km4_splits_ranks[[#This Row],[31 - 40]]="DNF","DNF",RANK(km4_splits_ranks[[#This Row],[31 - 40]],km4_splits_ranks[31 - 40],1))</f>
        <v>47</v>
      </c>
      <c r="Y73" s="45">
        <f>IF(km4_splits_ranks[[#This Row],[41 - 50]]="DNF","DNF",RANK(km4_splits_ranks[[#This Row],[41 - 50]],km4_splits_ranks[41 - 50],1))</f>
        <v>55</v>
      </c>
      <c r="Z73" s="45">
        <f>IF(km4_splits_ranks[[#This Row],[51 - 60]]="DNF","DNF",RANK(km4_splits_ranks[[#This Row],[51 - 60]],km4_splits_ranks[51 - 60],1))</f>
        <v>55</v>
      </c>
      <c r="AA73" s="45">
        <f>IF(km4_splits_ranks[[#This Row],[61 - 70]]="DNF","DNF",RANK(km4_splits_ranks[[#This Row],[61 - 70]],km4_splits_ranks[61 - 70],1))</f>
        <v>64</v>
      </c>
      <c r="AB73" s="45">
        <f>IF(km4_splits_ranks[[#This Row],[71 - 80]]="DNF","DNF",RANK(km4_splits_ranks[[#This Row],[71 - 80]],km4_splits_ranks[71 - 80],1))</f>
        <v>70</v>
      </c>
      <c r="AC73" s="45">
        <f>IF(km4_splits_ranks[[#This Row],[81 - 90]]="DNF","DNF",RANK(km4_splits_ranks[[#This Row],[81 - 90]],km4_splits_ranks[81 - 90],1))</f>
        <v>85</v>
      </c>
      <c r="AD73" s="45">
        <f>IF(km4_splits_ranks[[#This Row],[91 - 100]]="DNF","DNF",RANK(km4_splits_ranks[[#This Row],[91 - 100]],km4_splits_ranks[91 - 100],1))</f>
        <v>106</v>
      </c>
      <c r="AE73" s="46">
        <f>IF(km4_splits_ranks[[#This Row],[101 - 105]]="DNF","DNF",RANK(km4_splits_ranks[[#This Row],[101 - 105]],km4_splits_ranks[101 - 105],1))</f>
        <v>82</v>
      </c>
      <c r="AF73" s="21">
        <f>km4_splits_ranks[[#This Row],[1 - 10]]</f>
        <v>1.4269444444444446E-2</v>
      </c>
      <c r="AG73" s="17">
        <f>IF(km4_splits_ranks[[#This Row],[11 - 20]]="DNF","DNF",km4_splits_ranks[[#This Row],[10 okr ]]+km4_splits_ranks[[#This Row],[11 - 20]])</f>
        <v>2.7980439814814816E-2</v>
      </c>
      <c r="AH73" s="17">
        <f>IF(km4_splits_ranks[[#This Row],[21 - 30]]="DNF","DNF",km4_splits_ranks[[#This Row],[20 okr ]]+km4_splits_ranks[[#This Row],[21 - 30]])</f>
        <v>4.1567824074074076E-2</v>
      </c>
      <c r="AI73" s="17">
        <f>IF(km4_splits_ranks[[#This Row],[31 - 40]]="DNF","DNF",km4_splits_ranks[[#This Row],[30 okr ]]+km4_splits_ranks[[#This Row],[31 - 40]])</f>
        <v>5.5225810185185187E-2</v>
      </c>
      <c r="AJ73" s="17">
        <f>IF(km4_splits_ranks[[#This Row],[41 - 50]]="DNF","DNF",km4_splits_ranks[[#This Row],[40 okr ]]+km4_splits_ranks[[#This Row],[41 - 50]])</f>
        <v>6.9272453703703704E-2</v>
      </c>
      <c r="AK73" s="17">
        <f>IF(km4_splits_ranks[[#This Row],[51 - 60]]="DNF","DNF",km4_splits_ranks[[#This Row],[50 okr ]]+km4_splits_ranks[[#This Row],[51 - 60]])</f>
        <v>8.3728240740740742E-2</v>
      </c>
      <c r="AL73" s="17">
        <f>IF(km4_splits_ranks[[#This Row],[61 - 70]]="DNF","DNF",km4_splits_ranks[[#This Row],[60 okr ]]+km4_splits_ranks[[#This Row],[61 - 70]])</f>
        <v>9.9106018518518524E-2</v>
      </c>
      <c r="AM73" s="17">
        <f>IF(km4_splits_ranks[[#This Row],[71 - 80]]="DNF","DNF",km4_splits_ranks[[#This Row],[70 okr ]]+km4_splits_ranks[[#This Row],[71 - 80]])</f>
        <v>0.11544375000000001</v>
      </c>
      <c r="AN73" s="17">
        <f>IF(km4_splits_ranks[[#This Row],[81 - 90]]="DNF","DNF",km4_splits_ranks[[#This Row],[80 okr ]]+km4_splits_ranks[[#This Row],[81 - 90]])</f>
        <v>0.13372407407407408</v>
      </c>
      <c r="AO73" s="17">
        <f>IF(km4_splits_ranks[[#This Row],[91 - 100]]="DNF","DNF",km4_splits_ranks[[#This Row],[90 okr ]]+km4_splits_ranks[[#This Row],[91 - 100]])</f>
        <v>0.15432361111111112</v>
      </c>
      <c r="AP73" s="22">
        <f>IF(km4_splits_ranks[[#This Row],[101 - 105]]="DNF","DNF",km4_splits_ranks[[#This Row],[100 okr ]]+km4_splits_ranks[[#This Row],[101 - 105]])</f>
        <v>0.16312303240740741</v>
      </c>
      <c r="AQ73" s="47">
        <f>IF(km4_splits_ranks[[#This Row],[10 okr ]]="DNF","DNF",RANK(km4_splits_ranks[[#This Row],[10 okr ]],km4_splits_ranks[[10 okr ]],1))</f>
        <v>55</v>
      </c>
      <c r="AR73" s="48">
        <f>IF(km4_splits_ranks[[#This Row],[20 okr ]]="DNF","DNF",RANK(km4_splits_ranks[[#This Row],[20 okr ]],km4_splits_ranks[[20 okr ]],1))</f>
        <v>57</v>
      </c>
      <c r="AS73" s="48">
        <f>IF(km4_splits_ranks[[#This Row],[30 okr ]]="DNF","DNF",RANK(km4_splits_ranks[[#This Row],[30 okr ]],km4_splits_ranks[[30 okr ]],1))</f>
        <v>55</v>
      </c>
      <c r="AT73" s="48">
        <f>IF(km4_splits_ranks[[#This Row],[40 okr ]]="DNF","DNF",RANK(km4_splits_ranks[[#This Row],[40 okr ]],km4_splits_ranks[[40 okr ]],1))</f>
        <v>53</v>
      </c>
      <c r="AU73" s="48">
        <f>IF(km4_splits_ranks[[#This Row],[50 okr ]]="DNF","DNF",RANK(km4_splits_ranks[[#This Row],[50 okr ]],km4_splits_ranks[[50 okr ]],1))</f>
        <v>52</v>
      </c>
      <c r="AV73" s="48">
        <f>IF(km4_splits_ranks[[#This Row],[60 okr ]]="DNF","DNF",RANK(km4_splits_ranks[[#This Row],[60 okr ]],km4_splits_ranks[[60 okr ]],1))</f>
        <v>55</v>
      </c>
      <c r="AW73" s="48">
        <f>IF(km4_splits_ranks[[#This Row],[70 okr ]]="DNF","DNF",RANK(km4_splits_ranks[[#This Row],[70 okr ]],km4_splits_ranks[[70 okr ]],1))</f>
        <v>55</v>
      </c>
      <c r="AX73" s="48">
        <f>IF(km4_splits_ranks[[#This Row],[80 okr ]]="DNF","DNF",RANK(km4_splits_ranks[[#This Row],[80 okr ]],km4_splits_ranks[[80 okr ]],1))</f>
        <v>57</v>
      </c>
      <c r="AY73" s="48">
        <f>IF(km4_splits_ranks[[#This Row],[90 okr ]]="DNF","DNF",RANK(km4_splits_ranks[[#This Row],[90 okr ]],km4_splits_ranks[[90 okr ]],1))</f>
        <v>61</v>
      </c>
      <c r="AZ73" s="48">
        <f>IF(km4_splits_ranks[[#This Row],[100 okr ]]="DNF","DNF",RANK(km4_splits_ranks[[#This Row],[100 okr ]],km4_splits_ranks[[100 okr ]],1))</f>
        <v>69</v>
      </c>
      <c r="BA73" s="48">
        <f>IF(km4_splits_ranks[[#This Row],[105 okr ]]="DNF","DNF",RANK(km4_splits_ranks[[#This Row],[105 okr ]],km4_splits_ranks[[105 okr ]],1))</f>
        <v>70</v>
      </c>
    </row>
    <row r="74" spans="2:53" x14ac:dyDescent="0.2">
      <c r="B74" s="4">
        <f>laps_times[[#This Row],[poř]]</f>
        <v>71</v>
      </c>
      <c r="C74" s="1">
        <f>laps_times[[#This Row],[s.č.]]</f>
        <v>127</v>
      </c>
      <c r="D74" s="1" t="str">
        <f>laps_times[[#This Row],[jméno]]</f>
        <v>Hinterhoelzl Robert</v>
      </c>
      <c r="E74" s="2">
        <f>laps_times[[#This Row],[roč]]</f>
        <v>1967</v>
      </c>
      <c r="F74" s="2" t="str">
        <f>laps_times[[#This Row],[kat]]</f>
        <v>M50</v>
      </c>
      <c r="G74" s="2">
        <f>laps_times[[#This Row],[poř_kat]]</f>
        <v>10</v>
      </c>
      <c r="H74" s="1" t="str">
        <f>IF(ISBLANK(laps_times[[#This Row],[klub]]),"-",laps_times[[#This Row],[klub]])</f>
        <v>SONNENKISSEN</v>
      </c>
      <c r="I74" s="143">
        <f>laps_times[[#This Row],[celk. čas]]</f>
        <v>0.16335648148148149</v>
      </c>
      <c r="J74" s="28">
        <f>SUM(laps_times[[#This Row],[1]:[10]])</f>
        <v>1.6146990740740743E-2</v>
      </c>
      <c r="K74" s="29">
        <f>SUM(laps_times[[#This Row],[11]:[20]])</f>
        <v>1.5098726851851853E-2</v>
      </c>
      <c r="L74" s="29">
        <f>SUM(laps_times[[#This Row],[21]:[30]])</f>
        <v>1.5168171296296296E-2</v>
      </c>
      <c r="M74" s="29">
        <f>SUM(laps_times[[#This Row],[31]:[40]])</f>
        <v>1.5429398148148149E-2</v>
      </c>
      <c r="N74" s="29">
        <f>SUM(laps_times[[#This Row],[41]:[50]])</f>
        <v>1.5094791666666666E-2</v>
      </c>
      <c r="O74" s="29">
        <f>SUM(laps_times[[#This Row],[51]:[60]])</f>
        <v>1.5463541666666665E-2</v>
      </c>
      <c r="P74" s="29">
        <f>SUM(laps_times[[#This Row],[61]:[70]])</f>
        <v>1.5312152777777777E-2</v>
      </c>
      <c r="Q74" s="29">
        <f>SUM(laps_times[[#This Row],[71]:[80]])</f>
        <v>1.5868750000000001E-2</v>
      </c>
      <c r="R74" s="29">
        <f>SUM(laps_times[[#This Row],[81]:[90]])</f>
        <v>1.6079166666666665E-2</v>
      </c>
      <c r="S74" s="29">
        <f>SUM(laps_times[[#This Row],[91]:[100]])</f>
        <v>1.5828124999999998E-2</v>
      </c>
      <c r="T74" s="30">
        <f>SUM(laps_times[[#This Row],[101]:[105]])</f>
        <v>7.8737268518518522E-3</v>
      </c>
      <c r="U74" s="44">
        <f>IF(km4_splits_ranks[[#This Row],[1 - 10]]="DNF","DNF",RANK(km4_splits_ranks[[#This Row],[1 - 10]],km4_splits_ranks[1 - 10],1))</f>
        <v>99</v>
      </c>
      <c r="V74" s="45">
        <f>IF(km4_splits_ranks[[#This Row],[11 - 20]]="DNF","DNF",RANK(km4_splits_ranks[[#This Row],[11 - 20]],km4_splits_ranks[11 - 20],1))</f>
        <v>94</v>
      </c>
      <c r="W74" s="45">
        <f>IF(km4_splits_ranks[[#This Row],[21 - 30]]="DNF","DNF",RANK(km4_splits_ranks[[#This Row],[21 - 30]],km4_splits_ranks[21 - 30],1))</f>
        <v>88</v>
      </c>
      <c r="X74" s="45">
        <f>IF(km4_splits_ranks[[#This Row],[31 - 40]]="DNF","DNF",RANK(km4_splits_ranks[[#This Row],[31 - 40]],km4_splits_ranks[31 - 40],1))</f>
        <v>87</v>
      </c>
      <c r="Y74" s="45">
        <f>IF(km4_splits_ranks[[#This Row],[41 - 50]]="DNF","DNF",RANK(km4_splits_ranks[[#This Row],[41 - 50]],km4_splits_ranks[41 - 50],1))</f>
        <v>72</v>
      </c>
      <c r="Z74" s="45">
        <f>IF(km4_splits_ranks[[#This Row],[51 - 60]]="DNF","DNF",RANK(km4_splits_ranks[[#This Row],[51 - 60]],km4_splits_ranks[51 - 60],1))</f>
        <v>70</v>
      </c>
      <c r="AA74" s="45">
        <f>IF(km4_splits_ranks[[#This Row],[61 - 70]]="DNF","DNF",RANK(km4_splits_ranks[[#This Row],[61 - 70]],km4_splits_ranks[61 - 70],1))</f>
        <v>62</v>
      </c>
      <c r="AB74" s="45">
        <f>IF(km4_splits_ranks[[#This Row],[71 - 80]]="DNF","DNF",RANK(km4_splits_ranks[[#This Row],[71 - 80]],km4_splits_ranks[71 - 80],1))</f>
        <v>61</v>
      </c>
      <c r="AC74" s="45">
        <f>IF(km4_splits_ranks[[#This Row],[81 - 90]]="DNF","DNF",RANK(km4_splits_ranks[[#This Row],[81 - 90]],km4_splits_ranks[81 - 90],1))</f>
        <v>56</v>
      </c>
      <c r="AD74" s="45">
        <f>IF(km4_splits_ranks[[#This Row],[91 - 100]]="DNF","DNF",RANK(km4_splits_ranks[[#This Row],[91 - 100]],km4_splits_ranks[91 - 100],1))</f>
        <v>46</v>
      </c>
      <c r="AE74" s="46">
        <f>IF(km4_splits_ranks[[#This Row],[101 - 105]]="DNF","DNF",RANK(km4_splits_ranks[[#This Row],[101 - 105]],km4_splits_ranks[101 - 105],1))</f>
        <v>45</v>
      </c>
      <c r="AF74" s="21">
        <f>km4_splits_ranks[[#This Row],[1 - 10]]</f>
        <v>1.6146990740740743E-2</v>
      </c>
      <c r="AG74" s="17">
        <f>IF(km4_splits_ranks[[#This Row],[11 - 20]]="DNF","DNF",km4_splits_ranks[[#This Row],[10 okr ]]+km4_splits_ranks[[#This Row],[11 - 20]])</f>
        <v>3.1245717592592596E-2</v>
      </c>
      <c r="AH74" s="17">
        <f>IF(km4_splits_ranks[[#This Row],[21 - 30]]="DNF","DNF",km4_splits_ranks[[#This Row],[20 okr ]]+km4_splits_ranks[[#This Row],[21 - 30]])</f>
        <v>4.6413888888888893E-2</v>
      </c>
      <c r="AI74" s="17">
        <f>IF(km4_splits_ranks[[#This Row],[31 - 40]]="DNF","DNF",km4_splits_ranks[[#This Row],[30 okr ]]+km4_splits_ranks[[#This Row],[31 - 40]])</f>
        <v>6.1843287037037044E-2</v>
      </c>
      <c r="AJ74" s="17">
        <f>IF(km4_splits_ranks[[#This Row],[41 - 50]]="DNF","DNF",km4_splits_ranks[[#This Row],[40 okr ]]+km4_splits_ranks[[#This Row],[41 - 50]])</f>
        <v>7.6938078703703713E-2</v>
      </c>
      <c r="AK74" s="17">
        <f>IF(km4_splits_ranks[[#This Row],[51 - 60]]="DNF","DNF",km4_splits_ranks[[#This Row],[50 okr ]]+km4_splits_ranks[[#This Row],[51 - 60]])</f>
        <v>9.2401620370370377E-2</v>
      </c>
      <c r="AL74" s="17">
        <f>IF(km4_splits_ranks[[#This Row],[61 - 70]]="DNF","DNF",km4_splits_ranks[[#This Row],[60 okr ]]+km4_splits_ranks[[#This Row],[61 - 70]])</f>
        <v>0.10771377314814816</v>
      </c>
      <c r="AM74" s="17">
        <f>IF(km4_splits_ranks[[#This Row],[71 - 80]]="DNF","DNF",km4_splits_ranks[[#This Row],[70 okr ]]+km4_splits_ranks[[#This Row],[71 - 80]])</f>
        <v>0.12358252314814816</v>
      </c>
      <c r="AN74" s="17">
        <f>IF(km4_splits_ranks[[#This Row],[81 - 90]]="DNF","DNF",km4_splits_ranks[[#This Row],[80 okr ]]+km4_splits_ranks[[#This Row],[81 - 90]])</f>
        <v>0.13966168981481483</v>
      </c>
      <c r="AO74" s="17">
        <f>IF(km4_splits_ranks[[#This Row],[91 - 100]]="DNF","DNF",km4_splits_ranks[[#This Row],[90 okr ]]+km4_splits_ranks[[#This Row],[91 - 100]])</f>
        <v>0.15548981481481483</v>
      </c>
      <c r="AP74" s="22">
        <f>IF(km4_splits_ranks[[#This Row],[101 - 105]]="DNF","DNF",km4_splits_ranks[[#This Row],[100 okr ]]+km4_splits_ranks[[#This Row],[101 - 105]])</f>
        <v>0.1633635416666667</v>
      </c>
      <c r="AQ74" s="47">
        <f>IF(km4_splits_ranks[[#This Row],[10 okr ]]="DNF","DNF",RANK(km4_splits_ranks[[#This Row],[10 okr ]],km4_splits_ranks[[10 okr ]],1))</f>
        <v>99</v>
      </c>
      <c r="AR74" s="48">
        <f>IF(km4_splits_ranks[[#This Row],[20 okr ]]="DNF","DNF",RANK(km4_splits_ranks[[#This Row],[20 okr ]],km4_splits_ranks[[20 okr ]],1))</f>
        <v>96</v>
      </c>
      <c r="AS74" s="48">
        <f>IF(km4_splits_ranks[[#This Row],[30 okr ]]="DNF","DNF",RANK(km4_splits_ranks[[#This Row],[30 okr ]],km4_splits_ranks[[30 okr ]],1))</f>
        <v>93</v>
      </c>
      <c r="AT74" s="48">
        <f>IF(km4_splits_ranks[[#This Row],[40 okr ]]="DNF","DNF",RANK(km4_splits_ranks[[#This Row],[40 okr ]],km4_splits_ranks[[40 okr ]],1))</f>
        <v>90</v>
      </c>
      <c r="AU74" s="48">
        <f>IF(km4_splits_ranks[[#This Row],[50 okr ]]="DNF","DNF",RANK(km4_splits_ranks[[#This Row],[50 okr ]],km4_splits_ranks[[50 okr ]],1))</f>
        <v>85</v>
      </c>
      <c r="AV74" s="48">
        <f>IF(km4_splits_ranks[[#This Row],[60 okr ]]="DNF","DNF",RANK(km4_splits_ranks[[#This Row],[60 okr ]],km4_splits_ranks[[60 okr ]],1))</f>
        <v>85</v>
      </c>
      <c r="AW74" s="48">
        <f>IF(km4_splits_ranks[[#This Row],[70 okr ]]="DNF","DNF",RANK(km4_splits_ranks[[#This Row],[70 okr ]],km4_splits_ranks[[70 okr ]],1))</f>
        <v>80</v>
      </c>
      <c r="AX74" s="48">
        <f>IF(km4_splits_ranks[[#This Row],[80 okr ]]="DNF","DNF",RANK(km4_splits_ranks[[#This Row],[80 okr ]],km4_splits_ranks[[80 okr ]],1))</f>
        <v>77</v>
      </c>
      <c r="AY74" s="48">
        <f>IF(km4_splits_ranks[[#This Row],[90 okr ]]="DNF","DNF",RANK(km4_splits_ranks[[#This Row],[90 okr ]],km4_splits_ranks[[90 okr ]],1))</f>
        <v>74</v>
      </c>
      <c r="AZ74" s="48">
        <f>IF(km4_splits_ranks[[#This Row],[100 okr ]]="DNF","DNF",RANK(km4_splits_ranks[[#This Row],[100 okr ]],km4_splits_ranks[[100 okr ]],1))</f>
        <v>71</v>
      </c>
      <c r="BA74" s="48">
        <f>IF(km4_splits_ranks[[#This Row],[105 okr ]]="DNF","DNF",RANK(km4_splits_ranks[[#This Row],[105 okr ]],km4_splits_ranks[[105 okr ]],1))</f>
        <v>71</v>
      </c>
    </row>
    <row r="75" spans="2:53" x14ac:dyDescent="0.2">
      <c r="B75" s="4">
        <f>laps_times[[#This Row],[poř]]</f>
        <v>72</v>
      </c>
      <c r="C75" s="1">
        <f>laps_times[[#This Row],[s.č.]]</f>
        <v>26</v>
      </c>
      <c r="D75" s="1" t="str">
        <f>laps_times[[#This Row],[jméno]]</f>
        <v>Drázda Petr</v>
      </c>
      <c r="E75" s="2">
        <f>laps_times[[#This Row],[roč]]</f>
        <v>1964</v>
      </c>
      <c r="F75" s="2" t="str">
        <f>laps_times[[#This Row],[kat]]</f>
        <v>M50</v>
      </c>
      <c r="G75" s="2">
        <f>laps_times[[#This Row],[poř_kat]]</f>
        <v>11</v>
      </c>
      <c r="H75" s="1" t="str">
        <f>IF(ISBLANK(laps_times[[#This Row],[klub]]),"-",laps_times[[#This Row],[klub]])</f>
        <v>-</v>
      </c>
      <c r="I75" s="143">
        <f>laps_times[[#This Row],[celk. čas]]</f>
        <v>0.16427083333333334</v>
      </c>
      <c r="J75" s="28">
        <f>SUM(laps_times[[#This Row],[1]:[10]])</f>
        <v>1.5164699074074073E-2</v>
      </c>
      <c r="K75" s="29">
        <f>SUM(laps_times[[#This Row],[11]:[20]])</f>
        <v>1.4186805555555553E-2</v>
      </c>
      <c r="L75" s="29">
        <f>SUM(laps_times[[#This Row],[21]:[30]])</f>
        <v>1.4503240740740742E-2</v>
      </c>
      <c r="M75" s="29">
        <f>SUM(laps_times[[#This Row],[31]:[40]])</f>
        <v>1.4454398148148149E-2</v>
      </c>
      <c r="N75" s="29">
        <f>SUM(laps_times[[#This Row],[41]:[50]])</f>
        <v>1.4957291666666667E-2</v>
      </c>
      <c r="O75" s="29">
        <f>SUM(laps_times[[#This Row],[51]:[60]])</f>
        <v>1.5545023148148148E-2</v>
      </c>
      <c r="P75" s="29">
        <f>SUM(laps_times[[#This Row],[61]:[70]])</f>
        <v>1.5533217592592593E-2</v>
      </c>
      <c r="Q75" s="29">
        <f>SUM(laps_times[[#This Row],[71]:[80]])</f>
        <v>1.7303935185185186E-2</v>
      </c>
      <c r="R75" s="29">
        <f>SUM(laps_times[[#This Row],[81]:[90]])</f>
        <v>1.733287037037037E-2</v>
      </c>
      <c r="S75" s="29">
        <f>SUM(laps_times[[#This Row],[91]:[100]])</f>
        <v>1.7175694444444445E-2</v>
      </c>
      <c r="T75" s="30">
        <f>SUM(laps_times[[#This Row],[101]:[105]])</f>
        <v>8.114004629629629E-3</v>
      </c>
      <c r="U75" s="44">
        <f>IF(km4_splits_ranks[[#This Row],[1 - 10]]="DNF","DNF",RANK(km4_splits_ranks[[#This Row],[1 - 10]],km4_splits_ranks[1 - 10],1))</f>
        <v>80</v>
      </c>
      <c r="V75" s="45">
        <f>IF(km4_splits_ranks[[#This Row],[11 - 20]]="DNF","DNF",RANK(km4_splits_ranks[[#This Row],[11 - 20]],km4_splits_ranks[11 - 20],1))</f>
        <v>69</v>
      </c>
      <c r="W75" s="45">
        <f>IF(km4_splits_ranks[[#This Row],[21 - 30]]="DNF","DNF",RANK(km4_splits_ranks[[#This Row],[21 - 30]],km4_splits_ranks[21 - 30],1))</f>
        <v>71</v>
      </c>
      <c r="X75" s="45">
        <f>IF(km4_splits_ranks[[#This Row],[31 - 40]]="DNF","DNF",RANK(km4_splits_ranks[[#This Row],[31 - 40]],km4_splits_ranks[31 - 40],1))</f>
        <v>68</v>
      </c>
      <c r="Y75" s="45">
        <f>IF(km4_splits_ranks[[#This Row],[41 - 50]]="DNF","DNF",RANK(km4_splits_ranks[[#This Row],[41 - 50]],km4_splits_ranks[41 - 50],1))</f>
        <v>69</v>
      </c>
      <c r="Z75" s="45">
        <f>IF(km4_splits_ranks[[#This Row],[51 - 60]]="DNF","DNF",RANK(km4_splits_ranks[[#This Row],[51 - 60]],km4_splits_ranks[51 - 60],1))</f>
        <v>73</v>
      </c>
      <c r="AA75" s="45">
        <f>IF(km4_splits_ranks[[#This Row],[61 - 70]]="DNF","DNF",RANK(km4_splits_ranks[[#This Row],[61 - 70]],km4_splits_ranks[61 - 70],1))</f>
        <v>67</v>
      </c>
      <c r="AB75" s="45">
        <f>IF(km4_splits_ranks[[#This Row],[71 - 80]]="DNF","DNF",RANK(km4_splits_ranks[[#This Row],[71 - 80]],km4_splits_ranks[71 - 80],1))</f>
        <v>85</v>
      </c>
      <c r="AC75" s="45">
        <f>IF(km4_splits_ranks[[#This Row],[81 - 90]]="DNF","DNF",RANK(km4_splits_ranks[[#This Row],[81 - 90]],km4_splits_ranks[81 - 90],1))</f>
        <v>77</v>
      </c>
      <c r="AD75" s="45">
        <f>IF(km4_splits_ranks[[#This Row],[91 - 100]]="DNF","DNF",RANK(km4_splits_ranks[[#This Row],[91 - 100]],km4_splits_ranks[91 - 100],1))</f>
        <v>72</v>
      </c>
      <c r="AE75" s="46">
        <f>IF(km4_splits_ranks[[#This Row],[101 - 105]]="DNF","DNF",RANK(km4_splits_ranks[[#This Row],[101 - 105]],km4_splits_ranks[101 - 105],1))</f>
        <v>58</v>
      </c>
      <c r="AF75" s="21">
        <f>km4_splits_ranks[[#This Row],[1 - 10]]</f>
        <v>1.5164699074074073E-2</v>
      </c>
      <c r="AG75" s="17">
        <f>IF(km4_splits_ranks[[#This Row],[11 - 20]]="DNF","DNF",km4_splits_ranks[[#This Row],[10 okr ]]+km4_splits_ranks[[#This Row],[11 - 20]])</f>
        <v>2.9351504629629627E-2</v>
      </c>
      <c r="AH75" s="17">
        <f>IF(km4_splits_ranks[[#This Row],[21 - 30]]="DNF","DNF",km4_splits_ranks[[#This Row],[20 okr ]]+km4_splits_ranks[[#This Row],[21 - 30]])</f>
        <v>4.3854745370370367E-2</v>
      </c>
      <c r="AI75" s="17">
        <f>IF(km4_splits_ranks[[#This Row],[31 - 40]]="DNF","DNF",km4_splits_ranks[[#This Row],[30 okr ]]+km4_splits_ranks[[#This Row],[31 - 40]])</f>
        <v>5.8309143518518514E-2</v>
      </c>
      <c r="AJ75" s="17">
        <f>IF(km4_splits_ranks[[#This Row],[41 - 50]]="DNF","DNF",km4_splits_ranks[[#This Row],[40 okr ]]+km4_splits_ranks[[#This Row],[41 - 50]])</f>
        <v>7.3266435185185178E-2</v>
      </c>
      <c r="AK75" s="17">
        <f>IF(km4_splits_ranks[[#This Row],[51 - 60]]="DNF","DNF",km4_splits_ranks[[#This Row],[50 okr ]]+km4_splits_ranks[[#This Row],[51 - 60]])</f>
        <v>8.8811458333333329E-2</v>
      </c>
      <c r="AL75" s="17">
        <f>IF(km4_splits_ranks[[#This Row],[61 - 70]]="DNF","DNF",km4_splits_ranks[[#This Row],[60 okr ]]+km4_splits_ranks[[#This Row],[61 - 70]])</f>
        <v>0.10434467592592592</v>
      </c>
      <c r="AM75" s="17">
        <f>IF(km4_splits_ranks[[#This Row],[71 - 80]]="DNF","DNF",km4_splits_ranks[[#This Row],[70 okr ]]+km4_splits_ranks[[#This Row],[71 - 80]])</f>
        <v>0.12164861111111111</v>
      </c>
      <c r="AN75" s="17">
        <f>IF(km4_splits_ranks[[#This Row],[81 - 90]]="DNF","DNF",km4_splits_ranks[[#This Row],[80 okr ]]+km4_splits_ranks[[#This Row],[81 - 90]])</f>
        <v>0.13898148148148148</v>
      </c>
      <c r="AO75" s="17">
        <f>IF(km4_splits_ranks[[#This Row],[91 - 100]]="DNF","DNF",km4_splits_ranks[[#This Row],[90 okr ]]+km4_splits_ranks[[#This Row],[91 - 100]])</f>
        <v>0.15615717592592593</v>
      </c>
      <c r="AP75" s="22">
        <f>IF(km4_splits_ranks[[#This Row],[101 - 105]]="DNF","DNF",km4_splits_ranks[[#This Row],[100 okr ]]+km4_splits_ranks[[#This Row],[101 - 105]])</f>
        <v>0.16427118055555556</v>
      </c>
      <c r="AQ75" s="47">
        <f>IF(km4_splits_ranks[[#This Row],[10 okr ]]="DNF","DNF",RANK(km4_splits_ranks[[#This Row],[10 okr ]],km4_splits_ranks[[10 okr ]],1))</f>
        <v>80</v>
      </c>
      <c r="AR75" s="48">
        <f>IF(km4_splits_ranks[[#This Row],[20 okr ]]="DNF","DNF",RANK(km4_splits_ranks[[#This Row],[20 okr ]],km4_splits_ranks[[20 okr ]],1))</f>
        <v>71</v>
      </c>
      <c r="AS75" s="48">
        <f>IF(km4_splits_ranks[[#This Row],[30 okr ]]="DNF","DNF",RANK(km4_splits_ranks[[#This Row],[30 okr ]],km4_splits_ranks[[30 okr ]],1))</f>
        <v>70</v>
      </c>
      <c r="AT75" s="48">
        <f>IF(km4_splits_ranks[[#This Row],[40 okr ]]="DNF","DNF",RANK(km4_splits_ranks[[#This Row],[40 okr ]],km4_splits_ranks[[40 okr ]],1))</f>
        <v>71</v>
      </c>
      <c r="AU75" s="48">
        <f>IF(km4_splits_ranks[[#This Row],[50 okr ]]="DNF","DNF",RANK(km4_splits_ranks[[#This Row],[50 okr ]],km4_splits_ranks[[50 okr ]],1))</f>
        <v>70</v>
      </c>
      <c r="AV75" s="48">
        <f>IF(km4_splits_ranks[[#This Row],[60 okr ]]="DNF","DNF",RANK(km4_splits_ranks[[#This Row],[60 okr ]],km4_splits_ranks[[60 okr ]],1))</f>
        <v>69</v>
      </c>
      <c r="AW75" s="48">
        <f>IF(km4_splits_ranks[[#This Row],[70 okr ]]="DNF","DNF",RANK(km4_splits_ranks[[#This Row],[70 okr ]],km4_splits_ranks[[70 okr ]],1))</f>
        <v>69</v>
      </c>
      <c r="AX75" s="48">
        <f>IF(km4_splits_ranks[[#This Row],[80 okr ]]="DNF","DNF",RANK(km4_splits_ranks[[#This Row],[80 okr ]],km4_splits_ranks[[80 okr ]],1))</f>
        <v>70</v>
      </c>
      <c r="AY75" s="48">
        <f>IF(km4_splits_ranks[[#This Row],[90 okr ]]="DNF","DNF",RANK(km4_splits_ranks[[#This Row],[90 okr ]],km4_splits_ranks[[90 okr ]],1))</f>
        <v>71</v>
      </c>
      <c r="AZ75" s="48">
        <f>IF(km4_splits_ranks[[#This Row],[100 okr ]]="DNF","DNF",RANK(km4_splits_ranks[[#This Row],[100 okr ]],km4_splits_ranks[[100 okr ]],1))</f>
        <v>72</v>
      </c>
      <c r="BA75" s="48">
        <f>IF(km4_splits_ranks[[#This Row],[105 okr ]]="DNF","DNF",RANK(km4_splits_ranks[[#This Row],[105 okr ]],km4_splits_ranks[[105 okr ]],1))</f>
        <v>72</v>
      </c>
    </row>
    <row r="76" spans="2:53" x14ac:dyDescent="0.2">
      <c r="B76" s="4">
        <f>laps_times[[#This Row],[poř]]</f>
        <v>73</v>
      </c>
      <c r="C76" s="1">
        <f>laps_times[[#This Row],[s.č.]]</f>
        <v>72</v>
      </c>
      <c r="D76" s="1" t="str">
        <f>laps_times[[#This Row],[jméno]]</f>
        <v>Pechova Jaroslava</v>
      </c>
      <c r="E76" s="2">
        <f>laps_times[[#This Row],[roč]]</f>
        <v>1982</v>
      </c>
      <c r="F76" s="2" t="str">
        <f>laps_times[[#This Row],[kat]]</f>
        <v>Z1</v>
      </c>
      <c r="G76" s="2">
        <f>laps_times[[#This Row],[poř_kat]]</f>
        <v>5</v>
      </c>
      <c r="H76" s="1" t="str">
        <f>IF(ISBLANK(laps_times[[#This Row],[klub]]),"-",laps_times[[#This Row],[klub]])</f>
        <v>Mexico Team</v>
      </c>
      <c r="I76" s="143">
        <f>laps_times[[#This Row],[celk. čas]]</f>
        <v>0.16503472222222224</v>
      </c>
      <c r="J76" s="28">
        <f>SUM(laps_times[[#This Row],[1]:[10]])</f>
        <v>1.5028703703703704E-2</v>
      </c>
      <c r="K76" s="29">
        <f>SUM(laps_times[[#This Row],[11]:[20]])</f>
        <v>1.4657175925925924E-2</v>
      </c>
      <c r="L76" s="29">
        <f>SUM(laps_times[[#This Row],[21]:[30]])</f>
        <v>1.4935069444444444E-2</v>
      </c>
      <c r="M76" s="29">
        <f>SUM(laps_times[[#This Row],[31]:[40]])</f>
        <v>1.5149999999999999E-2</v>
      </c>
      <c r="N76" s="29">
        <f>SUM(laps_times[[#This Row],[41]:[50]])</f>
        <v>1.5723611111111112E-2</v>
      </c>
      <c r="O76" s="29">
        <f>SUM(laps_times[[#This Row],[51]:[60]])</f>
        <v>1.6159722222222221E-2</v>
      </c>
      <c r="P76" s="29">
        <f>SUM(laps_times[[#This Row],[61]:[70]])</f>
        <v>1.5944444444444442E-2</v>
      </c>
      <c r="Q76" s="29">
        <f>SUM(laps_times[[#This Row],[71]:[80]])</f>
        <v>1.6456134259259257E-2</v>
      </c>
      <c r="R76" s="29">
        <f>SUM(laps_times[[#This Row],[81]:[90]])</f>
        <v>1.6474652777777779E-2</v>
      </c>
      <c r="S76" s="29">
        <f>SUM(laps_times[[#This Row],[91]:[100]])</f>
        <v>1.6300231481481478E-2</v>
      </c>
      <c r="T76" s="30">
        <f>SUM(laps_times[[#This Row],[101]:[105]])</f>
        <v>8.2163194444444445E-3</v>
      </c>
      <c r="U76" s="44">
        <f>IF(km4_splits_ranks[[#This Row],[1 - 10]]="DNF","DNF",RANK(km4_splits_ranks[[#This Row],[1 - 10]],km4_splits_ranks[1 - 10],1))</f>
        <v>75</v>
      </c>
      <c r="V76" s="45">
        <f>IF(km4_splits_ranks[[#This Row],[11 - 20]]="DNF","DNF",RANK(km4_splits_ranks[[#This Row],[11 - 20]],km4_splits_ranks[11 - 20],1))</f>
        <v>78</v>
      </c>
      <c r="W76" s="45">
        <f>IF(km4_splits_ranks[[#This Row],[21 - 30]]="DNF","DNF",RANK(km4_splits_ranks[[#This Row],[21 - 30]],km4_splits_ranks[21 - 30],1))</f>
        <v>85</v>
      </c>
      <c r="X76" s="45">
        <f>IF(km4_splits_ranks[[#This Row],[31 - 40]]="DNF","DNF",RANK(km4_splits_ranks[[#This Row],[31 - 40]],km4_splits_ranks[31 - 40],1))</f>
        <v>83</v>
      </c>
      <c r="Y76" s="45">
        <f>IF(km4_splits_ranks[[#This Row],[41 - 50]]="DNF","DNF",RANK(km4_splits_ranks[[#This Row],[41 - 50]],km4_splits_ranks[41 - 50],1))</f>
        <v>85</v>
      </c>
      <c r="Z76" s="45">
        <f>IF(km4_splits_ranks[[#This Row],[51 - 60]]="DNF","DNF",RANK(km4_splits_ranks[[#This Row],[51 - 60]],km4_splits_ranks[51 - 60],1))</f>
        <v>82</v>
      </c>
      <c r="AA76" s="45">
        <f>IF(km4_splits_ranks[[#This Row],[61 - 70]]="DNF","DNF",RANK(km4_splits_ranks[[#This Row],[61 - 70]],km4_splits_ranks[61 - 70],1))</f>
        <v>75</v>
      </c>
      <c r="AB76" s="45">
        <f>IF(km4_splits_ranks[[#This Row],[71 - 80]]="DNF","DNF",RANK(km4_splits_ranks[[#This Row],[71 - 80]],km4_splits_ranks[71 - 80],1))</f>
        <v>72</v>
      </c>
      <c r="AC76" s="45">
        <f>IF(km4_splits_ranks[[#This Row],[81 - 90]]="DNF","DNF",RANK(km4_splits_ranks[[#This Row],[81 - 90]],km4_splits_ranks[81 - 90],1))</f>
        <v>64</v>
      </c>
      <c r="AD76" s="45">
        <f>IF(km4_splits_ranks[[#This Row],[91 - 100]]="DNF","DNF",RANK(km4_splits_ranks[[#This Row],[91 - 100]],km4_splits_ranks[91 - 100],1))</f>
        <v>54</v>
      </c>
      <c r="AE76" s="46">
        <f>IF(km4_splits_ranks[[#This Row],[101 - 105]]="DNF","DNF",RANK(km4_splits_ranks[[#This Row],[101 - 105]],km4_splits_ranks[101 - 105],1))</f>
        <v>65</v>
      </c>
      <c r="AF76" s="21">
        <f>km4_splits_ranks[[#This Row],[1 - 10]]</f>
        <v>1.5028703703703704E-2</v>
      </c>
      <c r="AG76" s="17">
        <f>IF(km4_splits_ranks[[#This Row],[11 - 20]]="DNF","DNF",km4_splits_ranks[[#This Row],[10 okr ]]+km4_splits_ranks[[#This Row],[11 - 20]])</f>
        <v>2.9685879629629628E-2</v>
      </c>
      <c r="AH76" s="17">
        <f>IF(km4_splits_ranks[[#This Row],[21 - 30]]="DNF","DNF",km4_splits_ranks[[#This Row],[20 okr ]]+km4_splits_ranks[[#This Row],[21 - 30]])</f>
        <v>4.4620949074074073E-2</v>
      </c>
      <c r="AI76" s="17">
        <f>IF(km4_splits_ranks[[#This Row],[31 - 40]]="DNF","DNF",km4_splits_ranks[[#This Row],[30 okr ]]+km4_splits_ranks[[#This Row],[31 - 40]])</f>
        <v>5.977094907407407E-2</v>
      </c>
      <c r="AJ76" s="17">
        <f>IF(km4_splits_ranks[[#This Row],[41 - 50]]="DNF","DNF",km4_splits_ranks[[#This Row],[40 okr ]]+km4_splits_ranks[[#This Row],[41 - 50]])</f>
        <v>7.5494560185185189E-2</v>
      </c>
      <c r="AK76" s="17">
        <f>IF(km4_splits_ranks[[#This Row],[51 - 60]]="DNF","DNF",km4_splits_ranks[[#This Row],[50 okr ]]+km4_splits_ranks[[#This Row],[51 - 60]])</f>
        <v>9.1654282407407417E-2</v>
      </c>
      <c r="AL76" s="17">
        <f>IF(km4_splits_ranks[[#This Row],[61 - 70]]="DNF","DNF",km4_splits_ranks[[#This Row],[60 okr ]]+km4_splits_ranks[[#This Row],[61 - 70]])</f>
        <v>0.10759872685185186</v>
      </c>
      <c r="AM76" s="17">
        <f>IF(km4_splits_ranks[[#This Row],[71 - 80]]="DNF","DNF",km4_splits_ranks[[#This Row],[70 okr ]]+km4_splits_ranks[[#This Row],[71 - 80]])</f>
        <v>0.12405486111111111</v>
      </c>
      <c r="AN76" s="17">
        <f>IF(km4_splits_ranks[[#This Row],[81 - 90]]="DNF","DNF",km4_splits_ranks[[#This Row],[80 okr ]]+km4_splits_ranks[[#This Row],[81 - 90]])</f>
        <v>0.1405295138888889</v>
      </c>
      <c r="AO76" s="17">
        <f>IF(km4_splits_ranks[[#This Row],[91 - 100]]="DNF","DNF",km4_splits_ranks[[#This Row],[90 okr ]]+km4_splits_ranks[[#This Row],[91 - 100]])</f>
        <v>0.15682974537037037</v>
      </c>
      <c r="AP76" s="22">
        <f>IF(km4_splits_ranks[[#This Row],[101 - 105]]="DNF","DNF",km4_splits_ranks[[#This Row],[100 okr ]]+km4_splits_ranks[[#This Row],[101 - 105]])</f>
        <v>0.16504606481481482</v>
      </c>
      <c r="AQ76" s="47">
        <f>IF(km4_splits_ranks[[#This Row],[10 okr ]]="DNF","DNF",RANK(km4_splits_ranks[[#This Row],[10 okr ]],km4_splits_ranks[[10 okr ]],1))</f>
        <v>75</v>
      </c>
      <c r="AR76" s="48">
        <f>IF(km4_splits_ranks[[#This Row],[20 okr ]]="DNF","DNF",RANK(km4_splits_ranks[[#This Row],[20 okr ]],km4_splits_ranks[[20 okr ]],1))</f>
        <v>75</v>
      </c>
      <c r="AS76" s="48">
        <f>IF(km4_splits_ranks[[#This Row],[30 okr ]]="DNF","DNF",RANK(km4_splits_ranks[[#This Row],[30 okr ]],km4_splits_ranks[[30 okr ]],1))</f>
        <v>79</v>
      </c>
      <c r="AT76" s="48">
        <f>IF(km4_splits_ranks[[#This Row],[40 okr ]]="DNF","DNF",RANK(km4_splits_ranks[[#This Row],[40 okr ]],km4_splits_ranks[[40 okr ]],1))</f>
        <v>79</v>
      </c>
      <c r="AU76" s="48">
        <f>IF(km4_splits_ranks[[#This Row],[50 okr ]]="DNF","DNF",RANK(km4_splits_ranks[[#This Row],[50 okr ]],km4_splits_ranks[[50 okr ]],1))</f>
        <v>82</v>
      </c>
      <c r="AV76" s="48">
        <f>IF(km4_splits_ranks[[#This Row],[60 okr ]]="DNF","DNF",RANK(km4_splits_ranks[[#This Row],[60 okr ]],km4_splits_ranks[[60 okr ]],1))</f>
        <v>82</v>
      </c>
      <c r="AW76" s="48">
        <f>IF(km4_splits_ranks[[#This Row],[70 okr ]]="DNF","DNF",RANK(km4_splits_ranks[[#This Row],[70 okr ]],km4_splits_ranks[[70 okr ]],1))</f>
        <v>79</v>
      </c>
      <c r="AX76" s="48">
        <f>IF(km4_splits_ranks[[#This Row],[80 okr ]]="DNF","DNF",RANK(km4_splits_ranks[[#This Row],[80 okr ]],km4_splits_ranks[[80 okr ]],1))</f>
        <v>78</v>
      </c>
      <c r="AY76" s="48">
        <f>IF(km4_splits_ranks[[#This Row],[90 okr ]]="DNF","DNF",RANK(km4_splits_ranks[[#This Row],[90 okr ]],km4_splits_ranks[[90 okr ]],1))</f>
        <v>75</v>
      </c>
      <c r="AZ76" s="48">
        <f>IF(km4_splits_ranks[[#This Row],[100 okr ]]="DNF","DNF",RANK(km4_splits_ranks[[#This Row],[100 okr ]],km4_splits_ranks[[100 okr ]],1))</f>
        <v>73</v>
      </c>
      <c r="BA76" s="48">
        <f>IF(km4_splits_ranks[[#This Row],[105 okr ]]="DNF","DNF",RANK(km4_splits_ranks[[#This Row],[105 okr ]],km4_splits_ranks[[105 okr ]],1))</f>
        <v>73</v>
      </c>
    </row>
    <row r="77" spans="2:53" x14ac:dyDescent="0.2">
      <c r="B77" s="4">
        <f>laps_times[[#This Row],[poř]]</f>
        <v>74</v>
      </c>
      <c r="C77" s="1">
        <f>laps_times[[#This Row],[s.č.]]</f>
        <v>64</v>
      </c>
      <c r="D77" s="1" t="str">
        <f>laps_times[[#This Row],[jméno]]</f>
        <v>Maršík Miloš</v>
      </c>
      <c r="E77" s="2">
        <f>laps_times[[#This Row],[roč]]</f>
        <v>1966</v>
      </c>
      <c r="F77" s="2" t="str">
        <f>laps_times[[#This Row],[kat]]</f>
        <v>M50</v>
      </c>
      <c r="G77" s="2">
        <f>laps_times[[#This Row],[poř_kat]]</f>
        <v>12</v>
      </c>
      <c r="H77" s="1" t="str">
        <f>IF(ISBLANK(laps_times[[#This Row],[klub]]),"-",laps_times[[#This Row],[klub]])</f>
        <v>TC Dvořák České Budějo...</v>
      </c>
      <c r="I77" s="143">
        <f>laps_times[[#This Row],[celk. čas]]</f>
        <v>0.16533564814814813</v>
      </c>
      <c r="J77" s="28">
        <f>SUM(laps_times[[#This Row],[1]:[10]])</f>
        <v>1.4948379629629631E-2</v>
      </c>
      <c r="K77" s="29">
        <f>SUM(laps_times[[#This Row],[11]:[20]])</f>
        <v>1.4582407407407405E-2</v>
      </c>
      <c r="L77" s="29">
        <f>SUM(laps_times[[#This Row],[21]:[30]])</f>
        <v>1.4730208333333333E-2</v>
      </c>
      <c r="M77" s="29">
        <f>SUM(laps_times[[#This Row],[31]:[40]])</f>
        <v>1.4883796296296296E-2</v>
      </c>
      <c r="N77" s="29">
        <f>SUM(laps_times[[#This Row],[41]:[50]])</f>
        <v>1.52056712962963E-2</v>
      </c>
      <c r="O77" s="29">
        <f>SUM(laps_times[[#This Row],[51]:[60]])</f>
        <v>1.5626736111111112E-2</v>
      </c>
      <c r="P77" s="29">
        <f>SUM(laps_times[[#This Row],[61]:[70]])</f>
        <v>1.6056018518518518E-2</v>
      </c>
      <c r="Q77" s="29">
        <f>SUM(laps_times[[#This Row],[71]:[80]])</f>
        <v>1.6475810185185187E-2</v>
      </c>
      <c r="R77" s="29">
        <f>SUM(laps_times[[#This Row],[81]:[90]])</f>
        <v>1.7143865740740741E-2</v>
      </c>
      <c r="S77" s="29">
        <f>SUM(laps_times[[#This Row],[91]:[100]])</f>
        <v>1.7404166666666665E-2</v>
      </c>
      <c r="T77" s="30">
        <f>SUM(laps_times[[#This Row],[101]:[105]])</f>
        <v>8.2900462962962954E-3</v>
      </c>
      <c r="U77" s="44">
        <f>IF(km4_splits_ranks[[#This Row],[1 - 10]]="DNF","DNF",RANK(km4_splits_ranks[[#This Row],[1 - 10]],km4_splits_ranks[1 - 10],1))</f>
        <v>72</v>
      </c>
      <c r="V77" s="45">
        <f>IF(km4_splits_ranks[[#This Row],[11 - 20]]="DNF","DNF",RANK(km4_splits_ranks[[#This Row],[11 - 20]],km4_splits_ranks[11 - 20],1))</f>
        <v>75</v>
      </c>
      <c r="W77" s="45">
        <f>IF(km4_splits_ranks[[#This Row],[21 - 30]]="DNF","DNF",RANK(km4_splits_ranks[[#This Row],[21 - 30]],km4_splits_ranks[21 - 30],1))</f>
        <v>79</v>
      </c>
      <c r="X77" s="45">
        <f>IF(km4_splits_ranks[[#This Row],[31 - 40]]="DNF","DNF",RANK(km4_splits_ranks[[#This Row],[31 - 40]],km4_splits_ranks[31 - 40],1))</f>
        <v>74</v>
      </c>
      <c r="Y77" s="45">
        <f>IF(km4_splits_ranks[[#This Row],[41 - 50]]="DNF","DNF",RANK(km4_splits_ranks[[#This Row],[41 - 50]],km4_splits_ranks[41 - 50],1))</f>
        <v>76</v>
      </c>
      <c r="Z77" s="45">
        <f>IF(km4_splits_ranks[[#This Row],[51 - 60]]="DNF","DNF",RANK(km4_splits_ranks[[#This Row],[51 - 60]],km4_splits_ranks[51 - 60],1))</f>
        <v>74</v>
      </c>
      <c r="AA77" s="45">
        <f>IF(km4_splits_ranks[[#This Row],[61 - 70]]="DNF","DNF",RANK(km4_splits_ranks[[#This Row],[61 - 70]],km4_splits_ranks[61 - 70],1))</f>
        <v>78</v>
      </c>
      <c r="AB77" s="45">
        <f>IF(km4_splits_ranks[[#This Row],[71 - 80]]="DNF","DNF",RANK(km4_splits_ranks[[#This Row],[71 - 80]],km4_splits_ranks[71 - 80],1))</f>
        <v>73</v>
      </c>
      <c r="AC77" s="45">
        <f>IF(km4_splits_ranks[[#This Row],[81 - 90]]="DNF","DNF",RANK(km4_splits_ranks[[#This Row],[81 - 90]],km4_splits_ranks[81 - 90],1))</f>
        <v>75</v>
      </c>
      <c r="AD77" s="45">
        <f>IF(km4_splits_ranks[[#This Row],[91 - 100]]="DNF","DNF",RANK(km4_splits_ranks[[#This Row],[91 - 100]],km4_splits_ranks[91 - 100],1))</f>
        <v>75</v>
      </c>
      <c r="AE77" s="46">
        <f>IF(km4_splits_ranks[[#This Row],[101 - 105]]="DNF","DNF",RANK(km4_splits_ranks[[#This Row],[101 - 105]],km4_splits_ranks[101 - 105],1))</f>
        <v>66</v>
      </c>
      <c r="AF77" s="21">
        <f>km4_splits_ranks[[#This Row],[1 - 10]]</f>
        <v>1.4948379629629631E-2</v>
      </c>
      <c r="AG77" s="17">
        <f>IF(km4_splits_ranks[[#This Row],[11 - 20]]="DNF","DNF",km4_splits_ranks[[#This Row],[10 okr ]]+km4_splits_ranks[[#This Row],[11 - 20]])</f>
        <v>2.9530787037037036E-2</v>
      </c>
      <c r="AH77" s="17">
        <f>IF(km4_splits_ranks[[#This Row],[21 - 30]]="DNF","DNF",km4_splits_ranks[[#This Row],[20 okr ]]+km4_splits_ranks[[#This Row],[21 - 30]])</f>
        <v>4.4260995370370371E-2</v>
      </c>
      <c r="AI77" s="17">
        <f>IF(km4_splits_ranks[[#This Row],[31 - 40]]="DNF","DNF",km4_splits_ranks[[#This Row],[30 okr ]]+km4_splits_ranks[[#This Row],[31 - 40]])</f>
        <v>5.9144791666666668E-2</v>
      </c>
      <c r="AJ77" s="17">
        <f>IF(km4_splits_ranks[[#This Row],[41 - 50]]="DNF","DNF",km4_splits_ranks[[#This Row],[40 okr ]]+km4_splits_ranks[[#This Row],[41 - 50]])</f>
        <v>7.4350462962962965E-2</v>
      </c>
      <c r="AK77" s="17">
        <f>IF(km4_splits_ranks[[#This Row],[51 - 60]]="DNF","DNF",km4_splits_ranks[[#This Row],[50 okr ]]+km4_splits_ranks[[#This Row],[51 - 60]])</f>
        <v>8.9977199074074074E-2</v>
      </c>
      <c r="AL77" s="17">
        <f>IF(km4_splits_ranks[[#This Row],[61 - 70]]="DNF","DNF",km4_splits_ranks[[#This Row],[60 okr ]]+km4_splits_ranks[[#This Row],[61 - 70]])</f>
        <v>0.1060332175925926</v>
      </c>
      <c r="AM77" s="17">
        <f>IF(km4_splits_ranks[[#This Row],[71 - 80]]="DNF","DNF",km4_splits_ranks[[#This Row],[70 okr ]]+km4_splits_ranks[[#This Row],[71 - 80]])</f>
        <v>0.12250902777777778</v>
      </c>
      <c r="AN77" s="17">
        <f>IF(km4_splits_ranks[[#This Row],[81 - 90]]="DNF","DNF",km4_splits_ranks[[#This Row],[80 okr ]]+km4_splits_ranks[[#This Row],[81 - 90]])</f>
        <v>0.13965289351851851</v>
      </c>
      <c r="AO77" s="17">
        <f>IF(km4_splits_ranks[[#This Row],[91 - 100]]="DNF","DNF",km4_splits_ranks[[#This Row],[90 okr ]]+km4_splits_ranks[[#This Row],[91 - 100]])</f>
        <v>0.15705706018518517</v>
      </c>
      <c r="AP77" s="22">
        <f>IF(km4_splits_ranks[[#This Row],[101 - 105]]="DNF","DNF",km4_splits_ranks[[#This Row],[100 okr ]]+km4_splits_ranks[[#This Row],[101 - 105]])</f>
        <v>0.16534710648148146</v>
      </c>
      <c r="AQ77" s="47">
        <f>IF(km4_splits_ranks[[#This Row],[10 okr ]]="DNF","DNF",RANK(km4_splits_ranks[[#This Row],[10 okr ]],km4_splits_ranks[[10 okr ]],1))</f>
        <v>72</v>
      </c>
      <c r="AR77" s="48">
        <f>IF(km4_splits_ranks[[#This Row],[20 okr ]]="DNF","DNF",RANK(km4_splits_ranks[[#This Row],[20 okr ]],km4_splits_ranks[[20 okr ]],1))</f>
        <v>73</v>
      </c>
      <c r="AS77" s="48">
        <f>IF(km4_splits_ranks[[#This Row],[30 okr ]]="DNF","DNF",RANK(km4_splits_ranks[[#This Row],[30 okr ]],km4_splits_ranks[[30 okr ]],1))</f>
        <v>74</v>
      </c>
      <c r="AT77" s="48">
        <f>IF(km4_splits_ranks[[#This Row],[40 okr ]]="DNF","DNF",RANK(km4_splits_ranks[[#This Row],[40 okr ]],km4_splits_ranks[[40 okr ]],1))</f>
        <v>75</v>
      </c>
      <c r="AU77" s="48">
        <f>IF(km4_splits_ranks[[#This Row],[50 okr ]]="DNF","DNF",RANK(km4_splits_ranks[[#This Row],[50 okr ]],km4_splits_ranks[[50 okr ]],1))</f>
        <v>74</v>
      </c>
      <c r="AV77" s="48">
        <f>IF(km4_splits_ranks[[#This Row],[60 okr ]]="DNF","DNF",RANK(km4_splits_ranks[[#This Row],[60 okr ]],km4_splits_ranks[[60 okr ]],1))</f>
        <v>73</v>
      </c>
      <c r="AW77" s="48">
        <f>IF(km4_splits_ranks[[#This Row],[70 okr ]]="DNF","DNF",RANK(km4_splits_ranks[[#This Row],[70 okr ]],km4_splits_ranks[[70 okr ]],1))</f>
        <v>73</v>
      </c>
      <c r="AX77" s="48">
        <f>IF(km4_splits_ranks[[#This Row],[80 okr ]]="DNF","DNF",RANK(km4_splits_ranks[[#This Row],[80 okr ]],km4_splits_ranks[[80 okr ]],1))</f>
        <v>75</v>
      </c>
      <c r="AY77" s="48">
        <f>IF(km4_splits_ranks[[#This Row],[90 okr ]]="DNF","DNF",RANK(km4_splits_ranks[[#This Row],[90 okr ]],km4_splits_ranks[[90 okr ]],1))</f>
        <v>73</v>
      </c>
      <c r="AZ77" s="48">
        <f>IF(km4_splits_ranks[[#This Row],[100 okr ]]="DNF","DNF",RANK(km4_splits_ranks[[#This Row],[100 okr ]],km4_splits_ranks[[100 okr ]],1))</f>
        <v>74</v>
      </c>
      <c r="BA77" s="48">
        <f>IF(km4_splits_ranks[[#This Row],[105 okr ]]="DNF","DNF",RANK(km4_splits_ranks[[#This Row],[105 okr ]],km4_splits_ranks[[105 okr ]],1))</f>
        <v>74</v>
      </c>
    </row>
    <row r="78" spans="2:53" x14ac:dyDescent="0.2">
      <c r="B78" s="4">
        <f>laps_times[[#This Row],[poř]]</f>
        <v>75</v>
      </c>
      <c r="C78" s="1">
        <f>laps_times[[#This Row],[s.č.]]</f>
        <v>91</v>
      </c>
      <c r="D78" s="1" t="str">
        <f>laps_times[[#This Row],[jméno]]</f>
        <v>Seidlová Eva</v>
      </c>
      <c r="E78" s="2">
        <f>laps_times[[#This Row],[roč]]</f>
        <v>1948</v>
      </c>
      <c r="F78" s="2" t="str">
        <f>laps_times[[#This Row],[kat]]</f>
        <v>Z2</v>
      </c>
      <c r="G78" s="2">
        <f>laps_times[[#This Row],[poř_kat]]</f>
        <v>3</v>
      </c>
      <c r="H78" s="1" t="str">
        <f>IF(ISBLANK(laps_times[[#This Row],[klub]]),"-",laps_times[[#This Row],[klub]])</f>
        <v>-</v>
      </c>
      <c r="I78" s="143">
        <f>laps_times[[#This Row],[celk. čas]]</f>
        <v>0.16534722222222223</v>
      </c>
      <c r="J78" s="28">
        <f>SUM(laps_times[[#This Row],[1]:[10]])</f>
        <v>1.620324074074074E-2</v>
      </c>
      <c r="K78" s="29">
        <f>SUM(laps_times[[#This Row],[11]:[20]])</f>
        <v>1.5030671296296295E-2</v>
      </c>
      <c r="L78" s="29">
        <f>SUM(laps_times[[#This Row],[21]:[30]])</f>
        <v>1.5373032407407408E-2</v>
      </c>
      <c r="M78" s="29">
        <f>SUM(laps_times[[#This Row],[31]:[40]])</f>
        <v>1.5419444444444444E-2</v>
      </c>
      <c r="N78" s="29">
        <f>SUM(laps_times[[#This Row],[41]:[50]])</f>
        <v>1.5483564814814815E-2</v>
      </c>
      <c r="O78" s="29">
        <f>SUM(laps_times[[#This Row],[51]:[60]])</f>
        <v>1.5642129629629631E-2</v>
      </c>
      <c r="P78" s="29">
        <f>SUM(laps_times[[#This Row],[61]:[70]])</f>
        <v>1.5725115740740737E-2</v>
      </c>
      <c r="Q78" s="29">
        <f>SUM(laps_times[[#This Row],[71]:[80]])</f>
        <v>1.6067824074074075E-2</v>
      </c>
      <c r="R78" s="29">
        <f>SUM(laps_times[[#This Row],[81]:[90]])</f>
        <v>1.6444560185185184E-2</v>
      </c>
      <c r="S78" s="29">
        <f>SUM(laps_times[[#This Row],[91]:[100]])</f>
        <v>1.5953356481481482E-2</v>
      </c>
      <c r="T78" s="30">
        <f>SUM(laps_times[[#This Row],[101]:[105]])</f>
        <v>8.0109953703703714E-3</v>
      </c>
      <c r="U78" s="44">
        <f>IF(km4_splits_ranks[[#This Row],[1 - 10]]="DNF","DNF",RANK(km4_splits_ranks[[#This Row],[1 - 10]],km4_splits_ranks[1 - 10],1))</f>
        <v>100</v>
      </c>
      <c r="V78" s="45">
        <f>IF(km4_splits_ranks[[#This Row],[11 - 20]]="DNF","DNF",RANK(km4_splits_ranks[[#This Row],[11 - 20]],km4_splits_ranks[11 - 20],1))</f>
        <v>90</v>
      </c>
      <c r="W78" s="45">
        <f>IF(km4_splits_ranks[[#This Row],[21 - 30]]="DNF","DNF",RANK(km4_splits_ranks[[#This Row],[21 - 30]],km4_splits_ranks[21 - 30],1))</f>
        <v>91</v>
      </c>
      <c r="X78" s="45">
        <f>IF(km4_splits_ranks[[#This Row],[31 - 40]]="DNF","DNF",RANK(km4_splits_ranks[[#This Row],[31 - 40]],km4_splits_ranks[31 - 40],1))</f>
        <v>86</v>
      </c>
      <c r="Y78" s="45">
        <f>IF(km4_splits_ranks[[#This Row],[41 - 50]]="DNF","DNF",RANK(km4_splits_ranks[[#This Row],[41 - 50]],km4_splits_ranks[41 - 50],1))</f>
        <v>83</v>
      </c>
      <c r="Z78" s="45">
        <f>IF(km4_splits_ranks[[#This Row],[51 - 60]]="DNF","DNF",RANK(km4_splits_ranks[[#This Row],[51 - 60]],km4_splits_ranks[51 - 60],1))</f>
        <v>75</v>
      </c>
      <c r="AA78" s="45">
        <f>IF(km4_splits_ranks[[#This Row],[61 - 70]]="DNF","DNF",RANK(km4_splits_ranks[[#This Row],[61 - 70]],km4_splits_ranks[61 - 70],1))</f>
        <v>71</v>
      </c>
      <c r="AB78" s="45">
        <f>IF(km4_splits_ranks[[#This Row],[71 - 80]]="DNF","DNF",RANK(km4_splits_ranks[[#This Row],[71 - 80]],km4_splits_ranks[71 - 80],1))</f>
        <v>63</v>
      </c>
      <c r="AC78" s="45">
        <f>IF(km4_splits_ranks[[#This Row],[81 - 90]]="DNF","DNF",RANK(km4_splits_ranks[[#This Row],[81 - 90]],km4_splits_ranks[81 - 90],1))</f>
        <v>63</v>
      </c>
      <c r="AD78" s="45">
        <f>IF(km4_splits_ranks[[#This Row],[91 - 100]]="DNF","DNF",RANK(km4_splits_ranks[[#This Row],[91 - 100]],km4_splits_ranks[91 - 100],1))</f>
        <v>49</v>
      </c>
      <c r="AE78" s="46">
        <f>IF(km4_splits_ranks[[#This Row],[101 - 105]]="DNF","DNF",RANK(km4_splits_ranks[[#This Row],[101 - 105]],km4_splits_ranks[101 - 105],1))</f>
        <v>49</v>
      </c>
      <c r="AF78" s="21">
        <f>km4_splits_ranks[[#This Row],[1 - 10]]</f>
        <v>1.620324074074074E-2</v>
      </c>
      <c r="AG78" s="17">
        <f>IF(km4_splits_ranks[[#This Row],[11 - 20]]="DNF","DNF",km4_splits_ranks[[#This Row],[10 okr ]]+km4_splits_ranks[[#This Row],[11 - 20]])</f>
        <v>3.1233912037037036E-2</v>
      </c>
      <c r="AH78" s="17">
        <f>IF(km4_splits_ranks[[#This Row],[21 - 30]]="DNF","DNF",km4_splits_ranks[[#This Row],[20 okr ]]+km4_splits_ranks[[#This Row],[21 - 30]])</f>
        <v>4.6606944444444444E-2</v>
      </c>
      <c r="AI78" s="17">
        <f>IF(km4_splits_ranks[[#This Row],[31 - 40]]="DNF","DNF",km4_splits_ranks[[#This Row],[30 okr ]]+km4_splits_ranks[[#This Row],[31 - 40]])</f>
        <v>6.2026388888888888E-2</v>
      </c>
      <c r="AJ78" s="17">
        <f>IF(km4_splits_ranks[[#This Row],[41 - 50]]="DNF","DNF",km4_splits_ranks[[#This Row],[40 okr ]]+km4_splits_ranks[[#This Row],[41 - 50]])</f>
        <v>7.7509953703703699E-2</v>
      </c>
      <c r="AK78" s="17">
        <f>IF(km4_splits_ranks[[#This Row],[51 - 60]]="DNF","DNF",km4_splits_ranks[[#This Row],[50 okr ]]+km4_splits_ranks[[#This Row],[51 - 60]])</f>
        <v>9.315208333333333E-2</v>
      </c>
      <c r="AL78" s="17">
        <f>IF(km4_splits_ranks[[#This Row],[61 - 70]]="DNF","DNF",km4_splits_ranks[[#This Row],[60 okr ]]+km4_splits_ranks[[#This Row],[61 - 70]])</f>
        <v>0.10887719907407406</v>
      </c>
      <c r="AM78" s="17">
        <f>IF(km4_splits_ranks[[#This Row],[71 - 80]]="DNF","DNF",km4_splits_ranks[[#This Row],[70 okr ]]+km4_splits_ranks[[#This Row],[71 - 80]])</f>
        <v>0.12494502314814813</v>
      </c>
      <c r="AN78" s="17">
        <f>IF(km4_splits_ranks[[#This Row],[81 - 90]]="DNF","DNF",km4_splits_ranks[[#This Row],[80 okr ]]+km4_splits_ranks[[#This Row],[81 - 90]])</f>
        <v>0.14138958333333332</v>
      </c>
      <c r="AO78" s="17">
        <f>IF(km4_splits_ranks[[#This Row],[91 - 100]]="DNF","DNF",km4_splits_ranks[[#This Row],[90 okr ]]+km4_splits_ranks[[#This Row],[91 - 100]])</f>
        <v>0.15734293981481479</v>
      </c>
      <c r="AP78" s="22">
        <f>IF(km4_splits_ranks[[#This Row],[101 - 105]]="DNF","DNF",km4_splits_ranks[[#This Row],[100 okr ]]+km4_splits_ranks[[#This Row],[101 - 105]])</f>
        <v>0.16535393518518515</v>
      </c>
      <c r="AQ78" s="47">
        <f>IF(km4_splits_ranks[[#This Row],[10 okr ]]="DNF","DNF",RANK(km4_splits_ranks[[#This Row],[10 okr ]],km4_splits_ranks[[10 okr ]],1))</f>
        <v>100</v>
      </c>
      <c r="AR78" s="48">
        <f>IF(km4_splits_ranks[[#This Row],[20 okr ]]="DNF","DNF",RANK(km4_splits_ranks[[#This Row],[20 okr ]],km4_splits_ranks[[20 okr ]],1))</f>
        <v>95</v>
      </c>
      <c r="AS78" s="48">
        <f>IF(km4_splits_ranks[[#This Row],[30 okr ]]="DNF","DNF",RANK(km4_splits_ranks[[#This Row],[30 okr ]],km4_splits_ranks[[30 okr ]],1))</f>
        <v>95</v>
      </c>
      <c r="AT78" s="48">
        <f>IF(km4_splits_ranks[[#This Row],[40 okr ]]="DNF","DNF",RANK(km4_splits_ranks[[#This Row],[40 okr ]],km4_splits_ranks[[40 okr ]],1))</f>
        <v>93</v>
      </c>
      <c r="AU78" s="48">
        <f>IF(km4_splits_ranks[[#This Row],[50 okr ]]="DNF","DNF",RANK(km4_splits_ranks[[#This Row],[50 okr ]],km4_splits_ranks[[50 okr ]],1))</f>
        <v>88</v>
      </c>
      <c r="AV78" s="48">
        <f>IF(km4_splits_ranks[[#This Row],[60 okr ]]="DNF","DNF",RANK(km4_splits_ranks[[#This Row],[60 okr ]],km4_splits_ranks[[60 okr ]],1))</f>
        <v>86</v>
      </c>
      <c r="AW78" s="48">
        <f>IF(km4_splits_ranks[[#This Row],[70 okr ]]="DNF","DNF",RANK(km4_splits_ranks[[#This Row],[70 okr ]],km4_splits_ranks[[70 okr ]],1))</f>
        <v>85</v>
      </c>
      <c r="AX78" s="48">
        <f>IF(km4_splits_ranks[[#This Row],[80 okr ]]="DNF","DNF",RANK(km4_splits_ranks[[#This Row],[80 okr ]],km4_splits_ranks[[80 okr ]],1))</f>
        <v>79</v>
      </c>
      <c r="AY78" s="48">
        <f>IF(km4_splits_ranks[[#This Row],[90 okr ]]="DNF","DNF",RANK(km4_splits_ranks[[#This Row],[90 okr ]],km4_splits_ranks[[90 okr ]],1))</f>
        <v>77</v>
      </c>
      <c r="AZ78" s="48">
        <f>IF(km4_splits_ranks[[#This Row],[100 okr ]]="DNF","DNF",RANK(km4_splits_ranks[[#This Row],[100 okr ]],km4_splits_ranks[[100 okr ]],1))</f>
        <v>75</v>
      </c>
      <c r="BA78" s="48">
        <f>IF(km4_splits_ranks[[#This Row],[105 okr ]]="DNF","DNF",RANK(km4_splits_ranks[[#This Row],[105 okr ]],km4_splits_ranks[[105 okr ]],1))</f>
        <v>75</v>
      </c>
    </row>
    <row r="79" spans="2:53" x14ac:dyDescent="0.2">
      <c r="B79" s="4">
        <f>laps_times[[#This Row],[poř]]</f>
        <v>76</v>
      </c>
      <c r="C79" s="1">
        <f>laps_times[[#This Row],[s.č.]]</f>
        <v>57</v>
      </c>
      <c r="D79" s="1" t="str">
        <f>laps_times[[#This Row],[jméno]]</f>
        <v>Kyselý Petr</v>
      </c>
      <c r="E79" s="2">
        <f>laps_times[[#This Row],[roč]]</f>
        <v>1964</v>
      </c>
      <c r="F79" s="2" t="str">
        <f>laps_times[[#This Row],[kat]]</f>
        <v>M50</v>
      </c>
      <c r="G79" s="2">
        <f>laps_times[[#This Row],[poř_kat]]</f>
        <v>13</v>
      </c>
      <c r="H79" s="1" t="str">
        <f>IF(ISBLANK(laps_times[[#This Row],[klub]]),"-",laps_times[[#This Row],[klub]])</f>
        <v>-</v>
      </c>
      <c r="I79" s="143">
        <f>laps_times[[#This Row],[celk. čas]]</f>
        <v>0.16619212962962962</v>
      </c>
      <c r="J79" s="28">
        <f>SUM(laps_times[[#This Row],[1]:[10]])</f>
        <v>1.5303935185185184E-2</v>
      </c>
      <c r="K79" s="29">
        <f>SUM(laps_times[[#This Row],[11]:[20]])</f>
        <v>1.4751504629629632E-2</v>
      </c>
      <c r="L79" s="29">
        <f>SUM(laps_times[[#This Row],[21]:[30]])</f>
        <v>1.516886574074074E-2</v>
      </c>
      <c r="M79" s="29">
        <f>SUM(laps_times[[#This Row],[31]:[40]])</f>
        <v>1.5359722222222223E-2</v>
      </c>
      <c r="N79" s="29">
        <f>SUM(laps_times[[#This Row],[41]:[50]])</f>
        <v>1.565810185185185E-2</v>
      </c>
      <c r="O79" s="29">
        <f>SUM(laps_times[[#This Row],[51]:[60]])</f>
        <v>1.606585648148148E-2</v>
      </c>
      <c r="P79" s="29">
        <f>SUM(laps_times[[#This Row],[61]:[70]])</f>
        <v>1.6441087962962963E-2</v>
      </c>
      <c r="Q79" s="29">
        <f>SUM(laps_times[[#This Row],[71]:[80]])</f>
        <v>1.6314814814814813E-2</v>
      </c>
      <c r="R79" s="29">
        <f>SUM(laps_times[[#This Row],[81]:[90]])</f>
        <v>1.6610185185185186E-2</v>
      </c>
      <c r="S79" s="29">
        <f>SUM(laps_times[[#This Row],[91]:[100]])</f>
        <v>1.6392824074074074E-2</v>
      </c>
      <c r="T79" s="30">
        <f>SUM(laps_times[[#This Row],[101]:[105]])</f>
        <v>8.1265046296296294E-3</v>
      </c>
      <c r="U79" s="44">
        <f>IF(km4_splits_ranks[[#This Row],[1 - 10]]="DNF","DNF",RANK(km4_splits_ranks[[#This Row],[1 - 10]],km4_splits_ranks[1 - 10],1))</f>
        <v>82</v>
      </c>
      <c r="V79" s="45">
        <f>IF(km4_splits_ranks[[#This Row],[11 - 20]]="DNF","DNF",RANK(km4_splits_ranks[[#This Row],[11 - 20]],km4_splits_ranks[11 - 20],1))</f>
        <v>85</v>
      </c>
      <c r="W79" s="45">
        <f>IF(km4_splits_ranks[[#This Row],[21 - 30]]="DNF","DNF",RANK(km4_splits_ranks[[#This Row],[21 - 30]],km4_splits_ranks[21 - 30],1))</f>
        <v>89</v>
      </c>
      <c r="X79" s="45">
        <f>IF(km4_splits_ranks[[#This Row],[31 - 40]]="DNF","DNF",RANK(km4_splits_ranks[[#This Row],[31 - 40]],km4_splits_ranks[31 - 40],1))</f>
        <v>85</v>
      </c>
      <c r="Y79" s="45">
        <f>IF(km4_splits_ranks[[#This Row],[41 - 50]]="DNF","DNF",RANK(km4_splits_ranks[[#This Row],[41 - 50]],km4_splits_ranks[41 - 50],1))</f>
        <v>84</v>
      </c>
      <c r="Z79" s="45">
        <f>IF(km4_splits_ranks[[#This Row],[51 - 60]]="DNF","DNF",RANK(km4_splits_ranks[[#This Row],[51 - 60]],km4_splits_ranks[51 - 60],1))</f>
        <v>80</v>
      </c>
      <c r="AA79" s="45">
        <f>IF(km4_splits_ranks[[#This Row],[61 - 70]]="DNF","DNF",RANK(km4_splits_ranks[[#This Row],[61 - 70]],km4_splits_ranks[61 - 70],1))</f>
        <v>82</v>
      </c>
      <c r="AB79" s="45">
        <f>IF(km4_splits_ranks[[#This Row],[71 - 80]]="DNF","DNF",RANK(km4_splits_ranks[[#This Row],[71 - 80]],km4_splits_ranks[71 - 80],1))</f>
        <v>69</v>
      </c>
      <c r="AC79" s="45">
        <f>IF(km4_splits_ranks[[#This Row],[81 - 90]]="DNF","DNF",RANK(km4_splits_ranks[[#This Row],[81 - 90]],km4_splits_ranks[81 - 90],1))</f>
        <v>66</v>
      </c>
      <c r="AD79" s="45">
        <f>IF(km4_splits_ranks[[#This Row],[91 - 100]]="DNF","DNF",RANK(km4_splits_ranks[[#This Row],[91 - 100]],km4_splits_ranks[91 - 100],1))</f>
        <v>55</v>
      </c>
      <c r="AE79" s="46">
        <f>IF(km4_splits_ranks[[#This Row],[101 - 105]]="DNF","DNF",RANK(km4_splits_ranks[[#This Row],[101 - 105]],km4_splits_ranks[101 - 105],1))</f>
        <v>60</v>
      </c>
      <c r="AF79" s="21">
        <f>km4_splits_ranks[[#This Row],[1 - 10]]</f>
        <v>1.5303935185185184E-2</v>
      </c>
      <c r="AG79" s="17">
        <f>IF(km4_splits_ranks[[#This Row],[11 - 20]]="DNF","DNF",km4_splits_ranks[[#This Row],[10 okr ]]+km4_splits_ranks[[#This Row],[11 - 20]])</f>
        <v>3.0055439814814816E-2</v>
      </c>
      <c r="AH79" s="17">
        <f>IF(km4_splits_ranks[[#This Row],[21 - 30]]="DNF","DNF",km4_splits_ranks[[#This Row],[20 okr ]]+km4_splits_ranks[[#This Row],[21 - 30]])</f>
        <v>4.5224305555555552E-2</v>
      </c>
      <c r="AI79" s="17">
        <f>IF(km4_splits_ranks[[#This Row],[31 - 40]]="DNF","DNF",km4_splits_ranks[[#This Row],[30 okr ]]+km4_splits_ranks[[#This Row],[31 - 40]])</f>
        <v>6.0584027777777771E-2</v>
      </c>
      <c r="AJ79" s="17">
        <f>IF(km4_splits_ranks[[#This Row],[41 - 50]]="DNF","DNF",km4_splits_ranks[[#This Row],[40 okr ]]+km4_splits_ranks[[#This Row],[41 - 50]])</f>
        <v>7.6242129629629618E-2</v>
      </c>
      <c r="AK79" s="17">
        <f>IF(km4_splits_ranks[[#This Row],[51 - 60]]="DNF","DNF",km4_splits_ranks[[#This Row],[50 okr ]]+km4_splits_ranks[[#This Row],[51 - 60]])</f>
        <v>9.2307986111111101E-2</v>
      </c>
      <c r="AL79" s="17">
        <f>IF(km4_splits_ranks[[#This Row],[61 - 70]]="DNF","DNF",km4_splits_ranks[[#This Row],[60 okr ]]+km4_splits_ranks[[#This Row],[61 - 70]])</f>
        <v>0.10874907407407407</v>
      </c>
      <c r="AM79" s="17">
        <f>IF(km4_splits_ranks[[#This Row],[71 - 80]]="DNF","DNF",km4_splits_ranks[[#This Row],[70 okr ]]+km4_splits_ranks[[#This Row],[71 - 80]])</f>
        <v>0.12506388888888889</v>
      </c>
      <c r="AN79" s="17">
        <f>IF(km4_splits_ranks[[#This Row],[81 - 90]]="DNF","DNF",km4_splits_ranks[[#This Row],[80 okr ]]+km4_splits_ranks[[#This Row],[81 - 90]])</f>
        <v>0.14167407407407406</v>
      </c>
      <c r="AO79" s="17">
        <f>IF(km4_splits_ranks[[#This Row],[91 - 100]]="DNF","DNF",km4_splits_ranks[[#This Row],[90 okr ]]+km4_splits_ranks[[#This Row],[91 - 100]])</f>
        <v>0.15806689814814814</v>
      </c>
      <c r="AP79" s="22">
        <f>IF(km4_splits_ranks[[#This Row],[101 - 105]]="DNF","DNF",km4_splits_ranks[[#This Row],[100 okr ]]+km4_splits_ranks[[#This Row],[101 - 105]])</f>
        <v>0.16619340277777778</v>
      </c>
      <c r="AQ79" s="47">
        <f>IF(km4_splits_ranks[[#This Row],[10 okr ]]="DNF","DNF",RANK(km4_splits_ranks[[#This Row],[10 okr ]],km4_splits_ranks[[10 okr ]],1))</f>
        <v>82</v>
      </c>
      <c r="AR79" s="48">
        <f>IF(km4_splits_ranks[[#This Row],[20 okr ]]="DNF","DNF",RANK(km4_splits_ranks[[#This Row],[20 okr ]],km4_splits_ranks[[20 okr ]],1))</f>
        <v>80</v>
      </c>
      <c r="AS79" s="48">
        <f>IF(km4_splits_ranks[[#This Row],[30 okr ]]="DNF","DNF",RANK(km4_splits_ranks[[#This Row],[30 okr ]],km4_splits_ranks[[30 okr ]],1))</f>
        <v>84</v>
      </c>
      <c r="AT79" s="48">
        <f>IF(km4_splits_ranks[[#This Row],[40 okr ]]="DNF","DNF",RANK(km4_splits_ranks[[#This Row],[40 okr ]],km4_splits_ranks[[40 okr ]],1))</f>
        <v>84</v>
      </c>
      <c r="AU79" s="48">
        <f>IF(km4_splits_ranks[[#This Row],[50 okr ]]="DNF","DNF",RANK(km4_splits_ranks[[#This Row],[50 okr ]],km4_splits_ranks[[50 okr ]],1))</f>
        <v>83</v>
      </c>
      <c r="AV79" s="48">
        <f>IF(km4_splits_ranks[[#This Row],[60 okr ]]="DNF","DNF",RANK(km4_splits_ranks[[#This Row],[60 okr ]],km4_splits_ranks[[60 okr ]],1))</f>
        <v>83</v>
      </c>
      <c r="AW79" s="48">
        <f>IF(km4_splits_ranks[[#This Row],[70 okr ]]="DNF","DNF",RANK(km4_splits_ranks[[#This Row],[70 okr ]],km4_splits_ranks[[70 okr ]],1))</f>
        <v>84</v>
      </c>
      <c r="AX79" s="48">
        <f>IF(km4_splits_ranks[[#This Row],[80 okr ]]="DNF","DNF",RANK(km4_splits_ranks[[#This Row],[80 okr ]],km4_splits_ranks[[80 okr ]],1))</f>
        <v>81</v>
      </c>
      <c r="AY79" s="48">
        <f>IF(km4_splits_ranks[[#This Row],[90 okr ]]="DNF","DNF",RANK(km4_splits_ranks[[#This Row],[90 okr ]],km4_splits_ranks[[90 okr ]],1))</f>
        <v>79</v>
      </c>
      <c r="AZ79" s="48">
        <f>IF(km4_splits_ranks[[#This Row],[100 okr ]]="DNF","DNF",RANK(km4_splits_ranks[[#This Row],[100 okr ]],km4_splits_ranks[[100 okr ]],1))</f>
        <v>77</v>
      </c>
      <c r="BA79" s="48">
        <f>IF(km4_splits_ranks[[#This Row],[105 okr ]]="DNF","DNF",RANK(km4_splits_ranks[[#This Row],[105 okr ]],km4_splits_ranks[[105 okr ]],1))</f>
        <v>76</v>
      </c>
    </row>
    <row r="80" spans="2:53" x14ac:dyDescent="0.2">
      <c r="B80" s="4">
        <f>laps_times[[#This Row],[poř]]</f>
        <v>77</v>
      </c>
      <c r="C80" s="1">
        <f>laps_times[[#This Row],[s.č.]]</f>
        <v>52</v>
      </c>
      <c r="D80" s="1" t="str">
        <f>laps_times[[#This Row],[jméno]]</f>
        <v>Kozub Kamil</v>
      </c>
      <c r="E80" s="2">
        <f>laps_times[[#This Row],[roč]]</f>
        <v>1976</v>
      </c>
      <c r="F80" s="2" t="str">
        <f>laps_times[[#This Row],[kat]]</f>
        <v>M40</v>
      </c>
      <c r="G80" s="2">
        <f>laps_times[[#This Row],[poř_kat]]</f>
        <v>32</v>
      </c>
      <c r="H80" s="1" t="str">
        <f>IF(ISBLANK(laps_times[[#This Row],[klub]]),"-",laps_times[[#This Row],[klub]])</f>
        <v>-</v>
      </c>
      <c r="I80" s="143">
        <f>laps_times[[#This Row],[celk. čas]]</f>
        <v>0.16635416666666666</v>
      </c>
      <c r="J80" s="28">
        <f>SUM(laps_times[[#This Row],[1]:[10]])</f>
        <v>1.5845138888888888E-2</v>
      </c>
      <c r="K80" s="29">
        <f>SUM(laps_times[[#This Row],[11]:[20]])</f>
        <v>1.4581481481481483E-2</v>
      </c>
      <c r="L80" s="29">
        <f>SUM(laps_times[[#This Row],[21]:[30]])</f>
        <v>1.4535763888888888E-2</v>
      </c>
      <c r="M80" s="29">
        <f>SUM(laps_times[[#This Row],[31]:[40]])</f>
        <v>1.4648958333333333E-2</v>
      </c>
      <c r="N80" s="29">
        <f>SUM(laps_times[[#This Row],[41]:[50]])</f>
        <v>1.4723032407407405E-2</v>
      </c>
      <c r="O80" s="29">
        <f>SUM(laps_times[[#This Row],[51]:[60]])</f>
        <v>1.5140856481481483E-2</v>
      </c>
      <c r="P80" s="29">
        <f>SUM(laps_times[[#This Row],[61]:[70]])</f>
        <v>1.5935648148148147E-2</v>
      </c>
      <c r="Q80" s="29">
        <f>SUM(laps_times[[#This Row],[71]:[80]])</f>
        <v>1.6516319444444448E-2</v>
      </c>
      <c r="R80" s="29">
        <f>SUM(laps_times[[#This Row],[81]:[90]])</f>
        <v>1.7402662037037036E-2</v>
      </c>
      <c r="S80" s="29">
        <f>SUM(laps_times[[#This Row],[91]:[100]])</f>
        <v>1.8230439814814817E-2</v>
      </c>
      <c r="T80" s="30">
        <f>SUM(laps_times[[#This Row],[101]:[105]])</f>
        <v>8.8042824074074065E-3</v>
      </c>
      <c r="U80" s="44">
        <f>IF(km4_splits_ranks[[#This Row],[1 - 10]]="DNF","DNF",RANK(km4_splits_ranks[[#This Row],[1 - 10]],km4_splits_ranks[1 - 10],1))</f>
        <v>90</v>
      </c>
      <c r="V80" s="45">
        <f>IF(km4_splits_ranks[[#This Row],[11 - 20]]="DNF","DNF",RANK(km4_splits_ranks[[#This Row],[11 - 20]],km4_splits_ranks[11 - 20],1))</f>
        <v>74</v>
      </c>
      <c r="W80" s="45">
        <f>IF(km4_splits_ranks[[#This Row],[21 - 30]]="DNF","DNF",RANK(km4_splits_ranks[[#This Row],[21 - 30]],km4_splits_ranks[21 - 30],1))</f>
        <v>72</v>
      </c>
      <c r="X80" s="45">
        <f>IF(km4_splits_ranks[[#This Row],[31 - 40]]="DNF","DNF",RANK(km4_splits_ranks[[#This Row],[31 - 40]],km4_splits_ranks[31 - 40],1))</f>
        <v>72</v>
      </c>
      <c r="Y80" s="45">
        <f>IF(km4_splits_ranks[[#This Row],[41 - 50]]="DNF","DNF",RANK(km4_splits_ranks[[#This Row],[41 - 50]],km4_splits_ranks[41 - 50],1))</f>
        <v>66</v>
      </c>
      <c r="Z80" s="45">
        <f>IF(km4_splits_ranks[[#This Row],[51 - 60]]="DNF","DNF",RANK(km4_splits_ranks[[#This Row],[51 - 60]],km4_splits_ranks[51 - 60],1))</f>
        <v>67</v>
      </c>
      <c r="AA80" s="45">
        <f>IF(km4_splits_ranks[[#This Row],[61 - 70]]="DNF","DNF",RANK(km4_splits_ranks[[#This Row],[61 - 70]],km4_splits_ranks[61 - 70],1))</f>
        <v>74</v>
      </c>
      <c r="AB80" s="45">
        <f>IF(km4_splits_ranks[[#This Row],[71 - 80]]="DNF","DNF",RANK(km4_splits_ranks[[#This Row],[71 - 80]],km4_splits_ranks[71 - 80],1))</f>
        <v>74</v>
      </c>
      <c r="AC80" s="45">
        <f>IF(km4_splits_ranks[[#This Row],[81 - 90]]="DNF","DNF",RANK(km4_splits_ranks[[#This Row],[81 - 90]],km4_splits_ranks[81 - 90],1))</f>
        <v>79</v>
      </c>
      <c r="AD80" s="45">
        <f>IF(km4_splits_ranks[[#This Row],[91 - 100]]="DNF","DNF",RANK(km4_splits_ranks[[#This Row],[91 - 100]],km4_splits_ranks[91 - 100],1))</f>
        <v>81</v>
      </c>
      <c r="AE80" s="46">
        <f>IF(km4_splits_ranks[[#This Row],[101 - 105]]="DNF","DNF",RANK(km4_splits_ranks[[#This Row],[101 - 105]],km4_splits_ranks[101 - 105],1))</f>
        <v>83</v>
      </c>
      <c r="AF80" s="21">
        <f>km4_splits_ranks[[#This Row],[1 - 10]]</f>
        <v>1.5845138888888888E-2</v>
      </c>
      <c r="AG80" s="17">
        <f>IF(km4_splits_ranks[[#This Row],[11 - 20]]="DNF","DNF",km4_splits_ranks[[#This Row],[10 okr ]]+km4_splits_ranks[[#This Row],[11 - 20]])</f>
        <v>3.0426620370370371E-2</v>
      </c>
      <c r="AH80" s="17">
        <f>IF(km4_splits_ranks[[#This Row],[21 - 30]]="DNF","DNF",km4_splits_ranks[[#This Row],[20 okr ]]+km4_splits_ranks[[#This Row],[21 - 30]])</f>
        <v>4.4962384259259261E-2</v>
      </c>
      <c r="AI80" s="17">
        <f>IF(km4_splits_ranks[[#This Row],[31 - 40]]="DNF","DNF",km4_splits_ranks[[#This Row],[30 okr ]]+km4_splits_ranks[[#This Row],[31 - 40]])</f>
        <v>5.9611342592592598E-2</v>
      </c>
      <c r="AJ80" s="17">
        <f>IF(km4_splits_ranks[[#This Row],[41 - 50]]="DNF","DNF",km4_splits_ranks[[#This Row],[40 okr ]]+km4_splits_ranks[[#This Row],[41 - 50]])</f>
        <v>7.4334375000000008E-2</v>
      </c>
      <c r="AK80" s="17">
        <f>IF(km4_splits_ranks[[#This Row],[51 - 60]]="DNF","DNF",km4_splits_ranks[[#This Row],[50 okr ]]+km4_splits_ranks[[#This Row],[51 - 60]])</f>
        <v>8.9475231481481496E-2</v>
      </c>
      <c r="AL80" s="17">
        <f>IF(km4_splits_ranks[[#This Row],[61 - 70]]="DNF","DNF",km4_splits_ranks[[#This Row],[60 okr ]]+km4_splits_ranks[[#This Row],[61 - 70]])</f>
        <v>0.10541087962962964</v>
      </c>
      <c r="AM80" s="17">
        <f>IF(km4_splits_ranks[[#This Row],[71 - 80]]="DNF","DNF",km4_splits_ranks[[#This Row],[70 okr ]]+km4_splits_ranks[[#This Row],[71 - 80]])</f>
        <v>0.12192719907407409</v>
      </c>
      <c r="AN80" s="17">
        <f>IF(km4_splits_ranks[[#This Row],[81 - 90]]="DNF","DNF",km4_splits_ranks[[#This Row],[80 okr ]]+km4_splits_ranks[[#This Row],[81 - 90]])</f>
        <v>0.13932986111111112</v>
      </c>
      <c r="AO80" s="17">
        <f>IF(km4_splits_ranks[[#This Row],[91 - 100]]="DNF","DNF",km4_splits_ranks[[#This Row],[90 okr ]]+km4_splits_ranks[[#This Row],[91 - 100]])</f>
        <v>0.15756030092592593</v>
      </c>
      <c r="AP80" s="22">
        <f>IF(km4_splits_ranks[[#This Row],[101 - 105]]="DNF","DNF",km4_splits_ranks[[#This Row],[100 okr ]]+km4_splits_ranks[[#This Row],[101 - 105]])</f>
        <v>0.16636458333333334</v>
      </c>
      <c r="AQ80" s="47">
        <f>IF(km4_splits_ranks[[#This Row],[10 okr ]]="DNF","DNF",RANK(km4_splits_ranks[[#This Row],[10 okr ]],km4_splits_ranks[[10 okr ]],1))</f>
        <v>90</v>
      </c>
      <c r="AR80" s="48">
        <f>IF(km4_splits_ranks[[#This Row],[20 okr ]]="DNF","DNF",RANK(km4_splits_ranks[[#This Row],[20 okr ]],km4_splits_ranks[[20 okr ]],1))</f>
        <v>85</v>
      </c>
      <c r="AS80" s="48">
        <f>IF(km4_splits_ranks[[#This Row],[30 okr ]]="DNF","DNF",RANK(km4_splits_ranks[[#This Row],[30 okr ]],km4_splits_ranks[[30 okr ]],1))</f>
        <v>81</v>
      </c>
      <c r="AT80" s="48">
        <f>IF(km4_splits_ranks[[#This Row],[40 okr ]]="DNF","DNF",RANK(km4_splits_ranks[[#This Row],[40 okr ]],km4_splits_ranks[[40 okr ]],1))</f>
        <v>78</v>
      </c>
      <c r="AU80" s="48">
        <f>IF(km4_splits_ranks[[#This Row],[50 okr ]]="DNF","DNF",RANK(km4_splits_ranks[[#This Row],[50 okr ]],km4_splits_ranks[[50 okr ]],1))</f>
        <v>73</v>
      </c>
      <c r="AV80" s="48">
        <f>IF(km4_splits_ranks[[#This Row],[60 okr ]]="DNF","DNF",RANK(km4_splits_ranks[[#This Row],[60 okr ]],km4_splits_ranks[[60 okr ]],1))</f>
        <v>70</v>
      </c>
      <c r="AW80" s="48">
        <f>IF(km4_splits_ranks[[#This Row],[70 okr ]]="DNF","DNF",RANK(km4_splits_ranks[[#This Row],[70 okr ]],km4_splits_ranks[[70 okr ]],1))</f>
        <v>71</v>
      </c>
      <c r="AX80" s="48">
        <f>IF(km4_splits_ranks[[#This Row],[80 okr ]]="DNF","DNF",RANK(km4_splits_ranks[[#This Row],[80 okr ]],km4_splits_ranks[[80 okr ]],1))</f>
        <v>71</v>
      </c>
      <c r="AY80" s="48">
        <f>IF(km4_splits_ranks[[#This Row],[90 okr ]]="DNF","DNF",RANK(km4_splits_ranks[[#This Row],[90 okr ]],km4_splits_ranks[[90 okr ]],1))</f>
        <v>72</v>
      </c>
      <c r="AZ80" s="48">
        <f>IF(km4_splits_ranks[[#This Row],[100 okr ]]="DNF","DNF",RANK(km4_splits_ranks[[#This Row],[100 okr ]],km4_splits_ranks[[100 okr ]],1))</f>
        <v>76</v>
      </c>
      <c r="BA80" s="48">
        <f>IF(km4_splits_ranks[[#This Row],[105 okr ]]="DNF","DNF",RANK(km4_splits_ranks[[#This Row],[105 okr ]],km4_splits_ranks[[105 okr ]],1))</f>
        <v>77</v>
      </c>
    </row>
    <row r="81" spans="2:53" x14ac:dyDescent="0.2">
      <c r="B81" s="4">
        <f>laps_times[[#This Row],[poř]]</f>
        <v>78</v>
      </c>
      <c r="C81" s="1">
        <f>laps_times[[#This Row],[s.č.]]</f>
        <v>129</v>
      </c>
      <c r="D81" s="1" t="str">
        <f>laps_times[[#This Row],[jméno]]</f>
        <v>Folbrecht Jan</v>
      </c>
      <c r="E81" s="2">
        <f>laps_times[[#This Row],[roč]]</f>
        <v>1976</v>
      </c>
      <c r="F81" s="2" t="str">
        <f>laps_times[[#This Row],[kat]]</f>
        <v>M40</v>
      </c>
      <c r="G81" s="2">
        <f>laps_times[[#This Row],[poř_kat]]</f>
        <v>33</v>
      </c>
      <c r="H81" s="1" t="str">
        <f>IF(ISBLANK(laps_times[[#This Row],[klub]]),"-",laps_times[[#This Row],[klub]])</f>
        <v>HOPE ČB</v>
      </c>
      <c r="I81" s="143">
        <f>laps_times[[#This Row],[celk. čas]]</f>
        <v>0.16790509259259259</v>
      </c>
      <c r="J81" s="28">
        <f>SUM(laps_times[[#This Row],[1]:[10]])</f>
        <v>1.5201967592592593E-2</v>
      </c>
      <c r="K81" s="29">
        <f>SUM(laps_times[[#This Row],[11]:[20]])</f>
        <v>1.4361689814814815E-2</v>
      </c>
      <c r="L81" s="29">
        <f>SUM(laps_times[[#This Row],[21]:[30]])</f>
        <v>1.4578472222222222E-2</v>
      </c>
      <c r="M81" s="29">
        <f>SUM(laps_times[[#This Row],[31]:[40]])</f>
        <v>1.4291435185185185E-2</v>
      </c>
      <c r="N81" s="29">
        <f>SUM(laps_times[[#This Row],[41]:[50]])</f>
        <v>1.5077546296296297E-2</v>
      </c>
      <c r="O81" s="29">
        <f>SUM(laps_times[[#This Row],[51]:[60]])</f>
        <v>1.6007523148148149E-2</v>
      </c>
      <c r="P81" s="29">
        <f>SUM(laps_times[[#This Row],[61]:[70]])</f>
        <v>1.6174999999999998E-2</v>
      </c>
      <c r="Q81" s="29">
        <f>SUM(laps_times[[#This Row],[71]:[80]])</f>
        <v>1.6640972222222224E-2</v>
      </c>
      <c r="R81" s="29">
        <f>SUM(laps_times[[#This Row],[81]:[90]])</f>
        <v>1.9302662037037038E-2</v>
      </c>
      <c r="S81" s="29">
        <f>SUM(laps_times[[#This Row],[91]:[100]])</f>
        <v>1.736828703703704E-2</v>
      </c>
      <c r="T81" s="30">
        <f>SUM(laps_times[[#This Row],[101]:[105]])</f>
        <v>8.9013888888888892E-3</v>
      </c>
      <c r="U81" s="44">
        <f>IF(km4_splits_ranks[[#This Row],[1 - 10]]="DNF","DNF",RANK(km4_splits_ranks[[#This Row],[1 - 10]],km4_splits_ranks[1 - 10],1))</f>
        <v>81</v>
      </c>
      <c r="V81" s="45">
        <f>IF(km4_splits_ranks[[#This Row],[11 - 20]]="DNF","DNF",RANK(km4_splits_ranks[[#This Row],[11 - 20]],km4_splits_ranks[11 - 20],1))</f>
        <v>72</v>
      </c>
      <c r="W81" s="45">
        <f>IF(km4_splits_ranks[[#This Row],[21 - 30]]="DNF","DNF",RANK(km4_splits_ranks[[#This Row],[21 - 30]],km4_splits_ranks[21 - 30],1))</f>
        <v>73</v>
      </c>
      <c r="X81" s="45">
        <f>IF(km4_splits_ranks[[#This Row],[31 - 40]]="DNF","DNF",RANK(km4_splits_ranks[[#This Row],[31 - 40]],km4_splits_ranks[31 - 40],1))</f>
        <v>63</v>
      </c>
      <c r="Y81" s="45">
        <f>IF(km4_splits_ranks[[#This Row],[41 - 50]]="DNF","DNF",RANK(km4_splits_ranks[[#This Row],[41 - 50]],km4_splits_ranks[41 - 50],1))</f>
        <v>71</v>
      </c>
      <c r="Z81" s="45">
        <f>IF(km4_splits_ranks[[#This Row],[51 - 60]]="DNF","DNF",RANK(km4_splits_ranks[[#This Row],[51 - 60]],km4_splits_ranks[51 - 60],1))</f>
        <v>78</v>
      </c>
      <c r="AA81" s="45">
        <f>IF(km4_splits_ranks[[#This Row],[61 - 70]]="DNF","DNF",RANK(km4_splits_ranks[[#This Row],[61 - 70]],km4_splits_ranks[61 - 70],1))</f>
        <v>80</v>
      </c>
      <c r="AB81" s="45">
        <f>IF(km4_splits_ranks[[#This Row],[71 - 80]]="DNF","DNF",RANK(km4_splits_ranks[[#This Row],[71 - 80]],km4_splits_ranks[71 - 80],1))</f>
        <v>77</v>
      </c>
      <c r="AC81" s="45">
        <f>IF(km4_splits_ranks[[#This Row],[81 - 90]]="DNF","DNF",RANK(km4_splits_ranks[[#This Row],[81 - 90]],km4_splits_ranks[81 - 90],1))</f>
        <v>95</v>
      </c>
      <c r="AD81" s="45">
        <f>IF(km4_splits_ranks[[#This Row],[91 - 100]]="DNF","DNF",RANK(km4_splits_ranks[[#This Row],[91 - 100]],km4_splits_ranks[91 - 100],1))</f>
        <v>74</v>
      </c>
      <c r="AE81" s="46">
        <f>IF(km4_splits_ranks[[#This Row],[101 - 105]]="DNF","DNF",RANK(km4_splits_ranks[[#This Row],[101 - 105]],km4_splits_ranks[101 - 105],1))</f>
        <v>86</v>
      </c>
      <c r="AF81" s="21">
        <f>km4_splits_ranks[[#This Row],[1 - 10]]</f>
        <v>1.5201967592592593E-2</v>
      </c>
      <c r="AG81" s="17">
        <f>IF(km4_splits_ranks[[#This Row],[11 - 20]]="DNF","DNF",km4_splits_ranks[[#This Row],[10 okr ]]+km4_splits_ranks[[#This Row],[11 - 20]])</f>
        <v>2.9563657407407407E-2</v>
      </c>
      <c r="AH81" s="17">
        <f>IF(km4_splits_ranks[[#This Row],[21 - 30]]="DNF","DNF",km4_splits_ranks[[#This Row],[20 okr ]]+km4_splits_ranks[[#This Row],[21 - 30]])</f>
        <v>4.4142129629629628E-2</v>
      </c>
      <c r="AI81" s="17">
        <f>IF(km4_splits_ranks[[#This Row],[31 - 40]]="DNF","DNF",km4_splits_ranks[[#This Row],[30 okr ]]+km4_splits_ranks[[#This Row],[31 - 40]])</f>
        <v>5.8433564814814813E-2</v>
      </c>
      <c r="AJ81" s="17">
        <f>IF(km4_splits_ranks[[#This Row],[41 - 50]]="DNF","DNF",km4_splits_ranks[[#This Row],[40 okr ]]+km4_splits_ranks[[#This Row],[41 - 50]])</f>
        <v>7.351111111111111E-2</v>
      </c>
      <c r="AK81" s="17">
        <f>IF(km4_splits_ranks[[#This Row],[51 - 60]]="DNF","DNF",km4_splits_ranks[[#This Row],[50 okr ]]+km4_splits_ranks[[#This Row],[51 - 60]])</f>
        <v>8.9518634259259267E-2</v>
      </c>
      <c r="AL81" s="17">
        <f>IF(km4_splits_ranks[[#This Row],[61 - 70]]="DNF","DNF",km4_splits_ranks[[#This Row],[60 okr ]]+km4_splits_ranks[[#This Row],[61 - 70]])</f>
        <v>0.10569363425925926</v>
      </c>
      <c r="AM81" s="17">
        <f>IF(km4_splits_ranks[[#This Row],[71 - 80]]="DNF","DNF",km4_splits_ranks[[#This Row],[70 okr ]]+km4_splits_ranks[[#This Row],[71 - 80]])</f>
        <v>0.12233460648148148</v>
      </c>
      <c r="AN81" s="17">
        <f>IF(km4_splits_ranks[[#This Row],[81 - 90]]="DNF","DNF",km4_splits_ranks[[#This Row],[80 okr ]]+km4_splits_ranks[[#This Row],[81 - 90]])</f>
        <v>0.14163726851851852</v>
      </c>
      <c r="AO81" s="17">
        <f>IF(km4_splits_ranks[[#This Row],[91 - 100]]="DNF","DNF",km4_splits_ranks[[#This Row],[90 okr ]]+km4_splits_ranks[[#This Row],[91 - 100]])</f>
        <v>0.15900555555555557</v>
      </c>
      <c r="AP81" s="22">
        <f>IF(km4_splits_ranks[[#This Row],[101 - 105]]="DNF","DNF",km4_splits_ranks[[#This Row],[100 okr ]]+km4_splits_ranks[[#This Row],[101 - 105]])</f>
        <v>0.16790694444444446</v>
      </c>
      <c r="AQ81" s="47">
        <f>IF(km4_splits_ranks[[#This Row],[10 okr ]]="DNF","DNF",RANK(km4_splits_ranks[[#This Row],[10 okr ]],km4_splits_ranks[[10 okr ]],1))</f>
        <v>81</v>
      </c>
      <c r="AR81" s="48">
        <f>IF(km4_splits_ranks[[#This Row],[20 okr ]]="DNF","DNF",RANK(km4_splits_ranks[[#This Row],[20 okr ]],km4_splits_ranks[[20 okr ]],1))</f>
        <v>74</v>
      </c>
      <c r="AS81" s="48">
        <f>IF(km4_splits_ranks[[#This Row],[30 okr ]]="DNF","DNF",RANK(km4_splits_ranks[[#This Row],[30 okr ]],km4_splits_ranks[[30 okr ]],1))</f>
        <v>73</v>
      </c>
      <c r="AT81" s="48">
        <f>IF(km4_splits_ranks[[#This Row],[40 okr ]]="DNF","DNF",RANK(km4_splits_ranks[[#This Row],[40 okr ]],km4_splits_ranks[[40 okr ]],1))</f>
        <v>72</v>
      </c>
      <c r="AU81" s="48">
        <f>IF(km4_splits_ranks[[#This Row],[50 okr ]]="DNF","DNF",RANK(km4_splits_ranks[[#This Row],[50 okr ]],km4_splits_ranks[[50 okr ]],1))</f>
        <v>71</v>
      </c>
      <c r="AV81" s="48">
        <f>IF(km4_splits_ranks[[#This Row],[60 okr ]]="DNF","DNF",RANK(km4_splits_ranks[[#This Row],[60 okr ]],km4_splits_ranks[[60 okr ]],1))</f>
        <v>71</v>
      </c>
      <c r="AW81" s="48">
        <f>IF(km4_splits_ranks[[#This Row],[70 okr ]]="DNF","DNF",RANK(km4_splits_ranks[[#This Row],[70 okr ]],km4_splits_ranks[[70 okr ]],1))</f>
        <v>72</v>
      </c>
      <c r="AX81" s="48">
        <f>IF(km4_splits_ranks[[#This Row],[80 okr ]]="DNF","DNF",RANK(km4_splits_ranks[[#This Row],[80 okr ]],km4_splits_ranks[[80 okr ]],1))</f>
        <v>74</v>
      </c>
      <c r="AY81" s="48">
        <f>IF(km4_splits_ranks[[#This Row],[90 okr ]]="DNF","DNF",RANK(km4_splits_ranks[[#This Row],[90 okr ]],km4_splits_ranks[[90 okr ]],1))</f>
        <v>78</v>
      </c>
      <c r="AZ81" s="48">
        <f>IF(km4_splits_ranks[[#This Row],[100 okr ]]="DNF","DNF",RANK(km4_splits_ranks[[#This Row],[100 okr ]],km4_splits_ranks[[100 okr ]],1))</f>
        <v>78</v>
      </c>
      <c r="BA81" s="48">
        <f>IF(km4_splits_ranks[[#This Row],[105 okr ]]="DNF","DNF",RANK(km4_splits_ranks[[#This Row],[105 okr ]],km4_splits_ranks[[105 okr ]],1))</f>
        <v>78</v>
      </c>
    </row>
    <row r="82" spans="2:53" x14ac:dyDescent="0.2">
      <c r="B82" s="4">
        <f>laps_times[[#This Row],[poř]]</f>
        <v>79</v>
      </c>
      <c r="C82" s="1">
        <f>laps_times[[#This Row],[s.č.]]</f>
        <v>39</v>
      </c>
      <c r="D82" s="1" t="str">
        <f>laps_times[[#This Row],[jméno]]</f>
        <v>Hrček Petr</v>
      </c>
      <c r="E82" s="2">
        <f>laps_times[[#This Row],[roč]]</f>
        <v>1961</v>
      </c>
      <c r="F82" s="2" t="str">
        <f>laps_times[[#This Row],[kat]]</f>
        <v>M50</v>
      </c>
      <c r="G82" s="2">
        <f>laps_times[[#This Row],[poř_kat]]</f>
        <v>14</v>
      </c>
      <c r="H82" s="1" t="str">
        <f>IF(ISBLANK(laps_times[[#This Row],[klub]]),"-",laps_times[[#This Row],[klub]])</f>
        <v>-</v>
      </c>
      <c r="I82" s="143">
        <f>laps_times[[#This Row],[celk. čas]]</f>
        <v>0.16826388888888888</v>
      </c>
      <c r="J82" s="28">
        <f>SUM(laps_times[[#This Row],[1]:[10]])</f>
        <v>1.5756134259259258E-2</v>
      </c>
      <c r="K82" s="29">
        <f>SUM(laps_times[[#This Row],[11]:[20]])</f>
        <v>1.5055902777777779E-2</v>
      </c>
      <c r="L82" s="29">
        <f>SUM(laps_times[[#This Row],[21]:[30]])</f>
        <v>1.5143055555555555E-2</v>
      </c>
      <c r="M82" s="29">
        <f>SUM(laps_times[[#This Row],[31]:[40]])</f>
        <v>1.5213657407407407E-2</v>
      </c>
      <c r="N82" s="29">
        <f>SUM(laps_times[[#This Row],[41]:[50]])</f>
        <v>1.5411921296296299E-2</v>
      </c>
      <c r="O82" s="29">
        <f>SUM(laps_times[[#This Row],[51]:[60]])</f>
        <v>1.5733912037037039E-2</v>
      </c>
      <c r="P82" s="29">
        <f>SUM(laps_times[[#This Row],[61]:[70]])</f>
        <v>1.5974652777777779E-2</v>
      </c>
      <c r="Q82" s="29">
        <f>SUM(laps_times[[#This Row],[71]:[80]])</f>
        <v>1.6754861111111109E-2</v>
      </c>
      <c r="R82" s="29">
        <f>SUM(laps_times[[#This Row],[81]:[90]])</f>
        <v>1.707210648148148E-2</v>
      </c>
      <c r="S82" s="29">
        <f>SUM(laps_times[[#This Row],[91]:[100]])</f>
        <v>1.7429976851851853E-2</v>
      </c>
      <c r="T82" s="30">
        <f>SUM(laps_times[[#This Row],[101]:[105]])</f>
        <v>8.7181712962962968E-3</v>
      </c>
      <c r="U82" s="44">
        <f>IF(km4_splits_ranks[[#This Row],[1 - 10]]="DNF","DNF",RANK(km4_splits_ranks[[#This Row],[1 - 10]],km4_splits_ranks[1 - 10],1))</f>
        <v>89</v>
      </c>
      <c r="V82" s="45">
        <f>IF(km4_splits_ranks[[#This Row],[11 - 20]]="DNF","DNF",RANK(km4_splits_ranks[[#This Row],[11 - 20]],km4_splits_ranks[11 - 20],1))</f>
        <v>92</v>
      </c>
      <c r="W82" s="45">
        <f>IF(km4_splits_ranks[[#This Row],[21 - 30]]="DNF","DNF",RANK(km4_splits_ranks[[#This Row],[21 - 30]],km4_splits_ranks[21 - 30],1))</f>
        <v>87</v>
      </c>
      <c r="X82" s="45">
        <f>IF(km4_splits_ranks[[#This Row],[31 - 40]]="DNF","DNF",RANK(km4_splits_ranks[[#This Row],[31 - 40]],km4_splits_ranks[31 - 40],1))</f>
        <v>84</v>
      </c>
      <c r="Y82" s="45">
        <f>IF(km4_splits_ranks[[#This Row],[41 - 50]]="DNF","DNF",RANK(km4_splits_ranks[[#This Row],[41 - 50]],km4_splits_ranks[41 - 50],1))</f>
        <v>80</v>
      </c>
      <c r="Z82" s="45">
        <f>IF(km4_splits_ranks[[#This Row],[51 - 60]]="DNF","DNF",RANK(km4_splits_ranks[[#This Row],[51 - 60]],km4_splits_ranks[51 - 60],1))</f>
        <v>77</v>
      </c>
      <c r="AA82" s="45">
        <f>IF(km4_splits_ranks[[#This Row],[61 - 70]]="DNF","DNF",RANK(km4_splits_ranks[[#This Row],[61 - 70]],km4_splits_ranks[61 - 70],1))</f>
        <v>76</v>
      </c>
      <c r="AB82" s="45">
        <f>IF(km4_splits_ranks[[#This Row],[71 - 80]]="DNF","DNF",RANK(km4_splits_ranks[[#This Row],[71 - 80]],km4_splits_ranks[71 - 80],1))</f>
        <v>78</v>
      </c>
      <c r="AC82" s="45">
        <f>IF(km4_splits_ranks[[#This Row],[81 - 90]]="DNF","DNF",RANK(km4_splits_ranks[[#This Row],[81 - 90]],km4_splits_ranks[81 - 90],1))</f>
        <v>72</v>
      </c>
      <c r="AD82" s="45">
        <f>IF(km4_splits_ranks[[#This Row],[91 - 100]]="DNF","DNF",RANK(km4_splits_ranks[[#This Row],[91 - 100]],km4_splits_ranks[91 - 100],1))</f>
        <v>76</v>
      </c>
      <c r="AE82" s="46">
        <f>IF(km4_splits_ranks[[#This Row],[101 - 105]]="DNF","DNF",RANK(km4_splits_ranks[[#This Row],[101 - 105]],km4_splits_ranks[101 - 105],1))</f>
        <v>80</v>
      </c>
      <c r="AF82" s="21">
        <f>km4_splits_ranks[[#This Row],[1 - 10]]</f>
        <v>1.5756134259259258E-2</v>
      </c>
      <c r="AG82" s="17">
        <f>IF(km4_splits_ranks[[#This Row],[11 - 20]]="DNF","DNF",km4_splits_ranks[[#This Row],[10 okr ]]+km4_splits_ranks[[#This Row],[11 - 20]])</f>
        <v>3.0812037037037037E-2</v>
      </c>
      <c r="AH82" s="17">
        <f>IF(km4_splits_ranks[[#This Row],[21 - 30]]="DNF","DNF",km4_splits_ranks[[#This Row],[20 okr ]]+km4_splits_ranks[[#This Row],[21 - 30]])</f>
        <v>4.5955092592592589E-2</v>
      </c>
      <c r="AI82" s="17">
        <f>IF(km4_splits_ranks[[#This Row],[31 - 40]]="DNF","DNF",km4_splits_ranks[[#This Row],[30 okr ]]+km4_splits_ranks[[#This Row],[31 - 40]])</f>
        <v>6.1168749999999994E-2</v>
      </c>
      <c r="AJ82" s="17">
        <f>IF(km4_splits_ranks[[#This Row],[41 - 50]]="DNF","DNF",km4_splits_ranks[[#This Row],[40 okr ]]+km4_splits_ranks[[#This Row],[41 - 50]])</f>
        <v>7.6580671296296296E-2</v>
      </c>
      <c r="AK82" s="17">
        <f>IF(km4_splits_ranks[[#This Row],[51 - 60]]="DNF","DNF",km4_splits_ranks[[#This Row],[50 okr ]]+km4_splits_ranks[[#This Row],[51 - 60]])</f>
        <v>9.2314583333333339E-2</v>
      </c>
      <c r="AL82" s="17">
        <f>IF(km4_splits_ranks[[#This Row],[61 - 70]]="DNF","DNF",km4_splits_ranks[[#This Row],[60 okr ]]+km4_splits_ranks[[#This Row],[61 - 70]])</f>
        <v>0.10828923611111112</v>
      </c>
      <c r="AM82" s="17">
        <f>IF(km4_splits_ranks[[#This Row],[71 - 80]]="DNF","DNF",km4_splits_ranks[[#This Row],[70 okr ]]+km4_splits_ranks[[#This Row],[71 - 80]])</f>
        <v>0.12504409722222223</v>
      </c>
      <c r="AN82" s="17">
        <f>IF(km4_splits_ranks[[#This Row],[81 - 90]]="DNF","DNF",km4_splits_ranks[[#This Row],[80 okr ]]+km4_splits_ranks[[#This Row],[81 - 90]])</f>
        <v>0.1421162037037037</v>
      </c>
      <c r="AO82" s="17">
        <f>IF(km4_splits_ranks[[#This Row],[91 - 100]]="DNF","DNF",km4_splits_ranks[[#This Row],[90 okr ]]+km4_splits_ranks[[#This Row],[91 - 100]])</f>
        <v>0.15954618055555556</v>
      </c>
      <c r="AP82" s="22">
        <f>IF(km4_splits_ranks[[#This Row],[101 - 105]]="DNF","DNF",km4_splits_ranks[[#This Row],[100 okr ]]+km4_splits_ranks[[#This Row],[101 - 105]])</f>
        <v>0.16826435185185185</v>
      </c>
      <c r="AQ82" s="47">
        <f>IF(km4_splits_ranks[[#This Row],[10 okr ]]="DNF","DNF",RANK(km4_splits_ranks[[#This Row],[10 okr ]],km4_splits_ranks[[10 okr ]],1))</f>
        <v>89</v>
      </c>
      <c r="AR82" s="48">
        <f>IF(km4_splits_ranks[[#This Row],[20 okr ]]="DNF","DNF",RANK(km4_splits_ranks[[#This Row],[20 okr ]],km4_splits_ranks[[20 okr ]],1))</f>
        <v>92</v>
      </c>
      <c r="AS82" s="48">
        <f>IF(km4_splits_ranks[[#This Row],[30 okr ]]="DNF","DNF",RANK(km4_splits_ranks[[#This Row],[30 okr ]],km4_splits_ranks[[30 okr ]],1))</f>
        <v>90</v>
      </c>
      <c r="AT82" s="48">
        <f>IF(km4_splits_ranks[[#This Row],[40 okr ]]="DNF","DNF",RANK(km4_splits_ranks[[#This Row],[40 okr ]],km4_splits_ranks[[40 okr ]],1))</f>
        <v>88</v>
      </c>
      <c r="AU82" s="48">
        <f>IF(km4_splits_ranks[[#This Row],[50 okr ]]="DNF","DNF",RANK(km4_splits_ranks[[#This Row],[50 okr ]],km4_splits_ranks[[50 okr ]],1))</f>
        <v>84</v>
      </c>
      <c r="AV82" s="48">
        <f>IF(km4_splits_ranks[[#This Row],[60 okr ]]="DNF","DNF",RANK(km4_splits_ranks[[#This Row],[60 okr ]],km4_splits_ranks[[60 okr ]],1))</f>
        <v>84</v>
      </c>
      <c r="AW82" s="48">
        <f>IF(km4_splits_ranks[[#This Row],[70 okr ]]="DNF","DNF",RANK(km4_splits_ranks[[#This Row],[70 okr ]],km4_splits_ranks[[70 okr ]],1))</f>
        <v>82</v>
      </c>
      <c r="AX82" s="48">
        <f>IF(km4_splits_ranks[[#This Row],[80 okr ]]="DNF","DNF",RANK(km4_splits_ranks[[#This Row],[80 okr ]],km4_splits_ranks[[80 okr ]],1))</f>
        <v>80</v>
      </c>
      <c r="AY82" s="48">
        <f>IF(km4_splits_ranks[[#This Row],[90 okr ]]="DNF","DNF",RANK(km4_splits_ranks[[#This Row],[90 okr ]],km4_splits_ranks[[90 okr ]],1))</f>
        <v>80</v>
      </c>
      <c r="AZ82" s="48">
        <f>IF(km4_splits_ranks[[#This Row],[100 okr ]]="DNF","DNF",RANK(km4_splits_ranks[[#This Row],[100 okr ]],km4_splits_ranks[[100 okr ]],1))</f>
        <v>79</v>
      </c>
      <c r="BA82" s="48">
        <f>IF(km4_splits_ranks[[#This Row],[105 okr ]]="DNF","DNF",RANK(km4_splits_ranks[[#This Row],[105 okr ]],km4_splits_ranks[[105 okr ]],1))</f>
        <v>79</v>
      </c>
    </row>
    <row r="83" spans="2:53" x14ac:dyDescent="0.2">
      <c r="B83" s="4">
        <f>laps_times[[#This Row],[poř]]</f>
        <v>80</v>
      </c>
      <c r="C83" s="1">
        <f>laps_times[[#This Row],[s.č.]]</f>
        <v>109</v>
      </c>
      <c r="D83" s="1" t="str">
        <f>laps_times[[#This Row],[jméno]]</f>
        <v>Petr Martin</v>
      </c>
      <c r="E83" s="2">
        <f>laps_times[[#This Row],[roč]]</f>
        <v>1973</v>
      </c>
      <c r="F83" s="2" t="str">
        <f>laps_times[[#This Row],[kat]]</f>
        <v>M40</v>
      </c>
      <c r="G83" s="2">
        <f>laps_times[[#This Row],[poř_kat]]</f>
        <v>34</v>
      </c>
      <c r="H83" s="1" t="str">
        <f>IF(ISBLANK(laps_times[[#This Row],[klub]]),"-",laps_times[[#This Row],[klub]])</f>
        <v>Týn nad Vltavou</v>
      </c>
      <c r="I83" s="143">
        <f>laps_times[[#This Row],[celk. čas]]</f>
        <v>0.16903935185185184</v>
      </c>
      <c r="J83" s="28">
        <f>SUM(laps_times[[#This Row],[1]:[10]])</f>
        <v>1.550972222222222E-2</v>
      </c>
      <c r="K83" s="29">
        <f>SUM(laps_times[[#This Row],[11]:[20]])</f>
        <v>1.4684259259259258E-2</v>
      </c>
      <c r="L83" s="29">
        <f>SUM(laps_times[[#This Row],[21]:[30]])</f>
        <v>1.4732175925925925E-2</v>
      </c>
      <c r="M83" s="29">
        <f>SUM(laps_times[[#This Row],[31]:[40]])</f>
        <v>1.5024884259259259E-2</v>
      </c>
      <c r="N83" s="29">
        <f>SUM(laps_times[[#This Row],[41]:[50]])</f>
        <v>1.5144791666666666E-2</v>
      </c>
      <c r="O83" s="29">
        <f>SUM(laps_times[[#This Row],[51]:[60]])</f>
        <v>1.5679282407407406E-2</v>
      </c>
      <c r="P83" s="29">
        <f>SUM(laps_times[[#This Row],[61]:[70]])</f>
        <v>1.6160995370370371E-2</v>
      </c>
      <c r="Q83" s="29">
        <f>SUM(laps_times[[#This Row],[71]:[80]])</f>
        <v>1.643171296296296E-2</v>
      </c>
      <c r="R83" s="29">
        <f>SUM(laps_times[[#This Row],[81]:[90]])</f>
        <v>1.7573611111111113E-2</v>
      </c>
      <c r="S83" s="29">
        <f>SUM(laps_times[[#This Row],[91]:[100]])</f>
        <v>1.8641666666666667E-2</v>
      </c>
      <c r="T83" s="30">
        <f>SUM(laps_times[[#This Row],[101]:[105]])</f>
        <v>9.4622685185185192E-3</v>
      </c>
      <c r="U83" s="44">
        <f>IF(km4_splits_ranks[[#This Row],[1 - 10]]="DNF","DNF",RANK(km4_splits_ranks[[#This Row],[1 - 10]],km4_splits_ranks[1 - 10],1))</f>
        <v>84</v>
      </c>
      <c r="V83" s="45">
        <f>IF(km4_splits_ranks[[#This Row],[11 - 20]]="DNF","DNF",RANK(km4_splits_ranks[[#This Row],[11 - 20]],km4_splits_ranks[11 - 20],1))</f>
        <v>82</v>
      </c>
      <c r="W83" s="45">
        <f>IF(km4_splits_ranks[[#This Row],[21 - 30]]="DNF","DNF",RANK(km4_splits_ranks[[#This Row],[21 - 30]],km4_splits_ranks[21 - 30],1))</f>
        <v>80</v>
      </c>
      <c r="X83" s="45">
        <f>IF(km4_splits_ranks[[#This Row],[31 - 40]]="DNF","DNF",RANK(km4_splits_ranks[[#This Row],[31 - 40]],km4_splits_ranks[31 - 40],1))</f>
        <v>80</v>
      </c>
      <c r="Y83" s="45">
        <f>IF(km4_splits_ranks[[#This Row],[41 - 50]]="DNF","DNF",RANK(km4_splits_ranks[[#This Row],[41 - 50]],km4_splits_ranks[41 - 50],1))</f>
        <v>74</v>
      </c>
      <c r="Z83" s="45">
        <f>IF(km4_splits_ranks[[#This Row],[51 - 60]]="DNF","DNF",RANK(km4_splits_ranks[[#This Row],[51 - 60]],km4_splits_ranks[51 - 60],1))</f>
        <v>76</v>
      </c>
      <c r="AA83" s="45">
        <f>IF(km4_splits_ranks[[#This Row],[61 - 70]]="DNF","DNF",RANK(km4_splits_ranks[[#This Row],[61 - 70]],km4_splits_ranks[61 - 70],1))</f>
        <v>79</v>
      </c>
      <c r="AB83" s="45">
        <f>IF(km4_splits_ranks[[#This Row],[71 - 80]]="DNF","DNF",RANK(km4_splits_ranks[[#This Row],[71 - 80]],km4_splits_ranks[71 - 80],1))</f>
        <v>71</v>
      </c>
      <c r="AC83" s="45">
        <f>IF(km4_splits_ranks[[#This Row],[81 - 90]]="DNF","DNF",RANK(km4_splits_ranks[[#This Row],[81 - 90]],km4_splits_ranks[81 - 90],1))</f>
        <v>80</v>
      </c>
      <c r="AD83" s="45">
        <f>IF(km4_splits_ranks[[#This Row],[91 - 100]]="DNF","DNF",RANK(km4_splits_ranks[[#This Row],[91 - 100]],km4_splits_ranks[91 - 100],1))</f>
        <v>89</v>
      </c>
      <c r="AE83" s="46">
        <f>IF(km4_splits_ranks[[#This Row],[101 - 105]]="DNF","DNF",RANK(km4_splits_ranks[[#This Row],[101 - 105]],km4_splits_ranks[101 - 105],1))</f>
        <v>94</v>
      </c>
      <c r="AF83" s="21">
        <f>km4_splits_ranks[[#This Row],[1 - 10]]</f>
        <v>1.550972222222222E-2</v>
      </c>
      <c r="AG83" s="17">
        <f>IF(km4_splits_ranks[[#This Row],[11 - 20]]="DNF","DNF",km4_splits_ranks[[#This Row],[10 okr ]]+km4_splits_ranks[[#This Row],[11 - 20]])</f>
        <v>3.0193981481481478E-2</v>
      </c>
      <c r="AH83" s="17">
        <f>IF(km4_splits_ranks[[#This Row],[21 - 30]]="DNF","DNF",km4_splits_ranks[[#This Row],[20 okr ]]+km4_splits_ranks[[#This Row],[21 - 30]])</f>
        <v>4.4926157407407401E-2</v>
      </c>
      <c r="AI83" s="17">
        <f>IF(km4_splits_ranks[[#This Row],[31 - 40]]="DNF","DNF",km4_splits_ranks[[#This Row],[30 okr ]]+km4_splits_ranks[[#This Row],[31 - 40]])</f>
        <v>5.9951041666666663E-2</v>
      </c>
      <c r="AJ83" s="17">
        <f>IF(km4_splits_ranks[[#This Row],[41 - 50]]="DNF","DNF",km4_splits_ranks[[#This Row],[40 okr ]]+km4_splits_ranks[[#This Row],[41 - 50]])</f>
        <v>7.5095833333333334E-2</v>
      </c>
      <c r="AK83" s="17">
        <f>IF(km4_splits_ranks[[#This Row],[51 - 60]]="DNF","DNF",km4_splits_ranks[[#This Row],[50 okr ]]+km4_splits_ranks[[#This Row],[51 - 60]])</f>
        <v>9.0775115740740736E-2</v>
      </c>
      <c r="AL83" s="17">
        <f>IF(km4_splits_ranks[[#This Row],[61 - 70]]="DNF","DNF",km4_splits_ranks[[#This Row],[60 okr ]]+km4_splits_ranks[[#This Row],[61 - 70]])</f>
        <v>0.10693611111111111</v>
      </c>
      <c r="AM83" s="17">
        <f>IF(km4_splits_ranks[[#This Row],[71 - 80]]="DNF","DNF",km4_splits_ranks[[#This Row],[70 okr ]]+km4_splits_ranks[[#This Row],[71 - 80]])</f>
        <v>0.12336782407407407</v>
      </c>
      <c r="AN83" s="17">
        <f>IF(km4_splits_ranks[[#This Row],[81 - 90]]="DNF","DNF",km4_splits_ranks[[#This Row],[80 okr ]]+km4_splits_ranks[[#This Row],[81 - 90]])</f>
        <v>0.14094143518518518</v>
      </c>
      <c r="AO83" s="17">
        <f>IF(km4_splits_ranks[[#This Row],[91 - 100]]="DNF","DNF",km4_splits_ranks[[#This Row],[90 okr ]]+km4_splits_ranks[[#This Row],[91 - 100]])</f>
        <v>0.15958310185185184</v>
      </c>
      <c r="AP83" s="22">
        <f>IF(km4_splits_ranks[[#This Row],[101 - 105]]="DNF","DNF",km4_splits_ranks[[#This Row],[100 okr ]]+km4_splits_ranks[[#This Row],[101 - 105]])</f>
        <v>0.16904537037037037</v>
      </c>
      <c r="AQ83" s="47">
        <f>IF(km4_splits_ranks[[#This Row],[10 okr ]]="DNF","DNF",RANK(km4_splits_ranks[[#This Row],[10 okr ]],km4_splits_ranks[[10 okr ]],1))</f>
        <v>84</v>
      </c>
      <c r="AR83" s="48">
        <f>IF(km4_splits_ranks[[#This Row],[20 okr ]]="DNF","DNF",RANK(km4_splits_ranks[[#This Row],[20 okr ]],km4_splits_ranks[[20 okr ]],1))</f>
        <v>81</v>
      </c>
      <c r="AS83" s="48">
        <f>IF(km4_splits_ranks[[#This Row],[30 okr ]]="DNF","DNF",RANK(km4_splits_ranks[[#This Row],[30 okr ]],km4_splits_ranks[[30 okr ]],1))</f>
        <v>80</v>
      </c>
      <c r="AT83" s="48">
        <f>IF(km4_splits_ranks[[#This Row],[40 okr ]]="DNF","DNF",RANK(km4_splits_ranks[[#This Row],[40 okr ]],km4_splits_ranks[[40 okr ]],1))</f>
        <v>80</v>
      </c>
      <c r="AU83" s="48">
        <f>IF(km4_splits_ranks[[#This Row],[50 okr ]]="DNF","DNF",RANK(km4_splits_ranks[[#This Row],[50 okr ]],km4_splits_ranks[[50 okr ]],1))</f>
        <v>79</v>
      </c>
      <c r="AV83" s="48">
        <f>IF(km4_splits_ranks[[#This Row],[60 okr ]]="DNF","DNF",RANK(km4_splits_ranks[[#This Row],[60 okr ]],km4_splits_ranks[[60 okr ]],1))</f>
        <v>79</v>
      </c>
      <c r="AW83" s="48">
        <f>IF(km4_splits_ranks[[#This Row],[70 okr ]]="DNF","DNF",RANK(km4_splits_ranks[[#This Row],[70 okr ]],km4_splits_ranks[[70 okr ]],1))</f>
        <v>76</v>
      </c>
      <c r="AX83" s="48">
        <f>IF(km4_splits_ranks[[#This Row],[80 okr ]]="DNF","DNF",RANK(km4_splits_ranks[[#This Row],[80 okr ]],km4_splits_ranks[[80 okr ]],1))</f>
        <v>76</v>
      </c>
      <c r="AY83" s="48">
        <f>IF(km4_splits_ranks[[#This Row],[90 okr ]]="DNF","DNF",RANK(km4_splits_ranks[[#This Row],[90 okr ]],km4_splits_ranks[[90 okr ]],1))</f>
        <v>76</v>
      </c>
      <c r="AZ83" s="48">
        <f>IF(km4_splits_ranks[[#This Row],[100 okr ]]="DNF","DNF",RANK(km4_splits_ranks[[#This Row],[100 okr ]],km4_splits_ranks[[100 okr ]],1))</f>
        <v>80</v>
      </c>
      <c r="BA83" s="48">
        <f>IF(km4_splits_ranks[[#This Row],[105 okr ]]="DNF","DNF",RANK(km4_splits_ranks[[#This Row],[105 okr ]],km4_splits_ranks[[105 okr ]],1))</f>
        <v>80</v>
      </c>
    </row>
    <row r="84" spans="2:53" x14ac:dyDescent="0.2">
      <c r="B84" s="4">
        <f>laps_times[[#This Row],[poř]]</f>
        <v>81</v>
      </c>
      <c r="C84" s="1">
        <f>laps_times[[#This Row],[s.č.]]</f>
        <v>101</v>
      </c>
      <c r="D84" s="1" t="str">
        <f>laps_times[[#This Row],[jméno]]</f>
        <v>Šindlerová Jana</v>
      </c>
      <c r="E84" s="2">
        <f>laps_times[[#This Row],[roč]]</f>
        <v>1969</v>
      </c>
      <c r="F84" s="2" t="str">
        <f>laps_times[[#This Row],[kat]]</f>
        <v>M40</v>
      </c>
      <c r="G84" s="2">
        <f>laps_times[[#This Row],[poř_kat]]</f>
        <v>35</v>
      </c>
      <c r="H84" s="1" t="str">
        <f>IF(ISBLANK(laps_times[[#This Row],[klub]]),"-",laps_times[[#This Row],[klub]])</f>
        <v>iThinkBeer</v>
      </c>
      <c r="I84" s="143">
        <f>laps_times[[#This Row],[celk. čas]]</f>
        <v>0.1693287037037037</v>
      </c>
      <c r="J84" s="28">
        <f>SUM(laps_times[[#This Row],[1]:[10]])</f>
        <v>1.6023148148148147E-2</v>
      </c>
      <c r="K84" s="29">
        <f>SUM(laps_times[[#This Row],[11]:[20]])</f>
        <v>1.5406712962962962E-2</v>
      </c>
      <c r="L84" s="29">
        <f>SUM(laps_times[[#This Row],[21]:[30]])</f>
        <v>1.5726736111111111E-2</v>
      </c>
      <c r="M84" s="29">
        <f>SUM(laps_times[[#This Row],[31]:[40]])</f>
        <v>1.5580092592592593E-2</v>
      </c>
      <c r="N84" s="29">
        <f>SUM(laps_times[[#This Row],[41]:[50]])</f>
        <v>1.6535532407407405E-2</v>
      </c>
      <c r="O84" s="29">
        <f>SUM(laps_times[[#This Row],[51]:[60]])</f>
        <v>1.6211689814814814E-2</v>
      </c>
      <c r="P84" s="29">
        <f>SUM(laps_times[[#This Row],[61]:[70]])</f>
        <v>1.6052893518518522E-2</v>
      </c>
      <c r="Q84" s="29">
        <f>SUM(laps_times[[#This Row],[71]:[80]])</f>
        <v>1.7706134259259262E-2</v>
      </c>
      <c r="R84" s="29">
        <f>SUM(laps_times[[#This Row],[81]:[90]])</f>
        <v>1.6066203703703701E-2</v>
      </c>
      <c r="S84" s="29">
        <f>SUM(laps_times[[#This Row],[91]:[100]])</f>
        <v>1.5915856481481482E-2</v>
      </c>
      <c r="T84" s="30">
        <f>SUM(laps_times[[#This Row],[101]:[105]])</f>
        <v>8.1103009259259271E-3</v>
      </c>
      <c r="U84" s="44">
        <f>IF(km4_splits_ranks[[#This Row],[1 - 10]]="DNF","DNF",RANK(km4_splits_ranks[[#This Row],[1 - 10]],km4_splits_ranks[1 - 10],1))</f>
        <v>97</v>
      </c>
      <c r="V84" s="45">
        <f>IF(km4_splits_ranks[[#This Row],[11 - 20]]="DNF","DNF",RANK(km4_splits_ranks[[#This Row],[11 - 20]],km4_splits_ranks[11 - 20],1))</f>
        <v>98</v>
      </c>
      <c r="W84" s="45">
        <f>IF(km4_splits_ranks[[#This Row],[21 - 30]]="DNF","DNF",RANK(km4_splits_ranks[[#This Row],[21 - 30]],km4_splits_ranks[21 - 30],1))</f>
        <v>98</v>
      </c>
      <c r="X84" s="45">
        <f>IF(km4_splits_ranks[[#This Row],[31 - 40]]="DNF","DNF",RANK(km4_splits_ranks[[#This Row],[31 - 40]],km4_splits_ranks[31 - 40],1))</f>
        <v>92</v>
      </c>
      <c r="Y84" s="45">
        <f>IF(km4_splits_ranks[[#This Row],[41 - 50]]="DNF","DNF",RANK(km4_splits_ranks[[#This Row],[41 - 50]],km4_splits_ranks[41 - 50],1))</f>
        <v>99</v>
      </c>
      <c r="Z84" s="45">
        <f>IF(km4_splits_ranks[[#This Row],[51 - 60]]="DNF","DNF",RANK(km4_splits_ranks[[#This Row],[51 - 60]],km4_splits_ranks[51 - 60],1))</f>
        <v>84</v>
      </c>
      <c r="AA84" s="45">
        <f>IF(km4_splits_ranks[[#This Row],[61 - 70]]="DNF","DNF",RANK(km4_splits_ranks[[#This Row],[61 - 70]],km4_splits_ranks[61 - 70],1))</f>
        <v>77</v>
      </c>
      <c r="AB84" s="45">
        <f>IF(km4_splits_ranks[[#This Row],[71 - 80]]="DNF","DNF",RANK(km4_splits_ranks[[#This Row],[71 - 80]],km4_splits_ranks[71 - 80],1))</f>
        <v>88</v>
      </c>
      <c r="AC84" s="45">
        <f>IF(km4_splits_ranks[[#This Row],[81 - 90]]="DNF","DNF",RANK(km4_splits_ranks[[#This Row],[81 - 90]],km4_splits_ranks[81 - 90],1))</f>
        <v>55</v>
      </c>
      <c r="AD84" s="45">
        <f>IF(km4_splits_ranks[[#This Row],[91 - 100]]="DNF","DNF",RANK(km4_splits_ranks[[#This Row],[91 - 100]],km4_splits_ranks[91 - 100],1))</f>
        <v>48</v>
      </c>
      <c r="AE84" s="46">
        <f>IF(km4_splits_ranks[[#This Row],[101 - 105]]="DNF","DNF",RANK(km4_splits_ranks[[#This Row],[101 - 105]],km4_splits_ranks[101 - 105],1))</f>
        <v>57</v>
      </c>
      <c r="AF84" s="21">
        <f>km4_splits_ranks[[#This Row],[1 - 10]]</f>
        <v>1.6023148148148147E-2</v>
      </c>
      <c r="AG84" s="17">
        <f>IF(km4_splits_ranks[[#This Row],[11 - 20]]="DNF","DNF",km4_splits_ranks[[#This Row],[10 okr ]]+km4_splits_ranks[[#This Row],[11 - 20]])</f>
        <v>3.142986111111111E-2</v>
      </c>
      <c r="AH84" s="17">
        <f>IF(km4_splits_ranks[[#This Row],[21 - 30]]="DNF","DNF",km4_splits_ranks[[#This Row],[20 okr ]]+km4_splits_ranks[[#This Row],[21 - 30]])</f>
        <v>4.7156597222222221E-2</v>
      </c>
      <c r="AI84" s="17">
        <f>IF(km4_splits_ranks[[#This Row],[31 - 40]]="DNF","DNF",km4_splits_ranks[[#This Row],[30 okr ]]+km4_splits_ranks[[#This Row],[31 - 40]])</f>
        <v>6.2736689814814811E-2</v>
      </c>
      <c r="AJ84" s="17">
        <f>IF(km4_splits_ranks[[#This Row],[41 - 50]]="DNF","DNF",km4_splits_ranks[[#This Row],[40 okr ]]+km4_splits_ranks[[#This Row],[41 - 50]])</f>
        <v>7.9272222222222216E-2</v>
      </c>
      <c r="AK84" s="17">
        <f>IF(km4_splits_ranks[[#This Row],[51 - 60]]="DNF","DNF",km4_splits_ranks[[#This Row],[50 okr ]]+km4_splits_ranks[[#This Row],[51 - 60]])</f>
        <v>9.548391203703703E-2</v>
      </c>
      <c r="AL84" s="17">
        <f>IF(km4_splits_ranks[[#This Row],[61 - 70]]="DNF","DNF",km4_splits_ranks[[#This Row],[60 okr ]]+km4_splits_ranks[[#This Row],[61 - 70]])</f>
        <v>0.11153680555555555</v>
      </c>
      <c r="AM84" s="17">
        <f>IF(km4_splits_ranks[[#This Row],[71 - 80]]="DNF","DNF",km4_splits_ranks[[#This Row],[70 okr ]]+km4_splits_ranks[[#This Row],[71 - 80]])</f>
        <v>0.1292429398148148</v>
      </c>
      <c r="AN84" s="17">
        <f>IF(km4_splits_ranks[[#This Row],[81 - 90]]="DNF","DNF",km4_splits_ranks[[#This Row],[80 okr ]]+km4_splits_ranks[[#This Row],[81 - 90]])</f>
        <v>0.14530914351851851</v>
      </c>
      <c r="AO84" s="17">
        <f>IF(km4_splits_ranks[[#This Row],[91 - 100]]="DNF","DNF",km4_splits_ranks[[#This Row],[90 okr ]]+km4_splits_ranks[[#This Row],[91 - 100]])</f>
        <v>0.16122499999999998</v>
      </c>
      <c r="AP84" s="22">
        <f>IF(km4_splits_ranks[[#This Row],[101 - 105]]="DNF","DNF",km4_splits_ranks[[#This Row],[100 okr ]]+km4_splits_ranks[[#This Row],[101 - 105]])</f>
        <v>0.16933530092592591</v>
      </c>
      <c r="AQ84" s="47">
        <f>IF(km4_splits_ranks[[#This Row],[10 okr ]]="DNF","DNF",RANK(km4_splits_ranks[[#This Row],[10 okr ]],km4_splits_ranks[[10 okr ]],1))</f>
        <v>97</v>
      </c>
      <c r="AR84" s="48">
        <f>IF(km4_splits_ranks[[#This Row],[20 okr ]]="DNF","DNF",RANK(km4_splits_ranks[[#This Row],[20 okr ]],km4_splits_ranks[[20 okr ]],1))</f>
        <v>99</v>
      </c>
      <c r="AS84" s="48">
        <f>IF(km4_splits_ranks[[#This Row],[30 okr ]]="DNF","DNF",RANK(km4_splits_ranks[[#This Row],[30 okr ]],km4_splits_ranks[[30 okr ]],1))</f>
        <v>99</v>
      </c>
      <c r="AT84" s="48">
        <f>IF(km4_splits_ranks[[#This Row],[40 okr ]]="DNF","DNF",RANK(km4_splits_ranks[[#This Row],[40 okr ]],km4_splits_ranks[[40 okr ]],1))</f>
        <v>97</v>
      </c>
      <c r="AU84" s="48">
        <f>IF(km4_splits_ranks[[#This Row],[50 okr ]]="DNF","DNF",RANK(km4_splits_ranks[[#This Row],[50 okr ]],km4_splits_ranks[[50 okr ]],1))</f>
        <v>97</v>
      </c>
      <c r="AV84" s="48">
        <f>IF(km4_splits_ranks[[#This Row],[60 okr ]]="DNF","DNF",RANK(km4_splits_ranks[[#This Row],[60 okr ]],km4_splits_ranks[[60 okr ]],1))</f>
        <v>94</v>
      </c>
      <c r="AW84" s="48">
        <f>IF(km4_splits_ranks[[#This Row],[70 okr ]]="DNF","DNF",RANK(km4_splits_ranks[[#This Row],[70 okr ]],km4_splits_ranks[[70 okr ]],1))</f>
        <v>88</v>
      </c>
      <c r="AX84" s="48">
        <f>IF(km4_splits_ranks[[#This Row],[80 okr ]]="DNF","DNF",RANK(km4_splits_ranks[[#This Row],[80 okr ]],km4_splits_ranks[[80 okr ]],1))</f>
        <v>88</v>
      </c>
      <c r="AY84" s="48">
        <f>IF(km4_splits_ranks[[#This Row],[90 okr ]]="DNF","DNF",RANK(km4_splits_ranks[[#This Row],[90 okr ]],km4_splits_ranks[[90 okr ]],1))</f>
        <v>82</v>
      </c>
      <c r="AZ84" s="48">
        <f>IF(km4_splits_ranks[[#This Row],[100 okr ]]="DNF","DNF",RANK(km4_splits_ranks[[#This Row],[100 okr ]],km4_splits_ranks[[100 okr ]],1))</f>
        <v>81</v>
      </c>
      <c r="BA84" s="48">
        <f>IF(km4_splits_ranks[[#This Row],[105 okr ]]="DNF","DNF",RANK(km4_splits_ranks[[#This Row],[105 okr ]],km4_splits_ranks[[105 okr ]],1))</f>
        <v>81</v>
      </c>
    </row>
    <row r="85" spans="2:53" x14ac:dyDescent="0.2">
      <c r="B85" s="4">
        <f>laps_times[[#This Row],[poř]]</f>
        <v>82</v>
      </c>
      <c r="C85" s="1">
        <f>laps_times[[#This Row],[s.č.]]</f>
        <v>15</v>
      </c>
      <c r="D85" s="1" t="str">
        <f>laps_times[[#This Row],[jméno]]</f>
        <v>Bohuněk Zdeněk</v>
      </c>
      <c r="E85" s="2">
        <f>laps_times[[#This Row],[roč]]</f>
        <v>1960</v>
      </c>
      <c r="F85" s="2" t="str">
        <f>laps_times[[#This Row],[kat]]</f>
        <v>M50</v>
      </c>
      <c r="G85" s="2">
        <f>laps_times[[#This Row],[poř_kat]]</f>
        <v>15</v>
      </c>
      <c r="H85" s="1" t="str">
        <f>IF(ISBLANK(laps_times[[#This Row],[klub]]),"-",laps_times[[#This Row],[klub]])</f>
        <v>O5 BK Furča-Košice</v>
      </c>
      <c r="I85" s="143">
        <f>laps_times[[#This Row],[celk. čas]]</f>
        <v>0.17170138888888889</v>
      </c>
      <c r="J85" s="28">
        <f>SUM(laps_times[[#This Row],[1]:[10]])</f>
        <v>1.5968402777777779E-2</v>
      </c>
      <c r="K85" s="29">
        <f>SUM(laps_times[[#This Row],[11]:[20]])</f>
        <v>1.5368055555555558E-2</v>
      </c>
      <c r="L85" s="29">
        <f>SUM(laps_times[[#This Row],[21]:[30]])</f>
        <v>1.550289351851852E-2</v>
      </c>
      <c r="M85" s="29">
        <f>SUM(laps_times[[#This Row],[31]:[40]])</f>
        <v>1.5830208333333332E-2</v>
      </c>
      <c r="N85" s="29">
        <f>SUM(laps_times[[#This Row],[41]:[50]])</f>
        <v>1.6226273148148149E-2</v>
      </c>
      <c r="O85" s="29">
        <f>SUM(laps_times[[#This Row],[51]:[60]])</f>
        <v>1.6327893518518519E-2</v>
      </c>
      <c r="P85" s="29">
        <f>SUM(laps_times[[#This Row],[61]:[70]])</f>
        <v>1.6597569444444446E-2</v>
      </c>
      <c r="Q85" s="29">
        <f>SUM(laps_times[[#This Row],[71]:[80]])</f>
        <v>1.6833333333333332E-2</v>
      </c>
      <c r="R85" s="29">
        <f>SUM(laps_times[[#This Row],[81]:[90]])</f>
        <v>1.7132986111111113E-2</v>
      </c>
      <c r="S85" s="29">
        <f>SUM(laps_times[[#This Row],[91]:[100]])</f>
        <v>1.7248148148148148E-2</v>
      </c>
      <c r="T85" s="30">
        <f>SUM(laps_times[[#This Row],[101]:[105]])</f>
        <v>8.6761574074074067E-3</v>
      </c>
      <c r="U85" s="44">
        <f>IF(km4_splits_ranks[[#This Row],[1 - 10]]="DNF","DNF",RANK(km4_splits_ranks[[#This Row],[1 - 10]],km4_splits_ranks[1 - 10],1))</f>
        <v>95</v>
      </c>
      <c r="V85" s="45">
        <f>IF(km4_splits_ranks[[#This Row],[11 - 20]]="DNF","DNF",RANK(km4_splits_ranks[[#This Row],[11 - 20]],km4_splits_ranks[11 - 20],1))</f>
        <v>96</v>
      </c>
      <c r="W85" s="45">
        <f>IF(km4_splits_ranks[[#This Row],[21 - 30]]="DNF","DNF",RANK(km4_splits_ranks[[#This Row],[21 - 30]],km4_splits_ranks[21 - 30],1))</f>
        <v>93</v>
      </c>
      <c r="X85" s="45">
        <f>IF(km4_splits_ranks[[#This Row],[31 - 40]]="DNF","DNF",RANK(km4_splits_ranks[[#This Row],[31 - 40]],km4_splits_ranks[31 - 40],1))</f>
        <v>95</v>
      </c>
      <c r="Y85" s="45">
        <f>IF(km4_splits_ranks[[#This Row],[41 - 50]]="DNF","DNF",RANK(km4_splits_ranks[[#This Row],[41 - 50]],km4_splits_ranks[41 - 50],1))</f>
        <v>92</v>
      </c>
      <c r="Z85" s="45">
        <f>IF(km4_splits_ranks[[#This Row],[51 - 60]]="DNF","DNF",RANK(km4_splits_ranks[[#This Row],[51 - 60]],km4_splits_ranks[51 - 60],1))</f>
        <v>87</v>
      </c>
      <c r="AA85" s="45">
        <f>IF(km4_splits_ranks[[#This Row],[61 - 70]]="DNF","DNF",RANK(km4_splits_ranks[[#This Row],[61 - 70]],km4_splits_ranks[61 - 70],1))</f>
        <v>83</v>
      </c>
      <c r="AB85" s="45">
        <f>IF(km4_splits_ranks[[#This Row],[71 - 80]]="DNF","DNF",RANK(km4_splits_ranks[[#This Row],[71 - 80]],km4_splits_ranks[71 - 80],1))</f>
        <v>79</v>
      </c>
      <c r="AC85" s="45">
        <f>IF(km4_splits_ranks[[#This Row],[81 - 90]]="DNF","DNF",RANK(km4_splits_ranks[[#This Row],[81 - 90]],km4_splits_ranks[81 - 90],1))</f>
        <v>74</v>
      </c>
      <c r="AD85" s="45">
        <f>IF(km4_splits_ranks[[#This Row],[91 - 100]]="DNF","DNF",RANK(km4_splits_ranks[[#This Row],[91 - 100]],km4_splits_ranks[91 - 100],1))</f>
        <v>73</v>
      </c>
      <c r="AE85" s="46">
        <f>IF(km4_splits_ranks[[#This Row],[101 - 105]]="DNF","DNF",RANK(km4_splits_ranks[[#This Row],[101 - 105]],km4_splits_ranks[101 - 105],1))</f>
        <v>79</v>
      </c>
      <c r="AF85" s="21">
        <f>km4_splits_ranks[[#This Row],[1 - 10]]</f>
        <v>1.5968402777777779E-2</v>
      </c>
      <c r="AG85" s="17">
        <f>IF(km4_splits_ranks[[#This Row],[11 - 20]]="DNF","DNF",km4_splits_ranks[[#This Row],[10 okr ]]+km4_splits_ranks[[#This Row],[11 - 20]])</f>
        <v>3.1336458333333338E-2</v>
      </c>
      <c r="AH85" s="17">
        <f>IF(km4_splits_ranks[[#This Row],[21 - 30]]="DNF","DNF",km4_splits_ranks[[#This Row],[20 okr ]]+km4_splits_ranks[[#This Row],[21 - 30]])</f>
        <v>4.6839351851851854E-2</v>
      </c>
      <c r="AI85" s="17">
        <f>IF(km4_splits_ranks[[#This Row],[31 - 40]]="DNF","DNF",km4_splits_ranks[[#This Row],[30 okr ]]+km4_splits_ranks[[#This Row],[31 - 40]])</f>
        <v>6.2669560185185186E-2</v>
      </c>
      <c r="AJ85" s="17">
        <f>IF(km4_splits_ranks[[#This Row],[41 - 50]]="DNF","DNF",km4_splits_ranks[[#This Row],[40 okr ]]+km4_splits_ranks[[#This Row],[41 - 50]])</f>
        <v>7.8895833333333332E-2</v>
      </c>
      <c r="AK85" s="17">
        <f>IF(km4_splits_ranks[[#This Row],[51 - 60]]="DNF","DNF",km4_splits_ranks[[#This Row],[50 okr ]]+km4_splits_ranks[[#This Row],[51 - 60]])</f>
        <v>9.5223726851851848E-2</v>
      </c>
      <c r="AL85" s="17">
        <f>IF(km4_splits_ranks[[#This Row],[61 - 70]]="DNF","DNF",km4_splits_ranks[[#This Row],[60 okr ]]+km4_splits_ranks[[#This Row],[61 - 70]])</f>
        <v>0.11182129629629629</v>
      </c>
      <c r="AM85" s="17">
        <f>IF(km4_splits_ranks[[#This Row],[71 - 80]]="DNF","DNF",km4_splits_ranks[[#This Row],[70 okr ]]+km4_splits_ranks[[#This Row],[71 - 80]])</f>
        <v>0.12865462962962962</v>
      </c>
      <c r="AN85" s="17">
        <f>IF(km4_splits_ranks[[#This Row],[81 - 90]]="DNF","DNF",km4_splits_ranks[[#This Row],[80 okr ]]+km4_splits_ranks[[#This Row],[81 - 90]])</f>
        <v>0.14578761574074073</v>
      </c>
      <c r="AO85" s="17">
        <f>IF(km4_splits_ranks[[#This Row],[91 - 100]]="DNF","DNF",km4_splits_ranks[[#This Row],[90 okr ]]+km4_splits_ranks[[#This Row],[91 - 100]])</f>
        <v>0.16303576388888888</v>
      </c>
      <c r="AP85" s="22">
        <f>IF(km4_splits_ranks[[#This Row],[101 - 105]]="DNF","DNF",km4_splits_ranks[[#This Row],[100 okr ]]+km4_splits_ranks[[#This Row],[101 - 105]])</f>
        <v>0.17171192129629628</v>
      </c>
      <c r="AQ85" s="47">
        <f>IF(km4_splits_ranks[[#This Row],[10 okr ]]="DNF","DNF",RANK(km4_splits_ranks[[#This Row],[10 okr ]],km4_splits_ranks[[10 okr ]],1))</f>
        <v>95</v>
      </c>
      <c r="AR85" s="48">
        <f>IF(km4_splits_ranks[[#This Row],[20 okr ]]="DNF","DNF",RANK(km4_splits_ranks[[#This Row],[20 okr ]],km4_splits_ranks[[20 okr ]],1))</f>
        <v>97</v>
      </c>
      <c r="AS85" s="48">
        <f>IF(km4_splits_ranks[[#This Row],[30 okr ]]="DNF","DNF",RANK(km4_splits_ranks[[#This Row],[30 okr ]],km4_splits_ranks[[30 okr ]],1))</f>
        <v>97</v>
      </c>
      <c r="AT85" s="48">
        <f>IF(km4_splits_ranks[[#This Row],[40 okr ]]="DNF","DNF",RANK(km4_splits_ranks[[#This Row],[40 okr ]],km4_splits_ranks[[40 okr ]],1))</f>
        <v>96</v>
      </c>
      <c r="AU85" s="48">
        <f>IF(km4_splits_ranks[[#This Row],[50 okr ]]="DNF","DNF",RANK(km4_splits_ranks[[#This Row],[50 okr ]],km4_splits_ranks[[50 okr ]],1))</f>
        <v>94</v>
      </c>
      <c r="AV85" s="48">
        <f>IF(km4_splits_ranks[[#This Row],[60 okr ]]="DNF","DNF",RANK(km4_splits_ranks[[#This Row],[60 okr ]],km4_splits_ranks[[60 okr ]],1))</f>
        <v>93</v>
      </c>
      <c r="AW85" s="48">
        <f>IF(km4_splits_ranks[[#This Row],[70 okr ]]="DNF","DNF",RANK(km4_splits_ranks[[#This Row],[70 okr ]],km4_splits_ranks[[70 okr ]],1))</f>
        <v>89</v>
      </c>
      <c r="AX85" s="48">
        <f>IF(km4_splits_ranks[[#This Row],[80 okr ]]="DNF","DNF",RANK(km4_splits_ranks[[#This Row],[80 okr ]],km4_splits_ranks[[80 okr ]],1))</f>
        <v>87</v>
      </c>
      <c r="AY85" s="48">
        <f>IF(km4_splits_ranks[[#This Row],[90 okr ]]="DNF","DNF",RANK(km4_splits_ranks[[#This Row],[90 okr ]],km4_splits_ranks[[90 okr ]],1))</f>
        <v>83</v>
      </c>
      <c r="AZ85" s="48">
        <f>IF(km4_splits_ranks[[#This Row],[100 okr ]]="DNF","DNF",RANK(km4_splits_ranks[[#This Row],[100 okr ]],km4_splits_ranks[[100 okr ]],1))</f>
        <v>83</v>
      </c>
      <c r="BA85" s="48">
        <f>IF(km4_splits_ranks[[#This Row],[105 okr ]]="DNF","DNF",RANK(km4_splits_ranks[[#This Row],[105 okr ]],km4_splits_ranks[[105 okr ]],1))</f>
        <v>82</v>
      </c>
    </row>
    <row r="86" spans="2:53" x14ac:dyDescent="0.2">
      <c r="B86" s="4">
        <f>laps_times[[#This Row],[poř]]</f>
        <v>83</v>
      </c>
      <c r="C86" s="1">
        <f>laps_times[[#This Row],[s.č.]]</f>
        <v>18</v>
      </c>
      <c r="D86" s="1" t="str">
        <f>laps_times[[#This Row],[jméno]]</f>
        <v>Brossaud Jack</v>
      </c>
      <c r="E86" s="2">
        <f>laps_times[[#This Row],[roč]]</f>
        <v>1970</v>
      </c>
      <c r="F86" s="2" t="str">
        <f>laps_times[[#This Row],[kat]]</f>
        <v>M40</v>
      </c>
      <c r="G86" s="2">
        <f>laps_times[[#This Row],[poř_kat]]</f>
        <v>36</v>
      </c>
      <c r="H86" s="1" t="str">
        <f>IF(ISBLANK(laps_times[[#This Row],[klub]]),"-",laps_times[[#This Row],[klub]])</f>
        <v>JBP</v>
      </c>
      <c r="I86" s="143">
        <f>laps_times[[#This Row],[celk. čas]]</f>
        <v>0.17196759259259262</v>
      </c>
      <c r="J86" s="28">
        <f>SUM(laps_times[[#This Row],[1]:[10]])</f>
        <v>1.4424652777777779E-2</v>
      </c>
      <c r="K86" s="29">
        <f>SUM(laps_times[[#This Row],[11]:[20]])</f>
        <v>1.3832754629629631E-2</v>
      </c>
      <c r="L86" s="29">
        <f>SUM(laps_times[[#This Row],[21]:[30]])</f>
        <v>1.4139930555555553E-2</v>
      </c>
      <c r="M86" s="29">
        <f>SUM(laps_times[[#This Row],[31]:[40]])</f>
        <v>1.4988657407407409E-2</v>
      </c>
      <c r="N86" s="29">
        <f>SUM(laps_times[[#This Row],[41]:[50]])</f>
        <v>1.5816898148148146E-2</v>
      </c>
      <c r="O86" s="29">
        <f>SUM(laps_times[[#This Row],[51]:[60]])</f>
        <v>1.6528819444444443E-2</v>
      </c>
      <c r="P86" s="29">
        <f>SUM(laps_times[[#This Row],[61]:[70]])</f>
        <v>1.7522569444444445E-2</v>
      </c>
      <c r="Q86" s="29">
        <f>SUM(laps_times[[#This Row],[71]:[80]])</f>
        <v>1.8026273148148145E-2</v>
      </c>
      <c r="R86" s="29">
        <f>SUM(laps_times[[#This Row],[81]:[90]])</f>
        <v>1.9302430555555555E-2</v>
      </c>
      <c r="S86" s="29">
        <f>SUM(laps_times[[#This Row],[91]:[100]])</f>
        <v>1.8386226851851852E-2</v>
      </c>
      <c r="T86" s="30">
        <f>SUM(laps_times[[#This Row],[101]:[105]])</f>
        <v>9.0017361111111114E-3</v>
      </c>
      <c r="U86" s="44">
        <f>IF(km4_splits_ranks[[#This Row],[1 - 10]]="DNF","DNF",RANK(km4_splits_ranks[[#This Row],[1 - 10]],km4_splits_ranks[1 - 10],1))</f>
        <v>57</v>
      </c>
      <c r="V86" s="45">
        <f>IF(km4_splits_ranks[[#This Row],[11 - 20]]="DNF","DNF",RANK(km4_splits_ranks[[#This Row],[11 - 20]],km4_splits_ranks[11 - 20],1))</f>
        <v>62</v>
      </c>
      <c r="W86" s="45">
        <f>IF(km4_splits_ranks[[#This Row],[21 - 30]]="DNF","DNF",RANK(km4_splits_ranks[[#This Row],[21 - 30]],km4_splits_ranks[21 - 30],1))</f>
        <v>65</v>
      </c>
      <c r="X86" s="45">
        <f>IF(km4_splits_ranks[[#This Row],[31 - 40]]="DNF","DNF",RANK(km4_splits_ranks[[#This Row],[31 - 40]],km4_splits_ranks[31 - 40],1))</f>
        <v>78</v>
      </c>
      <c r="Y86" s="45">
        <f>IF(km4_splits_ranks[[#This Row],[41 - 50]]="DNF","DNF",RANK(km4_splits_ranks[[#This Row],[41 - 50]],km4_splits_ranks[41 - 50],1))</f>
        <v>86</v>
      </c>
      <c r="Z86" s="45">
        <f>IF(km4_splits_ranks[[#This Row],[51 - 60]]="DNF","DNF",RANK(km4_splits_ranks[[#This Row],[51 - 60]],km4_splits_ranks[51 - 60],1))</f>
        <v>90</v>
      </c>
      <c r="AA86" s="45">
        <f>IF(km4_splits_ranks[[#This Row],[61 - 70]]="DNF","DNF",RANK(km4_splits_ranks[[#This Row],[61 - 70]],km4_splits_ranks[61 - 70],1))</f>
        <v>95</v>
      </c>
      <c r="AB86" s="45">
        <f>IF(km4_splits_ranks[[#This Row],[71 - 80]]="DNF","DNF",RANK(km4_splits_ranks[[#This Row],[71 - 80]],km4_splits_ranks[71 - 80],1))</f>
        <v>91</v>
      </c>
      <c r="AC86" s="45">
        <f>IF(km4_splits_ranks[[#This Row],[81 - 90]]="DNF","DNF",RANK(km4_splits_ranks[[#This Row],[81 - 90]],km4_splits_ranks[81 - 90],1))</f>
        <v>94</v>
      </c>
      <c r="AD86" s="45">
        <f>IF(km4_splits_ranks[[#This Row],[91 - 100]]="DNF","DNF",RANK(km4_splits_ranks[[#This Row],[91 - 100]],km4_splits_ranks[91 - 100],1))</f>
        <v>85</v>
      </c>
      <c r="AE86" s="46">
        <f>IF(km4_splits_ranks[[#This Row],[101 - 105]]="DNF","DNF",RANK(km4_splits_ranks[[#This Row],[101 - 105]],km4_splits_ranks[101 - 105],1))</f>
        <v>89</v>
      </c>
      <c r="AF86" s="21">
        <f>km4_splits_ranks[[#This Row],[1 - 10]]</f>
        <v>1.4424652777777779E-2</v>
      </c>
      <c r="AG86" s="17">
        <f>IF(km4_splits_ranks[[#This Row],[11 - 20]]="DNF","DNF",km4_splits_ranks[[#This Row],[10 okr ]]+km4_splits_ranks[[#This Row],[11 - 20]])</f>
        <v>2.8257407407407412E-2</v>
      </c>
      <c r="AH86" s="17">
        <f>IF(km4_splits_ranks[[#This Row],[21 - 30]]="DNF","DNF",km4_splits_ranks[[#This Row],[20 okr ]]+km4_splits_ranks[[#This Row],[21 - 30]])</f>
        <v>4.2397337962962967E-2</v>
      </c>
      <c r="AI86" s="17">
        <f>IF(km4_splits_ranks[[#This Row],[31 - 40]]="DNF","DNF",km4_splits_ranks[[#This Row],[30 okr ]]+km4_splits_ranks[[#This Row],[31 - 40]])</f>
        <v>5.7385995370370375E-2</v>
      </c>
      <c r="AJ86" s="17">
        <f>IF(km4_splits_ranks[[#This Row],[41 - 50]]="DNF","DNF",km4_splits_ranks[[#This Row],[40 okr ]]+km4_splits_ranks[[#This Row],[41 - 50]])</f>
        <v>7.3202893518518525E-2</v>
      </c>
      <c r="AK86" s="17">
        <f>IF(km4_splits_ranks[[#This Row],[51 - 60]]="DNF","DNF",km4_splits_ranks[[#This Row],[50 okr ]]+km4_splits_ranks[[#This Row],[51 - 60]])</f>
        <v>8.9731712962962965E-2</v>
      </c>
      <c r="AL86" s="17">
        <f>IF(km4_splits_ranks[[#This Row],[61 - 70]]="DNF","DNF",km4_splits_ranks[[#This Row],[60 okr ]]+km4_splits_ranks[[#This Row],[61 - 70]])</f>
        <v>0.10725428240740741</v>
      </c>
      <c r="AM86" s="17">
        <f>IF(km4_splits_ranks[[#This Row],[71 - 80]]="DNF","DNF",km4_splits_ranks[[#This Row],[70 okr ]]+km4_splits_ranks[[#This Row],[71 - 80]])</f>
        <v>0.12528055555555556</v>
      </c>
      <c r="AN86" s="17">
        <f>IF(km4_splits_ranks[[#This Row],[81 - 90]]="DNF","DNF",km4_splits_ranks[[#This Row],[80 okr ]]+km4_splits_ranks[[#This Row],[81 - 90]])</f>
        <v>0.14458298611111112</v>
      </c>
      <c r="AO86" s="17">
        <f>IF(km4_splits_ranks[[#This Row],[91 - 100]]="DNF","DNF",km4_splits_ranks[[#This Row],[90 okr ]]+km4_splits_ranks[[#This Row],[91 - 100]])</f>
        <v>0.16296921296296296</v>
      </c>
      <c r="AP86" s="22">
        <f>IF(km4_splits_ranks[[#This Row],[101 - 105]]="DNF","DNF",km4_splits_ranks[[#This Row],[100 okr ]]+km4_splits_ranks[[#This Row],[101 - 105]])</f>
        <v>0.17197094907407406</v>
      </c>
      <c r="AQ86" s="47">
        <f>IF(km4_splits_ranks[[#This Row],[10 okr ]]="DNF","DNF",RANK(km4_splits_ranks[[#This Row],[10 okr ]],km4_splits_ranks[[10 okr ]],1))</f>
        <v>57</v>
      </c>
      <c r="AR86" s="48">
        <f>IF(km4_splits_ranks[[#This Row],[20 okr ]]="DNF","DNF",RANK(km4_splits_ranks[[#This Row],[20 okr ]],km4_splits_ranks[[20 okr ]],1))</f>
        <v>58</v>
      </c>
      <c r="AS86" s="48">
        <f>IF(km4_splits_ranks[[#This Row],[30 okr ]]="DNF","DNF",RANK(km4_splits_ranks[[#This Row],[30 okr ]],km4_splits_ranks[[30 okr ]],1))</f>
        <v>60</v>
      </c>
      <c r="AT86" s="48">
        <f>IF(km4_splits_ranks[[#This Row],[40 okr ]]="DNF","DNF",RANK(km4_splits_ranks[[#This Row],[40 okr ]],km4_splits_ranks[[40 okr ]],1))</f>
        <v>66</v>
      </c>
      <c r="AU86" s="48">
        <f>IF(km4_splits_ranks[[#This Row],[50 okr ]]="DNF","DNF",RANK(km4_splits_ranks[[#This Row],[50 okr ]],km4_splits_ranks[[50 okr ]],1))</f>
        <v>69</v>
      </c>
      <c r="AV86" s="48">
        <f>IF(km4_splits_ranks[[#This Row],[60 okr ]]="DNF","DNF",RANK(km4_splits_ranks[[#This Row],[60 okr ]],km4_splits_ranks[[60 okr ]],1))</f>
        <v>72</v>
      </c>
      <c r="AW86" s="48">
        <f>IF(km4_splits_ranks[[#This Row],[70 okr ]]="DNF","DNF",RANK(km4_splits_ranks[[#This Row],[70 okr ]],km4_splits_ranks[[70 okr ]],1))</f>
        <v>77</v>
      </c>
      <c r="AX86" s="48">
        <f>IF(km4_splits_ranks[[#This Row],[80 okr ]]="DNF","DNF",RANK(km4_splits_ranks[[#This Row],[80 okr ]],km4_splits_ranks[[80 okr ]],1))</f>
        <v>82</v>
      </c>
      <c r="AY86" s="48">
        <f>IF(km4_splits_ranks[[#This Row],[90 okr ]]="DNF","DNF",RANK(km4_splits_ranks[[#This Row],[90 okr ]],km4_splits_ranks[[90 okr ]],1))</f>
        <v>81</v>
      </c>
      <c r="AZ86" s="48">
        <f>IF(km4_splits_ranks[[#This Row],[100 okr ]]="DNF","DNF",RANK(km4_splits_ranks[[#This Row],[100 okr ]],km4_splits_ranks[[100 okr ]],1))</f>
        <v>82</v>
      </c>
      <c r="BA86" s="48">
        <f>IF(km4_splits_ranks[[#This Row],[105 okr ]]="DNF","DNF",RANK(km4_splits_ranks[[#This Row],[105 okr ]],km4_splits_ranks[[105 okr ]],1))</f>
        <v>83</v>
      </c>
    </row>
    <row r="87" spans="2:53" x14ac:dyDescent="0.2">
      <c r="B87" s="4">
        <f>laps_times[[#This Row],[poř]]</f>
        <v>84</v>
      </c>
      <c r="C87" s="1">
        <f>laps_times[[#This Row],[s.č.]]</f>
        <v>124</v>
      </c>
      <c r="D87" s="1" t="str">
        <f>laps_times[[#This Row],[jméno]]</f>
        <v>Vostrý Miroslav</v>
      </c>
      <c r="E87" s="2">
        <f>laps_times[[#This Row],[roč]]</f>
        <v>1977</v>
      </c>
      <c r="F87" s="2" t="str">
        <f>laps_times[[#This Row],[kat]]</f>
        <v>M40</v>
      </c>
      <c r="G87" s="2">
        <f>laps_times[[#This Row],[poř_kat]]</f>
        <v>37</v>
      </c>
      <c r="H87" s="1" t="str">
        <f>IF(ISBLANK(laps_times[[#This Row],[klub]]),"-",laps_times[[#This Row],[klub]])</f>
        <v>MK Kladno</v>
      </c>
      <c r="I87" s="143">
        <f>laps_times[[#This Row],[celk. čas]]</f>
        <v>0.17423611111111112</v>
      </c>
      <c r="J87" s="28">
        <f>SUM(laps_times[[#This Row],[1]:[10]])</f>
        <v>1.4949189814814811E-2</v>
      </c>
      <c r="K87" s="29">
        <f>SUM(laps_times[[#This Row],[11]:[20]])</f>
        <v>1.4939814814814817E-2</v>
      </c>
      <c r="L87" s="29">
        <f>SUM(laps_times[[#This Row],[21]:[30]])</f>
        <v>1.5449652777777777E-2</v>
      </c>
      <c r="M87" s="29">
        <f>SUM(laps_times[[#This Row],[31]:[40]])</f>
        <v>1.5829166666666668E-2</v>
      </c>
      <c r="N87" s="29">
        <f>SUM(laps_times[[#This Row],[41]:[50]])</f>
        <v>1.5889930555555556E-2</v>
      </c>
      <c r="O87" s="29">
        <f>SUM(laps_times[[#This Row],[51]:[60]])</f>
        <v>1.6356597222222224E-2</v>
      </c>
      <c r="P87" s="29">
        <f>SUM(laps_times[[#This Row],[61]:[70]])</f>
        <v>1.678298611111111E-2</v>
      </c>
      <c r="Q87" s="29">
        <f>SUM(laps_times[[#This Row],[71]:[80]])</f>
        <v>1.8067013888888886E-2</v>
      </c>
      <c r="R87" s="29">
        <f>SUM(laps_times[[#This Row],[81]:[90]])</f>
        <v>1.8378935185185186E-2</v>
      </c>
      <c r="S87" s="29">
        <f>SUM(laps_times[[#This Row],[91]:[100]])</f>
        <v>1.8624074074074074E-2</v>
      </c>
      <c r="T87" s="30">
        <f>SUM(laps_times[[#This Row],[101]:[105]])</f>
        <v>8.9785879629629625E-3</v>
      </c>
      <c r="U87" s="44">
        <f>IF(km4_splits_ranks[[#This Row],[1 - 10]]="DNF","DNF",RANK(km4_splits_ranks[[#This Row],[1 - 10]],km4_splits_ranks[1 - 10],1))</f>
        <v>73</v>
      </c>
      <c r="V87" s="45">
        <f>IF(km4_splits_ranks[[#This Row],[11 - 20]]="DNF","DNF",RANK(km4_splits_ranks[[#This Row],[11 - 20]],km4_splits_ranks[11 - 20],1))</f>
        <v>87</v>
      </c>
      <c r="W87" s="45">
        <f>IF(km4_splits_ranks[[#This Row],[21 - 30]]="DNF","DNF",RANK(km4_splits_ranks[[#This Row],[21 - 30]],km4_splits_ranks[21 - 30],1))</f>
        <v>92</v>
      </c>
      <c r="X87" s="45">
        <f>IF(km4_splits_ranks[[#This Row],[31 - 40]]="DNF","DNF",RANK(km4_splits_ranks[[#This Row],[31 - 40]],km4_splits_ranks[31 - 40],1))</f>
        <v>94</v>
      </c>
      <c r="Y87" s="45">
        <f>IF(km4_splits_ranks[[#This Row],[41 - 50]]="DNF","DNF",RANK(km4_splits_ranks[[#This Row],[41 - 50]],km4_splits_ranks[41 - 50],1))</f>
        <v>87</v>
      </c>
      <c r="Z87" s="45">
        <f>IF(km4_splits_ranks[[#This Row],[51 - 60]]="DNF","DNF",RANK(km4_splits_ranks[[#This Row],[51 - 60]],km4_splits_ranks[51 - 60],1))</f>
        <v>88</v>
      </c>
      <c r="AA87" s="45">
        <f>IF(km4_splits_ranks[[#This Row],[61 - 70]]="DNF","DNF",RANK(km4_splits_ranks[[#This Row],[61 - 70]],km4_splits_ranks[61 - 70],1))</f>
        <v>86</v>
      </c>
      <c r="AB87" s="45">
        <f>IF(km4_splits_ranks[[#This Row],[71 - 80]]="DNF","DNF",RANK(km4_splits_ranks[[#This Row],[71 - 80]],km4_splits_ranks[71 - 80],1))</f>
        <v>93</v>
      </c>
      <c r="AC87" s="45">
        <f>IF(km4_splits_ranks[[#This Row],[81 - 90]]="DNF","DNF",RANK(km4_splits_ranks[[#This Row],[81 - 90]],km4_splits_ranks[81 - 90],1))</f>
        <v>86</v>
      </c>
      <c r="AD87" s="45">
        <f>IF(km4_splits_ranks[[#This Row],[91 - 100]]="DNF","DNF",RANK(km4_splits_ranks[[#This Row],[91 - 100]],km4_splits_ranks[91 - 100],1))</f>
        <v>88</v>
      </c>
      <c r="AE87" s="46">
        <f>IF(km4_splits_ranks[[#This Row],[101 - 105]]="DNF","DNF",RANK(km4_splits_ranks[[#This Row],[101 - 105]],km4_splits_ranks[101 - 105],1))</f>
        <v>88</v>
      </c>
      <c r="AF87" s="21">
        <f>km4_splits_ranks[[#This Row],[1 - 10]]</f>
        <v>1.4949189814814811E-2</v>
      </c>
      <c r="AG87" s="17">
        <f>IF(km4_splits_ranks[[#This Row],[11 - 20]]="DNF","DNF",km4_splits_ranks[[#This Row],[10 okr ]]+km4_splits_ranks[[#This Row],[11 - 20]])</f>
        <v>2.988900462962963E-2</v>
      </c>
      <c r="AH87" s="17">
        <f>IF(km4_splits_ranks[[#This Row],[21 - 30]]="DNF","DNF",km4_splits_ranks[[#This Row],[20 okr ]]+km4_splits_ranks[[#This Row],[21 - 30]])</f>
        <v>4.5338657407407404E-2</v>
      </c>
      <c r="AI87" s="17">
        <f>IF(km4_splits_ranks[[#This Row],[31 - 40]]="DNF","DNF",km4_splits_ranks[[#This Row],[30 okr ]]+km4_splits_ranks[[#This Row],[31 - 40]])</f>
        <v>6.1167824074074076E-2</v>
      </c>
      <c r="AJ87" s="17">
        <f>IF(km4_splits_ranks[[#This Row],[41 - 50]]="DNF","DNF",km4_splits_ranks[[#This Row],[40 okr ]]+km4_splits_ranks[[#This Row],[41 - 50]])</f>
        <v>7.7057754629629632E-2</v>
      </c>
      <c r="AK87" s="17">
        <f>IF(km4_splits_ranks[[#This Row],[51 - 60]]="DNF","DNF",km4_splits_ranks[[#This Row],[50 okr ]]+km4_splits_ranks[[#This Row],[51 - 60]])</f>
        <v>9.341435185185186E-2</v>
      </c>
      <c r="AL87" s="17">
        <f>IF(km4_splits_ranks[[#This Row],[61 - 70]]="DNF","DNF",km4_splits_ranks[[#This Row],[60 okr ]]+km4_splits_ranks[[#This Row],[61 - 70]])</f>
        <v>0.11019733796296297</v>
      </c>
      <c r="AM87" s="17">
        <f>IF(km4_splits_ranks[[#This Row],[71 - 80]]="DNF","DNF",km4_splits_ranks[[#This Row],[70 okr ]]+km4_splits_ranks[[#This Row],[71 - 80]])</f>
        <v>0.12826435185185187</v>
      </c>
      <c r="AN87" s="17">
        <f>IF(km4_splits_ranks[[#This Row],[81 - 90]]="DNF","DNF",km4_splits_ranks[[#This Row],[80 okr ]]+km4_splits_ranks[[#This Row],[81 - 90]])</f>
        <v>0.14664328703703705</v>
      </c>
      <c r="AO87" s="17">
        <f>IF(km4_splits_ranks[[#This Row],[91 - 100]]="DNF","DNF",km4_splits_ranks[[#This Row],[90 okr ]]+km4_splits_ranks[[#This Row],[91 - 100]])</f>
        <v>0.16526736111111112</v>
      </c>
      <c r="AP87" s="22">
        <f>IF(km4_splits_ranks[[#This Row],[101 - 105]]="DNF","DNF",km4_splits_ranks[[#This Row],[100 okr ]]+km4_splits_ranks[[#This Row],[101 - 105]])</f>
        <v>0.17424594907407409</v>
      </c>
      <c r="AQ87" s="47">
        <f>IF(km4_splits_ranks[[#This Row],[10 okr ]]="DNF","DNF",RANK(km4_splits_ranks[[#This Row],[10 okr ]],km4_splits_ranks[[10 okr ]],1))</f>
        <v>73</v>
      </c>
      <c r="AR87" s="48">
        <f>IF(km4_splits_ranks[[#This Row],[20 okr ]]="DNF","DNF",RANK(km4_splits_ranks[[#This Row],[20 okr ]],km4_splits_ranks[[20 okr ]],1))</f>
        <v>79</v>
      </c>
      <c r="AS87" s="48">
        <f>IF(km4_splits_ranks[[#This Row],[30 okr ]]="DNF","DNF",RANK(km4_splits_ranks[[#This Row],[30 okr ]],km4_splits_ranks[[30 okr ]],1))</f>
        <v>85</v>
      </c>
      <c r="AT87" s="48">
        <f>IF(km4_splits_ranks[[#This Row],[40 okr ]]="DNF","DNF",RANK(km4_splits_ranks[[#This Row],[40 okr ]],km4_splits_ranks[[40 okr ]],1))</f>
        <v>87</v>
      </c>
      <c r="AU87" s="48">
        <f>IF(km4_splits_ranks[[#This Row],[50 okr ]]="DNF","DNF",RANK(km4_splits_ranks[[#This Row],[50 okr ]],km4_splits_ranks[[50 okr ]],1))</f>
        <v>86</v>
      </c>
      <c r="AV87" s="48">
        <f>IF(km4_splits_ranks[[#This Row],[60 okr ]]="DNF","DNF",RANK(km4_splits_ranks[[#This Row],[60 okr ]],km4_splits_ranks[[60 okr ]],1))</f>
        <v>87</v>
      </c>
      <c r="AW87" s="48">
        <f>IF(km4_splits_ranks[[#This Row],[70 okr ]]="DNF","DNF",RANK(km4_splits_ranks[[#This Row],[70 okr ]],km4_splits_ranks[[70 okr ]],1))</f>
        <v>87</v>
      </c>
      <c r="AX87" s="48">
        <f>IF(km4_splits_ranks[[#This Row],[80 okr ]]="DNF","DNF",RANK(km4_splits_ranks[[#This Row],[80 okr ]],km4_splits_ranks[[80 okr ]],1))</f>
        <v>86</v>
      </c>
      <c r="AY87" s="48">
        <f>IF(km4_splits_ranks[[#This Row],[90 okr ]]="DNF","DNF",RANK(km4_splits_ranks[[#This Row],[90 okr ]],km4_splits_ranks[[90 okr ]],1))</f>
        <v>86</v>
      </c>
      <c r="AZ87" s="48">
        <f>IF(km4_splits_ranks[[#This Row],[100 okr ]]="DNF","DNF",RANK(km4_splits_ranks[[#This Row],[100 okr ]],km4_splits_ranks[[100 okr ]],1))</f>
        <v>84</v>
      </c>
      <c r="BA87" s="48">
        <f>IF(km4_splits_ranks[[#This Row],[105 okr ]]="DNF","DNF",RANK(km4_splits_ranks[[#This Row],[105 okr ]],km4_splits_ranks[[105 okr ]],1))</f>
        <v>84</v>
      </c>
    </row>
    <row r="88" spans="2:53" x14ac:dyDescent="0.2">
      <c r="B88" s="4">
        <f>laps_times[[#This Row],[poř]]</f>
        <v>85</v>
      </c>
      <c r="C88" s="1">
        <f>laps_times[[#This Row],[s.č.]]</f>
        <v>75</v>
      </c>
      <c r="D88" s="1" t="str">
        <f>laps_times[[#This Row],[jméno]]</f>
        <v>Pitsch Udo</v>
      </c>
      <c r="E88" s="2">
        <f>laps_times[[#This Row],[roč]]</f>
        <v>1953</v>
      </c>
      <c r="F88" s="2" t="str">
        <f>laps_times[[#This Row],[kat]]</f>
        <v>M60</v>
      </c>
      <c r="G88" s="2">
        <f>laps_times[[#This Row],[poř_kat]]</f>
        <v>2</v>
      </c>
      <c r="H88" s="1" t="str">
        <f>IF(ISBLANK(laps_times[[#This Row],[klub]]),"-",laps_times[[#This Row],[klub]])</f>
        <v>TG Viktoria Augsburg</v>
      </c>
      <c r="I88" s="143">
        <f>laps_times[[#This Row],[celk. čas]]</f>
        <v>0.1744212962962963</v>
      </c>
      <c r="J88" s="28">
        <f>SUM(laps_times[[#This Row],[1]:[10]])</f>
        <v>1.6850810185185187E-2</v>
      </c>
      <c r="K88" s="29">
        <f>SUM(laps_times[[#This Row],[11]:[20]])</f>
        <v>1.6138078703703707E-2</v>
      </c>
      <c r="L88" s="29">
        <f>SUM(laps_times[[#This Row],[21]:[30]])</f>
        <v>1.6539930555555554E-2</v>
      </c>
      <c r="M88" s="29">
        <f>SUM(laps_times[[#This Row],[31]:[40]])</f>
        <v>1.6830092592592591E-2</v>
      </c>
      <c r="N88" s="29">
        <f>SUM(laps_times[[#This Row],[41]:[50]])</f>
        <v>1.692662037037037E-2</v>
      </c>
      <c r="O88" s="29">
        <f>SUM(laps_times[[#This Row],[51]:[60]])</f>
        <v>1.6661458333333334E-2</v>
      </c>
      <c r="P88" s="29">
        <f>SUM(laps_times[[#This Row],[61]:[70]])</f>
        <v>1.6654513888888885E-2</v>
      </c>
      <c r="Q88" s="29">
        <f>SUM(laps_times[[#This Row],[71]:[80]])</f>
        <v>1.6585532407407406E-2</v>
      </c>
      <c r="R88" s="29">
        <f>SUM(laps_times[[#This Row],[81]:[90]])</f>
        <v>1.7076157407407404E-2</v>
      </c>
      <c r="S88" s="29">
        <f>SUM(laps_times[[#This Row],[91]:[100]])</f>
        <v>1.6232407407407407E-2</v>
      </c>
      <c r="T88" s="30">
        <f>SUM(laps_times[[#This Row],[101]:[105]])</f>
        <v>7.935763888888888E-3</v>
      </c>
      <c r="U88" s="44">
        <f>IF(km4_splits_ranks[[#This Row],[1 - 10]]="DNF","DNF",RANK(km4_splits_ranks[[#This Row],[1 - 10]],km4_splits_ranks[1 - 10],1))</f>
        <v>108</v>
      </c>
      <c r="V88" s="45">
        <f>IF(km4_splits_ranks[[#This Row],[11 - 20]]="DNF","DNF",RANK(km4_splits_ranks[[#This Row],[11 - 20]],km4_splits_ranks[11 - 20],1))</f>
        <v>106</v>
      </c>
      <c r="W88" s="45">
        <f>IF(km4_splits_ranks[[#This Row],[21 - 30]]="DNF","DNF",RANK(km4_splits_ranks[[#This Row],[21 - 30]],km4_splits_ranks[21 - 30],1))</f>
        <v>106</v>
      </c>
      <c r="X88" s="45">
        <f>IF(km4_splits_ranks[[#This Row],[31 - 40]]="DNF","DNF",RANK(km4_splits_ranks[[#This Row],[31 - 40]],km4_splits_ranks[31 - 40],1))</f>
        <v>107</v>
      </c>
      <c r="Y88" s="45">
        <f>IF(km4_splits_ranks[[#This Row],[41 - 50]]="DNF","DNF",RANK(km4_splits_ranks[[#This Row],[41 - 50]],km4_splits_ranks[41 - 50],1))</f>
        <v>101</v>
      </c>
      <c r="Z88" s="45">
        <f>IF(km4_splits_ranks[[#This Row],[51 - 60]]="DNF","DNF",RANK(km4_splits_ranks[[#This Row],[51 - 60]],km4_splits_ranks[51 - 60],1))</f>
        <v>95</v>
      </c>
      <c r="AA88" s="45">
        <f>IF(km4_splits_ranks[[#This Row],[61 - 70]]="DNF","DNF",RANK(km4_splits_ranks[[#This Row],[61 - 70]],km4_splits_ranks[61 - 70],1))</f>
        <v>84</v>
      </c>
      <c r="AB88" s="45">
        <f>IF(km4_splits_ranks[[#This Row],[71 - 80]]="DNF","DNF",RANK(km4_splits_ranks[[#This Row],[71 - 80]],km4_splits_ranks[71 - 80],1))</f>
        <v>76</v>
      </c>
      <c r="AC88" s="45">
        <f>IF(km4_splits_ranks[[#This Row],[81 - 90]]="DNF","DNF",RANK(km4_splits_ranks[[#This Row],[81 - 90]],km4_splits_ranks[81 - 90],1))</f>
        <v>73</v>
      </c>
      <c r="AD88" s="45">
        <f>IF(km4_splits_ranks[[#This Row],[91 - 100]]="DNF","DNF",RANK(km4_splits_ranks[[#This Row],[91 - 100]],km4_splits_ranks[91 - 100],1))</f>
        <v>53</v>
      </c>
      <c r="AE88" s="46">
        <f>IF(km4_splits_ranks[[#This Row],[101 - 105]]="DNF","DNF",RANK(km4_splits_ranks[[#This Row],[101 - 105]],km4_splits_ranks[101 - 105],1))</f>
        <v>47</v>
      </c>
      <c r="AF88" s="21">
        <f>km4_splits_ranks[[#This Row],[1 - 10]]</f>
        <v>1.6850810185185187E-2</v>
      </c>
      <c r="AG88" s="17">
        <f>IF(km4_splits_ranks[[#This Row],[11 - 20]]="DNF","DNF",km4_splits_ranks[[#This Row],[10 okr ]]+km4_splits_ranks[[#This Row],[11 - 20]])</f>
        <v>3.2988888888888894E-2</v>
      </c>
      <c r="AH88" s="17">
        <f>IF(km4_splits_ranks[[#This Row],[21 - 30]]="DNF","DNF",km4_splits_ranks[[#This Row],[20 okr ]]+km4_splits_ranks[[#This Row],[21 - 30]])</f>
        <v>4.9528819444444448E-2</v>
      </c>
      <c r="AI88" s="17">
        <f>IF(km4_splits_ranks[[#This Row],[31 - 40]]="DNF","DNF",km4_splits_ranks[[#This Row],[30 okr ]]+km4_splits_ranks[[#This Row],[31 - 40]])</f>
        <v>6.6358912037037032E-2</v>
      </c>
      <c r="AJ88" s="17">
        <f>IF(km4_splits_ranks[[#This Row],[41 - 50]]="DNF","DNF",km4_splits_ranks[[#This Row],[40 okr ]]+km4_splits_ranks[[#This Row],[41 - 50]])</f>
        <v>8.3285532407407409E-2</v>
      </c>
      <c r="AK88" s="17">
        <f>IF(km4_splits_ranks[[#This Row],[51 - 60]]="DNF","DNF",km4_splits_ranks[[#This Row],[50 okr ]]+km4_splits_ranks[[#This Row],[51 - 60]])</f>
        <v>9.9946990740740746E-2</v>
      </c>
      <c r="AL88" s="17">
        <f>IF(km4_splits_ranks[[#This Row],[61 - 70]]="DNF","DNF",km4_splits_ranks[[#This Row],[60 okr ]]+km4_splits_ranks[[#This Row],[61 - 70]])</f>
        <v>0.11660150462962963</v>
      </c>
      <c r="AM88" s="17">
        <f>IF(km4_splits_ranks[[#This Row],[71 - 80]]="DNF","DNF",km4_splits_ranks[[#This Row],[70 okr ]]+km4_splits_ranks[[#This Row],[71 - 80]])</f>
        <v>0.13318703703703705</v>
      </c>
      <c r="AN88" s="17">
        <f>IF(km4_splits_ranks[[#This Row],[81 - 90]]="DNF","DNF",km4_splits_ranks[[#This Row],[80 okr ]]+km4_splits_ranks[[#This Row],[81 - 90]])</f>
        <v>0.15026319444444444</v>
      </c>
      <c r="AO88" s="17">
        <f>IF(km4_splits_ranks[[#This Row],[91 - 100]]="DNF","DNF",km4_splits_ranks[[#This Row],[90 okr ]]+km4_splits_ranks[[#This Row],[91 - 100]])</f>
        <v>0.16649560185185186</v>
      </c>
      <c r="AP88" s="22">
        <f>IF(km4_splits_ranks[[#This Row],[101 - 105]]="DNF","DNF",km4_splits_ranks[[#This Row],[100 okr ]]+km4_splits_ranks[[#This Row],[101 - 105]])</f>
        <v>0.17443136574074075</v>
      </c>
      <c r="AQ88" s="47">
        <f>IF(km4_splits_ranks[[#This Row],[10 okr ]]="DNF","DNF",RANK(km4_splits_ranks[[#This Row],[10 okr ]],km4_splits_ranks[[10 okr ]],1))</f>
        <v>108</v>
      </c>
      <c r="AR88" s="48">
        <f>IF(km4_splits_ranks[[#This Row],[20 okr ]]="DNF","DNF",RANK(km4_splits_ranks[[#This Row],[20 okr ]],km4_splits_ranks[[20 okr ]],1))</f>
        <v>106</v>
      </c>
      <c r="AS88" s="48">
        <f>IF(km4_splits_ranks[[#This Row],[30 okr ]]="DNF","DNF",RANK(km4_splits_ranks[[#This Row],[30 okr ]],km4_splits_ranks[[30 okr ]],1))</f>
        <v>107</v>
      </c>
      <c r="AT88" s="48">
        <f>IF(km4_splits_ranks[[#This Row],[40 okr ]]="DNF","DNF",RANK(km4_splits_ranks[[#This Row],[40 okr ]],km4_splits_ranks[[40 okr ]],1))</f>
        <v>105</v>
      </c>
      <c r="AU88" s="48">
        <f>IF(km4_splits_ranks[[#This Row],[50 okr ]]="DNF","DNF",RANK(km4_splits_ranks[[#This Row],[50 okr ]],km4_splits_ranks[[50 okr ]],1))</f>
        <v>103</v>
      </c>
      <c r="AV88" s="48">
        <f>IF(km4_splits_ranks[[#This Row],[60 okr ]]="DNF","DNF",RANK(km4_splits_ranks[[#This Row],[60 okr ]],km4_splits_ranks[[60 okr ]],1))</f>
        <v>101</v>
      </c>
      <c r="AW88" s="48">
        <f>IF(km4_splits_ranks[[#This Row],[70 okr ]]="DNF","DNF",RANK(km4_splits_ranks[[#This Row],[70 okr ]],km4_splits_ranks[[70 okr ]],1))</f>
        <v>97</v>
      </c>
      <c r="AX88" s="48">
        <f>IF(km4_splits_ranks[[#This Row],[80 okr ]]="DNF","DNF",RANK(km4_splits_ranks[[#This Row],[80 okr ]],km4_splits_ranks[[80 okr ]],1))</f>
        <v>95</v>
      </c>
      <c r="AY88" s="48">
        <f>IF(km4_splits_ranks[[#This Row],[90 okr ]]="DNF","DNF",RANK(km4_splits_ranks[[#This Row],[90 okr ]],km4_splits_ranks[[90 okr ]],1))</f>
        <v>90</v>
      </c>
      <c r="AZ88" s="48">
        <f>IF(km4_splits_ranks[[#This Row],[100 okr ]]="DNF","DNF",RANK(km4_splits_ranks[[#This Row],[100 okr ]],km4_splits_ranks[[100 okr ]],1))</f>
        <v>87</v>
      </c>
      <c r="BA88" s="48">
        <f>IF(km4_splits_ranks[[#This Row],[105 okr ]]="DNF","DNF",RANK(km4_splits_ranks[[#This Row],[105 okr ]],km4_splits_ranks[[105 okr ]],1))</f>
        <v>85</v>
      </c>
    </row>
    <row r="89" spans="2:53" x14ac:dyDescent="0.2">
      <c r="B89" s="4">
        <f>laps_times[[#This Row],[poř]]</f>
        <v>86</v>
      </c>
      <c r="C89" s="1">
        <f>laps_times[[#This Row],[s.č.]]</f>
        <v>135</v>
      </c>
      <c r="D89" s="1" t="str">
        <f>laps_times[[#This Row],[jméno]]</f>
        <v>Kroer Werner</v>
      </c>
      <c r="E89" s="2">
        <f>laps_times[[#This Row],[roč]]</f>
        <v>1959</v>
      </c>
      <c r="F89" s="2" t="str">
        <f>laps_times[[#This Row],[kat]]</f>
        <v>M50</v>
      </c>
      <c r="G89" s="2">
        <f>laps_times[[#This Row],[poř_kat]]</f>
        <v>16</v>
      </c>
      <c r="H89" s="1" t="str">
        <f>IF(ISBLANK(laps_times[[#This Row],[klub]]),"-",laps_times[[#This Row],[klub]])</f>
        <v>-</v>
      </c>
      <c r="I89" s="143">
        <f>laps_times[[#This Row],[celk. čas]]</f>
        <v>0.17460648148148147</v>
      </c>
      <c r="J89" s="28">
        <f>SUM(laps_times[[#This Row],[1]:[10]])</f>
        <v>1.5939236111111116E-2</v>
      </c>
      <c r="K89" s="29">
        <f>SUM(laps_times[[#This Row],[11]:[20]])</f>
        <v>1.5483333333333335E-2</v>
      </c>
      <c r="L89" s="29">
        <f>SUM(laps_times[[#This Row],[21]:[30]])</f>
        <v>1.5679166666666668E-2</v>
      </c>
      <c r="M89" s="29">
        <f>SUM(laps_times[[#This Row],[31]:[40]])</f>
        <v>1.5831828703703702E-2</v>
      </c>
      <c r="N89" s="29">
        <f>SUM(laps_times[[#This Row],[41]:[50]])</f>
        <v>1.6168171296296295E-2</v>
      </c>
      <c r="O89" s="29">
        <f>SUM(laps_times[[#This Row],[51]:[60]])</f>
        <v>1.656377314814815E-2</v>
      </c>
      <c r="P89" s="29">
        <f>SUM(laps_times[[#This Row],[61]:[70]])</f>
        <v>1.6997453703703702E-2</v>
      </c>
      <c r="Q89" s="29">
        <f>SUM(laps_times[[#This Row],[71]:[80]])</f>
        <v>1.718923611111111E-2</v>
      </c>
      <c r="R89" s="29">
        <f>SUM(laps_times[[#This Row],[81]:[90]])</f>
        <v>1.7640046296296293E-2</v>
      </c>
      <c r="S89" s="29">
        <f>SUM(laps_times[[#This Row],[91]:[100]])</f>
        <v>1.8251620370370373E-2</v>
      </c>
      <c r="T89" s="30">
        <f>SUM(laps_times[[#This Row],[101]:[105]])</f>
        <v>8.8689814814814812E-3</v>
      </c>
      <c r="U89" s="44">
        <f>IF(km4_splits_ranks[[#This Row],[1 - 10]]="DNF","DNF",RANK(km4_splits_ranks[[#This Row],[1 - 10]],km4_splits_ranks[1 - 10],1))</f>
        <v>92</v>
      </c>
      <c r="V89" s="45">
        <f>IF(km4_splits_ranks[[#This Row],[11 - 20]]="DNF","DNF",RANK(km4_splits_ranks[[#This Row],[11 - 20]],km4_splits_ranks[11 - 20],1))</f>
        <v>99</v>
      </c>
      <c r="W89" s="45">
        <f>IF(km4_splits_ranks[[#This Row],[21 - 30]]="DNF","DNF",RANK(km4_splits_ranks[[#This Row],[21 - 30]],km4_splits_ranks[21 - 30],1))</f>
        <v>97</v>
      </c>
      <c r="X89" s="45">
        <f>IF(km4_splits_ranks[[#This Row],[31 - 40]]="DNF","DNF",RANK(km4_splits_ranks[[#This Row],[31 - 40]],km4_splits_ranks[31 - 40],1))</f>
        <v>96</v>
      </c>
      <c r="Y89" s="45">
        <f>IF(km4_splits_ranks[[#This Row],[41 - 50]]="DNF","DNF",RANK(km4_splits_ranks[[#This Row],[41 - 50]],km4_splits_ranks[41 - 50],1))</f>
        <v>90</v>
      </c>
      <c r="Z89" s="45">
        <f>IF(km4_splits_ranks[[#This Row],[51 - 60]]="DNF","DNF",RANK(km4_splits_ranks[[#This Row],[51 - 60]],km4_splits_ranks[51 - 60],1))</f>
        <v>93</v>
      </c>
      <c r="AA89" s="45">
        <f>IF(km4_splits_ranks[[#This Row],[61 - 70]]="DNF","DNF",RANK(km4_splits_ranks[[#This Row],[61 - 70]],km4_splits_ranks[61 - 70],1))</f>
        <v>88</v>
      </c>
      <c r="AB89" s="45">
        <f>IF(km4_splits_ranks[[#This Row],[71 - 80]]="DNF","DNF",RANK(km4_splits_ranks[[#This Row],[71 - 80]],km4_splits_ranks[71 - 80],1))</f>
        <v>84</v>
      </c>
      <c r="AC89" s="45">
        <f>IF(km4_splits_ranks[[#This Row],[81 - 90]]="DNF","DNF",RANK(km4_splits_ranks[[#This Row],[81 - 90]],km4_splits_ranks[81 - 90],1))</f>
        <v>81</v>
      </c>
      <c r="AD89" s="45">
        <f>IF(km4_splits_ranks[[#This Row],[91 - 100]]="DNF","DNF",RANK(km4_splits_ranks[[#This Row],[91 - 100]],km4_splits_ranks[91 - 100],1))</f>
        <v>82</v>
      </c>
      <c r="AE89" s="46">
        <f>IF(km4_splits_ranks[[#This Row],[101 - 105]]="DNF","DNF",RANK(km4_splits_ranks[[#This Row],[101 - 105]],km4_splits_ranks[101 - 105],1))</f>
        <v>84</v>
      </c>
      <c r="AF89" s="21">
        <f>km4_splits_ranks[[#This Row],[1 - 10]]</f>
        <v>1.5939236111111116E-2</v>
      </c>
      <c r="AG89" s="17">
        <f>IF(km4_splits_ranks[[#This Row],[11 - 20]]="DNF","DNF",km4_splits_ranks[[#This Row],[10 okr ]]+km4_splits_ranks[[#This Row],[11 - 20]])</f>
        <v>3.1422569444444451E-2</v>
      </c>
      <c r="AH89" s="17">
        <f>IF(km4_splits_ranks[[#This Row],[21 - 30]]="DNF","DNF",km4_splits_ranks[[#This Row],[20 okr ]]+km4_splits_ranks[[#This Row],[21 - 30]])</f>
        <v>4.7101736111111119E-2</v>
      </c>
      <c r="AI89" s="17">
        <f>IF(km4_splits_ranks[[#This Row],[31 - 40]]="DNF","DNF",km4_splits_ranks[[#This Row],[30 okr ]]+km4_splits_ranks[[#This Row],[31 - 40]])</f>
        <v>6.2933564814814824E-2</v>
      </c>
      <c r="AJ89" s="17">
        <f>IF(km4_splits_ranks[[#This Row],[41 - 50]]="DNF","DNF",km4_splits_ranks[[#This Row],[40 okr ]]+km4_splits_ranks[[#This Row],[41 - 50]])</f>
        <v>7.9101736111111126E-2</v>
      </c>
      <c r="AK89" s="17">
        <f>IF(km4_splits_ranks[[#This Row],[51 - 60]]="DNF","DNF",km4_splits_ranks[[#This Row],[50 okr ]]+km4_splits_ranks[[#This Row],[51 - 60]])</f>
        <v>9.5665509259259277E-2</v>
      </c>
      <c r="AL89" s="17">
        <f>IF(km4_splits_ranks[[#This Row],[61 - 70]]="DNF","DNF",km4_splits_ranks[[#This Row],[60 okr ]]+km4_splits_ranks[[#This Row],[61 - 70]])</f>
        <v>0.11266296296296298</v>
      </c>
      <c r="AM89" s="17">
        <f>IF(km4_splits_ranks[[#This Row],[71 - 80]]="DNF","DNF",km4_splits_ranks[[#This Row],[70 okr ]]+km4_splits_ranks[[#This Row],[71 - 80]])</f>
        <v>0.12985219907407408</v>
      </c>
      <c r="AN89" s="17">
        <f>IF(km4_splits_ranks[[#This Row],[81 - 90]]="DNF","DNF",km4_splits_ranks[[#This Row],[80 okr ]]+km4_splits_ranks[[#This Row],[81 - 90]])</f>
        <v>0.14749224537037037</v>
      </c>
      <c r="AO89" s="17">
        <f>IF(km4_splits_ranks[[#This Row],[91 - 100]]="DNF","DNF",km4_splits_ranks[[#This Row],[90 okr ]]+km4_splits_ranks[[#This Row],[91 - 100]])</f>
        <v>0.16574386574074074</v>
      </c>
      <c r="AP89" s="22">
        <f>IF(km4_splits_ranks[[#This Row],[101 - 105]]="DNF","DNF",km4_splits_ranks[[#This Row],[100 okr ]]+km4_splits_ranks[[#This Row],[101 - 105]])</f>
        <v>0.17461284722222223</v>
      </c>
      <c r="AQ89" s="47">
        <f>IF(km4_splits_ranks[[#This Row],[10 okr ]]="DNF","DNF",RANK(km4_splits_ranks[[#This Row],[10 okr ]],km4_splits_ranks[[10 okr ]],1))</f>
        <v>92</v>
      </c>
      <c r="AR89" s="48">
        <f>IF(km4_splits_ranks[[#This Row],[20 okr ]]="DNF","DNF",RANK(km4_splits_ranks[[#This Row],[20 okr ]],km4_splits_ranks[[20 okr ]],1))</f>
        <v>98</v>
      </c>
      <c r="AS89" s="48">
        <f>IF(km4_splits_ranks[[#This Row],[30 okr ]]="DNF","DNF",RANK(km4_splits_ranks[[#This Row],[30 okr ]],km4_splits_ranks[[30 okr ]],1))</f>
        <v>98</v>
      </c>
      <c r="AT89" s="48">
        <f>IF(km4_splits_ranks[[#This Row],[40 okr ]]="DNF","DNF",RANK(km4_splits_ranks[[#This Row],[40 okr ]],km4_splits_ranks[[40 okr ]],1))</f>
        <v>98</v>
      </c>
      <c r="AU89" s="48">
        <f>IF(km4_splits_ranks[[#This Row],[50 okr ]]="DNF","DNF",RANK(km4_splits_ranks[[#This Row],[50 okr ]],km4_splits_ranks[[50 okr ]],1))</f>
        <v>95</v>
      </c>
      <c r="AV89" s="48">
        <f>IF(km4_splits_ranks[[#This Row],[60 okr ]]="DNF","DNF",RANK(km4_splits_ranks[[#This Row],[60 okr ]],km4_splits_ranks[[60 okr ]],1))</f>
        <v>95</v>
      </c>
      <c r="AW89" s="48">
        <f>IF(km4_splits_ranks[[#This Row],[70 okr ]]="DNF","DNF",RANK(km4_splits_ranks[[#This Row],[70 okr ]],km4_splits_ranks[[70 okr ]],1))</f>
        <v>91</v>
      </c>
      <c r="AX89" s="48">
        <f>IF(km4_splits_ranks[[#This Row],[80 okr ]]="DNF","DNF",RANK(km4_splits_ranks[[#This Row],[80 okr ]],km4_splits_ranks[[80 okr ]],1))</f>
        <v>90</v>
      </c>
      <c r="AY89" s="48">
        <f>IF(km4_splits_ranks[[#This Row],[90 okr ]]="DNF","DNF",RANK(km4_splits_ranks[[#This Row],[90 okr ]],km4_splits_ranks[[90 okr ]],1))</f>
        <v>88</v>
      </c>
      <c r="AZ89" s="48">
        <f>IF(km4_splits_ranks[[#This Row],[100 okr ]]="DNF","DNF",RANK(km4_splits_ranks[[#This Row],[100 okr ]],km4_splits_ranks[[100 okr ]],1))</f>
        <v>85</v>
      </c>
      <c r="BA89" s="48">
        <f>IF(km4_splits_ranks[[#This Row],[105 okr ]]="DNF","DNF",RANK(km4_splits_ranks[[#This Row],[105 okr ]],km4_splits_ranks[[105 okr ]],1))</f>
        <v>86</v>
      </c>
    </row>
    <row r="90" spans="2:53" x14ac:dyDescent="0.2">
      <c r="B90" s="4">
        <f>laps_times[[#This Row],[poř]]</f>
        <v>87</v>
      </c>
      <c r="C90" s="1">
        <f>laps_times[[#This Row],[s.č.]]</f>
        <v>17</v>
      </c>
      <c r="D90" s="1" t="str">
        <f>laps_times[[#This Row],[jméno]]</f>
        <v>Breburdová Hana</v>
      </c>
      <c r="E90" s="2">
        <f>laps_times[[#This Row],[roč]]</f>
        <v>1961</v>
      </c>
      <c r="F90" s="2" t="str">
        <f>laps_times[[#This Row],[kat]]</f>
        <v>Z2</v>
      </c>
      <c r="G90" s="2">
        <f>laps_times[[#This Row],[poř_kat]]</f>
        <v>4</v>
      </c>
      <c r="H90" s="1" t="str">
        <f>IF(ISBLANK(laps_times[[#This Row],[klub]]),"-",laps_times[[#This Row],[klub]])</f>
        <v>MK Kladno</v>
      </c>
      <c r="I90" s="143">
        <f>laps_times[[#This Row],[celk. čas]]</f>
        <v>0.1761689814814815</v>
      </c>
      <c r="J90" s="28">
        <f>SUM(laps_times[[#This Row],[1]:[10]])</f>
        <v>1.602048611111111E-2</v>
      </c>
      <c r="K90" s="29">
        <f>SUM(laps_times[[#This Row],[11]:[20]])</f>
        <v>1.5097106481481482E-2</v>
      </c>
      <c r="L90" s="29">
        <f>SUM(laps_times[[#This Row],[21]:[30]])</f>
        <v>1.5630787037037037E-2</v>
      </c>
      <c r="M90" s="29">
        <f>SUM(laps_times[[#This Row],[31]:[40]])</f>
        <v>1.5777314814814813E-2</v>
      </c>
      <c r="N90" s="29">
        <f>SUM(laps_times[[#This Row],[41]:[50]])</f>
        <v>1.6183449074074072E-2</v>
      </c>
      <c r="O90" s="29">
        <f>SUM(laps_times[[#This Row],[51]:[60]])</f>
        <v>1.6406365740740739E-2</v>
      </c>
      <c r="P90" s="29">
        <f>SUM(laps_times[[#This Row],[61]:[70]])</f>
        <v>1.7228703703703701E-2</v>
      </c>
      <c r="Q90" s="29">
        <f>SUM(laps_times[[#This Row],[71]:[80]])</f>
        <v>1.7497453703703703E-2</v>
      </c>
      <c r="R90" s="29">
        <f>SUM(laps_times[[#This Row],[81]:[90]])</f>
        <v>1.7706481481481479E-2</v>
      </c>
      <c r="S90" s="29">
        <f>SUM(laps_times[[#This Row],[91]:[100]])</f>
        <v>1.8845949074074077E-2</v>
      </c>
      <c r="T90" s="30">
        <f>SUM(laps_times[[#This Row],[101]:[105]])</f>
        <v>9.7774305555555548E-3</v>
      </c>
      <c r="U90" s="44">
        <f>IF(km4_splits_ranks[[#This Row],[1 - 10]]="DNF","DNF",RANK(km4_splits_ranks[[#This Row],[1 - 10]],km4_splits_ranks[1 - 10],1))</f>
        <v>96</v>
      </c>
      <c r="V90" s="45">
        <f>IF(km4_splits_ranks[[#This Row],[11 - 20]]="DNF","DNF",RANK(km4_splits_ranks[[#This Row],[11 - 20]],km4_splits_ranks[11 - 20],1))</f>
        <v>93</v>
      </c>
      <c r="W90" s="45">
        <f>IF(km4_splits_ranks[[#This Row],[21 - 30]]="DNF","DNF",RANK(km4_splits_ranks[[#This Row],[21 - 30]],km4_splits_ranks[21 - 30],1))</f>
        <v>96</v>
      </c>
      <c r="X90" s="45">
        <f>IF(km4_splits_ranks[[#This Row],[31 - 40]]="DNF","DNF",RANK(km4_splits_ranks[[#This Row],[31 - 40]],km4_splits_ranks[31 - 40],1))</f>
        <v>93</v>
      </c>
      <c r="Y90" s="45">
        <f>IF(km4_splits_ranks[[#This Row],[41 - 50]]="DNF","DNF",RANK(km4_splits_ranks[[#This Row],[41 - 50]],km4_splits_ranks[41 - 50],1))</f>
        <v>91</v>
      </c>
      <c r="Z90" s="45">
        <f>IF(km4_splits_ranks[[#This Row],[51 - 60]]="DNF","DNF",RANK(km4_splits_ranks[[#This Row],[51 - 60]],km4_splits_ranks[51 - 60],1))</f>
        <v>89</v>
      </c>
      <c r="AA90" s="45">
        <f>IF(km4_splits_ranks[[#This Row],[61 - 70]]="DNF","DNF",RANK(km4_splits_ranks[[#This Row],[61 - 70]],km4_splits_ranks[61 - 70],1))</f>
        <v>92</v>
      </c>
      <c r="AB90" s="45">
        <f>IF(km4_splits_ranks[[#This Row],[71 - 80]]="DNF","DNF",RANK(km4_splits_ranks[[#This Row],[71 - 80]],km4_splits_ranks[71 - 80],1))</f>
        <v>86</v>
      </c>
      <c r="AC90" s="45">
        <f>IF(km4_splits_ranks[[#This Row],[81 - 90]]="DNF","DNF",RANK(km4_splits_ranks[[#This Row],[81 - 90]],km4_splits_ranks[81 - 90],1))</f>
        <v>82</v>
      </c>
      <c r="AD90" s="45">
        <f>IF(km4_splits_ranks[[#This Row],[91 - 100]]="DNF","DNF",RANK(km4_splits_ranks[[#This Row],[91 - 100]],km4_splits_ranks[91 - 100],1))</f>
        <v>91</v>
      </c>
      <c r="AE90" s="46">
        <f>IF(km4_splits_ranks[[#This Row],[101 - 105]]="DNF","DNF",RANK(km4_splits_ranks[[#This Row],[101 - 105]],km4_splits_ranks[101 - 105],1))</f>
        <v>99</v>
      </c>
      <c r="AF90" s="21">
        <f>km4_splits_ranks[[#This Row],[1 - 10]]</f>
        <v>1.602048611111111E-2</v>
      </c>
      <c r="AG90" s="17">
        <f>IF(km4_splits_ranks[[#This Row],[11 - 20]]="DNF","DNF",km4_splits_ranks[[#This Row],[10 okr ]]+km4_splits_ranks[[#This Row],[11 - 20]])</f>
        <v>3.1117592592592593E-2</v>
      </c>
      <c r="AH90" s="17">
        <f>IF(km4_splits_ranks[[#This Row],[21 - 30]]="DNF","DNF",km4_splits_ranks[[#This Row],[20 okr ]]+km4_splits_ranks[[#This Row],[21 - 30]])</f>
        <v>4.6748379629629633E-2</v>
      </c>
      <c r="AI90" s="17">
        <f>IF(km4_splits_ranks[[#This Row],[31 - 40]]="DNF","DNF",km4_splits_ranks[[#This Row],[30 okr ]]+km4_splits_ranks[[#This Row],[31 - 40]])</f>
        <v>6.2525694444444446E-2</v>
      </c>
      <c r="AJ90" s="17">
        <f>IF(km4_splits_ranks[[#This Row],[41 - 50]]="DNF","DNF",km4_splits_ranks[[#This Row],[40 okr ]]+km4_splits_ranks[[#This Row],[41 - 50]])</f>
        <v>7.8709143518518515E-2</v>
      </c>
      <c r="AK90" s="17">
        <f>IF(km4_splits_ranks[[#This Row],[51 - 60]]="DNF","DNF",km4_splits_ranks[[#This Row],[50 okr ]]+km4_splits_ranks[[#This Row],[51 - 60]])</f>
        <v>9.5115509259259254E-2</v>
      </c>
      <c r="AL90" s="17">
        <f>IF(km4_splits_ranks[[#This Row],[61 - 70]]="DNF","DNF",km4_splits_ranks[[#This Row],[60 okr ]]+km4_splits_ranks[[#This Row],[61 - 70]])</f>
        <v>0.11234421296296296</v>
      </c>
      <c r="AM90" s="17">
        <f>IF(km4_splits_ranks[[#This Row],[71 - 80]]="DNF","DNF",km4_splits_ranks[[#This Row],[70 okr ]]+km4_splits_ranks[[#This Row],[71 - 80]])</f>
        <v>0.12984166666666666</v>
      </c>
      <c r="AN90" s="17">
        <f>IF(km4_splits_ranks[[#This Row],[81 - 90]]="DNF","DNF",km4_splits_ranks[[#This Row],[80 okr ]]+km4_splits_ranks[[#This Row],[81 - 90]])</f>
        <v>0.14754814814814815</v>
      </c>
      <c r="AO90" s="17">
        <f>IF(km4_splits_ranks[[#This Row],[91 - 100]]="DNF","DNF",km4_splits_ranks[[#This Row],[90 okr ]]+km4_splits_ranks[[#This Row],[91 - 100]])</f>
        <v>0.16639409722222223</v>
      </c>
      <c r="AP90" s="22">
        <f>IF(km4_splits_ranks[[#This Row],[101 - 105]]="DNF","DNF",km4_splits_ranks[[#This Row],[100 okr ]]+km4_splits_ranks[[#This Row],[101 - 105]])</f>
        <v>0.17617152777777778</v>
      </c>
      <c r="AQ90" s="47">
        <f>IF(km4_splits_ranks[[#This Row],[10 okr ]]="DNF","DNF",RANK(km4_splits_ranks[[#This Row],[10 okr ]],km4_splits_ranks[[10 okr ]],1))</f>
        <v>96</v>
      </c>
      <c r="AR90" s="48">
        <f>IF(km4_splits_ranks[[#This Row],[20 okr ]]="DNF","DNF",RANK(km4_splits_ranks[[#This Row],[20 okr ]],km4_splits_ranks[[20 okr ]],1))</f>
        <v>94</v>
      </c>
      <c r="AS90" s="48">
        <f>IF(km4_splits_ranks[[#This Row],[30 okr ]]="DNF","DNF",RANK(km4_splits_ranks[[#This Row],[30 okr ]],km4_splits_ranks[[30 okr ]],1))</f>
        <v>96</v>
      </c>
      <c r="AT90" s="48">
        <f>IF(km4_splits_ranks[[#This Row],[40 okr ]]="DNF","DNF",RANK(km4_splits_ranks[[#This Row],[40 okr ]],km4_splits_ranks[[40 okr ]],1))</f>
        <v>95</v>
      </c>
      <c r="AU90" s="48">
        <f>IF(km4_splits_ranks[[#This Row],[50 okr ]]="DNF","DNF",RANK(km4_splits_ranks[[#This Row],[50 okr ]],km4_splits_ranks[[50 okr ]],1))</f>
        <v>93</v>
      </c>
      <c r="AV90" s="48">
        <f>IF(km4_splits_ranks[[#This Row],[60 okr ]]="DNF","DNF",RANK(km4_splits_ranks[[#This Row],[60 okr ]],km4_splits_ranks[[60 okr ]],1))</f>
        <v>91</v>
      </c>
      <c r="AW90" s="48">
        <f>IF(km4_splits_ranks[[#This Row],[70 okr ]]="DNF","DNF",RANK(km4_splits_ranks[[#This Row],[70 okr ]],km4_splits_ranks[[70 okr ]],1))</f>
        <v>90</v>
      </c>
      <c r="AX90" s="48">
        <f>IF(km4_splits_ranks[[#This Row],[80 okr ]]="DNF","DNF",RANK(km4_splits_ranks[[#This Row],[80 okr ]],km4_splits_ranks[[80 okr ]],1))</f>
        <v>89</v>
      </c>
      <c r="AY90" s="48">
        <f>IF(km4_splits_ranks[[#This Row],[90 okr ]]="DNF","DNF",RANK(km4_splits_ranks[[#This Row],[90 okr ]],km4_splits_ranks[[90 okr ]],1))</f>
        <v>89</v>
      </c>
      <c r="AZ90" s="48">
        <f>IF(km4_splits_ranks[[#This Row],[100 okr ]]="DNF","DNF",RANK(km4_splits_ranks[[#This Row],[100 okr ]],km4_splits_ranks[[100 okr ]],1))</f>
        <v>86</v>
      </c>
      <c r="BA90" s="48">
        <f>IF(km4_splits_ranks[[#This Row],[105 okr ]]="DNF","DNF",RANK(km4_splits_ranks[[#This Row],[105 okr ]],km4_splits_ranks[[105 okr ]],1))</f>
        <v>87</v>
      </c>
    </row>
    <row r="91" spans="2:53" x14ac:dyDescent="0.2">
      <c r="B91" s="4">
        <f>laps_times[[#This Row],[poř]]</f>
        <v>88</v>
      </c>
      <c r="C91" s="1">
        <f>laps_times[[#This Row],[s.č.]]</f>
        <v>125</v>
      </c>
      <c r="D91" s="1" t="str">
        <f>laps_times[[#This Row],[jméno]]</f>
        <v>Wolaschka Peter</v>
      </c>
      <c r="E91" s="2">
        <f>laps_times[[#This Row],[roč]]</f>
        <v>1969</v>
      </c>
      <c r="F91" s="2" t="str">
        <f>laps_times[[#This Row],[kat]]</f>
        <v>M40</v>
      </c>
      <c r="G91" s="2">
        <f>laps_times[[#This Row],[poř_kat]]</f>
        <v>38</v>
      </c>
      <c r="H91" s="1" t="str">
        <f>IF(ISBLANK(laps_times[[#This Row],[klub]]),"-",laps_times[[#This Row],[klub]])</f>
        <v>RV Sturmvogel München</v>
      </c>
      <c r="I91" s="143">
        <f>laps_times[[#This Row],[celk. čas]]</f>
        <v>0.17673611111111109</v>
      </c>
      <c r="J91" s="28">
        <f>SUM(laps_times[[#This Row],[1]:[10]])</f>
        <v>1.4430787037037035E-2</v>
      </c>
      <c r="K91" s="29">
        <f>SUM(laps_times[[#This Row],[11]:[20]])</f>
        <v>1.4524421296296294E-2</v>
      </c>
      <c r="L91" s="29">
        <f>SUM(laps_times[[#This Row],[21]:[30]])</f>
        <v>1.4925925925925928E-2</v>
      </c>
      <c r="M91" s="29">
        <f>SUM(laps_times[[#This Row],[31]:[40]])</f>
        <v>1.5149768518518517E-2</v>
      </c>
      <c r="N91" s="29">
        <f>SUM(laps_times[[#This Row],[41]:[50]])</f>
        <v>1.5472569444444443E-2</v>
      </c>
      <c r="O91" s="29">
        <f>SUM(laps_times[[#This Row],[51]:[60]])</f>
        <v>1.6160879629629629E-2</v>
      </c>
      <c r="P91" s="29">
        <f>SUM(laps_times[[#This Row],[61]:[70]])</f>
        <v>1.721099537037037E-2</v>
      </c>
      <c r="Q91" s="29">
        <f>SUM(laps_times[[#This Row],[71]:[80]])</f>
        <v>1.8733333333333331E-2</v>
      </c>
      <c r="R91" s="29">
        <f>SUM(laps_times[[#This Row],[81]:[90]])</f>
        <v>1.9824074074074074E-2</v>
      </c>
      <c r="S91" s="29">
        <f>SUM(laps_times[[#This Row],[91]:[100]])</f>
        <v>2.1030555555555559E-2</v>
      </c>
      <c r="T91" s="30">
        <f>SUM(laps_times[[#This Row],[101]:[105]])</f>
        <v>9.2787037037037022E-3</v>
      </c>
      <c r="U91" s="44">
        <f>IF(km4_splits_ranks[[#This Row],[1 - 10]]="DNF","DNF",RANK(km4_splits_ranks[[#This Row],[1 - 10]],km4_splits_ranks[1 - 10],1))</f>
        <v>58</v>
      </c>
      <c r="V91" s="45">
        <f>IF(km4_splits_ranks[[#This Row],[11 - 20]]="DNF","DNF",RANK(km4_splits_ranks[[#This Row],[11 - 20]],km4_splits_ranks[11 - 20],1))</f>
        <v>73</v>
      </c>
      <c r="W91" s="45">
        <f>IF(km4_splits_ranks[[#This Row],[21 - 30]]="DNF","DNF",RANK(km4_splits_ranks[[#This Row],[21 - 30]],km4_splits_ranks[21 - 30],1))</f>
        <v>83</v>
      </c>
      <c r="X91" s="45">
        <f>IF(km4_splits_ranks[[#This Row],[31 - 40]]="DNF","DNF",RANK(km4_splits_ranks[[#This Row],[31 - 40]],km4_splits_ranks[31 - 40],1))</f>
        <v>82</v>
      </c>
      <c r="Y91" s="45">
        <f>IF(km4_splits_ranks[[#This Row],[41 - 50]]="DNF","DNF",RANK(km4_splits_ranks[[#This Row],[41 - 50]],km4_splits_ranks[41 - 50],1))</f>
        <v>82</v>
      </c>
      <c r="Z91" s="45">
        <f>IF(km4_splits_ranks[[#This Row],[51 - 60]]="DNF","DNF",RANK(km4_splits_ranks[[#This Row],[51 - 60]],km4_splits_ranks[51 - 60],1))</f>
        <v>83</v>
      </c>
      <c r="AA91" s="45">
        <f>IF(km4_splits_ranks[[#This Row],[61 - 70]]="DNF","DNF",RANK(km4_splits_ranks[[#This Row],[61 - 70]],km4_splits_ranks[61 - 70],1))</f>
        <v>91</v>
      </c>
      <c r="AB91" s="45">
        <f>IF(km4_splits_ranks[[#This Row],[71 - 80]]="DNF","DNF",RANK(km4_splits_ranks[[#This Row],[71 - 80]],km4_splits_ranks[71 - 80],1))</f>
        <v>102</v>
      </c>
      <c r="AC91" s="45">
        <f>IF(km4_splits_ranks[[#This Row],[81 - 90]]="DNF","DNF",RANK(km4_splits_ranks[[#This Row],[81 - 90]],km4_splits_ranks[81 - 90],1))</f>
        <v>100</v>
      </c>
      <c r="AD91" s="45">
        <f>IF(km4_splits_ranks[[#This Row],[91 - 100]]="DNF","DNF",RANK(km4_splits_ranks[[#This Row],[91 - 100]],km4_splits_ranks[91 - 100],1))</f>
        <v>108</v>
      </c>
      <c r="AE91" s="46">
        <f>IF(km4_splits_ranks[[#This Row],[101 - 105]]="DNF","DNF",RANK(km4_splits_ranks[[#This Row],[101 - 105]],km4_splits_ranks[101 - 105],1))</f>
        <v>91</v>
      </c>
      <c r="AF91" s="21">
        <f>km4_splits_ranks[[#This Row],[1 - 10]]</f>
        <v>1.4430787037037035E-2</v>
      </c>
      <c r="AG91" s="17">
        <f>IF(km4_splits_ranks[[#This Row],[11 - 20]]="DNF","DNF",km4_splits_ranks[[#This Row],[10 okr ]]+km4_splits_ranks[[#This Row],[11 - 20]])</f>
        <v>2.8955208333333329E-2</v>
      </c>
      <c r="AH91" s="17">
        <f>IF(km4_splits_ranks[[#This Row],[21 - 30]]="DNF","DNF",km4_splits_ranks[[#This Row],[20 okr ]]+km4_splits_ranks[[#This Row],[21 - 30]])</f>
        <v>4.3881134259259255E-2</v>
      </c>
      <c r="AI91" s="17">
        <f>IF(km4_splits_ranks[[#This Row],[31 - 40]]="DNF","DNF",km4_splits_ranks[[#This Row],[30 okr ]]+km4_splits_ranks[[#This Row],[31 - 40]])</f>
        <v>5.9030902777777769E-2</v>
      </c>
      <c r="AJ91" s="17">
        <f>IF(km4_splits_ranks[[#This Row],[41 - 50]]="DNF","DNF",km4_splits_ranks[[#This Row],[40 okr ]]+km4_splits_ranks[[#This Row],[41 - 50]])</f>
        <v>7.4503472222222214E-2</v>
      </c>
      <c r="AK91" s="17">
        <f>IF(km4_splits_ranks[[#This Row],[51 - 60]]="DNF","DNF",km4_splits_ranks[[#This Row],[50 okr ]]+km4_splits_ranks[[#This Row],[51 - 60]])</f>
        <v>9.0664351851851843E-2</v>
      </c>
      <c r="AL91" s="17">
        <f>IF(km4_splits_ranks[[#This Row],[61 - 70]]="DNF","DNF",km4_splits_ranks[[#This Row],[60 okr ]]+km4_splits_ranks[[#This Row],[61 - 70]])</f>
        <v>0.10787534722222221</v>
      </c>
      <c r="AM91" s="17">
        <f>IF(km4_splits_ranks[[#This Row],[71 - 80]]="DNF","DNF",km4_splits_ranks[[#This Row],[70 okr ]]+km4_splits_ranks[[#This Row],[71 - 80]])</f>
        <v>0.12660868055555555</v>
      </c>
      <c r="AN91" s="17">
        <f>IF(km4_splits_ranks[[#This Row],[81 - 90]]="DNF","DNF",km4_splits_ranks[[#This Row],[80 okr ]]+km4_splits_ranks[[#This Row],[81 - 90]])</f>
        <v>0.14643275462962962</v>
      </c>
      <c r="AO91" s="17">
        <f>IF(km4_splits_ranks[[#This Row],[91 - 100]]="DNF","DNF",km4_splits_ranks[[#This Row],[90 okr ]]+km4_splits_ranks[[#This Row],[91 - 100]])</f>
        <v>0.16746331018518518</v>
      </c>
      <c r="AP91" s="22">
        <f>IF(km4_splits_ranks[[#This Row],[101 - 105]]="DNF","DNF",km4_splits_ranks[[#This Row],[100 okr ]]+km4_splits_ranks[[#This Row],[101 - 105]])</f>
        <v>0.17674201388888888</v>
      </c>
      <c r="AQ91" s="47">
        <f>IF(km4_splits_ranks[[#This Row],[10 okr ]]="DNF","DNF",RANK(km4_splits_ranks[[#This Row],[10 okr ]],km4_splits_ranks[[10 okr ]],1))</f>
        <v>58</v>
      </c>
      <c r="AR91" s="48">
        <f>IF(km4_splits_ranks[[#This Row],[20 okr ]]="DNF","DNF",RANK(km4_splits_ranks[[#This Row],[20 okr ]],km4_splits_ranks[[20 okr ]],1))</f>
        <v>69</v>
      </c>
      <c r="AS91" s="48">
        <f>IF(km4_splits_ranks[[#This Row],[30 okr ]]="DNF","DNF",RANK(km4_splits_ranks[[#This Row],[30 okr ]],km4_splits_ranks[[30 okr ]],1))</f>
        <v>71</v>
      </c>
      <c r="AT91" s="48">
        <f>IF(km4_splits_ranks[[#This Row],[40 okr ]]="DNF","DNF",RANK(km4_splits_ranks[[#This Row],[40 okr ]],km4_splits_ranks[[40 okr ]],1))</f>
        <v>73</v>
      </c>
      <c r="AU91" s="48">
        <f>IF(km4_splits_ranks[[#This Row],[50 okr ]]="DNF","DNF",RANK(km4_splits_ranks[[#This Row],[50 okr ]],km4_splits_ranks[[50 okr ]],1))</f>
        <v>75</v>
      </c>
      <c r="AV91" s="48">
        <f>IF(km4_splits_ranks[[#This Row],[60 okr ]]="DNF","DNF",RANK(km4_splits_ranks[[#This Row],[60 okr ]],km4_splits_ranks[[60 okr ]],1))</f>
        <v>76</v>
      </c>
      <c r="AW91" s="48">
        <f>IF(km4_splits_ranks[[#This Row],[70 okr ]]="DNF","DNF",RANK(km4_splits_ranks[[#This Row],[70 okr ]],km4_splits_ranks[[70 okr ]],1))</f>
        <v>81</v>
      </c>
      <c r="AX91" s="48">
        <f>IF(km4_splits_ranks[[#This Row],[80 okr ]]="DNF","DNF",RANK(km4_splits_ranks[[#This Row],[80 okr ]],km4_splits_ranks[[80 okr ]],1))</f>
        <v>84</v>
      </c>
      <c r="AY91" s="48">
        <f>IF(km4_splits_ranks[[#This Row],[90 okr ]]="DNF","DNF",RANK(km4_splits_ranks[[#This Row],[90 okr ]],km4_splits_ranks[[90 okr ]],1))</f>
        <v>85</v>
      </c>
      <c r="AZ91" s="48">
        <f>IF(km4_splits_ranks[[#This Row],[100 okr ]]="DNF","DNF",RANK(km4_splits_ranks[[#This Row],[100 okr ]],km4_splits_ranks[[100 okr ]],1))</f>
        <v>88</v>
      </c>
      <c r="BA91" s="48">
        <f>IF(km4_splits_ranks[[#This Row],[105 okr ]]="DNF","DNF",RANK(km4_splits_ranks[[#This Row],[105 okr ]],km4_splits_ranks[[105 okr ]],1))</f>
        <v>88</v>
      </c>
    </row>
    <row r="92" spans="2:53" x14ac:dyDescent="0.2">
      <c r="B92" s="4">
        <f>laps_times[[#This Row],[poř]]</f>
        <v>89</v>
      </c>
      <c r="C92" s="1">
        <f>laps_times[[#This Row],[s.č.]]</f>
        <v>94</v>
      </c>
      <c r="D92" s="1" t="str">
        <f>laps_times[[#This Row],[jméno]]</f>
        <v>Svoboda Václav</v>
      </c>
      <c r="E92" s="2">
        <f>laps_times[[#This Row],[roč]]</f>
        <v>1949</v>
      </c>
      <c r="F92" s="2" t="str">
        <f>laps_times[[#This Row],[kat]]</f>
        <v>M60</v>
      </c>
      <c r="G92" s="2">
        <f>laps_times[[#This Row],[poř_kat]]</f>
        <v>3</v>
      </c>
      <c r="H92" s="1" t="str">
        <f>IF(ISBLANK(laps_times[[#This Row],[klub]]),"-",laps_times[[#This Row],[klub]])</f>
        <v>JKM Č.Budějovice</v>
      </c>
      <c r="I92" s="143">
        <f>laps_times[[#This Row],[celk. čas]]</f>
        <v>0.17738425925925927</v>
      </c>
      <c r="J92" s="28">
        <f>SUM(laps_times[[#This Row],[1]:[10]])</f>
        <v>1.504675925925926E-2</v>
      </c>
      <c r="K92" s="29">
        <f>SUM(laps_times[[#This Row],[11]:[20]])</f>
        <v>1.4673726851851853E-2</v>
      </c>
      <c r="L92" s="29">
        <f>SUM(laps_times[[#This Row],[21]:[30]])</f>
        <v>1.4678703703703704E-2</v>
      </c>
      <c r="M92" s="29">
        <f>SUM(laps_times[[#This Row],[31]:[40]])</f>
        <v>1.4917824074074075E-2</v>
      </c>
      <c r="N92" s="29">
        <f>SUM(laps_times[[#This Row],[41]:[50]])</f>
        <v>1.5372569444444446E-2</v>
      </c>
      <c r="O92" s="29">
        <f>SUM(laps_times[[#This Row],[51]:[60]])</f>
        <v>1.6056944444444447E-2</v>
      </c>
      <c r="P92" s="29">
        <f>SUM(laps_times[[#This Row],[61]:[70]])</f>
        <v>1.6732754629629629E-2</v>
      </c>
      <c r="Q92" s="29">
        <f>SUM(laps_times[[#This Row],[71]:[80]])</f>
        <v>1.8646180555555555E-2</v>
      </c>
      <c r="R92" s="29">
        <f>SUM(laps_times[[#This Row],[81]:[90]])</f>
        <v>2.0192361111111112E-2</v>
      </c>
      <c r="S92" s="29">
        <f>SUM(laps_times[[#This Row],[91]:[100]])</f>
        <v>2.1297453703703704E-2</v>
      </c>
      <c r="T92" s="30">
        <f>SUM(laps_times[[#This Row],[101]:[105]])</f>
        <v>9.7738425925925909E-3</v>
      </c>
      <c r="U92" s="44">
        <f>IF(km4_splits_ranks[[#This Row],[1 - 10]]="DNF","DNF",RANK(km4_splits_ranks[[#This Row],[1 - 10]],km4_splits_ranks[1 - 10],1))</f>
        <v>76</v>
      </c>
      <c r="V92" s="45">
        <f>IF(km4_splits_ranks[[#This Row],[11 - 20]]="DNF","DNF",RANK(km4_splits_ranks[[#This Row],[11 - 20]],km4_splits_ranks[11 - 20],1))</f>
        <v>79</v>
      </c>
      <c r="W92" s="45">
        <f>IF(km4_splits_ranks[[#This Row],[21 - 30]]="DNF","DNF",RANK(km4_splits_ranks[[#This Row],[21 - 30]],km4_splits_ranks[21 - 30],1))</f>
        <v>78</v>
      </c>
      <c r="X92" s="45">
        <f>IF(km4_splits_ranks[[#This Row],[31 - 40]]="DNF","DNF",RANK(km4_splits_ranks[[#This Row],[31 - 40]],km4_splits_ranks[31 - 40],1))</f>
        <v>75</v>
      </c>
      <c r="Y92" s="45">
        <f>IF(km4_splits_ranks[[#This Row],[41 - 50]]="DNF","DNF",RANK(km4_splits_ranks[[#This Row],[41 - 50]],km4_splits_ranks[41 - 50],1))</f>
        <v>79</v>
      </c>
      <c r="Z92" s="45">
        <f>IF(km4_splits_ranks[[#This Row],[51 - 60]]="DNF","DNF",RANK(km4_splits_ranks[[#This Row],[51 - 60]],km4_splits_ranks[51 - 60],1))</f>
        <v>79</v>
      </c>
      <c r="AA92" s="45">
        <f>IF(km4_splits_ranks[[#This Row],[61 - 70]]="DNF","DNF",RANK(km4_splits_ranks[[#This Row],[61 - 70]],km4_splits_ranks[61 - 70],1))</f>
        <v>85</v>
      </c>
      <c r="AB92" s="45">
        <f>IF(km4_splits_ranks[[#This Row],[71 - 80]]="DNF","DNF",RANK(km4_splits_ranks[[#This Row],[71 - 80]],km4_splits_ranks[71 - 80],1))</f>
        <v>101</v>
      </c>
      <c r="AC92" s="45">
        <f>IF(km4_splits_ranks[[#This Row],[81 - 90]]="DNF","DNF",RANK(km4_splits_ranks[[#This Row],[81 - 90]],km4_splits_ranks[81 - 90],1))</f>
        <v>104</v>
      </c>
      <c r="AD92" s="45">
        <f>IF(km4_splits_ranks[[#This Row],[91 - 100]]="DNF","DNF",RANK(km4_splits_ranks[[#This Row],[91 - 100]],km4_splits_ranks[91 - 100],1))</f>
        <v>110</v>
      </c>
      <c r="AE92" s="46">
        <f>IF(km4_splits_ranks[[#This Row],[101 - 105]]="DNF","DNF",RANK(km4_splits_ranks[[#This Row],[101 - 105]],km4_splits_ranks[101 - 105],1))</f>
        <v>98</v>
      </c>
      <c r="AF92" s="21">
        <f>km4_splits_ranks[[#This Row],[1 - 10]]</f>
        <v>1.504675925925926E-2</v>
      </c>
      <c r="AG92" s="17">
        <f>IF(km4_splits_ranks[[#This Row],[11 - 20]]="DNF","DNF",km4_splits_ranks[[#This Row],[10 okr ]]+km4_splits_ranks[[#This Row],[11 - 20]])</f>
        <v>2.9720486111111111E-2</v>
      </c>
      <c r="AH92" s="17">
        <f>IF(km4_splits_ranks[[#This Row],[21 - 30]]="DNF","DNF",km4_splits_ranks[[#This Row],[20 okr ]]+km4_splits_ranks[[#This Row],[21 - 30]])</f>
        <v>4.4399189814814818E-2</v>
      </c>
      <c r="AI92" s="17">
        <f>IF(km4_splits_ranks[[#This Row],[31 - 40]]="DNF","DNF",km4_splits_ranks[[#This Row],[30 okr ]]+km4_splits_ranks[[#This Row],[31 - 40]])</f>
        <v>5.9317013888888895E-2</v>
      </c>
      <c r="AJ92" s="17">
        <f>IF(km4_splits_ranks[[#This Row],[41 - 50]]="DNF","DNF",km4_splits_ranks[[#This Row],[40 okr ]]+km4_splits_ranks[[#This Row],[41 - 50]])</f>
        <v>7.4689583333333337E-2</v>
      </c>
      <c r="AK92" s="17">
        <f>IF(km4_splits_ranks[[#This Row],[51 - 60]]="DNF","DNF",km4_splits_ranks[[#This Row],[50 okr ]]+km4_splits_ranks[[#This Row],[51 - 60]])</f>
        <v>9.074652777777778E-2</v>
      </c>
      <c r="AL92" s="17">
        <f>IF(km4_splits_ranks[[#This Row],[61 - 70]]="DNF","DNF",km4_splits_ranks[[#This Row],[60 okr ]]+km4_splits_ranks[[#This Row],[61 - 70]])</f>
        <v>0.10747928240740741</v>
      </c>
      <c r="AM92" s="17">
        <f>IF(km4_splits_ranks[[#This Row],[71 - 80]]="DNF","DNF",km4_splits_ranks[[#This Row],[70 okr ]]+km4_splits_ranks[[#This Row],[71 - 80]])</f>
        <v>0.12612546296296295</v>
      </c>
      <c r="AN92" s="17">
        <f>IF(km4_splits_ranks[[#This Row],[81 - 90]]="DNF","DNF",km4_splits_ranks[[#This Row],[80 okr ]]+km4_splits_ranks[[#This Row],[81 - 90]])</f>
        <v>0.14631782407407407</v>
      </c>
      <c r="AO92" s="17">
        <f>IF(km4_splits_ranks[[#This Row],[91 - 100]]="DNF","DNF",km4_splits_ranks[[#This Row],[90 okr ]]+km4_splits_ranks[[#This Row],[91 - 100]])</f>
        <v>0.16761527777777777</v>
      </c>
      <c r="AP92" s="22">
        <f>IF(km4_splits_ranks[[#This Row],[101 - 105]]="DNF","DNF",km4_splits_ranks[[#This Row],[100 okr ]]+km4_splits_ranks[[#This Row],[101 - 105]])</f>
        <v>0.17738912037037036</v>
      </c>
      <c r="AQ92" s="47">
        <f>IF(km4_splits_ranks[[#This Row],[10 okr ]]="DNF","DNF",RANK(km4_splits_ranks[[#This Row],[10 okr ]],km4_splits_ranks[[10 okr ]],1))</f>
        <v>76</v>
      </c>
      <c r="AR92" s="48">
        <f>IF(km4_splits_ranks[[#This Row],[20 okr ]]="DNF","DNF",RANK(km4_splits_ranks[[#This Row],[20 okr ]],km4_splits_ranks[[20 okr ]],1))</f>
        <v>76</v>
      </c>
      <c r="AS92" s="48">
        <f>IF(km4_splits_ranks[[#This Row],[30 okr ]]="DNF","DNF",RANK(km4_splits_ranks[[#This Row],[30 okr ]],km4_splits_ranks[[30 okr ]],1))</f>
        <v>77</v>
      </c>
      <c r="AT92" s="48">
        <f>IF(km4_splits_ranks[[#This Row],[40 okr ]]="DNF","DNF",RANK(km4_splits_ranks[[#This Row],[40 okr ]],km4_splits_ranks[[40 okr ]],1))</f>
        <v>76</v>
      </c>
      <c r="AU92" s="48">
        <f>IF(km4_splits_ranks[[#This Row],[50 okr ]]="DNF","DNF",RANK(km4_splits_ranks[[#This Row],[50 okr ]],km4_splits_ranks[[50 okr ]],1))</f>
        <v>76</v>
      </c>
      <c r="AV92" s="48">
        <f>IF(km4_splits_ranks[[#This Row],[60 okr ]]="DNF","DNF",RANK(km4_splits_ranks[[#This Row],[60 okr ]],km4_splits_ranks[[60 okr ]],1))</f>
        <v>78</v>
      </c>
      <c r="AW92" s="48">
        <f>IF(km4_splits_ranks[[#This Row],[70 okr ]]="DNF","DNF",RANK(km4_splits_ranks[[#This Row],[70 okr ]],km4_splits_ranks[[70 okr ]],1))</f>
        <v>78</v>
      </c>
      <c r="AX92" s="48">
        <f>IF(km4_splits_ranks[[#This Row],[80 okr ]]="DNF","DNF",RANK(km4_splits_ranks[[#This Row],[80 okr ]],km4_splits_ranks[[80 okr ]],1))</f>
        <v>83</v>
      </c>
      <c r="AY92" s="48">
        <f>IF(km4_splits_ranks[[#This Row],[90 okr ]]="DNF","DNF",RANK(km4_splits_ranks[[#This Row],[90 okr ]],km4_splits_ranks[[90 okr ]],1))</f>
        <v>84</v>
      </c>
      <c r="AZ92" s="48">
        <f>IF(km4_splits_ranks[[#This Row],[100 okr ]]="DNF","DNF",RANK(km4_splits_ranks[[#This Row],[100 okr ]],km4_splits_ranks[[100 okr ]],1))</f>
        <v>89</v>
      </c>
      <c r="BA92" s="48">
        <f>IF(km4_splits_ranks[[#This Row],[105 okr ]]="DNF","DNF",RANK(km4_splits_ranks[[#This Row],[105 okr ]],km4_splits_ranks[[105 okr ]],1))</f>
        <v>89</v>
      </c>
    </row>
    <row r="93" spans="2:53" x14ac:dyDescent="0.2">
      <c r="B93" s="4">
        <f>laps_times[[#This Row],[poř]]</f>
        <v>90</v>
      </c>
      <c r="C93" s="1">
        <f>laps_times[[#This Row],[s.č.]]</f>
        <v>59</v>
      </c>
      <c r="D93" s="1" t="str">
        <f>laps_times[[#This Row],[jméno]]</f>
        <v>Linhart Milan</v>
      </c>
      <c r="E93" s="2">
        <f>laps_times[[#This Row],[roč]]</f>
        <v>1964</v>
      </c>
      <c r="F93" s="2" t="str">
        <f>laps_times[[#This Row],[kat]]</f>
        <v>M50</v>
      </c>
      <c r="G93" s="2">
        <f>laps_times[[#This Row],[poř_kat]]</f>
        <v>17</v>
      </c>
      <c r="H93" s="1" t="str">
        <f>IF(ISBLANK(laps_times[[#This Row],[klub]]),"-",laps_times[[#This Row],[klub]])</f>
        <v>KBA Grafitec Dobruška</v>
      </c>
      <c r="I93" s="143">
        <f>laps_times[[#This Row],[celk. čas]]</f>
        <v>0.17776620370370369</v>
      </c>
      <c r="J93" s="28">
        <f>SUM(laps_times[[#This Row],[1]:[10]])</f>
        <v>1.5682175925925926E-2</v>
      </c>
      <c r="K93" s="29">
        <f>SUM(laps_times[[#This Row],[11]:[20]])</f>
        <v>1.5055787037037036E-2</v>
      </c>
      <c r="L93" s="29">
        <f>SUM(laps_times[[#This Row],[21]:[30]])</f>
        <v>1.5590740740740738E-2</v>
      </c>
      <c r="M93" s="29">
        <f>SUM(laps_times[[#This Row],[31]:[40]])</f>
        <v>1.5845023148148146E-2</v>
      </c>
      <c r="N93" s="29">
        <f>SUM(laps_times[[#This Row],[41]:[50]])</f>
        <v>1.7047453703703704E-2</v>
      </c>
      <c r="O93" s="29">
        <f>SUM(laps_times[[#This Row],[51]:[60]])</f>
        <v>1.7646064814814816E-2</v>
      </c>
      <c r="P93" s="29">
        <f>SUM(laps_times[[#This Row],[61]:[70]])</f>
        <v>1.7962731481481479E-2</v>
      </c>
      <c r="Q93" s="29">
        <f>SUM(laps_times[[#This Row],[71]:[80]])</f>
        <v>1.8148958333333336E-2</v>
      </c>
      <c r="R93" s="29">
        <f>SUM(laps_times[[#This Row],[81]:[90]])</f>
        <v>1.7850694444444447E-2</v>
      </c>
      <c r="S93" s="29">
        <f>SUM(laps_times[[#This Row],[91]:[100]])</f>
        <v>1.8047569444444446E-2</v>
      </c>
      <c r="T93" s="30">
        <f>SUM(laps_times[[#This Row],[101]:[105]])</f>
        <v>8.890972222222222E-3</v>
      </c>
      <c r="U93" s="44">
        <f>IF(km4_splits_ranks[[#This Row],[1 - 10]]="DNF","DNF",RANK(km4_splits_ranks[[#This Row],[1 - 10]],km4_splits_ranks[1 - 10],1))</f>
        <v>85</v>
      </c>
      <c r="V93" s="45">
        <f>IF(km4_splits_ranks[[#This Row],[11 - 20]]="DNF","DNF",RANK(km4_splits_ranks[[#This Row],[11 - 20]],km4_splits_ranks[11 - 20],1))</f>
        <v>91</v>
      </c>
      <c r="W93" s="45">
        <f>IF(km4_splits_ranks[[#This Row],[21 - 30]]="DNF","DNF",RANK(km4_splits_ranks[[#This Row],[21 - 30]],km4_splits_ranks[21 - 30],1))</f>
        <v>95</v>
      </c>
      <c r="X93" s="45">
        <f>IF(km4_splits_ranks[[#This Row],[31 - 40]]="DNF","DNF",RANK(km4_splits_ranks[[#This Row],[31 - 40]],km4_splits_ranks[31 - 40],1))</f>
        <v>97</v>
      </c>
      <c r="Y93" s="45">
        <f>IF(km4_splits_ranks[[#This Row],[41 - 50]]="DNF","DNF",RANK(km4_splits_ranks[[#This Row],[41 - 50]],km4_splits_ranks[41 - 50],1))</f>
        <v>102</v>
      </c>
      <c r="Z93" s="45">
        <f>IF(km4_splits_ranks[[#This Row],[51 - 60]]="DNF","DNF",RANK(km4_splits_ranks[[#This Row],[51 - 60]],km4_splits_ranks[51 - 60],1))</f>
        <v>102</v>
      </c>
      <c r="AA93" s="45">
        <f>IF(km4_splits_ranks[[#This Row],[61 - 70]]="DNF","DNF",RANK(km4_splits_ranks[[#This Row],[61 - 70]],km4_splits_ranks[61 - 70],1))</f>
        <v>100</v>
      </c>
      <c r="AB93" s="45">
        <f>IF(km4_splits_ranks[[#This Row],[71 - 80]]="DNF","DNF",RANK(km4_splits_ranks[[#This Row],[71 - 80]],km4_splits_ranks[71 - 80],1))</f>
        <v>95</v>
      </c>
      <c r="AC93" s="45">
        <f>IF(km4_splits_ranks[[#This Row],[81 - 90]]="DNF","DNF",RANK(km4_splits_ranks[[#This Row],[81 - 90]],km4_splits_ranks[81 - 90],1))</f>
        <v>83</v>
      </c>
      <c r="AD93" s="45">
        <f>IF(km4_splits_ranks[[#This Row],[91 - 100]]="DNF","DNF",RANK(km4_splits_ranks[[#This Row],[91 - 100]],km4_splits_ranks[91 - 100],1))</f>
        <v>80</v>
      </c>
      <c r="AE93" s="46">
        <f>IF(km4_splits_ranks[[#This Row],[101 - 105]]="DNF","DNF",RANK(km4_splits_ranks[[#This Row],[101 - 105]],km4_splits_ranks[101 - 105],1))</f>
        <v>85</v>
      </c>
      <c r="AF93" s="21">
        <f>km4_splits_ranks[[#This Row],[1 - 10]]</f>
        <v>1.5682175925925926E-2</v>
      </c>
      <c r="AG93" s="17">
        <f>IF(km4_splits_ranks[[#This Row],[11 - 20]]="DNF","DNF",km4_splits_ranks[[#This Row],[10 okr ]]+km4_splits_ranks[[#This Row],[11 - 20]])</f>
        <v>3.073796296296296E-2</v>
      </c>
      <c r="AH93" s="17">
        <f>IF(km4_splits_ranks[[#This Row],[21 - 30]]="DNF","DNF",km4_splits_ranks[[#This Row],[20 okr ]]+km4_splits_ranks[[#This Row],[21 - 30]])</f>
        <v>4.6328703703703698E-2</v>
      </c>
      <c r="AI93" s="17">
        <f>IF(km4_splits_ranks[[#This Row],[31 - 40]]="DNF","DNF",km4_splits_ranks[[#This Row],[30 okr ]]+km4_splits_ranks[[#This Row],[31 - 40]])</f>
        <v>6.2173726851851845E-2</v>
      </c>
      <c r="AJ93" s="17">
        <f>IF(km4_splits_ranks[[#This Row],[41 - 50]]="DNF","DNF",km4_splits_ranks[[#This Row],[40 okr ]]+km4_splits_ranks[[#This Row],[41 - 50]])</f>
        <v>7.9221180555555548E-2</v>
      </c>
      <c r="AK93" s="17">
        <f>IF(km4_splits_ranks[[#This Row],[51 - 60]]="DNF","DNF",km4_splits_ranks[[#This Row],[50 okr ]]+km4_splits_ranks[[#This Row],[51 - 60]])</f>
        <v>9.6867245370370364E-2</v>
      </c>
      <c r="AL93" s="17">
        <f>IF(km4_splits_ranks[[#This Row],[61 - 70]]="DNF","DNF",km4_splits_ranks[[#This Row],[60 okr ]]+km4_splits_ranks[[#This Row],[61 - 70]])</f>
        <v>0.11482997685185184</v>
      </c>
      <c r="AM93" s="17">
        <f>IF(km4_splits_ranks[[#This Row],[71 - 80]]="DNF","DNF",km4_splits_ranks[[#This Row],[70 okr ]]+km4_splits_ranks[[#This Row],[71 - 80]])</f>
        <v>0.13297893518518517</v>
      </c>
      <c r="AN93" s="17">
        <f>IF(km4_splits_ranks[[#This Row],[81 - 90]]="DNF","DNF",km4_splits_ranks[[#This Row],[80 okr ]]+km4_splits_ranks[[#This Row],[81 - 90]])</f>
        <v>0.15082962962962962</v>
      </c>
      <c r="AO93" s="17">
        <f>IF(km4_splits_ranks[[#This Row],[91 - 100]]="DNF","DNF",km4_splits_ranks[[#This Row],[90 okr ]]+km4_splits_ranks[[#This Row],[91 - 100]])</f>
        <v>0.16887719907407406</v>
      </c>
      <c r="AP93" s="22">
        <f>IF(km4_splits_ranks[[#This Row],[101 - 105]]="DNF","DNF",km4_splits_ranks[[#This Row],[100 okr ]]+km4_splits_ranks[[#This Row],[101 - 105]])</f>
        <v>0.17776817129629627</v>
      </c>
      <c r="AQ93" s="47">
        <f>IF(km4_splits_ranks[[#This Row],[10 okr ]]="DNF","DNF",RANK(km4_splits_ranks[[#This Row],[10 okr ]],km4_splits_ranks[[10 okr ]],1))</f>
        <v>85</v>
      </c>
      <c r="AR93" s="48">
        <f>IF(km4_splits_ranks[[#This Row],[20 okr ]]="DNF","DNF",RANK(km4_splits_ranks[[#This Row],[20 okr ]],km4_splits_ranks[[20 okr ]],1))</f>
        <v>88</v>
      </c>
      <c r="AS93" s="48">
        <f>IF(km4_splits_ranks[[#This Row],[30 okr ]]="DNF","DNF",RANK(km4_splits_ranks[[#This Row],[30 okr ]],km4_splits_ranks[[30 okr ]],1))</f>
        <v>92</v>
      </c>
      <c r="AT93" s="48">
        <f>IF(km4_splits_ranks[[#This Row],[40 okr ]]="DNF","DNF",RANK(km4_splits_ranks[[#This Row],[40 okr ]],km4_splits_ranks[[40 okr ]],1))</f>
        <v>94</v>
      </c>
      <c r="AU93" s="48">
        <f>IF(km4_splits_ranks[[#This Row],[50 okr ]]="DNF","DNF",RANK(km4_splits_ranks[[#This Row],[50 okr ]],km4_splits_ranks[[50 okr ]],1))</f>
        <v>96</v>
      </c>
      <c r="AV93" s="48">
        <f>IF(km4_splits_ranks[[#This Row],[60 okr ]]="DNF","DNF",RANK(km4_splits_ranks[[#This Row],[60 okr ]],km4_splits_ranks[[60 okr ]],1))</f>
        <v>97</v>
      </c>
      <c r="AW93" s="48">
        <f>IF(km4_splits_ranks[[#This Row],[70 okr ]]="DNF","DNF",RANK(km4_splits_ranks[[#This Row],[70 okr ]],km4_splits_ranks[[70 okr ]],1))</f>
        <v>95</v>
      </c>
      <c r="AX93" s="48">
        <f>IF(km4_splits_ranks[[#This Row],[80 okr ]]="DNF","DNF",RANK(km4_splits_ranks[[#This Row],[80 okr ]],km4_splits_ranks[[80 okr ]],1))</f>
        <v>94</v>
      </c>
      <c r="AY93" s="48">
        <f>IF(km4_splits_ranks[[#This Row],[90 okr ]]="DNF","DNF",RANK(km4_splits_ranks[[#This Row],[90 okr ]],km4_splits_ranks[[90 okr ]],1))</f>
        <v>91</v>
      </c>
      <c r="AZ93" s="48">
        <f>IF(km4_splits_ranks[[#This Row],[100 okr ]]="DNF","DNF",RANK(km4_splits_ranks[[#This Row],[100 okr ]],km4_splits_ranks[[100 okr ]],1))</f>
        <v>90</v>
      </c>
      <c r="BA93" s="48">
        <f>IF(km4_splits_ranks[[#This Row],[105 okr ]]="DNF","DNF",RANK(km4_splits_ranks[[#This Row],[105 okr ]],km4_splits_ranks[[105 okr ]],1))</f>
        <v>90</v>
      </c>
    </row>
    <row r="94" spans="2:53" x14ac:dyDescent="0.2">
      <c r="B94" s="4">
        <f>laps_times[[#This Row],[poř]]</f>
        <v>91</v>
      </c>
      <c r="C94" s="1">
        <f>laps_times[[#This Row],[s.č.]]</f>
        <v>73</v>
      </c>
      <c r="D94" s="1" t="str">
        <f>laps_times[[#This Row],[jméno]]</f>
        <v>Pillar Ladislav</v>
      </c>
      <c r="E94" s="2">
        <f>laps_times[[#This Row],[roč]]</f>
        <v>1952</v>
      </c>
      <c r="F94" s="2" t="str">
        <f>laps_times[[#This Row],[kat]]</f>
        <v>M60</v>
      </c>
      <c r="G94" s="2">
        <f>laps_times[[#This Row],[poř_kat]]</f>
        <v>4</v>
      </c>
      <c r="H94" s="1" t="str">
        <f>IF(ISBLANK(laps_times[[#This Row],[klub]]),"-",laps_times[[#This Row],[klub]])</f>
        <v>DTJ Lomnice/Luž.</v>
      </c>
      <c r="I94" s="143">
        <f>laps_times[[#This Row],[celk. čas]]</f>
        <v>0.17962962962962961</v>
      </c>
      <c r="J94" s="28">
        <f>SUM(laps_times[[#This Row],[1]:[10]])</f>
        <v>1.5047569444444447E-2</v>
      </c>
      <c r="K94" s="29">
        <f>SUM(laps_times[[#This Row],[11]:[20]])</f>
        <v>1.4683564814814812E-2</v>
      </c>
      <c r="L94" s="29">
        <f>SUM(laps_times[[#This Row],[21]:[30]])</f>
        <v>1.4675578703703703E-2</v>
      </c>
      <c r="M94" s="29">
        <f>SUM(laps_times[[#This Row],[31]:[40]])</f>
        <v>1.4934837962962964E-2</v>
      </c>
      <c r="N94" s="29">
        <f>SUM(laps_times[[#This Row],[41]:[50]])</f>
        <v>1.5414930555555555E-2</v>
      </c>
      <c r="O94" s="29">
        <f>SUM(laps_times[[#This Row],[51]:[60]])</f>
        <v>1.6311689814814817E-2</v>
      </c>
      <c r="P94" s="29">
        <f>SUM(laps_times[[#This Row],[61]:[70]])</f>
        <v>1.7407291666666668E-2</v>
      </c>
      <c r="Q94" s="29">
        <f>SUM(laps_times[[#This Row],[71]:[80]])</f>
        <v>1.8398611111111109E-2</v>
      </c>
      <c r="R94" s="29">
        <f>SUM(laps_times[[#This Row],[81]:[90]])</f>
        <v>2.0205671296296298E-2</v>
      </c>
      <c r="S94" s="29">
        <f>SUM(laps_times[[#This Row],[91]:[100]])</f>
        <v>2.2102083333333335E-2</v>
      </c>
      <c r="T94" s="30">
        <f>SUM(laps_times[[#This Row],[101]:[105]])</f>
        <v>1.0454166666666667E-2</v>
      </c>
      <c r="U94" s="44">
        <f>IF(km4_splits_ranks[[#This Row],[1 - 10]]="DNF","DNF",RANK(km4_splits_ranks[[#This Row],[1 - 10]],km4_splits_ranks[1 - 10],1))</f>
        <v>77</v>
      </c>
      <c r="V94" s="45">
        <f>IF(km4_splits_ranks[[#This Row],[11 - 20]]="DNF","DNF",RANK(km4_splits_ranks[[#This Row],[11 - 20]],km4_splits_ranks[11 - 20],1))</f>
        <v>81</v>
      </c>
      <c r="W94" s="45">
        <f>IF(km4_splits_ranks[[#This Row],[21 - 30]]="DNF","DNF",RANK(km4_splits_ranks[[#This Row],[21 - 30]],km4_splits_ranks[21 - 30],1))</f>
        <v>77</v>
      </c>
      <c r="X94" s="45">
        <f>IF(km4_splits_ranks[[#This Row],[31 - 40]]="DNF","DNF",RANK(km4_splits_ranks[[#This Row],[31 - 40]],km4_splits_ranks[31 - 40],1))</f>
        <v>76</v>
      </c>
      <c r="Y94" s="45">
        <f>IF(km4_splits_ranks[[#This Row],[41 - 50]]="DNF","DNF",RANK(km4_splits_ranks[[#This Row],[41 - 50]],km4_splits_ranks[41 - 50],1))</f>
        <v>81</v>
      </c>
      <c r="Z94" s="45">
        <f>IF(km4_splits_ranks[[#This Row],[51 - 60]]="DNF","DNF",RANK(km4_splits_ranks[[#This Row],[51 - 60]],km4_splits_ranks[51 - 60],1))</f>
        <v>86</v>
      </c>
      <c r="AA94" s="45">
        <f>IF(km4_splits_ranks[[#This Row],[61 - 70]]="DNF","DNF",RANK(km4_splits_ranks[[#This Row],[61 - 70]],km4_splits_ranks[61 - 70],1))</f>
        <v>93</v>
      </c>
      <c r="AB94" s="45">
        <f>IF(km4_splits_ranks[[#This Row],[71 - 80]]="DNF","DNF",RANK(km4_splits_ranks[[#This Row],[71 - 80]],km4_splits_ranks[71 - 80],1))</f>
        <v>99</v>
      </c>
      <c r="AC94" s="45">
        <f>IF(km4_splits_ranks[[#This Row],[81 - 90]]="DNF","DNF",RANK(km4_splits_ranks[[#This Row],[81 - 90]],km4_splits_ranks[81 - 90],1))</f>
        <v>105</v>
      </c>
      <c r="AD94" s="45">
        <f>IF(km4_splits_ranks[[#This Row],[91 - 100]]="DNF","DNF",RANK(km4_splits_ranks[[#This Row],[91 - 100]],km4_splits_ranks[91 - 100],1))</f>
        <v>112</v>
      </c>
      <c r="AE94" s="46">
        <f>IF(km4_splits_ranks[[#This Row],[101 - 105]]="DNF","DNF",RANK(km4_splits_ranks[[#This Row],[101 - 105]],km4_splits_ranks[101 - 105],1))</f>
        <v>111</v>
      </c>
      <c r="AF94" s="21">
        <f>km4_splits_ranks[[#This Row],[1 - 10]]</f>
        <v>1.5047569444444447E-2</v>
      </c>
      <c r="AG94" s="17">
        <f>IF(km4_splits_ranks[[#This Row],[11 - 20]]="DNF","DNF",km4_splits_ranks[[#This Row],[10 okr ]]+km4_splits_ranks[[#This Row],[11 - 20]])</f>
        <v>2.9731134259259259E-2</v>
      </c>
      <c r="AH94" s="17">
        <f>IF(km4_splits_ranks[[#This Row],[21 - 30]]="DNF","DNF",km4_splits_ranks[[#This Row],[20 okr ]]+km4_splits_ranks[[#This Row],[21 - 30]])</f>
        <v>4.440671296296296E-2</v>
      </c>
      <c r="AI94" s="17">
        <f>IF(km4_splits_ranks[[#This Row],[31 - 40]]="DNF","DNF",km4_splits_ranks[[#This Row],[30 okr ]]+km4_splits_ranks[[#This Row],[31 - 40]])</f>
        <v>5.9341550925925926E-2</v>
      </c>
      <c r="AJ94" s="17">
        <f>IF(km4_splits_ranks[[#This Row],[41 - 50]]="DNF","DNF",km4_splits_ranks[[#This Row],[40 okr ]]+km4_splits_ranks[[#This Row],[41 - 50]])</f>
        <v>7.4756481481481479E-2</v>
      </c>
      <c r="AK94" s="17">
        <f>IF(km4_splits_ranks[[#This Row],[51 - 60]]="DNF","DNF",km4_splits_ranks[[#This Row],[50 okr ]]+km4_splits_ranks[[#This Row],[51 - 60]])</f>
        <v>9.1068171296296296E-2</v>
      </c>
      <c r="AL94" s="17">
        <f>IF(km4_splits_ranks[[#This Row],[61 - 70]]="DNF","DNF",km4_splits_ranks[[#This Row],[60 okr ]]+km4_splits_ranks[[#This Row],[61 - 70]])</f>
        <v>0.10847546296296297</v>
      </c>
      <c r="AM94" s="17">
        <f>IF(km4_splits_ranks[[#This Row],[71 - 80]]="DNF","DNF",km4_splits_ranks[[#This Row],[70 okr ]]+km4_splits_ranks[[#This Row],[71 - 80]])</f>
        <v>0.12687407407407408</v>
      </c>
      <c r="AN94" s="17">
        <f>IF(km4_splits_ranks[[#This Row],[81 - 90]]="DNF","DNF",km4_splits_ranks[[#This Row],[80 okr ]]+km4_splits_ranks[[#This Row],[81 - 90]])</f>
        <v>0.14707974537037038</v>
      </c>
      <c r="AO94" s="17">
        <f>IF(km4_splits_ranks[[#This Row],[91 - 100]]="DNF","DNF",km4_splits_ranks[[#This Row],[90 okr ]]+km4_splits_ranks[[#This Row],[91 - 100]])</f>
        <v>0.16918182870370371</v>
      </c>
      <c r="AP94" s="22">
        <f>IF(km4_splits_ranks[[#This Row],[101 - 105]]="DNF","DNF",km4_splits_ranks[[#This Row],[100 okr ]]+km4_splits_ranks[[#This Row],[101 - 105]])</f>
        <v>0.17963599537037039</v>
      </c>
      <c r="AQ94" s="47">
        <f>IF(km4_splits_ranks[[#This Row],[10 okr ]]="DNF","DNF",RANK(km4_splits_ranks[[#This Row],[10 okr ]],km4_splits_ranks[[10 okr ]],1))</f>
        <v>77</v>
      </c>
      <c r="AR94" s="48">
        <f>IF(km4_splits_ranks[[#This Row],[20 okr ]]="DNF","DNF",RANK(km4_splits_ranks[[#This Row],[20 okr ]],km4_splits_ranks[[20 okr ]],1))</f>
        <v>77</v>
      </c>
      <c r="AS94" s="48">
        <f>IF(km4_splits_ranks[[#This Row],[30 okr ]]="DNF","DNF",RANK(km4_splits_ranks[[#This Row],[30 okr ]],km4_splits_ranks[[30 okr ]],1))</f>
        <v>78</v>
      </c>
      <c r="AT94" s="48">
        <f>IF(km4_splits_ranks[[#This Row],[40 okr ]]="DNF","DNF",RANK(km4_splits_ranks[[#This Row],[40 okr ]],km4_splits_ranks[[40 okr ]],1))</f>
        <v>77</v>
      </c>
      <c r="AU94" s="48">
        <f>IF(km4_splits_ranks[[#This Row],[50 okr ]]="DNF","DNF",RANK(km4_splits_ranks[[#This Row],[50 okr ]],km4_splits_ranks[[50 okr ]],1))</f>
        <v>77</v>
      </c>
      <c r="AV94" s="48">
        <f>IF(km4_splits_ranks[[#This Row],[60 okr ]]="DNF","DNF",RANK(km4_splits_ranks[[#This Row],[60 okr ]],km4_splits_ranks[[60 okr ]],1))</f>
        <v>81</v>
      </c>
      <c r="AW94" s="48">
        <f>IF(km4_splits_ranks[[#This Row],[70 okr ]]="DNF","DNF",RANK(km4_splits_ranks[[#This Row],[70 okr ]],km4_splits_ranks[[70 okr ]],1))</f>
        <v>83</v>
      </c>
      <c r="AX94" s="48">
        <f>IF(km4_splits_ranks[[#This Row],[80 okr ]]="DNF","DNF",RANK(km4_splits_ranks[[#This Row],[80 okr ]],km4_splits_ranks[[80 okr ]],1))</f>
        <v>85</v>
      </c>
      <c r="AY94" s="48">
        <f>IF(km4_splits_ranks[[#This Row],[90 okr ]]="DNF","DNF",RANK(km4_splits_ranks[[#This Row],[90 okr ]],km4_splits_ranks[[90 okr ]],1))</f>
        <v>87</v>
      </c>
      <c r="AZ94" s="48">
        <f>IF(km4_splits_ranks[[#This Row],[100 okr ]]="DNF","DNF",RANK(km4_splits_ranks[[#This Row],[100 okr ]],km4_splits_ranks[[100 okr ]],1))</f>
        <v>91</v>
      </c>
      <c r="BA94" s="48">
        <f>IF(km4_splits_ranks[[#This Row],[105 okr ]]="DNF","DNF",RANK(km4_splits_ranks[[#This Row],[105 okr ]],km4_splits_ranks[[105 okr ]],1))</f>
        <v>91</v>
      </c>
    </row>
    <row r="95" spans="2:53" x14ac:dyDescent="0.2">
      <c r="B95" s="4">
        <f>laps_times[[#This Row],[poř]]</f>
        <v>92</v>
      </c>
      <c r="C95" s="1">
        <f>laps_times[[#This Row],[s.č.]]</f>
        <v>69</v>
      </c>
      <c r="D95" s="1" t="str">
        <f>laps_times[[#This Row],[jméno]]</f>
        <v>Nováčková Dana</v>
      </c>
      <c r="E95" s="2">
        <f>laps_times[[#This Row],[roč]]</f>
        <v>1975</v>
      </c>
      <c r="F95" s="2" t="str">
        <f>laps_times[[#This Row],[kat]]</f>
        <v>Z2</v>
      </c>
      <c r="G95" s="2">
        <f>laps_times[[#This Row],[poř_kat]]</f>
        <v>5</v>
      </c>
      <c r="H95" s="1" t="str">
        <f>IF(ISBLANK(laps_times[[#This Row],[klub]]),"-",laps_times[[#This Row],[klub]])</f>
        <v>World Runners Company (WRC)</v>
      </c>
      <c r="I95" s="143">
        <f>laps_times[[#This Row],[celk. čas]]</f>
        <v>0.17974537037037039</v>
      </c>
      <c r="J95" s="28">
        <f>SUM(laps_times[[#This Row],[1]:[10]])</f>
        <v>1.5154629629629632E-2</v>
      </c>
      <c r="K95" s="29">
        <f>SUM(laps_times[[#This Row],[11]:[20]])</f>
        <v>1.5300000000000001E-2</v>
      </c>
      <c r="L95" s="29">
        <f>SUM(laps_times[[#This Row],[21]:[30]])</f>
        <v>1.5576157407407408E-2</v>
      </c>
      <c r="M95" s="29">
        <f>SUM(laps_times[[#This Row],[31]:[40]])</f>
        <v>1.5919675925925924E-2</v>
      </c>
      <c r="N95" s="29">
        <f>SUM(laps_times[[#This Row],[41]:[50]])</f>
        <v>1.6513310185185183E-2</v>
      </c>
      <c r="O95" s="29">
        <f>SUM(laps_times[[#This Row],[51]:[60]])</f>
        <v>1.801111111111111E-2</v>
      </c>
      <c r="P95" s="29">
        <f>SUM(laps_times[[#This Row],[61]:[70]])</f>
        <v>1.7743518518518516E-2</v>
      </c>
      <c r="Q95" s="29">
        <f>SUM(laps_times[[#This Row],[71]:[80]])</f>
        <v>1.8147569444444445E-2</v>
      </c>
      <c r="R95" s="29">
        <f>SUM(laps_times[[#This Row],[81]:[90]])</f>
        <v>1.8563541666666666E-2</v>
      </c>
      <c r="S95" s="29">
        <f>SUM(laps_times[[#This Row],[91]:[100]])</f>
        <v>1.9056018518518521E-2</v>
      </c>
      <c r="T95" s="30">
        <f>SUM(laps_times[[#This Row],[101]:[105]])</f>
        <v>9.7671296296296291E-3</v>
      </c>
      <c r="U95" s="44">
        <f>IF(km4_splits_ranks[[#This Row],[1 - 10]]="DNF","DNF",RANK(km4_splits_ranks[[#This Row],[1 - 10]],km4_splits_ranks[1 - 10],1))</f>
        <v>79</v>
      </c>
      <c r="V95" s="45">
        <f>IF(km4_splits_ranks[[#This Row],[11 - 20]]="DNF","DNF",RANK(km4_splits_ranks[[#This Row],[11 - 20]],km4_splits_ranks[11 - 20],1))</f>
        <v>95</v>
      </c>
      <c r="W95" s="45">
        <f>IF(km4_splits_ranks[[#This Row],[21 - 30]]="DNF","DNF",RANK(km4_splits_ranks[[#This Row],[21 - 30]],km4_splits_ranks[21 - 30],1))</f>
        <v>94</v>
      </c>
      <c r="X95" s="45">
        <f>IF(km4_splits_ranks[[#This Row],[31 - 40]]="DNF","DNF",RANK(km4_splits_ranks[[#This Row],[31 - 40]],km4_splits_ranks[31 - 40],1))</f>
        <v>99</v>
      </c>
      <c r="Y95" s="45">
        <f>IF(km4_splits_ranks[[#This Row],[41 - 50]]="DNF","DNF",RANK(km4_splits_ranks[[#This Row],[41 - 50]],km4_splits_ranks[41 - 50],1))</f>
        <v>98</v>
      </c>
      <c r="Z95" s="45">
        <f>IF(km4_splits_ranks[[#This Row],[51 - 60]]="DNF","DNF",RANK(km4_splits_ranks[[#This Row],[51 - 60]],km4_splits_ranks[51 - 60],1))</f>
        <v>105</v>
      </c>
      <c r="AA95" s="45">
        <f>IF(km4_splits_ranks[[#This Row],[61 - 70]]="DNF","DNF",RANK(km4_splits_ranks[[#This Row],[61 - 70]],km4_splits_ranks[61 - 70],1))</f>
        <v>97</v>
      </c>
      <c r="AB95" s="45">
        <f>IF(km4_splits_ranks[[#This Row],[71 - 80]]="DNF","DNF",RANK(km4_splits_ranks[[#This Row],[71 - 80]],km4_splits_ranks[71 - 80],1))</f>
        <v>94</v>
      </c>
      <c r="AC95" s="45">
        <f>IF(km4_splits_ranks[[#This Row],[81 - 90]]="DNF","DNF",RANK(km4_splits_ranks[[#This Row],[81 - 90]],km4_splits_ranks[81 - 90],1))</f>
        <v>88</v>
      </c>
      <c r="AD95" s="45">
        <f>IF(km4_splits_ranks[[#This Row],[91 - 100]]="DNF","DNF",RANK(km4_splits_ranks[[#This Row],[91 - 100]],km4_splits_ranks[91 - 100],1))</f>
        <v>96</v>
      </c>
      <c r="AE95" s="46">
        <f>IF(km4_splits_ranks[[#This Row],[101 - 105]]="DNF","DNF",RANK(km4_splits_ranks[[#This Row],[101 - 105]],km4_splits_ranks[101 - 105],1))</f>
        <v>97</v>
      </c>
      <c r="AF95" s="21">
        <f>km4_splits_ranks[[#This Row],[1 - 10]]</f>
        <v>1.5154629629629632E-2</v>
      </c>
      <c r="AG95" s="17">
        <f>IF(km4_splits_ranks[[#This Row],[11 - 20]]="DNF","DNF",km4_splits_ranks[[#This Row],[10 okr ]]+km4_splits_ranks[[#This Row],[11 - 20]])</f>
        <v>3.0454629629629634E-2</v>
      </c>
      <c r="AH95" s="17">
        <f>IF(km4_splits_ranks[[#This Row],[21 - 30]]="DNF","DNF",km4_splits_ranks[[#This Row],[20 okr ]]+km4_splits_ranks[[#This Row],[21 - 30]])</f>
        <v>4.6030787037037044E-2</v>
      </c>
      <c r="AI95" s="17">
        <f>IF(km4_splits_ranks[[#This Row],[31 - 40]]="DNF","DNF",km4_splits_ranks[[#This Row],[30 okr ]]+km4_splits_ranks[[#This Row],[31 - 40]])</f>
        <v>6.1950462962962971E-2</v>
      </c>
      <c r="AJ95" s="17">
        <f>IF(km4_splits_ranks[[#This Row],[41 - 50]]="DNF","DNF",km4_splits_ranks[[#This Row],[40 okr ]]+km4_splits_ranks[[#This Row],[41 - 50]])</f>
        <v>7.8463773148148147E-2</v>
      </c>
      <c r="AK95" s="17">
        <f>IF(km4_splits_ranks[[#This Row],[51 - 60]]="DNF","DNF",km4_splits_ranks[[#This Row],[50 okr ]]+km4_splits_ranks[[#This Row],[51 - 60]])</f>
        <v>9.6474884259259264E-2</v>
      </c>
      <c r="AL95" s="17">
        <f>IF(km4_splits_ranks[[#This Row],[61 - 70]]="DNF","DNF",km4_splits_ranks[[#This Row],[60 okr ]]+km4_splits_ranks[[#This Row],[61 - 70]])</f>
        <v>0.11421840277777778</v>
      </c>
      <c r="AM95" s="17">
        <f>IF(km4_splits_ranks[[#This Row],[71 - 80]]="DNF","DNF",km4_splits_ranks[[#This Row],[70 okr ]]+km4_splits_ranks[[#This Row],[71 - 80]])</f>
        <v>0.13236597222222224</v>
      </c>
      <c r="AN95" s="17">
        <f>IF(km4_splits_ranks[[#This Row],[81 - 90]]="DNF","DNF",km4_splits_ranks[[#This Row],[80 okr ]]+km4_splits_ranks[[#This Row],[81 - 90]])</f>
        <v>0.15092951388888889</v>
      </c>
      <c r="AO95" s="17">
        <f>IF(km4_splits_ranks[[#This Row],[91 - 100]]="DNF","DNF",km4_splits_ranks[[#This Row],[90 okr ]]+km4_splits_ranks[[#This Row],[91 - 100]])</f>
        <v>0.16998553240740741</v>
      </c>
      <c r="AP95" s="22">
        <f>IF(km4_splits_ranks[[#This Row],[101 - 105]]="DNF","DNF",km4_splits_ranks[[#This Row],[100 okr ]]+km4_splits_ranks[[#This Row],[101 - 105]])</f>
        <v>0.17975266203703705</v>
      </c>
      <c r="AQ95" s="47">
        <f>IF(km4_splits_ranks[[#This Row],[10 okr ]]="DNF","DNF",RANK(km4_splits_ranks[[#This Row],[10 okr ]],km4_splits_ranks[[10 okr ]],1))</f>
        <v>79</v>
      </c>
      <c r="AR95" s="48">
        <f>IF(km4_splits_ranks[[#This Row],[20 okr ]]="DNF","DNF",RANK(km4_splits_ranks[[#This Row],[20 okr ]],km4_splits_ranks[[20 okr ]],1))</f>
        <v>86</v>
      </c>
      <c r="AS95" s="48">
        <f>IF(km4_splits_ranks[[#This Row],[30 okr ]]="DNF","DNF",RANK(km4_splits_ranks[[#This Row],[30 okr ]],km4_splits_ranks[[30 okr ]],1))</f>
        <v>91</v>
      </c>
      <c r="AT95" s="48">
        <f>IF(km4_splits_ranks[[#This Row],[40 okr ]]="DNF","DNF",RANK(km4_splits_ranks[[#This Row],[40 okr ]],km4_splits_ranks[[40 okr ]],1))</f>
        <v>91</v>
      </c>
      <c r="AU95" s="48">
        <f>IF(km4_splits_ranks[[#This Row],[50 okr ]]="DNF","DNF",RANK(km4_splits_ranks[[#This Row],[50 okr ]],km4_splits_ranks[[50 okr ]],1))</f>
        <v>92</v>
      </c>
      <c r="AV95" s="48">
        <f>IF(km4_splits_ranks[[#This Row],[60 okr ]]="DNF","DNF",RANK(km4_splits_ranks[[#This Row],[60 okr ]],km4_splits_ranks[[60 okr ]],1))</f>
        <v>96</v>
      </c>
      <c r="AW95" s="48">
        <f>IF(km4_splits_ranks[[#This Row],[70 okr ]]="DNF","DNF",RANK(km4_splits_ranks[[#This Row],[70 okr ]],km4_splits_ranks[[70 okr ]],1))</f>
        <v>93</v>
      </c>
      <c r="AX95" s="48">
        <f>IF(km4_splits_ranks[[#This Row],[80 okr ]]="DNF","DNF",RANK(km4_splits_ranks[[#This Row],[80 okr ]],km4_splits_ranks[[80 okr ]],1))</f>
        <v>93</v>
      </c>
      <c r="AY95" s="48">
        <f>IF(km4_splits_ranks[[#This Row],[90 okr ]]="DNF","DNF",RANK(km4_splits_ranks[[#This Row],[90 okr ]],km4_splits_ranks[[90 okr ]],1))</f>
        <v>92</v>
      </c>
      <c r="AZ95" s="48">
        <f>IF(km4_splits_ranks[[#This Row],[100 okr ]]="DNF","DNF",RANK(km4_splits_ranks[[#This Row],[100 okr ]],km4_splits_ranks[[100 okr ]],1))</f>
        <v>92</v>
      </c>
      <c r="BA95" s="48">
        <f>IF(km4_splits_ranks[[#This Row],[105 okr ]]="DNF","DNF",RANK(km4_splits_ranks[[#This Row],[105 okr ]],km4_splits_ranks[[105 okr ]],1))</f>
        <v>92</v>
      </c>
    </row>
    <row r="96" spans="2:53" x14ac:dyDescent="0.2">
      <c r="B96" s="4">
        <f>laps_times[[#This Row],[poř]]</f>
        <v>93</v>
      </c>
      <c r="C96" s="1">
        <f>laps_times[[#This Row],[s.č.]]</f>
        <v>119</v>
      </c>
      <c r="D96" s="1" t="str">
        <f>laps_times[[#This Row],[jméno]]</f>
        <v>Vlčková Kateřina</v>
      </c>
      <c r="E96" s="2">
        <f>laps_times[[#This Row],[roč]]</f>
        <v>1977</v>
      </c>
      <c r="F96" s="2" t="str">
        <f>laps_times[[#This Row],[kat]]</f>
        <v>Z2</v>
      </c>
      <c r="G96" s="2">
        <f>laps_times[[#This Row],[poř_kat]]</f>
        <v>6</v>
      </c>
      <c r="H96" s="136" t="str">
        <f>IF(ISBLANK(laps_times[[#This Row],[klub]]),"-",laps_times[[#This Row],[klub]])</f>
        <v>Bezvaúči</v>
      </c>
      <c r="I96" s="143">
        <f>laps_times[[#This Row],[celk. čas]]</f>
        <v>0.18024305555555556</v>
      </c>
      <c r="J96" s="160">
        <f>SUM(laps_times[[#This Row],[1]:[10]])</f>
        <v>1.5407407407407408E-2</v>
      </c>
      <c r="K96" s="161">
        <f>SUM(laps_times[[#This Row],[11]:[20]])</f>
        <v>1.5387384259259257E-2</v>
      </c>
      <c r="L96" s="161">
        <f>SUM(laps_times[[#This Row],[21]:[30]])</f>
        <v>1.5729166666666669E-2</v>
      </c>
      <c r="M96" s="161">
        <f>SUM(laps_times[[#This Row],[31]:[40]])</f>
        <v>1.5466898148148148E-2</v>
      </c>
      <c r="N96" s="161">
        <f>SUM(laps_times[[#This Row],[41]:[50]])</f>
        <v>1.6155439814814813E-2</v>
      </c>
      <c r="O96" s="161">
        <f>SUM(laps_times[[#This Row],[51]:[60]])</f>
        <v>1.6618518518518522E-2</v>
      </c>
      <c r="P96" s="161">
        <f>SUM(laps_times[[#This Row],[61]:[70]])</f>
        <v>1.8360763888888888E-2</v>
      </c>
      <c r="Q96" s="161">
        <f>SUM(laps_times[[#This Row],[71]:[80]])</f>
        <v>1.7982986111111109E-2</v>
      </c>
      <c r="R96" s="161">
        <f>SUM(laps_times[[#This Row],[81]:[90]])</f>
        <v>2.1062268518518515E-2</v>
      </c>
      <c r="S96" s="161">
        <f>SUM(laps_times[[#This Row],[91]:[100]])</f>
        <v>1.975289351851852E-2</v>
      </c>
      <c r="T96" s="162">
        <f>SUM(laps_times[[#This Row],[101]:[105]])</f>
        <v>8.3209490740740744E-3</v>
      </c>
      <c r="U96" s="44">
        <f>IF(km4_splits_ranks[[#This Row],[1 - 10]]="DNF","DNF",RANK(km4_splits_ranks[[#This Row],[1 - 10]],km4_splits_ranks[1 - 10],1))</f>
        <v>83</v>
      </c>
      <c r="V96" s="45">
        <f>IF(km4_splits_ranks[[#This Row],[11 - 20]]="DNF","DNF",RANK(km4_splits_ranks[[#This Row],[11 - 20]],km4_splits_ranks[11 - 20],1))</f>
        <v>97</v>
      </c>
      <c r="W96" s="45">
        <f>IF(km4_splits_ranks[[#This Row],[21 - 30]]="DNF","DNF",RANK(km4_splits_ranks[[#This Row],[21 - 30]],km4_splits_ranks[21 - 30],1))</f>
        <v>99</v>
      </c>
      <c r="X96" s="45">
        <f>IF(km4_splits_ranks[[#This Row],[31 - 40]]="DNF","DNF",RANK(km4_splits_ranks[[#This Row],[31 - 40]],km4_splits_ranks[31 - 40],1))</f>
        <v>90</v>
      </c>
      <c r="Y96" s="45">
        <f>IF(km4_splits_ranks[[#This Row],[41 - 50]]="DNF","DNF",RANK(km4_splits_ranks[[#This Row],[41 - 50]],km4_splits_ranks[41 - 50],1))</f>
        <v>89</v>
      </c>
      <c r="Z96" s="45">
        <f>IF(km4_splits_ranks[[#This Row],[51 - 60]]="DNF","DNF",RANK(km4_splits_ranks[[#This Row],[51 - 60]],km4_splits_ranks[51 - 60],1))</f>
        <v>94</v>
      </c>
      <c r="AA96" s="45">
        <f>IF(km4_splits_ranks[[#This Row],[61 - 70]]="DNF","DNF",RANK(km4_splits_ranks[[#This Row],[61 - 70]],km4_splits_ranks[61 - 70],1))</f>
        <v>103</v>
      </c>
      <c r="AB96" s="45">
        <f>IF(km4_splits_ranks[[#This Row],[71 - 80]]="DNF","DNF",RANK(km4_splits_ranks[[#This Row],[71 - 80]],km4_splits_ranks[71 - 80],1))</f>
        <v>90</v>
      </c>
      <c r="AC96" s="45">
        <f>IF(km4_splits_ranks[[#This Row],[81 - 90]]="DNF","DNF",RANK(km4_splits_ranks[[#This Row],[81 - 90]],km4_splits_ranks[81 - 90],1))</f>
        <v>108</v>
      </c>
      <c r="AD96" s="45">
        <f>IF(km4_splits_ranks[[#This Row],[91 - 100]]="DNF","DNF",RANK(km4_splits_ranks[[#This Row],[91 - 100]],km4_splits_ranks[91 - 100],1))</f>
        <v>98</v>
      </c>
      <c r="AE96" s="46">
        <f>IF(km4_splits_ranks[[#This Row],[101 - 105]]="DNF","DNF",RANK(km4_splits_ranks[[#This Row],[101 - 105]],km4_splits_ranks[101 - 105],1))</f>
        <v>68</v>
      </c>
      <c r="AF96" s="21">
        <f>km4_splits_ranks[[#This Row],[1 - 10]]</f>
        <v>1.5407407407407408E-2</v>
      </c>
      <c r="AG96" s="17">
        <f>IF(km4_splits_ranks[[#This Row],[11 - 20]]="DNF","DNF",km4_splits_ranks[[#This Row],[10 okr ]]+km4_splits_ranks[[#This Row],[11 - 20]])</f>
        <v>3.0794791666666665E-2</v>
      </c>
      <c r="AH96" s="17">
        <f>IF(km4_splits_ranks[[#This Row],[21 - 30]]="DNF","DNF",km4_splits_ranks[[#This Row],[20 okr ]]+km4_splits_ranks[[#This Row],[21 - 30]])</f>
        <v>4.6523958333333337E-2</v>
      </c>
      <c r="AI96" s="17">
        <f>IF(km4_splits_ranks[[#This Row],[31 - 40]]="DNF","DNF",km4_splits_ranks[[#This Row],[30 okr ]]+km4_splits_ranks[[#This Row],[31 - 40]])</f>
        <v>6.1990856481481484E-2</v>
      </c>
      <c r="AJ96" s="17">
        <f>IF(km4_splits_ranks[[#This Row],[41 - 50]]="DNF","DNF",km4_splits_ranks[[#This Row],[40 okr ]]+km4_splits_ranks[[#This Row],[41 - 50]])</f>
        <v>7.8146296296296297E-2</v>
      </c>
      <c r="AK96" s="17">
        <f>IF(km4_splits_ranks[[#This Row],[51 - 60]]="DNF","DNF",km4_splits_ranks[[#This Row],[50 okr ]]+km4_splits_ranks[[#This Row],[51 - 60]])</f>
        <v>9.4764814814814816E-2</v>
      </c>
      <c r="AL96" s="17">
        <f>IF(km4_splits_ranks[[#This Row],[61 - 70]]="DNF","DNF",km4_splits_ranks[[#This Row],[60 okr ]]+km4_splits_ranks[[#This Row],[61 - 70]])</f>
        <v>0.11312557870370371</v>
      </c>
      <c r="AM96" s="17">
        <f>IF(km4_splits_ranks[[#This Row],[71 - 80]]="DNF","DNF",km4_splits_ranks[[#This Row],[70 okr ]]+km4_splits_ranks[[#This Row],[71 - 80]])</f>
        <v>0.13110856481481481</v>
      </c>
      <c r="AN96" s="17">
        <f>IF(km4_splits_ranks[[#This Row],[81 - 90]]="DNF","DNF",km4_splits_ranks[[#This Row],[80 okr ]]+km4_splits_ranks[[#This Row],[81 - 90]])</f>
        <v>0.15217083333333331</v>
      </c>
      <c r="AO96" s="17">
        <f>IF(km4_splits_ranks[[#This Row],[91 - 100]]="DNF","DNF",km4_splits_ranks[[#This Row],[90 okr ]]+km4_splits_ranks[[#This Row],[91 - 100]])</f>
        <v>0.17192372685185184</v>
      </c>
      <c r="AP96" s="22">
        <f>IF(km4_splits_ranks[[#This Row],[101 - 105]]="DNF","DNF",km4_splits_ranks[[#This Row],[100 okr ]]+km4_splits_ranks[[#This Row],[101 - 105]])</f>
        <v>0.18024467592592591</v>
      </c>
      <c r="AQ96" s="47">
        <f>IF(km4_splits_ranks[[#This Row],[10 okr ]]="DNF","DNF",RANK(km4_splits_ranks[[#This Row],[10 okr ]],km4_splits_ranks[[10 okr ]],1))</f>
        <v>83</v>
      </c>
      <c r="AR96" s="48">
        <f>IF(km4_splits_ranks[[#This Row],[20 okr ]]="DNF","DNF",RANK(km4_splits_ranks[[#This Row],[20 okr ]],km4_splits_ranks[[20 okr ]],1))</f>
        <v>91</v>
      </c>
      <c r="AS96" s="48">
        <f>IF(km4_splits_ranks[[#This Row],[30 okr ]]="DNF","DNF",RANK(km4_splits_ranks[[#This Row],[30 okr ]],km4_splits_ranks[[30 okr ]],1))</f>
        <v>94</v>
      </c>
      <c r="AT96" s="48">
        <f>IF(km4_splits_ranks[[#This Row],[40 okr ]]="DNF","DNF",RANK(km4_splits_ranks[[#This Row],[40 okr ]],km4_splits_ranks[[40 okr ]],1))</f>
        <v>92</v>
      </c>
      <c r="AU96" s="48">
        <f>IF(km4_splits_ranks[[#This Row],[50 okr ]]="DNF","DNF",RANK(km4_splits_ranks[[#This Row],[50 okr ]],km4_splits_ranks[[50 okr ]],1))</f>
        <v>91</v>
      </c>
      <c r="AV96" s="48">
        <f>IF(km4_splits_ranks[[#This Row],[60 okr ]]="DNF","DNF",RANK(km4_splits_ranks[[#This Row],[60 okr ]],km4_splits_ranks[[60 okr ]],1))</f>
        <v>90</v>
      </c>
      <c r="AW96" s="48">
        <f>IF(km4_splits_ranks[[#This Row],[70 okr ]]="DNF","DNF",RANK(km4_splits_ranks[[#This Row],[70 okr ]],km4_splits_ranks[[70 okr ]],1))</f>
        <v>92</v>
      </c>
      <c r="AX96" s="48">
        <f>IF(km4_splits_ranks[[#This Row],[80 okr ]]="DNF","DNF",RANK(km4_splits_ranks[[#This Row],[80 okr ]],km4_splits_ranks[[80 okr ]],1))</f>
        <v>92</v>
      </c>
      <c r="AY96" s="48">
        <f>IF(km4_splits_ranks[[#This Row],[90 okr ]]="DNF","DNF",RANK(km4_splits_ranks[[#This Row],[90 okr ]],km4_splits_ranks[[90 okr ]],1))</f>
        <v>93</v>
      </c>
      <c r="AZ96" s="48">
        <f>IF(km4_splits_ranks[[#This Row],[100 okr ]]="DNF","DNF",RANK(km4_splits_ranks[[#This Row],[100 okr ]],km4_splits_ranks[[100 okr ]],1))</f>
        <v>93</v>
      </c>
      <c r="BA96" s="48">
        <f>IF(km4_splits_ranks[[#This Row],[105 okr ]]="DNF","DNF",RANK(km4_splits_ranks[[#This Row],[105 okr ]],km4_splits_ranks[[105 okr ]],1))</f>
        <v>93</v>
      </c>
    </row>
    <row r="97" spans="2:53" x14ac:dyDescent="0.2">
      <c r="B97" s="4">
        <f>laps_times[[#This Row],[poř]]</f>
        <v>94</v>
      </c>
      <c r="C97" s="1">
        <f>laps_times[[#This Row],[s.č.]]</f>
        <v>123</v>
      </c>
      <c r="D97" s="1" t="str">
        <f>laps_times[[#This Row],[jméno]]</f>
        <v>Vosátka Zdeněk</v>
      </c>
      <c r="E97" s="2">
        <f>laps_times[[#This Row],[roč]]</f>
        <v>1963</v>
      </c>
      <c r="F97" s="2" t="str">
        <f>laps_times[[#This Row],[kat]]</f>
        <v>M50</v>
      </c>
      <c r="G97" s="2">
        <f>laps_times[[#This Row],[poř_kat]]</f>
        <v>18</v>
      </c>
      <c r="H97" s="136" t="str">
        <f>IF(ISBLANK(laps_times[[#This Row],[klub]]),"-",laps_times[[#This Row],[klub]])</f>
        <v>Atletika Písek</v>
      </c>
      <c r="I97" s="143">
        <f>laps_times[[#This Row],[celk. čas]]</f>
        <v>0.18026620370370372</v>
      </c>
      <c r="J97" s="160">
        <f>SUM(laps_times[[#This Row],[1]:[10]])</f>
        <v>1.6691435185185184E-2</v>
      </c>
      <c r="K97" s="161">
        <f>SUM(laps_times[[#This Row],[11]:[20]])</f>
        <v>1.6040624999999999E-2</v>
      </c>
      <c r="L97" s="161">
        <f>SUM(laps_times[[#This Row],[21]:[30]])</f>
        <v>1.6760069444444445E-2</v>
      </c>
      <c r="M97" s="161">
        <f>SUM(laps_times[[#This Row],[31]:[40]])</f>
        <v>1.6278819444444443E-2</v>
      </c>
      <c r="N97" s="161">
        <f>SUM(laps_times[[#This Row],[41]:[50]])</f>
        <v>1.5912037037037037E-2</v>
      </c>
      <c r="O97" s="161">
        <f>SUM(laps_times[[#This Row],[51]:[60]])</f>
        <v>1.792974537037037E-2</v>
      </c>
      <c r="P97" s="161">
        <f>SUM(laps_times[[#This Row],[61]:[70]])</f>
        <v>1.7525231481481482E-2</v>
      </c>
      <c r="Q97" s="161">
        <f>SUM(laps_times[[#This Row],[71]:[80]])</f>
        <v>1.8036574074074073E-2</v>
      </c>
      <c r="R97" s="161">
        <f>SUM(laps_times[[#This Row],[81]:[90]])</f>
        <v>1.8489467592592596E-2</v>
      </c>
      <c r="S97" s="161">
        <f>SUM(laps_times[[#This Row],[91]:[100]])</f>
        <v>1.8309606481481482E-2</v>
      </c>
      <c r="T97" s="162">
        <f>SUM(laps_times[[#This Row],[101]:[105]])</f>
        <v>8.2964120370370362E-3</v>
      </c>
      <c r="U97" s="44">
        <f>IF(km4_splits_ranks[[#This Row],[1 - 10]]="DNF","DNF",RANK(km4_splits_ranks[[#This Row],[1 - 10]],km4_splits_ranks[1 - 10],1))</f>
        <v>104</v>
      </c>
      <c r="V97" s="45">
        <f>IF(km4_splits_ranks[[#This Row],[11 - 20]]="DNF","DNF",RANK(km4_splits_ranks[[#This Row],[11 - 20]],km4_splits_ranks[11 - 20],1))</f>
        <v>105</v>
      </c>
      <c r="W97" s="45">
        <f>IF(km4_splits_ranks[[#This Row],[21 - 30]]="DNF","DNF",RANK(km4_splits_ranks[[#This Row],[21 - 30]],km4_splits_ranks[21 - 30],1))</f>
        <v>108</v>
      </c>
      <c r="X97" s="45">
        <f>IF(km4_splits_ranks[[#This Row],[31 - 40]]="DNF","DNF",RANK(km4_splits_ranks[[#This Row],[31 - 40]],km4_splits_ranks[31 - 40],1))</f>
        <v>102</v>
      </c>
      <c r="Y97" s="45">
        <f>IF(km4_splits_ranks[[#This Row],[41 - 50]]="DNF","DNF",RANK(km4_splits_ranks[[#This Row],[41 - 50]],km4_splits_ranks[41 - 50],1))</f>
        <v>88</v>
      </c>
      <c r="Z97" s="45">
        <f>IF(km4_splits_ranks[[#This Row],[51 - 60]]="DNF","DNF",RANK(km4_splits_ranks[[#This Row],[51 - 60]],km4_splits_ranks[51 - 60],1))</f>
        <v>103</v>
      </c>
      <c r="AA97" s="45">
        <f>IF(km4_splits_ranks[[#This Row],[61 - 70]]="DNF","DNF",RANK(km4_splits_ranks[[#This Row],[61 - 70]],km4_splits_ranks[61 - 70],1))</f>
        <v>96</v>
      </c>
      <c r="AB97" s="45">
        <f>IF(km4_splits_ranks[[#This Row],[71 - 80]]="DNF","DNF",RANK(km4_splits_ranks[[#This Row],[71 - 80]],km4_splits_ranks[71 - 80],1))</f>
        <v>92</v>
      </c>
      <c r="AC97" s="45">
        <f>IF(km4_splits_ranks[[#This Row],[81 - 90]]="DNF","DNF",RANK(km4_splits_ranks[[#This Row],[81 - 90]],km4_splits_ranks[81 - 90],1))</f>
        <v>87</v>
      </c>
      <c r="AD97" s="45">
        <f>IF(km4_splits_ranks[[#This Row],[91 - 100]]="DNF","DNF",RANK(km4_splits_ranks[[#This Row],[91 - 100]],km4_splits_ranks[91 - 100],1))</f>
        <v>83</v>
      </c>
      <c r="AE97" s="46">
        <f>IF(km4_splits_ranks[[#This Row],[101 - 105]]="DNF","DNF",RANK(km4_splits_ranks[[#This Row],[101 - 105]],km4_splits_ranks[101 - 105],1))</f>
        <v>67</v>
      </c>
      <c r="AF97" s="21">
        <f>km4_splits_ranks[[#This Row],[1 - 10]]</f>
        <v>1.6691435185185184E-2</v>
      </c>
      <c r="AG97" s="17">
        <f>IF(km4_splits_ranks[[#This Row],[11 - 20]]="DNF","DNF",km4_splits_ranks[[#This Row],[10 okr ]]+km4_splits_ranks[[#This Row],[11 - 20]])</f>
        <v>3.273206018518518E-2</v>
      </c>
      <c r="AH97" s="17">
        <f>IF(km4_splits_ranks[[#This Row],[21 - 30]]="DNF","DNF",km4_splits_ranks[[#This Row],[20 okr ]]+km4_splits_ranks[[#This Row],[21 - 30]])</f>
        <v>4.9492129629629622E-2</v>
      </c>
      <c r="AI97" s="17">
        <f>IF(km4_splits_ranks[[#This Row],[31 - 40]]="DNF","DNF",km4_splits_ranks[[#This Row],[30 okr ]]+km4_splits_ranks[[#This Row],[31 - 40]])</f>
        <v>6.5770949074074062E-2</v>
      </c>
      <c r="AJ97" s="17">
        <f>IF(km4_splits_ranks[[#This Row],[41 - 50]]="DNF","DNF",km4_splits_ranks[[#This Row],[40 okr ]]+km4_splits_ranks[[#This Row],[41 - 50]])</f>
        <v>8.1682986111111106E-2</v>
      </c>
      <c r="AK97" s="17">
        <f>IF(km4_splits_ranks[[#This Row],[51 - 60]]="DNF","DNF",km4_splits_ranks[[#This Row],[50 okr ]]+km4_splits_ranks[[#This Row],[51 - 60]])</f>
        <v>9.9612731481481476E-2</v>
      </c>
      <c r="AL97" s="17">
        <f>IF(km4_splits_ranks[[#This Row],[61 - 70]]="DNF","DNF",km4_splits_ranks[[#This Row],[60 okr ]]+km4_splits_ranks[[#This Row],[61 - 70]])</f>
        <v>0.11713796296296296</v>
      </c>
      <c r="AM97" s="17">
        <f>IF(km4_splits_ranks[[#This Row],[71 - 80]]="DNF","DNF",km4_splits_ranks[[#This Row],[70 okr ]]+km4_splits_ranks[[#This Row],[71 - 80]])</f>
        <v>0.13517453703703702</v>
      </c>
      <c r="AN97" s="17">
        <f>IF(km4_splits_ranks[[#This Row],[81 - 90]]="DNF","DNF",km4_splits_ranks[[#This Row],[80 okr ]]+km4_splits_ranks[[#This Row],[81 - 90]])</f>
        <v>0.15366400462962962</v>
      </c>
      <c r="AO97" s="17">
        <f>IF(km4_splits_ranks[[#This Row],[91 - 100]]="DNF","DNF",km4_splits_ranks[[#This Row],[90 okr ]]+km4_splits_ranks[[#This Row],[91 - 100]])</f>
        <v>0.17197361111111109</v>
      </c>
      <c r="AP97" s="22">
        <f>IF(km4_splits_ranks[[#This Row],[101 - 105]]="DNF","DNF",km4_splits_ranks[[#This Row],[100 okr ]]+km4_splits_ranks[[#This Row],[101 - 105]])</f>
        <v>0.18027002314814813</v>
      </c>
      <c r="AQ97" s="47">
        <f>IF(km4_splits_ranks[[#This Row],[10 okr ]]="DNF","DNF",RANK(km4_splits_ranks[[#This Row],[10 okr ]],km4_splits_ranks[[10 okr ]],1))</f>
        <v>104</v>
      </c>
      <c r="AR97" s="48">
        <f>IF(km4_splits_ranks[[#This Row],[20 okr ]]="DNF","DNF",RANK(km4_splits_ranks[[#This Row],[20 okr ]],km4_splits_ranks[[20 okr ]],1))</f>
        <v>105</v>
      </c>
      <c r="AS97" s="48">
        <f>IF(km4_splits_ranks[[#This Row],[30 okr ]]="DNF","DNF",RANK(km4_splits_ranks[[#This Row],[30 okr ]],km4_splits_ranks[[30 okr ]],1))</f>
        <v>106</v>
      </c>
      <c r="AT97" s="48">
        <f>IF(km4_splits_ranks[[#This Row],[40 okr ]]="DNF","DNF",RANK(km4_splits_ranks[[#This Row],[40 okr ]],km4_splits_ranks[[40 okr ]],1))</f>
        <v>103</v>
      </c>
      <c r="AU97" s="48">
        <f>IF(km4_splits_ranks[[#This Row],[50 okr ]]="DNF","DNF",RANK(km4_splits_ranks[[#This Row],[50 okr ]],km4_splits_ranks[[50 okr ]],1))</f>
        <v>99</v>
      </c>
      <c r="AV97" s="48">
        <f>IF(km4_splits_ranks[[#This Row],[60 okr ]]="DNF","DNF",RANK(km4_splits_ranks[[#This Row],[60 okr ]],km4_splits_ranks[[60 okr ]],1))</f>
        <v>99</v>
      </c>
      <c r="AW97" s="48">
        <f>IF(km4_splits_ranks[[#This Row],[70 okr ]]="DNF","DNF",RANK(km4_splits_ranks[[#This Row],[70 okr ]],km4_splits_ranks[[70 okr ]],1))</f>
        <v>98</v>
      </c>
      <c r="AX97" s="48">
        <f>IF(km4_splits_ranks[[#This Row],[80 okr ]]="DNF","DNF",RANK(km4_splits_ranks[[#This Row],[80 okr ]],km4_splits_ranks[[80 okr ]],1))</f>
        <v>98</v>
      </c>
      <c r="AY97" s="48">
        <f>IF(km4_splits_ranks[[#This Row],[90 okr ]]="DNF","DNF",RANK(km4_splits_ranks[[#This Row],[90 okr ]],km4_splits_ranks[[90 okr ]],1))</f>
        <v>96</v>
      </c>
      <c r="AZ97" s="48">
        <f>IF(km4_splits_ranks[[#This Row],[100 okr ]]="DNF","DNF",RANK(km4_splits_ranks[[#This Row],[100 okr ]],km4_splits_ranks[[100 okr ]],1))</f>
        <v>94</v>
      </c>
      <c r="BA97" s="48">
        <f>IF(km4_splits_ranks[[#This Row],[105 okr ]]="DNF","DNF",RANK(km4_splits_ranks[[#This Row],[105 okr ]],km4_splits_ranks[[105 okr ]],1))</f>
        <v>94</v>
      </c>
    </row>
    <row r="98" spans="2:53" x14ac:dyDescent="0.2">
      <c r="B98" s="4">
        <f>laps_times[[#This Row],[poř]]</f>
        <v>95</v>
      </c>
      <c r="C98" s="1">
        <f>laps_times[[#This Row],[s.č.]]</f>
        <v>97</v>
      </c>
      <c r="D98" s="1" t="str">
        <f>laps_times[[#This Row],[jméno]]</f>
        <v>Šandera Martin</v>
      </c>
      <c r="E98" s="2">
        <f>laps_times[[#This Row],[roč]]</f>
        <v>1976</v>
      </c>
      <c r="F98" s="2" t="str">
        <f>laps_times[[#This Row],[kat]]</f>
        <v>M40</v>
      </c>
      <c r="G98" s="2">
        <f>laps_times[[#This Row],[poř_kat]]</f>
        <v>39</v>
      </c>
      <c r="H98" s="136" t="str">
        <f>IF(ISBLANK(laps_times[[#This Row],[klub]]),"-",laps_times[[#This Row],[klub]])</f>
        <v>BONBON</v>
      </c>
      <c r="I98" s="143">
        <f>laps_times[[#This Row],[celk. čas]]</f>
        <v>0.18097222222222223</v>
      </c>
      <c r="J98" s="160">
        <f>SUM(laps_times[[#This Row],[1]:[10]])</f>
        <v>1.7797106481481483E-2</v>
      </c>
      <c r="K98" s="161">
        <f>SUM(laps_times[[#This Row],[11]:[20]])</f>
        <v>1.7769444444444445E-2</v>
      </c>
      <c r="L98" s="161">
        <f>SUM(laps_times[[#This Row],[21]:[30]])</f>
        <v>1.7098842592592593E-2</v>
      </c>
      <c r="M98" s="161">
        <f>SUM(laps_times[[#This Row],[31]:[40]])</f>
        <v>1.8014930555555555E-2</v>
      </c>
      <c r="N98" s="161">
        <f>SUM(laps_times[[#This Row],[41]:[50]])</f>
        <v>1.7229282407407405E-2</v>
      </c>
      <c r="O98" s="161">
        <f>SUM(laps_times[[#This Row],[51]:[60]])</f>
        <v>1.7382175925925926E-2</v>
      </c>
      <c r="P98" s="161">
        <f>SUM(laps_times[[#This Row],[61]:[70]])</f>
        <v>1.689826388888889E-2</v>
      </c>
      <c r="Q98" s="161">
        <f>SUM(laps_times[[#This Row],[71]:[80]])</f>
        <v>1.6530208333333334E-2</v>
      </c>
      <c r="R98" s="161">
        <f>SUM(laps_times[[#This Row],[81]:[90]])</f>
        <v>1.6555439814814814E-2</v>
      </c>
      <c r="S98" s="161">
        <f>SUM(laps_times[[#This Row],[91]:[100]])</f>
        <v>1.6974884259259259E-2</v>
      </c>
      <c r="T98" s="162">
        <f>SUM(laps_times[[#This Row],[101]:[105]])</f>
        <v>8.7291666666666663E-3</v>
      </c>
      <c r="U98" s="44">
        <f>IF(km4_splits_ranks[[#This Row],[1 - 10]]="DNF","DNF",RANK(km4_splits_ranks[[#This Row],[1 - 10]],km4_splits_ranks[1 - 10],1))</f>
        <v>117</v>
      </c>
      <c r="V98" s="45">
        <f>IF(km4_splits_ranks[[#This Row],[11 - 20]]="DNF","DNF",RANK(km4_splits_ranks[[#This Row],[11 - 20]],km4_splits_ranks[11 - 20],1))</f>
        <v>119</v>
      </c>
      <c r="W98" s="45">
        <f>IF(km4_splits_ranks[[#This Row],[21 - 30]]="DNF","DNF",RANK(km4_splits_ranks[[#This Row],[21 - 30]],km4_splits_ranks[21 - 30],1))</f>
        <v>113</v>
      </c>
      <c r="X98" s="45">
        <f>IF(km4_splits_ranks[[#This Row],[31 - 40]]="DNF","DNF",RANK(km4_splits_ranks[[#This Row],[31 - 40]],km4_splits_ranks[31 - 40],1))</f>
        <v>116</v>
      </c>
      <c r="Y98" s="45">
        <f>IF(km4_splits_ranks[[#This Row],[41 - 50]]="DNF","DNF",RANK(km4_splits_ranks[[#This Row],[41 - 50]],km4_splits_ranks[41 - 50],1))</f>
        <v>105</v>
      </c>
      <c r="Z98" s="45">
        <f>IF(km4_splits_ranks[[#This Row],[51 - 60]]="DNF","DNF",RANK(km4_splits_ranks[[#This Row],[51 - 60]],km4_splits_ranks[51 - 60],1))</f>
        <v>99</v>
      </c>
      <c r="AA98" s="45">
        <f>IF(km4_splits_ranks[[#This Row],[61 - 70]]="DNF","DNF",RANK(km4_splits_ranks[[#This Row],[61 - 70]],km4_splits_ranks[61 - 70],1))</f>
        <v>87</v>
      </c>
      <c r="AB98" s="45">
        <f>IF(km4_splits_ranks[[#This Row],[71 - 80]]="DNF","DNF",RANK(km4_splits_ranks[[#This Row],[71 - 80]],km4_splits_ranks[71 - 80],1))</f>
        <v>75</v>
      </c>
      <c r="AC98" s="45">
        <f>IF(km4_splits_ranks[[#This Row],[81 - 90]]="DNF","DNF",RANK(km4_splits_ranks[[#This Row],[81 - 90]],km4_splits_ranks[81 - 90],1))</f>
        <v>65</v>
      </c>
      <c r="AD98" s="45">
        <f>IF(km4_splits_ranks[[#This Row],[91 - 100]]="DNF","DNF",RANK(km4_splits_ranks[[#This Row],[91 - 100]],km4_splits_ranks[91 - 100],1))</f>
        <v>67</v>
      </c>
      <c r="AE98" s="46">
        <f>IF(km4_splits_ranks[[#This Row],[101 - 105]]="DNF","DNF",RANK(km4_splits_ranks[[#This Row],[101 - 105]],km4_splits_ranks[101 - 105],1))</f>
        <v>81</v>
      </c>
      <c r="AF98" s="21">
        <f>km4_splits_ranks[[#This Row],[1 - 10]]</f>
        <v>1.7797106481481483E-2</v>
      </c>
      <c r="AG98" s="17">
        <f>IF(km4_splits_ranks[[#This Row],[11 - 20]]="DNF","DNF",km4_splits_ranks[[#This Row],[10 okr ]]+km4_splits_ranks[[#This Row],[11 - 20]])</f>
        <v>3.5566550925925929E-2</v>
      </c>
      <c r="AH98" s="17">
        <f>IF(km4_splits_ranks[[#This Row],[21 - 30]]="DNF","DNF",km4_splits_ranks[[#This Row],[20 okr ]]+km4_splits_ranks[[#This Row],[21 - 30]])</f>
        <v>5.2665393518518525E-2</v>
      </c>
      <c r="AI98" s="17">
        <f>IF(km4_splits_ranks[[#This Row],[31 - 40]]="DNF","DNF",km4_splits_ranks[[#This Row],[30 okr ]]+km4_splits_ranks[[#This Row],[31 - 40]])</f>
        <v>7.0680324074074083E-2</v>
      </c>
      <c r="AJ98" s="17">
        <f>IF(km4_splits_ranks[[#This Row],[41 - 50]]="DNF","DNF",km4_splits_ranks[[#This Row],[40 okr ]]+km4_splits_ranks[[#This Row],[41 - 50]])</f>
        <v>8.7909606481481495E-2</v>
      </c>
      <c r="AK98" s="17">
        <f>IF(km4_splits_ranks[[#This Row],[51 - 60]]="DNF","DNF",km4_splits_ranks[[#This Row],[50 okr ]]+km4_splits_ranks[[#This Row],[51 - 60]])</f>
        <v>0.10529178240740741</v>
      </c>
      <c r="AL98" s="17">
        <f>IF(km4_splits_ranks[[#This Row],[61 - 70]]="DNF","DNF",km4_splits_ranks[[#This Row],[60 okr ]]+km4_splits_ranks[[#This Row],[61 - 70]])</f>
        <v>0.1221900462962963</v>
      </c>
      <c r="AM98" s="17">
        <f>IF(km4_splits_ranks[[#This Row],[71 - 80]]="DNF","DNF",km4_splits_ranks[[#This Row],[70 okr ]]+km4_splits_ranks[[#This Row],[71 - 80]])</f>
        <v>0.13872025462962964</v>
      </c>
      <c r="AN98" s="17">
        <f>IF(km4_splits_ranks[[#This Row],[81 - 90]]="DNF","DNF",km4_splits_ranks[[#This Row],[80 okr ]]+km4_splits_ranks[[#This Row],[81 - 90]])</f>
        <v>0.15527569444444445</v>
      </c>
      <c r="AO98" s="17">
        <f>IF(km4_splits_ranks[[#This Row],[91 - 100]]="DNF","DNF",km4_splits_ranks[[#This Row],[90 okr ]]+km4_splits_ranks[[#This Row],[91 - 100]])</f>
        <v>0.17225057870370369</v>
      </c>
      <c r="AP98" s="22">
        <f>IF(km4_splits_ranks[[#This Row],[101 - 105]]="DNF","DNF",km4_splits_ranks[[#This Row],[100 okr ]]+km4_splits_ranks[[#This Row],[101 - 105]])</f>
        <v>0.18097974537037037</v>
      </c>
      <c r="AQ98" s="47">
        <f>IF(km4_splits_ranks[[#This Row],[10 okr ]]="DNF","DNF",RANK(km4_splits_ranks[[#This Row],[10 okr ]],km4_splits_ranks[[10 okr ]],1))</f>
        <v>117</v>
      </c>
      <c r="AR98" s="48">
        <f>IF(km4_splits_ranks[[#This Row],[20 okr ]]="DNF","DNF",RANK(km4_splits_ranks[[#This Row],[20 okr ]],km4_splits_ranks[[20 okr ]],1))</f>
        <v>117</v>
      </c>
      <c r="AS98" s="48">
        <f>IF(km4_splits_ranks[[#This Row],[30 okr ]]="DNF","DNF",RANK(km4_splits_ranks[[#This Row],[30 okr ]],km4_splits_ranks[[30 okr ]],1))</f>
        <v>118</v>
      </c>
      <c r="AT98" s="48">
        <f>IF(km4_splits_ranks[[#This Row],[40 okr ]]="DNF","DNF",RANK(km4_splits_ranks[[#This Row],[40 okr ]],km4_splits_ranks[[40 okr ]],1))</f>
        <v>117</v>
      </c>
      <c r="AU98" s="48">
        <f>IF(km4_splits_ranks[[#This Row],[50 okr ]]="DNF","DNF",RANK(km4_splits_ranks[[#This Row],[50 okr ]],km4_splits_ranks[[50 okr ]],1))</f>
        <v>113</v>
      </c>
      <c r="AV98" s="48">
        <f>IF(km4_splits_ranks[[#This Row],[60 okr ]]="DNF","DNF",RANK(km4_splits_ranks[[#This Row],[60 okr ]],km4_splits_ranks[[60 okr ]],1))</f>
        <v>110</v>
      </c>
      <c r="AW98" s="48">
        <f>IF(km4_splits_ranks[[#This Row],[70 okr ]]="DNF","DNF",RANK(km4_splits_ranks[[#This Row],[70 okr ]],km4_splits_ranks[[70 okr ]],1))</f>
        <v>105</v>
      </c>
      <c r="AX98" s="48">
        <f>IF(km4_splits_ranks[[#This Row],[80 okr ]]="DNF","DNF",RANK(km4_splits_ranks[[#This Row],[80 okr ]],km4_splits_ranks[[80 okr ]],1))</f>
        <v>103</v>
      </c>
      <c r="AY98" s="48">
        <f>IF(km4_splits_ranks[[#This Row],[90 okr ]]="DNF","DNF",RANK(km4_splits_ranks[[#This Row],[90 okr ]],km4_splits_ranks[[90 okr ]],1))</f>
        <v>99</v>
      </c>
      <c r="AZ98" s="48">
        <f>IF(km4_splits_ranks[[#This Row],[100 okr ]]="DNF","DNF",RANK(km4_splits_ranks[[#This Row],[100 okr ]],km4_splits_ranks[[100 okr ]],1))</f>
        <v>95</v>
      </c>
      <c r="BA98" s="48">
        <f>IF(km4_splits_ranks[[#This Row],[105 okr ]]="DNF","DNF",RANK(km4_splits_ranks[[#This Row],[105 okr ]],km4_splits_ranks[[105 okr ]],1))</f>
        <v>95</v>
      </c>
    </row>
    <row r="99" spans="2:53" x14ac:dyDescent="0.2">
      <c r="B99" s="4">
        <f>laps_times[[#This Row],[poř]]</f>
        <v>96</v>
      </c>
      <c r="C99" s="1">
        <f>laps_times[[#This Row],[s.č.]]</f>
        <v>54</v>
      </c>
      <c r="D99" s="1" t="str">
        <f>laps_times[[#This Row],[jméno]]</f>
        <v>Kubičková Eliška Anna</v>
      </c>
      <c r="E99" s="2">
        <f>laps_times[[#This Row],[roč]]</f>
        <v>1966</v>
      </c>
      <c r="F99" s="2" t="str">
        <f>laps_times[[#This Row],[kat]]</f>
        <v>Z2</v>
      </c>
      <c r="G99" s="2">
        <f>laps_times[[#This Row],[poř_kat]]</f>
        <v>7</v>
      </c>
      <c r="H99" s="136" t="str">
        <f>IF(ISBLANK(laps_times[[#This Row],[klub]]),"-",laps_times[[#This Row],[klub]])</f>
        <v>SC Marathon Plzeň</v>
      </c>
      <c r="I99" s="143">
        <f>laps_times[[#This Row],[celk. čas]]</f>
        <v>0.18186342592592594</v>
      </c>
      <c r="J99" s="160">
        <f>SUM(laps_times[[#This Row],[1]:[10]])</f>
        <v>1.8649884259259262E-2</v>
      </c>
      <c r="K99" s="161">
        <f>SUM(laps_times[[#This Row],[11]:[20]])</f>
        <v>1.715324074074074E-2</v>
      </c>
      <c r="L99" s="161">
        <f>SUM(laps_times[[#This Row],[21]:[30]])</f>
        <v>1.6609259259259261E-2</v>
      </c>
      <c r="M99" s="161">
        <f>SUM(laps_times[[#This Row],[31]:[40]])</f>
        <v>1.6603819444444445E-2</v>
      </c>
      <c r="N99" s="161">
        <f>SUM(laps_times[[#This Row],[41]:[50]])</f>
        <v>1.6327893518518516E-2</v>
      </c>
      <c r="O99" s="161">
        <f>SUM(laps_times[[#This Row],[51]:[60]])</f>
        <v>1.6547685185185186E-2</v>
      </c>
      <c r="P99" s="161">
        <f>SUM(laps_times[[#This Row],[61]:[70]])</f>
        <v>1.7035648148148147E-2</v>
      </c>
      <c r="Q99" s="161">
        <f>SUM(laps_times[[#This Row],[71]:[80]])</f>
        <v>1.7067939814814814E-2</v>
      </c>
      <c r="R99" s="161">
        <f>SUM(laps_times[[#This Row],[81]:[90]])</f>
        <v>1.803923611111111E-2</v>
      </c>
      <c r="S99" s="161">
        <f>SUM(laps_times[[#This Row],[91]:[100]])</f>
        <v>1.8549305555555555E-2</v>
      </c>
      <c r="T99" s="162">
        <f>SUM(laps_times[[#This Row],[101]:[105]])</f>
        <v>9.2871527777777779E-3</v>
      </c>
      <c r="U99" s="44">
        <f>IF(km4_splits_ranks[[#This Row],[1 - 10]]="DNF","DNF",RANK(km4_splits_ranks[[#This Row],[1 - 10]],km4_splits_ranks[1 - 10],1))</f>
        <v>119</v>
      </c>
      <c r="V99" s="45">
        <f>IF(km4_splits_ranks[[#This Row],[11 - 20]]="DNF","DNF",RANK(km4_splits_ranks[[#This Row],[11 - 20]],km4_splits_ranks[11 - 20],1))</f>
        <v>116</v>
      </c>
      <c r="W99" s="45">
        <f>IF(km4_splits_ranks[[#This Row],[21 - 30]]="DNF","DNF",RANK(km4_splits_ranks[[#This Row],[21 - 30]],km4_splits_ranks[21 - 30],1))</f>
        <v>107</v>
      </c>
      <c r="X99" s="45">
        <f>IF(km4_splits_ranks[[#This Row],[31 - 40]]="DNF","DNF",RANK(km4_splits_ranks[[#This Row],[31 - 40]],km4_splits_ranks[31 - 40],1))</f>
        <v>104</v>
      </c>
      <c r="Y99" s="45">
        <f>IF(km4_splits_ranks[[#This Row],[41 - 50]]="DNF","DNF",RANK(km4_splits_ranks[[#This Row],[41 - 50]],km4_splits_ranks[41 - 50],1))</f>
        <v>94</v>
      </c>
      <c r="Z99" s="45">
        <f>IF(km4_splits_ranks[[#This Row],[51 - 60]]="DNF","DNF",RANK(km4_splits_ranks[[#This Row],[51 - 60]],km4_splits_ranks[51 - 60],1))</f>
        <v>92</v>
      </c>
      <c r="AA99" s="45">
        <f>IF(km4_splits_ranks[[#This Row],[61 - 70]]="DNF","DNF",RANK(km4_splits_ranks[[#This Row],[61 - 70]],km4_splits_ranks[61 - 70],1))</f>
        <v>90</v>
      </c>
      <c r="AB99" s="45">
        <f>IF(km4_splits_ranks[[#This Row],[71 - 80]]="DNF","DNF",RANK(km4_splits_ranks[[#This Row],[71 - 80]],km4_splits_ranks[71 - 80],1))</f>
        <v>82</v>
      </c>
      <c r="AC99" s="45">
        <f>IF(km4_splits_ranks[[#This Row],[81 - 90]]="DNF","DNF",RANK(km4_splits_ranks[[#This Row],[81 - 90]],km4_splits_ranks[81 - 90],1))</f>
        <v>84</v>
      </c>
      <c r="AD99" s="45">
        <f>IF(km4_splits_ranks[[#This Row],[91 - 100]]="DNF","DNF",RANK(km4_splits_ranks[[#This Row],[91 - 100]],km4_splits_ranks[91 - 100],1))</f>
        <v>86</v>
      </c>
      <c r="AE99" s="46">
        <f>IF(km4_splits_ranks[[#This Row],[101 - 105]]="DNF","DNF",RANK(km4_splits_ranks[[#This Row],[101 - 105]],km4_splits_ranks[101 - 105],1))</f>
        <v>92</v>
      </c>
      <c r="AF99" s="21">
        <f>km4_splits_ranks[[#This Row],[1 - 10]]</f>
        <v>1.8649884259259262E-2</v>
      </c>
      <c r="AG99" s="17">
        <f>IF(km4_splits_ranks[[#This Row],[11 - 20]]="DNF","DNF",km4_splits_ranks[[#This Row],[10 okr ]]+km4_splits_ranks[[#This Row],[11 - 20]])</f>
        <v>3.5803125000000005E-2</v>
      </c>
      <c r="AH99" s="17">
        <f>IF(km4_splits_ranks[[#This Row],[21 - 30]]="DNF","DNF",km4_splits_ranks[[#This Row],[20 okr ]]+km4_splits_ranks[[#This Row],[21 - 30]])</f>
        <v>5.2412384259259266E-2</v>
      </c>
      <c r="AI99" s="17">
        <f>IF(km4_splits_ranks[[#This Row],[31 - 40]]="DNF","DNF",km4_splits_ranks[[#This Row],[30 okr ]]+km4_splits_ranks[[#This Row],[31 - 40]])</f>
        <v>6.9016203703703705E-2</v>
      </c>
      <c r="AJ99" s="17">
        <f>IF(km4_splits_ranks[[#This Row],[41 - 50]]="DNF","DNF",km4_splits_ranks[[#This Row],[40 okr ]]+km4_splits_ranks[[#This Row],[41 - 50]])</f>
        <v>8.5344097222222221E-2</v>
      </c>
      <c r="AK99" s="17">
        <f>IF(km4_splits_ranks[[#This Row],[51 - 60]]="DNF","DNF",km4_splits_ranks[[#This Row],[50 okr ]]+km4_splits_ranks[[#This Row],[51 - 60]])</f>
        <v>0.1018917824074074</v>
      </c>
      <c r="AL99" s="17">
        <f>IF(km4_splits_ranks[[#This Row],[61 - 70]]="DNF","DNF",km4_splits_ranks[[#This Row],[60 okr ]]+km4_splits_ranks[[#This Row],[61 - 70]])</f>
        <v>0.11892743055555555</v>
      </c>
      <c r="AM99" s="17">
        <f>IF(km4_splits_ranks[[#This Row],[71 - 80]]="DNF","DNF",km4_splits_ranks[[#This Row],[70 okr ]]+km4_splits_ranks[[#This Row],[71 - 80]])</f>
        <v>0.13599537037037035</v>
      </c>
      <c r="AN99" s="17">
        <f>IF(km4_splits_ranks[[#This Row],[81 - 90]]="DNF","DNF",km4_splits_ranks[[#This Row],[80 okr ]]+km4_splits_ranks[[#This Row],[81 - 90]])</f>
        <v>0.15403460648148146</v>
      </c>
      <c r="AO99" s="17">
        <f>IF(km4_splits_ranks[[#This Row],[91 - 100]]="DNF","DNF",km4_splits_ranks[[#This Row],[90 okr ]]+km4_splits_ranks[[#This Row],[91 - 100]])</f>
        <v>0.17258391203703702</v>
      </c>
      <c r="AP99" s="22">
        <f>IF(km4_splits_ranks[[#This Row],[101 - 105]]="DNF","DNF",km4_splits_ranks[[#This Row],[100 okr ]]+km4_splits_ranks[[#This Row],[101 - 105]])</f>
        <v>0.1818710648148148</v>
      </c>
      <c r="AQ99" s="47">
        <f>IF(km4_splits_ranks[[#This Row],[10 okr ]]="DNF","DNF",RANK(km4_splits_ranks[[#This Row],[10 okr ]],km4_splits_ranks[[10 okr ]],1))</f>
        <v>119</v>
      </c>
      <c r="AR99" s="48">
        <f>IF(km4_splits_ranks[[#This Row],[20 okr ]]="DNF","DNF",RANK(km4_splits_ranks[[#This Row],[20 okr ]],km4_splits_ranks[[20 okr ]],1))</f>
        <v>118</v>
      </c>
      <c r="AS99" s="48">
        <f>IF(km4_splits_ranks[[#This Row],[30 okr ]]="DNF","DNF",RANK(km4_splits_ranks[[#This Row],[30 okr ]],km4_splits_ranks[[30 okr ]],1))</f>
        <v>117</v>
      </c>
      <c r="AT99" s="48">
        <f>IF(km4_splits_ranks[[#This Row],[40 okr ]]="DNF","DNF",RANK(km4_splits_ranks[[#This Row],[40 okr ]],km4_splits_ranks[[40 okr ]],1))</f>
        <v>112</v>
      </c>
      <c r="AU99" s="48">
        <f>IF(km4_splits_ranks[[#This Row],[50 okr ]]="DNF","DNF",RANK(km4_splits_ranks[[#This Row],[50 okr ]],km4_splits_ranks[[50 okr ]],1))</f>
        <v>107</v>
      </c>
      <c r="AV99" s="48">
        <f>IF(km4_splits_ranks[[#This Row],[60 okr ]]="DNF","DNF",RANK(km4_splits_ranks[[#This Row],[60 okr ]],km4_splits_ranks[[60 okr ]],1))</f>
        <v>105</v>
      </c>
      <c r="AW99" s="48">
        <f>IF(km4_splits_ranks[[#This Row],[70 okr ]]="DNF","DNF",RANK(km4_splits_ranks[[#This Row],[70 okr ]],km4_splits_ranks[[70 okr ]],1))</f>
        <v>101</v>
      </c>
      <c r="AX99" s="48">
        <f>IF(km4_splits_ranks[[#This Row],[80 okr ]]="DNF","DNF",RANK(km4_splits_ranks[[#This Row],[80 okr ]],km4_splits_ranks[[80 okr ]],1))</f>
        <v>100</v>
      </c>
      <c r="AY99" s="48">
        <f>IF(km4_splits_ranks[[#This Row],[90 okr ]]="DNF","DNF",RANK(km4_splits_ranks[[#This Row],[90 okr ]],km4_splits_ranks[[90 okr ]],1))</f>
        <v>97</v>
      </c>
      <c r="AZ99" s="48">
        <f>IF(km4_splits_ranks[[#This Row],[100 okr ]]="DNF","DNF",RANK(km4_splits_ranks[[#This Row],[100 okr ]],km4_splits_ranks[[100 okr ]],1))</f>
        <v>96</v>
      </c>
      <c r="BA99" s="48">
        <f>IF(km4_splits_ranks[[#This Row],[105 okr ]]="DNF","DNF",RANK(km4_splits_ranks[[#This Row],[105 okr ]],km4_splits_ranks[[105 okr ]],1))</f>
        <v>96</v>
      </c>
    </row>
    <row r="100" spans="2:53" x14ac:dyDescent="0.2">
      <c r="B100" s="4">
        <f>laps_times[[#This Row],[poř]]</f>
        <v>97</v>
      </c>
      <c r="C100" s="1">
        <f>laps_times[[#This Row],[s.č.]]</f>
        <v>98</v>
      </c>
      <c r="D100" s="1" t="str">
        <f>laps_times[[#This Row],[jméno]]</f>
        <v>Ščibran Miroslav</v>
      </c>
      <c r="E100" s="2">
        <f>laps_times[[#This Row],[roč]]</f>
        <v>1977</v>
      </c>
      <c r="F100" s="2" t="str">
        <f>laps_times[[#This Row],[kat]]</f>
        <v>M40</v>
      </c>
      <c r="G100" s="2">
        <f>laps_times[[#This Row],[poř_kat]]</f>
        <v>40</v>
      </c>
      <c r="H100" s="136" t="str">
        <f>IF(ISBLANK(laps_times[[#This Row],[klub]]),"-",laps_times[[#This Row],[klub]])</f>
        <v>Sirka a Miza Žilina</v>
      </c>
      <c r="I100" s="143">
        <f>laps_times[[#This Row],[celk. čas]]</f>
        <v>0.18339120370370368</v>
      </c>
      <c r="J100" s="160">
        <f>SUM(laps_times[[#This Row],[1]:[10]])</f>
        <v>1.7566666666666664E-2</v>
      </c>
      <c r="K100" s="161">
        <f>SUM(laps_times[[#This Row],[11]:[20]])</f>
        <v>1.6585995370370372E-2</v>
      </c>
      <c r="L100" s="161">
        <f>SUM(laps_times[[#This Row],[21]:[30]])</f>
        <v>1.690011574074074E-2</v>
      </c>
      <c r="M100" s="161">
        <f>SUM(laps_times[[#This Row],[31]:[40]])</f>
        <v>1.602175925925926E-2</v>
      </c>
      <c r="N100" s="161">
        <f>SUM(laps_times[[#This Row],[41]:[50]])</f>
        <v>1.6569328703703704E-2</v>
      </c>
      <c r="O100" s="161">
        <f>SUM(laps_times[[#This Row],[51]:[60]])</f>
        <v>1.7274305555555557E-2</v>
      </c>
      <c r="P100" s="161">
        <f>SUM(laps_times[[#This Row],[61]:[70]])</f>
        <v>1.7470370370370369E-2</v>
      </c>
      <c r="Q100" s="161">
        <f>SUM(laps_times[[#This Row],[71]:[80]])</f>
        <v>1.8340509259259258E-2</v>
      </c>
      <c r="R100" s="161">
        <f>SUM(laps_times[[#This Row],[81]:[90]])</f>
        <v>1.8565856481481482E-2</v>
      </c>
      <c r="S100" s="161">
        <f>SUM(laps_times[[#This Row],[91]:[100]])</f>
        <v>1.8908333333333336E-2</v>
      </c>
      <c r="T100" s="162">
        <f>SUM(laps_times[[#This Row],[101]:[105]])</f>
        <v>9.1907407407407406E-3</v>
      </c>
      <c r="U100" s="44">
        <f>IF(km4_splits_ranks[[#This Row],[1 - 10]]="DNF","DNF",RANK(km4_splits_ranks[[#This Row],[1 - 10]],km4_splits_ranks[1 - 10],1))</f>
        <v>115</v>
      </c>
      <c r="V100" s="45">
        <f>IF(km4_splits_ranks[[#This Row],[11 - 20]]="DNF","DNF",RANK(km4_splits_ranks[[#This Row],[11 - 20]],km4_splits_ranks[11 - 20],1))</f>
        <v>108</v>
      </c>
      <c r="W100" s="45">
        <f>IF(km4_splits_ranks[[#This Row],[21 - 30]]="DNF","DNF",RANK(km4_splits_ranks[[#This Row],[21 - 30]],km4_splits_ranks[21 - 30],1))</f>
        <v>111</v>
      </c>
      <c r="X100" s="45">
        <f>IF(km4_splits_ranks[[#This Row],[31 - 40]]="DNF","DNF",RANK(km4_splits_ranks[[#This Row],[31 - 40]],km4_splits_ranks[31 - 40],1))</f>
        <v>100</v>
      </c>
      <c r="Y100" s="45">
        <f>IF(km4_splits_ranks[[#This Row],[41 - 50]]="DNF","DNF",RANK(km4_splits_ranks[[#This Row],[41 - 50]],km4_splits_ranks[41 - 50],1))</f>
        <v>100</v>
      </c>
      <c r="Z100" s="45">
        <f>IF(km4_splits_ranks[[#This Row],[51 - 60]]="DNF","DNF",RANK(km4_splits_ranks[[#This Row],[51 - 60]],km4_splits_ranks[51 - 60],1))</f>
        <v>98</v>
      </c>
      <c r="AA100" s="45">
        <f>IF(km4_splits_ranks[[#This Row],[61 - 70]]="DNF","DNF",RANK(km4_splits_ranks[[#This Row],[61 - 70]],km4_splits_ranks[61 - 70],1))</f>
        <v>94</v>
      </c>
      <c r="AB100" s="45">
        <f>IF(km4_splits_ranks[[#This Row],[71 - 80]]="DNF","DNF",RANK(km4_splits_ranks[[#This Row],[71 - 80]],km4_splits_ranks[71 - 80],1))</f>
        <v>98</v>
      </c>
      <c r="AC100" s="45">
        <f>IF(km4_splits_ranks[[#This Row],[81 - 90]]="DNF","DNF",RANK(km4_splits_ranks[[#This Row],[81 - 90]],km4_splits_ranks[81 - 90],1))</f>
        <v>89</v>
      </c>
      <c r="AD100" s="45">
        <f>IF(km4_splits_ranks[[#This Row],[91 - 100]]="DNF","DNF",RANK(km4_splits_ranks[[#This Row],[91 - 100]],km4_splits_ranks[91 - 100],1))</f>
        <v>93</v>
      </c>
      <c r="AE100" s="46">
        <f>IF(km4_splits_ranks[[#This Row],[101 - 105]]="DNF","DNF",RANK(km4_splits_ranks[[#This Row],[101 - 105]],km4_splits_ranks[101 - 105],1))</f>
        <v>90</v>
      </c>
      <c r="AF100" s="21">
        <f>km4_splits_ranks[[#This Row],[1 - 10]]</f>
        <v>1.7566666666666664E-2</v>
      </c>
      <c r="AG100" s="17">
        <f>IF(km4_splits_ranks[[#This Row],[11 - 20]]="DNF","DNF",km4_splits_ranks[[#This Row],[10 okr ]]+km4_splits_ranks[[#This Row],[11 - 20]])</f>
        <v>3.415266203703704E-2</v>
      </c>
      <c r="AH100" s="17">
        <f>IF(km4_splits_ranks[[#This Row],[21 - 30]]="DNF","DNF",km4_splits_ranks[[#This Row],[20 okr ]]+km4_splits_ranks[[#This Row],[21 - 30]])</f>
        <v>5.105277777777778E-2</v>
      </c>
      <c r="AI100" s="17">
        <f>IF(km4_splits_ranks[[#This Row],[31 - 40]]="DNF","DNF",km4_splits_ranks[[#This Row],[30 okr ]]+km4_splits_ranks[[#This Row],[31 - 40]])</f>
        <v>6.7074537037037044E-2</v>
      </c>
      <c r="AJ100" s="17">
        <f>IF(km4_splits_ranks[[#This Row],[41 - 50]]="DNF","DNF",km4_splits_ranks[[#This Row],[40 okr ]]+km4_splits_ranks[[#This Row],[41 - 50]])</f>
        <v>8.3643865740740744E-2</v>
      </c>
      <c r="AK100" s="17">
        <f>IF(km4_splits_ranks[[#This Row],[51 - 60]]="DNF","DNF",km4_splits_ranks[[#This Row],[50 okr ]]+km4_splits_ranks[[#This Row],[51 - 60]])</f>
        <v>0.10091817129629629</v>
      </c>
      <c r="AL100" s="17">
        <f>IF(km4_splits_ranks[[#This Row],[61 - 70]]="DNF","DNF",km4_splits_ranks[[#This Row],[60 okr ]]+km4_splits_ranks[[#This Row],[61 - 70]])</f>
        <v>0.11838854166666667</v>
      </c>
      <c r="AM100" s="17">
        <f>IF(km4_splits_ranks[[#This Row],[71 - 80]]="DNF","DNF",km4_splits_ranks[[#This Row],[70 okr ]]+km4_splits_ranks[[#This Row],[71 - 80]])</f>
        <v>0.13672905092592591</v>
      </c>
      <c r="AN100" s="17">
        <f>IF(km4_splits_ranks[[#This Row],[81 - 90]]="DNF","DNF",km4_splits_ranks[[#This Row],[80 okr ]]+km4_splits_ranks[[#This Row],[81 - 90]])</f>
        <v>0.1552949074074074</v>
      </c>
      <c r="AO100" s="17">
        <f>IF(km4_splits_ranks[[#This Row],[91 - 100]]="DNF","DNF",km4_splits_ranks[[#This Row],[90 okr ]]+km4_splits_ranks[[#This Row],[91 - 100]])</f>
        <v>0.17420324074074073</v>
      </c>
      <c r="AP100" s="22">
        <f>IF(km4_splits_ranks[[#This Row],[101 - 105]]="DNF","DNF",km4_splits_ranks[[#This Row],[100 okr ]]+km4_splits_ranks[[#This Row],[101 - 105]])</f>
        <v>0.18339398148148148</v>
      </c>
      <c r="AQ100" s="47">
        <f>IF(km4_splits_ranks[[#This Row],[10 okr ]]="DNF","DNF",RANK(km4_splits_ranks[[#This Row],[10 okr ]],km4_splits_ranks[[10 okr ]],1))</f>
        <v>115</v>
      </c>
      <c r="AR100" s="48">
        <f>IF(km4_splits_ranks[[#This Row],[20 okr ]]="DNF","DNF",RANK(km4_splits_ranks[[#This Row],[20 okr ]],km4_splits_ranks[[20 okr ]],1))</f>
        <v>113</v>
      </c>
      <c r="AS100" s="48">
        <f>IF(km4_splits_ranks[[#This Row],[30 okr ]]="DNF","DNF",RANK(km4_splits_ranks[[#This Row],[30 okr ]],km4_splits_ranks[[30 okr ]],1))</f>
        <v>112</v>
      </c>
      <c r="AT100" s="48">
        <f>IF(km4_splits_ranks[[#This Row],[40 okr ]]="DNF","DNF",RANK(km4_splits_ranks[[#This Row],[40 okr ]],km4_splits_ranks[[40 okr ]],1))</f>
        <v>107</v>
      </c>
      <c r="AU100" s="48">
        <f>IF(km4_splits_ranks[[#This Row],[50 okr ]]="DNF","DNF",RANK(km4_splits_ranks[[#This Row],[50 okr ]],km4_splits_ranks[[50 okr ]],1))</f>
        <v>105</v>
      </c>
      <c r="AV100" s="48">
        <f>IF(km4_splits_ranks[[#This Row],[60 okr ]]="DNF","DNF",RANK(km4_splits_ranks[[#This Row],[60 okr ]],km4_splits_ranks[[60 okr ]],1))</f>
        <v>102</v>
      </c>
      <c r="AW100" s="48">
        <f>IF(km4_splits_ranks[[#This Row],[70 okr ]]="DNF","DNF",RANK(km4_splits_ranks[[#This Row],[70 okr ]],km4_splits_ranks[[70 okr ]],1))</f>
        <v>100</v>
      </c>
      <c r="AX100" s="48">
        <f>IF(km4_splits_ranks[[#This Row],[80 okr ]]="DNF","DNF",RANK(km4_splits_ranks[[#This Row],[80 okr ]],km4_splits_ranks[[80 okr ]],1))</f>
        <v>101</v>
      </c>
      <c r="AY100" s="48">
        <f>IF(km4_splits_ranks[[#This Row],[90 okr ]]="DNF","DNF",RANK(km4_splits_ranks[[#This Row],[90 okr ]],km4_splits_ranks[[90 okr ]],1))</f>
        <v>100</v>
      </c>
      <c r="AZ100" s="48">
        <f>IF(km4_splits_ranks[[#This Row],[100 okr ]]="DNF","DNF",RANK(km4_splits_ranks[[#This Row],[100 okr ]],km4_splits_ranks[[100 okr ]],1))</f>
        <v>98</v>
      </c>
      <c r="BA100" s="48">
        <f>IF(km4_splits_ranks[[#This Row],[105 okr ]]="DNF","DNF",RANK(km4_splits_ranks[[#This Row],[105 okr ]],km4_splits_ranks[[105 okr ]],1))</f>
        <v>97</v>
      </c>
    </row>
    <row r="101" spans="2:53" x14ac:dyDescent="0.2">
      <c r="B101" s="4">
        <f>laps_times[[#This Row],[poř]]</f>
        <v>98</v>
      </c>
      <c r="C101" s="1">
        <f>laps_times[[#This Row],[s.č.]]</f>
        <v>118</v>
      </c>
      <c r="D101" s="1" t="str">
        <f>laps_times[[#This Row],[jméno]]</f>
        <v>Vejvoda Jiří</v>
      </c>
      <c r="E101" s="2">
        <f>laps_times[[#This Row],[roč]]</f>
        <v>1971</v>
      </c>
      <c r="F101" s="2" t="str">
        <f>laps_times[[#This Row],[kat]]</f>
        <v>M40</v>
      </c>
      <c r="G101" s="2">
        <f>laps_times[[#This Row],[poř_kat]]</f>
        <v>41</v>
      </c>
      <c r="H101" s="136" t="str">
        <f>IF(ISBLANK(laps_times[[#This Row],[klub]]),"-",laps_times[[#This Row],[klub]])</f>
        <v>-</v>
      </c>
      <c r="I101" s="143">
        <f>laps_times[[#This Row],[celk. čas]]</f>
        <v>0.1839814814814815</v>
      </c>
      <c r="J101" s="160">
        <f>SUM(laps_times[[#This Row],[1]:[10]])</f>
        <v>1.7302777777777782E-2</v>
      </c>
      <c r="K101" s="161">
        <f>SUM(laps_times[[#This Row],[11]:[20]])</f>
        <v>1.6768865740740737E-2</v>
      </c>
      <c r="L101" s="161">
        <f>SUM(laps_times[[#This Row],[21]:[30]])</f>
        <v>1.678460648148148E-2</v>
      </c>
      <c r="M101" s="161">
        <f>SUM(laps_times[[#This Row],[31]:[40]])</f>
        <v>1.6503587962962963E-2</v>
      </c>
      <c r="N101" s="161">
        <f>SUM(laps_times[[#This Row],[41]:[50]])</f>
        <v>1.7087268518518519E-2</v>
      </c>
      <c r="O101" s="161">
        <f>SUM(laps_times[[#This Row],[51]:[60]])</f>
        <v>1.8466087962962965E-2</v>
      </c>
      <c r="P101" s="161">
        <f>SUM(laps_times[[#This Row],[61]:[70]])</f>
        <v>1.7035185185185184E-2</v>
      </c>
      <c r="Q101" s="161">
        <f>SUM(laps_times[[#This Row],[71]:[80]])</f>
        <v>1.8190856481481481E-2</v>
      </c>
      <c r="R101" s="161">
        <f>SUM(laps_times[[#This Row],[81]:[90]])</f>
        <v>1.8653009259259262E-2</v>
      </c>
      <c r="S101" s="161">
        <f>SUM(laps_times[[#This Row],[91]:[100]])</f>
        <v>1.8554166666666667E-2</v>
      </c>
      <c r="T101" s="162">
        <f>SUM(laps_times[[#This Row],[101]:[105]])</f>
        <v>8.6413194444444445E-3</v>
      </c>
      <c r="U101" s="44">
        <f>IF(km4_splits_ranks[[#This Row],[1 - 10]]="DNF","DNF",RANK(km4_splits_ranks[[#This Row],[1 - 10]],km4_splits_ranks[1 - 10],1))</f>
        <v>111</v>
      </c>
      <c r="V101" s="45">
        <f>IF(km4_splits_ranks[[#This Row],[11 - 20]]="DNF","DNF",RANK(km4_splits_ranks[[#This Row],[11 - 20]],km4_splits_ranks[11 - 20],1))</f>
        <v>112</v>
      </c>
      <c r="W101" s="45">
        <f>IF(km4_splits_ranks[[#This Row],[21 - 30]]="DNF","DNF",RANK(km4_splits_ranks[[#This Row],[21 - 30]],km4_splits_ranks[21 - 30],1))</f>
        <v>109</v>
      </c>
      <c r="X101" s="45">
        <f>IF(km4_splits_ranks[[#This Row],[31 - 40]]="DNF","DNF",RANK(km4_splits_ranks[[#This Row],[31 - 40]],km4_splits_ranks[31 - 40],1))</f>
        <v>103</v>
      </c>
      <c r="Y101" s="45">
        <f>IF(km4_splits_ranks[[#This Row],[41 - 50]]="DNF","DNF",RANK(km4_splits_ranks[[#This Row],[41 - 50]],km4_splits_ranks[41 - 50],1))</f>
        <v>103</v>
      </c>
      <c r="Z101" s="45">
        <f>IF(km4_splits_ranks[[#This Row],[51 - 60]]="DNF","DNF",RANK(km4_splits_ranks[[#This Row],[51 - 60]],km4_splits_ranks[51 - 60],1))</f>
        <v>109</v>
      </c>
      <c r="AA101" s="45">
        <f>IF(km4_splits_ranks[[#This Row],[61 - 70]]="DNF","DNF",RANK(km4_splits_ranks[[#This Row],[61 - 70]],km4_splits_ranks[61 - 70],1))</f>
        <v>89</v>
      </c>
      <c r="AB101" s="45">
        <f>IF(km4_splits_ranks[[#This Row],[71 - 80]]="DNF","DNF",RANK(km4_splits_ranks[[#This Row],[71 - 80]],km4_splits_ranks[71 - 80],1))</f>
        <v>96</v>
      </c>
      <c r="AC101" s="45">
        <f>IF(km4_splits_ranks[[#This Row],[81 - 90]]="DNF","DNF",RANK(km4_splits_ranks[[#This Row],[81 - 90]],km4_splits_ranks[81 - 90],1))</f>
        <v>90</v>
      </c>
      <c r="AD101" s="45">
        <f>IF(km4_splits_ranks[[#This Row],[91 - 100]]="DNF","DNF",RANK(km4_splits_ranks[[#This Row],[91 - 100]],km4_splits_ranks[91 - 100],1))</f>
        <v>87</v>
      </c>
      <c r="AE101" s="46">
        <f>IF(km4_splits_ranks[[#This Row],[101 - 105]]="DNF","DNF",RANK(km4_splits_ranks[[#This Row],[101 - 105]],km4_splits_ranks[101 - 105],1))</f>
        <v>78</v>
      </c>
      <c r="AF101" s="21">
        <f>km4_splits_ranks[[#This Row],[1 - 10]]</f>
        <v>1.7302777777777782E-2</v>
      </c>
      <c r="AG101" s="17">
        <f>IF(km4_splits_ranks[[#This Row],[11 - 20]]="DNF","DNF",km4_splits_ranks[[#This Row],[10 okr ]]+km4_splits_ranks[[#This Row],[11 - 20]])</f>
        <v>3.4071643518518518E-2</v>
      </c>
      <c r="AH101" s="17">
        <f>IF(km4_splits_ranks[[#This Row],[21 - 30]]="DNF","DNF",km4_splits_ranks[[#This Row],[20 okr ]]+km4_splits_ranks[[#This Row],[21 - 30]])</f>
        <v>5.0856249999999999E-2</v>
      </c>
      <c r="AI101" s="17">
        <f>IF(km4_splits_ranks[[#This Row],[31 - 40]]="DNF","DNF",km4_splits_ranks[[#This Row],[30 okr ]]+km4_splits_ranks[[#This Row],[31 - 40]])</f>
        <v>6.7359837962962965E-2</v>
      </c>
      <c r="AJ101" s="17">
        <f>IF(km4_splits_ranks[[#This Row],[41 - 50]]="DNF","DNF",km4_splits_ranks[[#This Row],[40 okr ]]+km4_splits_ranks[[#This Row],[41 - 50]])</f>
        <v>8.4447106481481488E-2</v>
      </c>
      <c r="AK101" s="17">
        <f>IF(km4_splits_ranks[[#This Row],[51 - 60]]="DNF","DNF",km4_splits_ranks[[#This Row],[50 okr ]]+km4_splits_ranks[[#This Row],[51 - 60]])</f>
        <v>0.10291319444444445</v>
      </c>
      <c r="AL101" s="17">
        <f>IF(km4_splits_ranks[[#This Row],[61 - 70]]="DNF","DNF",km4_splits_ranks[[#This Row],[60 okr ]]+km4_splits_ranks[[#This Row],[61 - 70]])</f>
        <v>0.11994837962962963</v>
      </c>
      <c r="AM101" s="17">
        <f>IF(km4_splits_ranks[[#This Row],[71 - 80]]="DNF","DNF",km4_splits_ranks[[#This Row],[70 okr ]]+km4_splits_ranks[[#This Row],[71 - 80]])</f>
        <v>0.13813923611111112</v>
      </c>
      <c r="AN101" s="17">
        <f>IF(km4_splits_ranks[[#This Row],[81 - 90]]="DNF","DNF",km4_splits_ranks[[#This Row],[80 okr ]]+km4_splits_ranks[[#This Row],[81 - 90]])</f>
        <v>0.15679224537037037</v>
      </c>
      <c r="AO101" s="17">
        <f>IF(km4_splits_ranks[[#This Row],[91 - 100]]="DNF","DNF",km4_splits_ranks[[#This Row],[90 okr ]]+km4_splits_ranks[[#This Row],[91 - 100]])</f>
        <v>0.17534641203703705</v>
      </c>
      <c r="AP101" s="22">
        <f>IF(km4_splits_ranks[[#This Row],[101 - 105]]="DNF","DNF",km4_splits_ranks[[#This Row],[100 okr ]]+km4_splits_ranks[[#This Row],[101 - 105]])</f>
        <v>0.18398773148148148</v>
      </c>
      <c r="AQ101" s="47">
        <f>IF(km4_splits_ranks[[#This Row],[10 okr ]]="DNF","DNF",RANK(km4_splits_ranks[[#This Row],[10 okr ]],km4_splits_ranks[[10 okr ]],1))</f>
        <v>111</v>
      </c>
      <c r="AR101" s="48">
        <f>IF(km4_splits_ranks[[#This Row],[20 okr ]]="DNF","DNF",RANK(km4_splits_ranks[[#This Row],[20 okr ]],km4_splits_ranks[[20 okr ]],1))</f>
        <v>111</v>
      </c>
      <c r="AS101" s="48">
        <f>IF(km4_splits_ranks[[#This Row],[30 okr ]]="DNF","DNF",RANK(km4_splits_ranks[[#This Row],[30 okr ]],km4_splits_ranks[[30 okr ]],1))</f>
        <v>110</v>
      </c>
      <c r="AT101" s="48">
        <f>IF(km4_splits_ranks[[#This Row],[40 okr ]]="DNF","DNF",RANK(km4_splits_ranks[[#This Row],[40 okr ]],km4_splits_ranks[[40 okr ]],1))</f>
        <v>108</v>
      </c>
      <c r="AU101" s="48">
        <f>IF(km4_splits_ranks[[#This Row],[50 okr ]]="DNF","DNF",RANK(km4_splits_ranks[[#This Row],[50 okr ]],km4_splits_ranks[[50 okr ]],1))</f>
        <v>106</v>
      </c>
      <c r="AV101" s="48">
        <f>IF(km4_splits_ranks[[#This Row],[60 okr ]]="DNF","DNF",RANK(km4_splits_ranks[[#This Row],[60 okr ]],km4_splits_ranks[[60 okr ]],1))</f>
        <v>106</v>
      </c>
      <c r="AW101" s="48">
        <f>IF(km4_splits_ranks[[#This Row],[70 okr ]]="DNF","DNF",RANK(km4_splits_ranks[[#This Row],[70 okr ]],km4_splits_ranks[[70 okr ]],1))</f>
        <v>102</v>
      </c>
      <c r="AX101" s="48">
        <f>IF(km4_splits_ranks[[#This Row],[80 okr ]]="DNF","DNF",RANK(km4_splits_ranks[[#This Row],[80 okr ]],km4_splits_ranks[[80 okr ]],1))</f>
        <v>102</v>
      </c>
      <c r="AY101" s="48">
        <f>IF(km4_splits_ranks[[#This Row],[90 okr ]]="DNF","DNF",RANK(km4_splits_ranks[[#This Row],[90 okr ]],km4_splits_ranks[[90 okr ]],1))</f>
        <v>101</v>
      </c>
      <c r="AZ101" s="48">
        <f>IF(km4_splits_ranks[[#This Row],[100 okr ]]="DNF","DNF",RANK(km4_splits_ranks[[#This Row],[100 okr ]],km4_splits_ranks[[100 okr ]],1))</f>
        <v>100</v>
      </c>
      <c r="BA101" s="48">
        <f>IF(km4_splits_ranks[[#This Row],[105 okr ]]="DNF","DNF",RANK(km4_splits_ranks[[#This Row],[105 okr ]],km4_splits_ranks[[105 okr ]],1))</f>
        <v>98</v>
      </c>
    </row>
    <row r="102" spans="2:53" x14ac:dyDescent="0.2">
      <c r="B102" s="4">
        <f>laps_times[[#This Row],[poř]]</f>
        <v>99</v>
      </c>
      <c r="C102" s="1">
        <f>laps_times[[#This Row],[s.č.]]</f>
        <v>82</v>
      </c>
      <c r="D102" s="1" t="str">
        <f>laps_times[[#This Row],[jméno]]</f>
        <v>Pucholt Jiří</v>
      </c>
      <c r="E102" s="2">
        <f>laps_times[[#This Row],[roč]]</f>
        <v>1959</v>
      </c>
      <c r="F102" s="2" t="str">
        <f>laps_times[[#This Row],[kat]]</f>
        <v>M50</v>
      </c>
      <c r="G102" s="2">
        <f>laps_times[[#This Row],[poř_kat]]</f>
        <v>19</v>
      </c>
      <c r="H102" s="136" t="str">
        <f>IF(ISBLANK(laps_times[[#This Row],[klub]]),"-",laps_times[[#This Row],[klub]])</f>
        <v>T.J.Sokol Unhošť</v>
      </c>
      <c r="I102" s="143">
        <f>laps_times[[#This Row],[celk. čas]]</f>
        <v>0.18400462962962963</v>
      </c>
      <c r="J102" s="160">
        <f>SUM(laps_times[[#This Row],[1]:[10]])</f>
        <v>1.5931365740740742E-2</v>
      </c>
      <c r="K102" s="161">
        <f>SUM(laps_times[[#This Row],[11]:[20]])</f>
        <v>1.4785069444444446E-2</v>
      </c>
      <c r="L102" s="161">
        <f>SUM(laps_times[[#This Row],[21]:[30]])</f>
        <v>1.5186458333333335E-2</v>
      </c>
      <c r="M102" s="161">
        <f>SUM(laps_times[[#This Row],[31]:[40]])</f>
        <v>1.5483333333333333E-2</v>
      </c>
      <c r="N102" s="161">
        <f>SUM(laps_times[[#This Row],[41]:[50]])</f>
        <v>1.6421064814814815E-2</v>
      </c>
      <c r="O102" s="161">
        <f>SUM(laps_times[[#This Row],[51]:[60]])</f>
        <v>1.7393865740740744E-2</v>
      </c>
      <c r="P102" s="161">
        <f>SUM(laps_times[[#This Row],[61]:[70]])</f>
        <v>1.9546643518518515E-2</v>
      </c>
      <c r="Q102" s="161">
        <f>SUM(laps_times[[#This Row],[71]:[80]])</f>
        <v>1.852974537037037E-2</v>
      </c>
      <c r="R102" s="161">
        <f>SUM(laps_times[[#This Row],[81]:[90]])</f>
        <v>1.9709375000000001E-2</v>
      </c>
      <c r="S102" s="161">
        <f>SUM(laps_times[[#This Row],[91]:[100]])</f>
        <v>2.0599305555555555E-2</v>
      </c>
      <c r="T102" s="162">
        <f>SUM(laps_times[[#This Row],[101]:[105]])</f>
        <v>1.0419212962962962E-2</v>
      </c>
      <c r="U102" s="44">
        <f>IF(km4_splits_ranks[[#This Row],[1 - 10]]="DNF","DNF",RANK(km4_splits_ranks[[#This Row],[1 - 10]],km4_splits_ranks[1 - 10],1))</f>
        <v>91</v>
      </c>
      <c r="V102" s="45">
        <f>IF(km4_splits_ranks[[#This Row],[11 - 20]]="DNF","DNF",RANK(km4_splits_ranks[[#This Row],[11 - 20]],km4_splits_ranks[11 - 20],1))</f>
        <v>86</v>
      </c>
      <c r="W102" s="45">
        <f>IF(km4_splits_ranks[[#This Row],[21 - 30]]="DNF","DNF",RANK(km4_splits_ranks[[#This Row],[21 - 30]],km4_splits_ranks[21 - 30],1))</f>
        <v>90</v>
      </c>
      <c r="X102" s="45">
        <f>IF(km4_splits_ranks[[#This Row],[31 - 40]]="DNF","DNF",RANK(km4_splits_ranks[[#This Row],[31 - 40]],km4_splits_ranks[31 - 40],1))</f>
        <v>91</v>
      </c>
      <c r="Y102" s="45">
        <f>IF(km4_splits_ranks[[#This Row],[41 - 50]]="DNF","DNF",RANK(km4_splits_ranks[[#This Row],[41 - 50]],km4_splits_ranks[41 - 50],1))</f>
        <v>97</v>
      </c>
      <c r="Z102" s="45">
        <f>IF(km4_splits_ranks[[#This Row],[51 - 60]]="DNF","DNF",RANK(km4_splits_ranks[[#This Row],[51 - 60]],km4_splits_ranks[51 - 60],1))</f>
        <v>100</v>
      </c>
      <c r="AA102" s="45">
        <f>IF(km4_splits_ranks[[#This Row],[61 - 70]]="DNF","DNF",RANK(km4_splits_ranks[[#This Row],[61 - 70]],km4_splits_ranks[61 - 70],1))</f>
        <v>108</v>
      </c>
      <c r="AB102" s="45">
        <f>IF(km4_splits_ranks[[#This Row],[71 - 80]]="DNF","DNF",RANK(km4_splits_ranks[[#This Row],[71 - 80]],km4_splits_ranks[71 - 80],1))</f>
        <v>100</v>
      </c>
      <c r="AC102" s="45">
        <f>IF(km4_splits_ranks[[#This Row],[81 - 90]]="DNF","DNF",RANK(km4_splits_ranks[[#This Row],[81 - 90]],km4_splits_ranks[81 - 90],1))</f>
        <v>99</v>
      </c>
      <c r="AD102" s="45">
        <f>IF(km4_splits_ranks[[#This Row],[91 - 100]]="DNF","DNF",RANK(km4_splits_ranks[[#This Row],[91 - 100]],km4_splits_ranks[91 - 100],1))</f>
        <v>105</v>
      </c>
      <c r="AE102" s="46">
        <f>IF(km4_splits_ranks[[#This Row],[101 - 105]]="DNF","DNF",RANK(km4_splits_ranks[[#This Row],[101 - 105]],km4_splits_ranks[101 - 105],1))</f>
        <v>110</v>
      </c>
      <c r="AF102" s="21">
        <f>km4_splits_ranks[[#This Row],[1 - 10]]</f>
        <v>1.5931365740740742E-2</v>
      </c>
      <c r="AG102" s="17">
        <f>IF(km4_splits_ranks[[#This Row],[11 - 20]]="DNF","DNF",km4_splits_ranks[[#This Row],[10 okr ]]+km4_splits_ranks[[#This Row],[11 - 20]])</f>
        <v>3.0716435185185187E-2</v>
      </c>
      <c r="AH102" s="17">
        <f>IF(km4_splits_ranks[[#This Row],[21 - 30]]="DNF","DNF",km4_splits_ranks[[#This Row],[20 okr ]]+km4_splits_ranks[[#This Row],[21 - 30]])</f>
        <v>4.590289351851852E-2</v>
      </c>
      <c r="AI102" s="17">
        <f>IF(km4_splits_ranks[[#This Row],[31 - 40]]="DNF","DNF",km4_splits_ranks[[#This Row],[30 okr ]]+km4_splits_ranks[[#This Row],[31 - 40]])</f>
        <v>6.1386226851851855E-2</v>
      </c>
      <c r="AJ102" s="17">
        <f>IF(km4_splits_ranks[[#This Row],[41 - 50]]="DNF","DNF",km4_splits_ranks[[#This Row],[40 okr ]]+km4_splits_ranks[[#This Row],[41 - 50]])</f>
        <v>7.7807291666666667E-2</v>
      </c>
      <c r="AK102" s="17">
        <f>IF(km4_splits_ranks[[#This Row],[51 - 60]]="DNF","DNF",km4_splits_ranks[[#This Row],[50 okr ]]+km4_splits_ranks[[#This Row],[51 - 60]])</f>
        <v>9.5201157407407408E-2</v>
      </c>
      <c r="AL102" s="17">
        <f>IF(km4_splits_ranks[[#This Row],[61 - 70]]="DNF","DNF",km4_splits_ranks[[#This Row],[60 okr ]]+km4_splits_ranks[[#This Row],[61 - 70]])</f>
        <v>0.11474780092592593</v>
      </c>
      <c r="AM102" s="17">
        <f>IF(km4_splits_ranks[[#This Row],[71 - 80]]="DNF","DNF",km4_splits_ranks[[#This Row],[70 okr ]]+km4_splits_ranks[[#This Row],[71 - 80]])</f>
        <v>0.13327754629629629</v>
      </c>
      <c r="AN102" s="17">
        <f>IF(km4_splits_ranks[[#This Row],[81 - 90]]="DNF","DNF",km4_splits_ranks[[#This Row],[80 okr ]]+km4_splits_ranks[[#This Row],[81 - 90]])</f>
        <v>0.15298692129629629</v>
      </c>
      <c r="AO102" s="17">
        <f>IF(km4_splits_ranks[[#This Row],[91 - 100]]="DNF","DNF",km4_splits_ranks[[#This Row],[90 okr ]]+km4_splits_ranks[[#This Row],[91 - 100]])</f>
        <v>0.17358622685185185</v>
      </c>
      <c r="AP102" s="22">
        <f>IF(km4_splits_ranks[[#This Row],[101 - 105]]="DNF","DNF",km4_splits_ranks[[#This Row],[100 okr ]]+km4_splits_ranks[[#This Row],[101 - 105]])</f>
        <v>0.18400543981481482</v>
      </c>
      <c r="AQ102" s="47">
        <f>IF(km4_splits_ranks[[#This Row],[10 okr ]]="DNF","DNF",RANK(km4_splits_ranks[[#This Row],[10 okr ]],km4_splits_ranks[[10 okr ]],1))</f>
        <v>91</v>
      </c>
      <c r="AR102" s="48">
        <f>IF(km4_splits_ranks[[#This Row],[20 okr ]]="DNF","DNF",RANK(km4_splits_ranks[[#This Row],[20 okr ]],km4_splits_ranks[[20 okr ]],1))</f>
        <v>87</v>
      </c>
      <c r="AS102" s="48">
        <f>IF(km4_splits_ranks[[#This Row],[30 okr ]]="DNF","DNF",RANK(km4_splits_ranks[[#This Row],[30 okr ]],km4_splits_ranks[[30 okr ]],1))</f>
        <v>89</v>
      </c>
      <c r="AT102" s="48">
        <f>IF(km4_splits_ranks[[#This Row],[40 okr ]]="DNF","DNF",RANK(km4_splits_ranks[[#This Row],[40 okr ]],km4_splits_ranks[[40 okr ]],1))</f>
        <v>89</v>
      </c>
      <c r="AU102" s="48">
        <f>IF(km4_splits_ranks[[#This Row],[50 okr ]]="DNF","DNF",RANK(km4_splits_ranks[[#This Row],[50 okr ]],km4_splits_ranks[[50 okr ]],1))</f>
        <v>90</v>
      </c>
      <c r="AV102" s="48">
        <f>IF(km4_splits_ranks[[#This Row],[60 okr ]]="DNF","DNF",RANK(km4_splits_ranks[[#This Row],[60 okr ]],km4_splits_ranks[[60 okr ]],1))</f>
        <v>92</v>
      </c>
      <c r="AW102" s="48">
        <f>IF(km4_splits_ranks[[#This Row],[70 okr ]]="DNF","DNF",RANK(km4_splits_ranks[[#This Row],[70 okr ]],km4_splits_ranks[[70 okr ]],1))</f>
        <v>94</v>
      </c>
      <c r="AX102" s="48">
        <f>IF(km4_splits_ranks[[#This Row],[80 okr ]]="DNF","DNF",RANK(km4_splits_ranks[[#This Row],[80 okr ]],km4_splits_ranks[[80 okr ]],1))</f>
        <v>96</v>
      </c>
      <c r="AY102" s="48">
        <f>IF(km4_splits_ranks[[#This Row],[90 okr ]]="DNF","DNF",RANK(km4_splits_ranks[[#This Row],[90 okr ]],km4_splits_ranks[[90 okr ]],1))</f>
        <v>94</v>
      </c>
      <c r="AZ102" s="48">
        <f>IF(km4_splits_ranks[[#This Row],[100 okr ]]="DNF","DNF",RANK(km4_splits_ranks[[#This Row],[100 okr ]],km4_splits_ranks[[100 okr ]],1))</f>
        <v>97</v>
      </c>
      <c r="BA102" s="48">
        <f>IF(km4_splits_ranks[[#This Row],[105 okr ]]="DNF","DNF",RANK(km4_splits_ranks[[#This Row],[105 okr ]],km4_splits_ranks[[105 okr ]],1))</f>
        <v>99</v>
      </c>
    </row>
    <row r="103" spans="2:53" x14ac:dyDescent="0.2">
      <c r="B103" s="4">
        <f>laps_times[[#This Row],[poř]]</f>
        <v>100</v>
      </c>
      <c r="C103" s="1">
        <f>laps_times[[#This Row],[s.č.]]</f>
        <v>53</v>
      </c>
      <c r="D103" s="1" t="str">
        <f>laps_times[[#This Row],[jméno]]</f>
        <v>Krumer Miroslav</v>
      </c>
      <c r="E103" s="2">
        <f>laps_times[[#This Row],[roč]]</f>
        <v>1949</v>
      </c>
      <c r="F103" s="2" t="str">
        <f>laps_times[[#This Row],[kat]]</f>
        <v>M60</v>
      </c>
      <c r="G103" s="2">
        <f>laps_times[[#This Row],[poř_kat]]</f>
        <v>5</v>
      </c>
      <c r="H103" s="136" t="str">
        <f>IF(ISBLANK(laps_times[[#This Row],[klub]]),"-",laps_times[[#This Row],[klub]])</f>
        <v>-</v>
      </c>
      <c r="I103" s="143">
        <f>laps_times[[#This Row],[celk. čas]]</f>
        <v>0.18483796296296295</v>
      </c>
      <c r="J103" s="160">
        <f>SUM(laps_times[[#This Row],[1]:[10]])</f>
        <v>1.6090856481481484E-2</v>
      </c>
      <c r="K103" s="161">
        <f>SUM(laps_times[[#This Row],[11]:[20]])</f>
        <v>1.5685185185185184E-2</v>
      </c>
      <c r="L103" s="161">
        <f>SUM(laps_times[[#This Row],[21]:[30]])</f>
        <v>1.6300115740740743E-2</v>
      </c>
      <c r="M103" s="161">
        <f>SUM(laps_times[[#This Row],[31]:[40]])</f>
        <v>1.6704861111111111E-2</v>
      </c>
      <c r="N103" s="161">
        <f>SUM(laps_times[[#This Row],[41]:[50]])</f>
        <v>1.7322800925925926E-2</v>
      </c>
      <c r="O103" s="161">
        <f>SUM(laps_times[[#This Row],[51]:[60]])</f>
        <v>1.762488425925926E-2</v>
      </c>
      <c r="P103" s="161">
        <f>SUM(laps_times[[#This Row],[61]:[70]])</f>
        <v>1.7819444444444443E-2</v>
      </c>
      <c r="Q103" s="161">
        <f>SUM(laps_times[[#This Row],[71]:[80]])</f>
        <v>1.7867129629629629E-2</v>
      </c>
      <c r="R103" s="161">
        <f>SUM(laps_times[[#This Row],[81]:[90]])</f>
        <v>1.9015393518518518E-2</v>
      </c>
      <c r="S103" s="161">
        <f>SUM(laps_times[[#This Row],[91]:[100]])</f>
        <v>2.0248263888888889E-2</v>
      </c>
      <c r="T103" s="162">
        <f>SUM(laps_times[[#This Row],[101]:[105]])</f>
        <v>1.016701388888889E-2</v>
      </c>
      <c r="U103" s="44">
        <f>IF(km4_splits_ranks[[#This Row],[1 - 10]]="DNF","DNF",RANK(km4_splits_ranks[[#This Row],[1 - 10]],km4_splits_ranks[1 - 10],1))</f>
        <v>98</v>
      </c>
      <c r="V103" s="45">
        <f>IF(km4_splits_ranks[[#This Row],[11 - 20]]="DNF","DNF",RANK(km4_splits_ranks[[#This Row],[11 - 20]],km4_splits_ranks[11 - 20],1))</f>
        <v>103</v>
      </c>
      <c r="W103" s="45">
        <f>IF(km4_splits_ranks[[#This Row],[21 - 30]]="DNF","DNF",RANK(km4_splits_ranks[[#This Row],[21 - 30]],km4_splits_ranks[21 - 30],1))</f>
        <v>103</v>
      </c>
      <c r="X103" s="45">
        <f>IF(km4_splits_ranks[[#This Row],[31 - 40]]="DNF","DNF",RANK(km4_splits_ranks[[#This Row],[31 - 40]],km4_splits_ranks[31 - 40],1))</f>
        <v>106</v>
      </c>
      <c r="Y103" s="45">
        <f>IF(km4_splits_ranks[[#This Row],[41 - 50]]="DNF","DNF",RANK(km4_splits_ranks[[#This Row],[41 - 50]],km4_splits_ranks[41 - 50],1))</f>
        <v>107</v>
      </c>
      <c r="Z103" s="45">
        <f>IF(km4_splits_ranks[[#This Row],[51 - 60]]="DNF","DNF",RANK(km4_splits_ranks[[#This Row],[51 - 60]],km4_splits_ranks[51 - 60],1))</f>
        <v>101</v>
      </c>
      <c r="AA103" s="45">
        <f>IF(km4_splits_ranks[[#This Row],[61 - 70]]="DNF","DNF",RANK(km4_splits_ranks[[#This Row],[61 - 70]],km4_splits_ranks[61 - 70],1))</f>
        <v>98</v>
      </c>
      <c r="AB103" s="45">
        <f>IF(km4_splits_ranks[[#This Row],[71 - 80]]="DNF","DNF",RANK(km4_splits_ranks[[#This Row],[71 - 80]],km4_splits_ranks[71 - 80],1))</f>
        <v>89</v>
      </c>
      <c r="AC103" s="45">
        <f>IF(km4_splits_ranks[[#This Row],[81 - 90]]="DNF","DNF",RANK(km4_splits_ranks[[#This Row],[81 - 90]],km4_splits_ranks[81 - 90],1))</f>
        <v>91</v>
      </c>
      <c r="AD103" s="45">
        <f>IF(km4_splits_ranks[[#This Row],[91 - 100]]="DNF","DNF",RANK(km4_splits_ranks[[#This Row],[91 - 100]],km4_splits_ranks[91 - 100],1))</f>
        <v>102</v>
      </c>
      <c r="AE103" s="46">
        <f>IF(km4_splits_ranks[[#This Row],[101 - 105]]="DNF","DNF",RANK(km4_splits_ranks[[#This Row],[101 - 105]],km4_splits_ranks[101 - 105],1))</f>
        <v>106</v>
      </c>
      <c r="AF103" s="21">
        <f>km4_splits_ranks[[#This Row],[1 - 10]]</f>
        <v>1.6090856481481484E-2</v>
      </c>
      <c r="AG103" s="17">
        <f>IF(km4_splits_ranks[[#This Row],[11 - 20]]="DNF","DNF",km4_splits_ranks[[#This Row],[10 okr ]]+km4_splits_ranks[[#This Row],[11 - 20]])</f>
        <v>3.1776041666666671E-2</v>
      </c>
      <c r="AH103" s="17">
        <f>IF(km4_splits_ranks[[#This Row],[21 - 30]]="DNF","DNF",km4_splits_ranks[[#This Row],[20 okr ]]+km4_splits_ranks[[#This Row],[21 - 30]])</f>
        <v>4.8076157407407415E-2</v>
      </c>
      <c r="AI103" s="17">
        <f>IF(km4_splits_ranks[[#This Row],[31 - 40]]="DNF","DNF",km4_splits_ranks[[#This Row],[30 okr ]]+km4_splits_ranks[[#This Row],[31 - 40]])</f>
        <v>6.4781018518518529E-2</v>
      </c>
      <c r="AJ103" s="17">
        <f>IF(km4_splits_ranks[[#This Row],[41 - 50]]="DNF","DNF",km4_splits_ranks[[#This Row],[40 okr ]]+km4_splits_ranks[[#This Row],[41 - 50]])</f>
        <v>8.2103819444444448E-2</v>
      </c>
      <c r="AK103" s="17">
        <f>IF(km4_splits_ranks[[#This Row],[51 - 60]]="DNF","DNF",km4_splits_ranks[[#This Row],[50 okr ]]+km4_splits_ranks[[#This Row],[51 - 60]])</f>
        <v>9.9728703703703708E-2</v>
      </c>
      <c r="AL103" s="17">
        <f>IF(km4_splits_ranks[[#This Row],[61 - 70]]="DNF","DNF",km4_splits_ranks[[#This Row],[60 okr ]]+km4_splits_ranks[[#This Row],[61 - 70]])</f>
        <v>0.11754814814814815</v>
      </c>
      <c r="AM103" s="17">
        <f>IF(km4_splits_ranks[[#This Row],[71 - 80]]="DNF","DNF",km4_splits_ranks[[#This Row],[70 okr ]]+km4_splits_ranks[[#This Row],[71 - 80]])</f>
        <v>0.13541527777777779</v>
      </c>
      <c r="AN103" s="17">
        <f>IF(km4_splits_ranks[[#This Row],[81 - 90]]="DNF","DNF",km4_splits_ranks[[#This Row],[80 okr ]]+km4_splits_ranks[[#This Row],[81 - 90]])</f>
        <v>0.15443067129629631</v>
      </c>
      <c r="AO103" s="17">
        <f>IF(km4_splits_ranks[[#This Row],[91 - 100]]="DNF","DNF",km4_splits_ranks[[#This Row],[90 okr ]]+km4_splits_ranks[[#This Row],[91 - 100]])</f>
        <v>0.17467893518518521</v>
      </c>
      <c r="AP103" s="22">
        <f>IF(km4_splits_ranks[[#This Row],[101 - 105]]="DNF","DNF",km4_splits_ranks[[#This Row],[100 okr ]]+km4_splits_ranks[[#This Row],[101 - 105]])</f>
        <v>0.18484594907407409</v>
      </c>
      <c r="AQ103" s="47">
        <f>IF(km4_splits_ranks[[#This Row],[10 okr ]]="DNF","DNF",RANK(km4_splits_ranks[[#This Row],[10 okr ]],km4_splits_ranks[[10 okr ]],1))</f>
        <v>98</v>
      </c>
      <c r="AR103" s="48">
        <f>IF(km4_splits_ranks[[#This Row],[20 okr ]]="DNF","DNF",RANK(km4_splits_ranks[[#This Row],[20 okr ]],km4_splits_ranks[[20 okr ]],1))</f>
        <v>102</v>
      </c>
      <c r="AS103" s="48">
        <f>IF(km4_splits_ranks[[#This Row],[30 okr ]]="DNF","DNF",RANK(km4_splits_ranks[[#This Row],[30 okr ]],km4_splits_ranks[[30 okr ]],1))</f>
        <v>102</v>
      </c>
      <c r="AT103" s="48">
        <f>IF(km4_splits_ranks[[#This Row],[40 okr ]]="DNF","DNF",RANK(km4_splits_ranks[[#This Row],[40 okr ]],km4_splits_ranks[[40 okr ]],1))</f>
        <v>101</v>
      </c>
      <c r="AU103" s="48">
        <f>IF(km4_splits_ranks[[#This Row],[50 okr ]]="DNF","DNF",RANK(km4_splits_ranks[[#This Row],[50 okr ]],km4_splits_ranks[[50 okr ]],1))</f>
        <v>100</v>
      </c>
      <c r="AV103" s="48">
        <f>IF(km4_splits_ranks[[#This Row],[60 okr ]]="DNF","DNF",RANK(km4_splits_ranks[[#This Row],[60 okr ]],km4_splits_ranks[[60 okr ]],1))</f>
        <v>100</v>
      </c>
      <c r="AW103" s="48">
        <f>IF(km4_splits_ranks[[#This Row],[70 okr ]]="DNF","DNF",RANK(km4_splits_ranks[[#This Row],[70 okr ]],km4_splits_ranks[[70 okr ]],1))</f>
        <v>99</v>
      </c>
      <c r="AX103" s="48">
        <f>IF(km4_splits_ranks[[#This Row],[80 okr ]]="DNF","DNF",RANK(km4_splits_ranks[[#This Row],[80 okr ]],km4_splits_ranks[[80 okr ]],1))</f>
        <v>99</v>
      </c>
      <c r="AY103" s="48">
        <f>IF(km4_splits_ranks[[#This Row],[90 okr ]]="DNF","DNF",RANK(km4_splits_ranks[[#This Row],[90 okr ]],km4_splits_ranks[[90 okr ]],1))</f>
        <v>98</v>
      </c>
      <c r="AZ103" s="48">
        <f>IF(km4_splits_ranks[[#This Row],[100 okr ]]="DNF","DNF",RANK(km4_splits_ranks[[#This Row],[100 okr ]],km4_splits_ranks[[100 okr ]],1))</f>
        <v>99</v>
      </c>
      <c r="BA103" s="48">
        <f>IF(km4_splits_ranks[[#This Row],[105 okr ]]="DNF","DNF",RANK(km4_splits_ranks[[#This Row],[105 okr ]],km4_splits_ranks[[105 okr ]],1))</f>
        <v>100</v>
      </c>
    </row>
    <row r="104" spans="2:53" x14ac:dyDescent="0.2">
      <c r="B104" s="4">
        <f>laps_times[[#This Row],[poř]]</f>
        <v>101</v>
      </c>
      <c r="C104" s="1">
        <f>laps_times[[#This Row],[s.č.]]</f>
        <v>20</v>
      </c>
      <c r="D104" s="1" t="str">
        <f>laps_times[[#This Row],[jméno]]</f>
        <v>Burger Pavel</v>
      </c>
      <c r="E104" s="2">
        <f>laps_times[[#This Row],[roč]]</f>
        <v>1974</v>
      </c>
      <c r="F104" s="2" t="str">
        <f>laps_times[[#This Row],[kat]]</f>
        <v>M40</v>
      </c>
      <c r="G104" s="2">
        <f>laps_times[[#This Row],[poř_kat]]</f>
        <v>42</v>
      </c>
      <c r="H104" s="136" t="str">
        <f>IF(ISBLANK(laps_times[[#This Row],[klub]]),"-",laps_times[[#This Row],[klub]])</f>
        <v>MK Kladno</v>
      </c>
      <c r="I104" s="143">
        <f>laps_times[[#This Row],[celk. čas]]</f>
        <v>0.18707175925925926</v>
      </c>
      <c r="J104" s="160">
        <f>SUM(laps_times[[#This Row],[1]:[10]])</f>
        <v>1.6762152777777779E-2</v>
      </c>
      <c r="K104" s="161">
        <f>SUM(laps_times[[#This Row],[11]:[20]])</f>
        <v>1.6370833333333331E-2</v>
      </c>
      <c r="L104" s="161">
        <f>SUM(laps_times[[#This Row],[21]:[30]])</f>
        <v>1.594351851851852E-2</v>
      </c>
      <c r="M104" s="161">
        <f>SUM(laps_times[[#This Row],[31]:[40]])</f>
        <v>1.6930787037037036E-2</v>
      </c>
      <c r="N104" s="161">
        <f>SUM(laps_times[[#This Row],[41]:[50]])</f>
        <v>1.7130439814814817E-2</v>
      </c>
      <c r="O104" s="161">
        <f>SUM(laps_times[[#This Row],[51]:[60]])</f>
        <v>1.7998032407407407E-2</v>
      </c>
      <c r="P104" s="161">
        <f>SUM(laps_times[[#This Row],[61]:[70]])</f>
        <v>1.9199189814814818E-2</v>
      </c>
      <c r="Q104" s="161">
        <f>SUM(laps_times[[#This Row],[71]:[80]])</f>
        <v>1.9842939814814813E-2</v>
      </c>
      <c r="R104" s="161">
        <f>SUM(laps_times[[#This Row],[81]:[90]])</f>
        <v>1.9454166666666668E-2</v>
      </c>
      <c r="S104" s="161">
        <f>SUM(laps_times[[#This Row],[91]:[100]])</f>
        <v>1.8909259259259258E-2</v>
      </c>
      <c r="T104" s="162">
        <f>SUM(laps_times[[#This Row],[101]:[105]])</f>
        <v>8.5402777777777768E-3</v>
      </c>
      <c r="U104" s="44">
        <f>IF(km4_splits_ranks[[#This Row],[1 - 10]]="DNF","DNF",RANK(km4_splits_ranks[[#This Row],[1 - 10]],km4_splits_ranks[1 - 10],1))</f>
        <v>107</v>
      </c>
      <c r="V104" s="45">
        <f>IF(km4_splits_ranks[[#This Row],[11 - 20]]="DNF","DNF",RANK(km4_splits_ranks[[#This Row],[11 - 20]],km4_splits_ranks[11 - 20],1))</f>
        <v>107</v>
      </c>
      <c r="W104" s="45">
        <f>IF(km4_splits_ranks[[#This Row],[21 - 30]]="DNF","DNF",RANK(km4_splits_ranks[[#This Row],[21 - 30]],km4_splits_ranks[21 - 30],1))</f>
        <v>102</v>
      </c>
      <c r="X104" s="45">
        <f>IF(km4_splits_ranks[[#This Row],[31 - 40]]="DNF","DNF",RANK(km4_splits_ranks[[#This Row],[31 - 40]],km4_splits_ranks[31 - 40],1))</f>
        <v>108</v>
      </c>
      <c r="Y104" s="45">
        <f>IF(km4_splits_ranks[[#This Row],[41 - 50]]="DNF","DNF",RANK(km4_splits_ranks[[#This Row],[41 - 50]],km4_splits_ranks[41 - 50],1))</f>
        <v>104</v>
      </c>
      <c r="Z104" s="45">
        <f>IF(km4_splits_ranks[[#This Row],[51 - 60]]="DNF","DNF",RANK(km4_splits_ranks[[#This Row],[51 - 60]],km4_splits_ranks[51 - 60],1))</f>
        <v>104</v>
      </c>
      <c r="AA104" s="45">
        <f>IF(km4_splits_ranks[[#This Row],[61 - 70]]="DNF","DNF",RANK(km4_splits_ranks[[#This Row],[61 - 70]],km4_splits_ranks[61 - 70],1))</f>
        <v>106</v>
      </c>
      <c r="AB104" s="45">
        <f>IF(km4_splits_ranks[[#This Row],[71 - 80]]="DNF","DNF",RANK(km4_splits_ranks[[#This Row],[71 - 80]],km4_splits_ranks[71 - 80],1))</f>
        <v>106</v>
      </c>
      <c r="AC104" s="45">
        <f>IF(km4_splits_ranks[[#This Row],[81 - 90]]="DNF","DNF",RANK(km4_splits_ranks[[#This Row],[81 - 90]],km4_splits_ranks[81 - 90],1))</f>
        <v>97</v>
      </c>
      <c r="AD104" s="45">
        <f>IF(km4_splits_ranks[[#This Row],[91 - 100]]="DNF","DNF",RANK(km4_splits_ranks[[#This Row],[91 - 100]],km4_splits_ranks[91 - 100],1))</f>
        <v>94</v>
      </c>
      <c r="AE104" s="46">
        <f>IF(km4_splits_ranks[[#This Row],[101 - 105]]="DNF","DNF",RANK(km4_splits_ranks[[#This Row],[101 - 105]],km4_splits_ranks[101 - 105],1))</f>
        <v>75</v>
      </c>
      <c r="AF104" s="21">
        <f>km4_splits_ranks[[#This Row],[1 - 10]]</f>
        <v>1.6762152777777779E-2</v>
      </c>
      <c r="AG104" s="17">
        <f>IF(km4_splits_ranks[[#This Row],[11 - 20]]="DNF","DNF",km4_splits_ranks[[#This Row],[10 okr ]]+km4_splits_ranks[[#This Row],[11 - 20]])</f>
        <v>3.313298611111111E-2</v>
      </c>
      <c r="AH104" s="17">
        <f>IF(km4_splits_ranks[[#This Row],[21 - 30]]="DNF","DNF",km4_splits_ranks[[#This Row],[20 okr ]]+km4_splits_ranks[[#This Row],[21 - 30]])</f>
        <v>4.9076504629629633E-2</v>
      </c>
      <c r="AI104" s="17">
        <f>IF(km4_splits_ranks[[#This Row],[31 - 40]]="DNF","DNF",km4_splits_ranks[[#This Row],[30 okr ]]+km4_splits_ranks[[#This Row],[31 - 40]])</f>
        <v>6.6007291666666662E-2</v>
      </c>
      <c r="AJ104" s="17">
        <f>IF(km4_splits_ranks[[#This Row],[41 - 50]]="DNF","DNF",km4_splits_ranks[[#This Row],[40 okr ]]+km4_splits_ranks[[#This Row],[41 - 50]])</f>
        <v>8.3137731481481486E-2</v>
      </c>
      <c r="AK104" s="17">
        <f>IF(km4_splits_ranks[[#This Row],[51 - 60]]="DNF","DNF",km4_splits_ranks[[#This Row],[50 okr ]]+km4_splits_ranks[[#This Row],[51 - 60]])</f>
        <v>0.1011357638888889</v>
      </c>
      <c r="AL104" s="17">
        <f>IF(km4_splits_ranks[[#This Row],[61 - 70]]="DNF","DNF",km4_splits_ranks[[#This Row],[60 okr ]]+km4_splits_ranks[[#This Row],[61 - 70]])</f>
        <v>0.12033495370370371</v>
      </c>
      <c r="AM104" s="17">
        <f>IF(km4_splits_ranks[[#This Row],[71 - 80]]="DNF","DNF",km4_splits_ranks[[#This Row],[70 okr ]]+km4_splits_ranks[[#This Row],[71 - 80]])</f>
        <v>0.14017789351851853</v>
      </c>
      <c r="AN104" s="17">
        <f>IF(km4_splits_ranks[[#This Row],[81 - 90]]="DNF","DNF",km4_splits_ranks[[#This Row],[80 okr ]]+km4_splits_ranks[[#This Row],[81 - 90]])</f>
        <v>0.15963206018518519</v>
      </c>
      <c r="AO104" s="17">
        <f>IF(km4_splits_ranks[[#This Row],[91 - 100]]="DNF","DNF",km4_splits_ranks[[#This Row],[90 okr ]]+km4_splits_ranks[[#This Row],[91 - 100]])</f>
        <v>0.17854131944444446</v>
      </c>
      <c r="AP104" s="22">
        <f>IF(km4_splits_ranks[[#This Row],[101 - 105]]="DNF","DNF",km4_splits_ranks[[#This Row],[100 okr ]]+km4_splits_ranks[[#This Row],[101 - 105]])</f>
        <v>0.18708159722222223</v>
      </c>
      <c r="AQ104" s="47">
        <f>IF(km4_splits_ranks[[#This Row],[10 okr ]]="DNF","DNF",RANK(km4_splits_ranks[[#This Row],[10 okr ]],km4_splits_ranks[[10 okr ]],1))</f>
        <v>107</v>
      </c>
      <c r="AR104" s="48">
        <f>IF(km4_splits_ranks[[#This Row],[20 okr ]]="DNF","DNF",RANK(km4_splits_ranks[[#This Row],[20 okr ]],km4_splits_ranks[[20 okr ]],1))</f>
        <v>107</v>
      </c>
      <c r="AS104" s="48">
        <f>IF(km4_splits_ranks[[#This Row],[30 okr ]]="DNF","DNF",RANK(km4_splits_ranks[[#This Row],[30 okr ]],km4_splits_ranks[[30 okr ]],1))</f>
        <v>105</v>
      </c>
      <c r="AT104" s="48">
        <f>IF(km4_splits_ranks[[#This Row],[40 okr ]]="DNF","DNF",RANK(km4_splits_ranks[[#This Row],[40 okr ]],km4_splits_ranks[[40 okr ]],1))</f>
        <v>104</v>
      </c>
      <c r="AU104" s="48">
        <f>IF(km4_splits_ranks[[#This Row],[50 okr ]]="DNF","DNF",RANK(km4_splits_ranks[[#This Row],[50 okr ]],km4_splits_ranks[[50 okr ]],1))</f>
        <v>102</v>
      </c>
      <c r="AV104" s="48">
        <f>IF(km4_splits_ranks[[#This Row],[60 okr ]]="DNF","DNF",RANK(km4_splits_ranks[[#This Row],[60 okr ]],km4_splits_ranks[[60 okr ]],1))</f>
        <v>103</v>
      </c>
      <c r="AW104" s="48">
        <f>IF(km4_splits_ranks[[#This Row],[70 okr ]]="DNF","DNF",RANK(km4_splits_ranks[[#This Row],[70 okr ]],km4_splits_ranks[[70 okr ]],1))</f>
        <v>104</v>
      </c>
      <c r="AX104" s="48">
        <f>IF(km4_splits_ranks[[#This Row],[80 okr ]]="DNF","DNF",RANK(km4_splits_ranks[[#This Row],[80 okr ]],km4_splits_ranks[[80 okr ]],1))</f>
        <v>105</v>
      </c>
      <c r="AY104" s="48">
        <f>IF(km4_splits_ranks[[#This Row],[90 okr ]]="DNF","DNF",RANK(km4_splits_ranks[[#This Row],[90 okr ]],km4_splits_ranks[[90 okr ]],1))</f>
        <v>103</v>
      </c>
      <c r="AZ104" s="48">
        <f>IF(km4_splits_ranks[[#This Row],[100 okr ]]="DNF","DNF",RANK(km4_splits_ranks[[#This Row],[100 okr ]],km4_splits_ranks[[100 okr ]],1))</f>
        <v>101</v>
      </c>
      <c r="BA104" s="48">
        <f>IF(km4_splits_ranks[[#This Row],[105 okr ]]="DNF","DNF",RANK(km4_splits_ranks[[#This Row],[105 okr ]],km4_splits_ranks[[105 okr ]],1))</f>
        <v>101</v>
      </c>
    </row>
    <row r="105" spans="2:53" x14ac:dyDescent="0.2">
      <c r="B105" s="4">
        <f>laps_times[[#This Row],[poř]]</f>
        <v>102</v>
      </c>
      <c r="C105" s="1">
        <f>laps_times[[#This Row],[s.č.]]</f>
        <v>113</v>
      </c>
      <c r="D105" s="1" t="str">
        <f>laps_times[[#This Row],[jméno]]</f>
        <v>Ulma Tomáš</v>
      </c>
      <c r="E105" s="2">
        <f>laps_times[[#This Row],[roč]]</f>
        <v>1964</v>
      </c>
      <c r="F105" s="2" t="str">
        <f>laps_times[[#This Row],[kat]]</f>
        <v>M50</v>
      </c>
      <c r="G105" s="2">
        <f>laps_times[[#This Row],[poř_kat]]</f>
        <v>20</v>
      </c>
      <c r="H105" s="136" t="str">
        <f>IF(ISBLANK(laps_times[[#This Row],[klub]]),"-",laps_times[[#This Row],[klub]])</f>
        <v>-</v>
      </c>
      <c r="I105" s="143">
        <f>laps_times[[#This Row],[celk. čas]]</f>
        <v>0.1888310185185185</v>
      </c>
      <c r="J105" s="160">
        <f>SUM(laps_times[[#This Row],[1]:[10]])</f>
        <v>1.714224537037037E-2</v>
      </c>
      <c r="K105" s="161">
        <f>SUM(laps_times[[#This Row],[11]:[20]])</f>
        <v>1.6594907407407409E-2</v>
      </c>
      <c r="L105" s="161">
        <f>SUM(laps_times[[#This Row],[21]:[30]])</f>
        <v>1.7015393518518517E-2</v>
      </c>
      <c r="M105" s="161">
        <f>SUM(laps_times[[#This Row],[31]:[40]])</f>
        <v>1.7434953703703703E-2</v>
      </c>
      <c r="N105" s="161">
        <f>SUM(laps_times[[#This Row],[41]:[50]])</f>
        <v>1.8208217592592595E-2</v>
      </c>
      <c r="O105" s="161">
        <f>SUM(laps_times[[#This Row],[51]:[60]])</f>
        <v>1.8082060185185184E-2</v>
      </c>
      <c r="P105" s="161">
        <f>SUM(laps_times[[#This Row],[61]:[70]])</f>
        <v>1.8137384259259259E-2</v>
      </c>
      <c r="Q105" s="161">
        <f>SUM(laps_times[[#This Row],[71]:[80]])</f>
        <v>1.8213078703703704E-2</v>
      </c>
      <c r="R105" s="161">
        <f>SUM(laps_times[[#This Row],[81]:[90]])</f>
        <v>1.9962152777777777E-2</v>
      </c>
      <c r="S105" s="161">
        <f>SUM(laps_times[[#This Row],[91]:[100]])</f>
        <v>1.9092708333333333E-2</v>
      </c>
      <c r="T105" s="162">
        <f>SUM(laps_times[[#This Row],[101]:[105]])</f>
        <v>8.957060185185186E-3</v>
      </c>
      <c r="U105" s="44">
        <f>IF(km4_splits_ranks[[#This Row],[1 - 10]]="DNF","DNF",RANK(km4_splits_ranks[[#This Row],[1 - 10]],km4_splits_ranks[1 - 10],1))</f>
        <v>109</v>
      </c>
      <c r="V105" s="45">
        <f>IF(km4_splits_ranks[[#This Row],[11 - 20]]="DNF","DNF",RANK(km4_splits_ranks[[#This Row],[11 - 20]],km4_splits_ranks[11 - 20],1))</f>
        <v>109</v>
      </c>
      <c r="W105" s="45">
        <f>IF(km4_splits_ranks[[#This Row],[21 - 30]]="DNF","DNF",RANK(km4_splits_ranks[[#This Row],[21 - 30]],km4_splits_ranks[21 - 30],1))</f>
        <v>112</v>
      </c>
      <c r="X105" s="45">
        <f>IF(km4_splits_ranks[[#This Row],[31 - 40]]="DNF","DNF",RANK(km4_splits_ranks[[#This Row],[31 - 40]],km4_splits_ranks[31 - 40],1))</f>
        <v>110</v>
      </c>
      <c r="Y105" s="45">
        <f>IF(km4_splits_ranks[[#This Row],[41 - 50]]="DNF","DNF",RANK(km4_splits_ranks[[#This Row],[41 - 50]],km4_splits_ranks[41 - 50],1))</f>
        <v>113</v>
      </c>
      <c r="Z105" s="45">
        <f>IF(km4_splits_ranks[[#This Row],[51 - 60]]="DNF","DNF",RANK(km4_splits_ranks[[#This Row],[51 - 60]],km4_splits_ranks[51 - 60],1))</f>
        <v>106</v>
      </c>
      <c r="AA105" s="45">
        <f>IF(km4_splits_ranks[[#This Row],[61 - 70]]="DNF","DNF",RANK(km4_splits_ranks[[#This Row],[61 - 70]],km4_splits_ranks[61 - 70],1))</f>
        <v>101</v>
      </c>
      <c r="AB105" s="45">
        <f>IF(km4_splits_ranks[[#This Row],[71 - 80]]="DNF","DNF",RANK(km4_splits_ranks[[#This Row],[71 - 80]],km4_splits_ranks[71 - 80],1))</f>
        <v>97</v>
      </c>
      <c r="AC105" s="45">
        <f>IF(km4_splits_ranks[[#This Row],[81 - 90]]="DNF","DNF",RANK(km4_splits_ranks[[#This Row],[81 - 90]],km4_splits_ranks[81 - 90],1))</f>
        <v>102</v>
      </c>
      <c r="AD105" s="45">
        <f>IF(km4_splits_ranks[[#This Row],[91 - 100]]="DNF","DNF",RANK(km4_splits_ranks[[#This Row],[91 - 100]],km4_splits_ranks[91 - 100],1))</f>
        <v>97</v>
      </c>
      <c r="AE105" s="46">
        <f>IF(km4_splits_ranks[[#This Row],[101 - 105]]="DNF","DNF",RANK(km4_splits_ranks[[#This Row],[101 - 105]],km4_splits_ranks[101 - 105],1))</f>
        <v>87</v>
      </c>
      <c r="AF105" s="21">
        <f>km4_splits_ranks[[#This Row],[1 - 10]]</f>
        <v>1.714224537037037E-2</v>
      </c>
      <c r="AG105" s="17">
        <f>IF(km4_splits_ranks[[#This Row],[11 - 20]]="DNF","DNF",km4_splits_ranks[[#This Row],[10 okr ]]+km4_splits_ranks[[#This Row],[11 - 20]])</f>
        <v>3.3737152777777779E-2</v>
      </c>
      <c r="AH105" s="17">
        <f>IF(km4_splits_ranks[[#This Row],[21 - 30]]="DNF","DNF",km4_splits_ranks[[#This Row],[20 okr ]]+km4_splits_ranks[[#This Row],[21 - 30]])</f>
        <v>5.0752546296296296E-2</v>
      </c>
      <c r="AI105" s="17">
        <f>IF(km4_splits_ranks[[#This Row],[31 - 40]]="DNF","DNF",km4_splits_ranks[[#This Row],[30 okr ]]+km4_splits_ranks[[#This Row],[31 - 40]])</f>
        <v>6.8187499999999998E-2</v>
      </c>
      <c r="AJ105" s="17">
        <f>IF(km4_splits_ranks[[#This Row],[41 - 50]]="DNF","DNF",km4_splits_ranks[[#This Row],[40 okr ]]+km4_splits_ranks[[#This Row],[41 - 50]])</f>
        <v>8.6395717592592597E-2</v>
      </c>
      <c r="AK105" s="17">
        <f>IF(km4_splits_ranks[[#This Row],[51 - 60]]="DNF","DNF",km4_splits_ranks[[#This Row],[50 okr ]]+km4_splits_ranks[[#This Row],[51 - 60]])</f>
        <v>0.10447777777777778</v>
      </c>
      <c r="AL105" s="17">
        <f>IF(km4_splits_ranks[[#This Row],[61 - 70]]="DNF","DNF",km4_splits_ranks[[#This Row],[60 okr ]]+km4_splits_ranks[[#This Row],[61 - 70]])</f>
        <v>0.12261516203703704</v>
      </c>
      <c r="AM105" s="17">
        <f>IF(km4_splits_ranks[[#This Row],[71 - 80]]="DNF","DNF",km4_splits_ranks[[#This Row],[70 okr ]]+km4_splits_ranks[[#This Row],[71 - 80]])</f>
        <v>0.14082824074074074</v>
      </c>
      <c r="AN105" s="17">
        <f>IF(km4_splits_ranks[[#This Row],[81 - 90]]="DNF","DNF",km4_splits_ranks[[#This Row],[80 okr ]]+km4_splits_ranks[[#This Row],[81 - 90]])</f>
        <v>0.16079039351851851</v>
      </c>
      <c r="AO105" s="17">
        <f>IF(km4_splits_ranks[[#This Row],[91 - 100]]="DNF","DNF",km4_splits_ranks[[#This Row],[90 okr ]]+km4_splits_ranks[[#This Row],[91 - 100]])</f>
        <v>0.17988310185185186</v>
      </c>
      <c r="AP105" s="22">
        <f>IF(km4_splits_ranks[[#This Row],[101 - 105]]="DNF","DNF",km4_splits_ranks[[#This Row],[100 okr ]]+km4_splits_ranks[[#This Row],[101 - 105]])</f>
        <v>0.18884016203703705</v>
      </c>
      <c r="AQ105" s="47">
        <f>IF(km4_splits_ranks[[#This Row],[10 okr ]]="DNF","DNF",RANK(km4_splits_ranks[[#This Row],[10 okr ]],km4_splits_ranks[[10 okr ]],1))</f>
        <v>109</v>
      </c>
      <c r="AR105" s="48">
        <f>IF(km4_splits_ranks[[#This Row],[20 okr ]]="DNF","DNF",RANK(km4_splits_ranks[[#This Row],[20 okr ]],km4_splits_ranks[[20 okr ]],1))</f>
        <v>109</v>
      </c>
      <c r="AS105" s="48">
        <f>IF(km4_splits_ranks[[#This Row],[30 okr ]]="DNF","DNF",RANK(km4_splits_ranks[[#This Row],[30 okr ]],km4_splits_ranks[[30 okr ]],1))</f>
        <v>109</v>
      </c>
      <c r="AT105" s="48">
        <f>IF(km4_splits_ranks[[#This Row],[40 okr ]]="DNF","DNF",RANK(km4_splits_ranks[[#This Row],[40 okr ]],km4_splits_ranks[[40 okr ]],1))</f>
        <v>109</v>
      </c>
      <c r="AU105" s="48">
        <f>IF(km4_splits_ranks[[#This Row],[50 okr ]]="DNF","DNF",RANK(km4_splits_ranks[[#This Row],[50 okr ]],km4_splits_ranks[[50 okr ]],1))</f>
        <v>109</v>
      </c>
      <c r="AV105" s="48">
        <f>IF(km4_splits_ranks[[#This Row],[60 okr ]]="DNF","DNF",RANK(km4_splits_ranks[[#This Row],[60 okr ]],km4_splits_ranks[[60 okr ]],1))</f>
        <v>108</v>
      </c>
      <c r="AW105" s="48">
        <f>IF(km4_splits_ranks[[#This Row],[70 okr ]]="DNF","DNF",RANK(km4_splits_ranks[[#This Row],[70 okr ]],km4_splits_ranks[[70 okr ]],1))</f>
        <v>106</v>
      </c>
      <c r="AX105" s="48">
        <f>IF(km4_splits_ranks[[#This Row],[80 okr ]]="DNF","DNF",RANK(km4_splits_ranks[[#This Row],[80 okr ]],km4_splits_ranks[[80 okr ]],1))</f>
        <v>106</v>
      </c>
      <c r="AY105" s="48">
        <f>IF(km4_splits_ranks[[#This Row],[90 okr ]]="DNF","DNF",RANK(km4_splits_ranks[[#This Row],[90 okr ]],km4_splits_ranks[[90 okr ]],1))</f>
        <v>105</v>
      </c>
      <c r="AZ105" s="48">
        <f>IF(km4_splits_ranks[[#This Row],[100 okr ]]="DNF","DNF",RANK(km4_splits_ranks[[#This Row],[100 okr ]],km4_splits_ranks[[100 okr ]],1))</f>
        <v>103</v>
      </c>
      <c r="BA105" s="48">
        <f>IF(km4_splits_ranks[[#This Row],[105 okr ]]="DNF","DNF",RANK(km4_splits_ranks[[#This Row],[105 okr ]],km4_splits_ranks[[105 okr ]],1))</f>
        <v>102</v>
      </c>
    </row>
    <row r="106" spans="2:53" x14ac:dyDescent="0.2">
      <c r="B106" s="4">
        <f>laps_times[[#This Row],[poř]]</f>
        <v>103</v>
      </c>
      <c r="C106" s="1">
        <f>laps_times[[#This Row],[s.č.]]</f>
        <v>93</v>
      </c>
      <c r="D106" s="1" t="str">
        <f>laps_times[[#This Row],[jméno]]</f>
        <v>Simon Alexander</v>
      </c>
      <c r="E106" s="2">
        <f>laps_times[[#This Row],[roč]]</f>
        <v>1947</v>
      </c>
      <c r="F106" s="2" t="str">
        <f>laps_times[[#This Row],[kat]]</f>
        <v>M70</v>
      </c>
      <c r="G106" s="2">
        <f>laps_times[[#This Row],[poř_kat]]</f>
        <v>1</v>
      </c>
      <c r="H106" s="136" t="str">
        <f>IF(ISBLANK(laps_times[[#This Row],[klub]]),"-",laps_times[[#This Row],[klub]])</f>
        <v>DS Žilina</v>
      </c>
      <c r="I106" s="143">
        <f>laps_times[[#This Row],[celk. čas]]</f>
        <v>0.19075231481481481</v>
      </c>
      <c r="J106" s="160">
        <f>SUM(laps_times[[#This Row],[1]:[10]])</f>
        <v>1.5953009259259257E-2</v>
      </c>
      <c r="K106" s="161">
        <f>SUM(laps_times[[#This Row],[11]:[20]])</f>
        <v>1.5671064814814815E-2</v>
      </c>
      <c r="L106" s="161">
        <f>SUM(laps_times[[#This Row],[21]:[30]])</f>
        <v>1.7437731481481478E-2</v>
      </c>
      <c r="M106" s="161">
        <f>SUM(laps_times[[#This Row],[31]:[40]])</f>
        <v>1.668425925925926E-2</v>
      </c>
      <c r="N106" s="161">
        <f>SUM(laps_times[[#This Row],[41]:[50]])</f>
        <v>1.7589930555555557E-2</v>
      </c>
      <c r="O106" s="161">
        <f>SUM(laps_times[[#This Row],[51]:[60]])</f>
        <v>1.8101967592592593E-2</v>
      </c>
      <c r="P106" s="161">
        <f>SUM(laps_times[[#This Row],[61]:[70]])</f>
        <v>1.8817245370370373E-2</v>
      </c>
      <c r="Q106" s="161">
        <f>SUM(laps_times[[#This Row],[71]:[80]])</f>
        <v>1.9857870370370369E-2</v>
      </c>
      <c r="R106" s="161">
        <f>SUM(laps_times[[#This Row],[81]:[90]])</f>
        <v>2.0589351851851852E-2</v>
      </c>
      <c r="S106" s="161">
        <f>SUM(laps_times[[#This Row],[91]:[100]])</f>
        <v>2.0270138888888886E-2</v>
      </c>
      <c r="T106" s="162">
        <f>SUM(laps_times[[#This Row],[101]:[105]])</f>
        <v>9.7899305555555552E-3</v>
      </c>
      <c r="U106" s="44">
        <f>IF(km4_splits_ranks[[#This Row],[1 - 10]]="DNF","DNF",RANK(km4_splits_ranks[[#This Row],[1 - 10]],km4_splits_ranks[1 - 10],1))</f>
        <v>93</v>
      </c>
      <c r="V106" s="45">
        <f>IF(km4_splits_ranks[[#This Row],[11 - 20]]="DNF","DNF",RANK(km4_splits_ranks[[#This Row],[11 - 20]],km4_splits_ranks[11 - 20],1))</f>
        <v>102</v>
      </c>
      <c r="W106" s="45">
        <f>IF(km4_splits_ranks[[#This Row],[21 - 30]]="DNF","DNF",RANK(km4_splits_ranks[[#This Row],[21 - 30]],km4_splits_ranks[21 - 30],1))</f>
        <v>115</v>
      </c>
      <c r="X106" s="45">
        <f>IF(km4_splits_ranks[[#This Row],[31 - 40]]="DNF","DNF",RANK(km4_splits_ranks[[#This Row],[31 - 40]],km4_splits_ranks[31 - 40],1))</f>
        <v>105</v>
      </c>
      <c r="Y106" s="45">
        <f>IF(km4_splits_ranks[[#This Row],[41 - 50]]="DNF","DNF",RANK(km4_splits_ranks[[#This Row],[41 - 50]],km4_splits_ranks[41 - 50],1))</f>
        <v>109</v>
      </c>
      <c r="Z106" s="45">
        <f>IF(km4_splits_ranks[[#This Row],[51 - 60]]="DNF","DNF",RANK(km4_splits_ranks[[#This Row],[51 - 60]],km4_splits_ranks[51 - 60],1))</f>
        <v>107</v>
      </c>
      <c r="AA106" s="45">
        <f>IF(km4_splits_ranks[[#This Row],[61 - 70]]="DNF","DNF",RANK(km4_splits_ranks[[#This Row],[61 - 70]],km4_splits_ranks[61 - 70],1))</f>
        <v>104</v>
      </c>
      <c r="AB106" s="45">
        <f>IF(km4_splits_ranks[[#This Row],[71 - 80]]="DNF","DNF",RANK(km4_splits_ranks[[#This Row],[71 - 80]],km4_splits_ranks[71 - 80],1))</f>
        <v>107</v>
      </c>
      <c r="AC106" s="45">
        <f>IF(km4_splits_ranks[[#This Row],[81 - 90]]="DNF","DNF",RANK(km4_splits_ranks[[#This Row],[81 - 90]],km4_splits_ranks[81 - 90],1))</f>
        <v>107</v>
      </c>
      <c r="AD106" s="45">
        <f>IF(km4_splits_ranks[[#This Row],[91 - 100]]="DNF","DNF",RANK(km4_splits_ranks[[#This Row],[91 - 100]],km4_splits_ranks[91 - 100],1))</f>
        <v>103</v>
      </c>
      <c r="AE106" s="46">
        <f>IF(km4_splits_ranks[[#This Row],[101 - 105]]="DNF","DNF",RANK(km4_splits_ranks[[#This Row],[101 - 105]],km4_splits_ranks[101 - 105],1))</f>
        <v>100</v>
      </c>
      <c r="AF106" s="21">
        <f>km4_splits_ranks[[#This Row],[1 - 10]]</f>
        <v>1.5953009259259257E-2</v>
      </c>
      <c r="AG106" s="17">
        <f>IF(km4_splits_ranks[[#This Row],[11 - 20]]="DNF","DNF",km4_splits_ranks[[#This Row],[10 okr ]]+km4_splits_ranks[[#This Row],[11 - 20]])</f>
        <v>3.1624074074074068E-2</v>
      </c>
      <c r="AH106" s="17">
        <f>IF(km4_splits_ranks[[#This Row],[21 - 30]]="DNF","DNF",km4_splits_ranks[[#This Row],[20 okr ]]+km4_splits_ranks[[#This Row],[21 - 30]])</f>
        <v>4.9061805555555546E-2</v>
      </c>
      <c r="AI106" s="17">
        <f>IF(km4_splits_ranks[[#This Row],[31 - 40]]="DNF","DNF",km4_splits_ranks[[#This Row],[30 okr ]]+km4_splits_ranks[[#This Row],[31 - 40]])</f>
        <v>6.5746064814814806E-2</v>
      </c>
      <c r="AJ106" s="17">
        <f>IF(km4_splits_ranks[[#This Row],[41 - 50]]="DNF","DNF",km4_splits_ranks[[#This Row],[40 okr ]]+km4_splits_ranks[[#This Row],[41 - 50]])</f>
        <v>8.3335995370370369E-2</v>
      </c>
      <c r="AK106" s="17">
        <f>IF(km4_splits_ranks[[#This Row],[51 - 60]]="DNF","DNF",km4_splits_ranks[[#This Row],[50 okr ]]+km4_splits_ranks[[#This Row],[51 - 60]])</f>
        <v>0.10143796296296297</v>
      </c>
      <c r="AL106" s="17">
        <f>IF(km4_splits_ranks[[#This Row],[61 - 70]]="DNF","DNF",km4_splits_ranks[[#This Row],[60 okr ]]+km4_splits_ranks[[#This Row],[61 - 70]])</f>
        <v>0.12025520833333334</v>
      </c>
      <c r="AM106" s="17">
        <f>IF(km4_splits_ranks[[#This Row],[71 - 80]]="DNF","DNF",km4_splits_ranks[[#This Row],[70 okr ]]+km4_splits_ranks[[#This Row],[71 - 80]])</f>
        <v>0.14011307870370371</v>
      </c>
      <c r="AN106" s="17">
        <f>IF(km4_splits_ranks[[#This Row],[81 - 90]]="DNF","DNF",km4_splits_ranks[[#This Row],[80 okr ]]+km4_splits_ranks[[#This Row],[81 - 90]])</f>
        <v>0.16070243055555555</v>
      </c>
      <c r="AO106" s="17">
        <f>IF(km4_splits_ranks[[#This Row],[91 - 100]]="DNF","DNF",km4_splits_ranks[[#This Row],[90 okr ]]+km4_splits_ranks[[#This Row],[91 - 100]])</f>
        <v>0.18097256944444445</v>
      </c>
      <c r="AP106" s="22">
        <f>IF(km4_splits_ranks[[#This Row],[101 - 105]]="DNF","DNF",km4_splits_ranks[[#This Row],[100 okr ]]+km4_splits_ranks[[#This Row],[101 - 105]])</f>
        <v>0.1907625</v>
      </c>
      <c r="AQ106" s="47">
        <f>IF(km4_splits_ranks[[#This Row],[10 okr ]]="DNF","DNF",RANK(km4_splits_ranks[[#This Row],[10 okr ]],km4_splits_ranks[[10 okr ]],1))</f>
        <v>93</v>
      </c>
      <c r="AR106" s="48">
        <f>IF(km4_splits_ranks[[#This Row],[20 okr ]]="DNF","DNF",RANK(km4_splits_ranks[[#This Row],[20 okr ]],km4_splits_ranks[[20 okr ]],1))</f>
        <v>101</v>
      </c>
      <c r="AS106" s="48">
        <f>IF(km4_splits_ranks[[#This Row],[30 okr ]]="DNF","DNF",RANK(km4_splits_ranks[[#This Row],[30 okr ]],km4_splits_ranks[[30 okr ]],1))</f>
        <v>104</v>
      </c>
      <c r="AT106" s="48">
        <f>IF(km4_splits_ranks[[#This Row],[40 okr ]]="DNF","DNF",RANK(km4_splits_ranks[[#This Row],[40 okr ]],km4_splits_ranks[[40 okr ]],1))</f>
        <v>102</v>
      </c>
      <c r="AU106" s="48">
        <f>IF(km4_splits_ranks[[#This Row],[50 okr ]]="DNF","DNF",RANK(km4_splits_ranks[[#This Row],[50 okr ]],km4_splits_ranks[[50 okr ]],1))</f>
        <v>104</v>
      </c>
      <c r="AV106" s="48">
        <f>IF(km4_splits_ranks[[#This Row],[60 okr ]]="DNF","DNF",RANK(km4_splits_ranks[[#This Row],[60 okr ]],km4_splits_ranks[[60 okr ]],1))</f>
        <v>104</v>
      </c>
      <c r="AW106" s="48">
        <f>IF(km4_splits_ranks[[#This Row],[70 okr ]]="DNF","DNF",RANK(km4_splits_ranks[[#This Row],[70 okr ]],km4_splits_ranks[[70 okr ]],1))</f>
        <v>103</v>
      </c>
      <c r="AX106" s="48">
        <f>IF(km4_splits_ranks[[#This Row],[80 okr ]]="DNF","DNF",RANK(km4_splits_ranks[[#This Row],[80 okr ]],km4_splits_ranks[[80 okr ]],1))</f>
        <v>104</v>
      </c>
      <c r="AY106" s="48">
        <f>IF(km4_splits_ranks[[#This Row],[90 okr ]]="DNF","DNF",RANK(km4_splits_ranks[[#This Row],[90 okr ]],km4_splits_ranks[[90 okr ]],1))</f>
        <v>104</v>
      </c>
      <c r="AZ106" s="48">
        <f>IF(km4_splits_ranks[[#This Row],[100 okr ]]="DNF","DNF",RANK(km4_splits_ranks[[#This Row],[100 okr ]],km4_splits_ranks[[100 okr ]],1))</f>
        <v>104</v>
      </c>
      <c r="BA106" s="48">
        <f>IF(km4_splits_ranks[[#This Row],[105 okr ]]="DNF","DNF",RANK(km4_splits_ranks[[#This Row],[105 okr ]],km4_splits_ranks[[105 okr ]],1))</f>
        <v>103</v>
      </c>
    </row>
    <row r="107" spans="2:53" x14ac:dyDescent="0.2">
      <c r="B107" s="4">
        <f>laps_times[[#This Row],[poř]]</f>
        <v>104</v>
      </c>
      <c r="C107" s="1">
        <f>laps_times[[#This Row],[s.č.]]</f>
        <v>88</v>
      </c>
      <c r="D107" s="1" t="str">
        <f>laps_times[[#This Row],[jméno]]</f>
        <v>Sadílek Václav</v>
      </c>
      <c r="E107" s="2">
        <f>laps_times[[#This Row],[roč]]</f>
        <v>1950</v>
      </c>
      <c r="F107" s="2" t="str">
        <f>laps_times[[#This Row],[kat]]</f>
        <v>M60</v>
      </c>
      <c r="G107" s="2">
        <f>laps_times[[#This Row],[poř_kat]]</f>
        <v>6</v>
      </c>
      <c r="H107" s="136" t="str">
        <f>IF(ISBLANK(laps_times[[#This Row],[klub]]),"-",laps_times[[#This Row],[klub]])</f>
        <v>TJ Sokol Albrechtice</v>
      </c>
      <c r="I107" s="143">
        <f>laps_times[[#This Row],[celk. čas]]</f>
        <v>0.19122685185185184</v>
      </c>
      <c r="J107" s="160">
        <f>SUM(laps_times[[#This Row],[1]:[10]])</f>
        <v>1.6425578703703703E-2</v>
      </c>
      <c r="K107" s="161">
        <f>SUM(laps_times[[#This Row],[11]:[20]])</f>
        <v>1.5693171296296295E-2</v>
      </c>
      <c r="L107" s="161">
        <f>SUM(laps_times[[#This Row],[21]:[30]])</f>
        <v>1.5807523148148147E-2</v>
      </c>
      <c r="M107" s="161">
        <f>SUM(laps_times[[#This Row],[31]:[40]])</f>
        <v>1.5885069444444445E-2</v>
      </c>
      <c r="N107" s="161">
        <f>SUM(laps_times[[#This Row],[41]:[50]])</f>
        <v>1.6243402777777777E-2</v>
      </c>
      <c r="O107" s="161">
        <f>SUM(laps_times[[#This Row],[51]:[60]])</f>
        <v>1.6857986111111112E-2</v>
      </c>
      <c r="P107" s="161">
        <f>SUM(laps_times[[#This Row],[61]:[70]])</f>
        <v>1.7934722222222223E-2</v>
      </c>
      <c r="Q107" s="161">
        <f>SUM(laps_times[[#This Row],[71]:[80]])</f>
        <v>1.9382523148148145E-2</v>
      </c>
      <c r="R107" s="161">
        <f>SUM(laps_times[[#This Row],[81]:[90]])</f>
        <v>2.2604629629629631E-2</v>
      </c>
      <c r="S107" s="161">
        <f>SUM(laps_times[[#This Row],[91]:[100]])</f>
        <v>2.435023148148148E-2</v>
      </c>
      <c r="T107" s="162">
        <f>SUM(laps_times[[#This Row],[101]:[105]])</f>
        <v>1.0047685185185184E-2</v>
      </c>
      <c r="U107" s="44">
        <f>IF(km4_splits_ranks[[#This Row],[1 - 10]]="DNF","DNF",RANK(km4_splits_ranks[[#This Row],[1 - 10]],km4_splits_ranks[1 - 10],1))</f>
        <v>102</v>
      </c>
      <c r="V107" s="45">
        <f>IF(km4_splits_ranks[[#This Row],[11 - 20]]="DNF","DNF",RANK(km4_splits_ranks[[#This Row],[11 - 20]],km4_splits_ranks[11 - 20],1))</f>
        <v>104</v>
      </c>
      <c r="W107" s="45">
        <f>IF(km4_splits_ranks[[#This Row],[21 - 30]]="DNF","DNF",RANK(km4_splits_ranks[[#This Row],[21 - 30]],km4_splits_ranks[21 - 30],1))</f>
        <v>100</v>
      </c>
      <c r="X107" s="45">
        <f>IF(km4_splits_ranks[[#This Row],[31 - 40]]="DNF","DNF",RANK(km4_splits_ranks[[#This Row],[31 - 40]],km4_splits_ranks[31 - 40],1))</f>
        <v>98</v>
      </c>
      <c r="Y107" s="45">
        <f>IF(km4_splits_ranks[[#This Row],[41 - 50]]="DNF","DNF",RANK(km4_splits_ranks[[#This Row],[41 - 50]],km4_splits_ranks[41 - 50],1))</f>
        <v>93</v>
      </c>
      <c r="Z107" s="45">
        <f>IF(km4_splits_ranks[[#This Row],[51 - 60]]="DNF","DNF",RANK(km4_splits_ranks[[#This Row],[51 - 60]],km4_splits_ranks[51 - 60],1))</f>
        <v>96</v>
      </c>
      <c r="AA107" s="45">
        <f>IF(km4_splits_ranks[[#This Row],[61 - 70]]="DNF","DNF",RANK(km4_splits_ranks[[#This Row],[61 - 70]],km4_splits_ranks[61 - 70],1))</f>
        <v>99</v>
      </c>
      <c r="AB107" s="45">
        <f>IF(km4_splits_ranks[[#This Row],[71 - 80]]="DNF","DNF",RANK(km4_splits_ranks[[#This Row],[71 - 80]],km4_splits_ranks[71 - 80],1))</f>
        <v>103</v>
      </c>
      <c r="AC107" s="45">
        <f>IF(km4_splits_ranks[[#This Row],[81 - 90]]="DNF","DNF",RANK(km4_splits_ranks[[#This Row],[81 - 90]],km4_splits_ranks[81 - 90],1))</f>
        <v>113</v>
      </c>
      <c r="AD107" s="45">
        <f>IF(km4_splits_ranks[[#This Row],[91 - 100]]="DNF","DNF",RANK(km4_splits_ranks[[#This Row],[91 - 100]],km4_splits_ranks[91 - 100],1))</f>
        <v>114</v>
      </c>
      <c r="AE107" s="46">
        <f>IF(km4_splits_ranks[[#This Row],[101 - 105]]="DNF","DNF",RANK(km4_splits_ranks[[#This Row],[101 - 105]],km4_splits_ranks[101 - 105],1))</f>
        <v>104</v>
      </c>
      <c r="AF107" s="21">
        <f>km4_splits_ranks[[#This Row],[1 - 10]]</f>
        <v>1.6425578703703703E-2</v>
      </c>
      <c r="AG107" s="17">
        <f>IF(km4_splits_ranks[[#This Row],[11 - 20]]="DNF","DNF",km4_splits_ranks[[#This Row],[10 okr ]]+km4_splits_ranks[[#This Row],[11 - 20]])</f>
        <v>3.2118750000000001E-2</v>
      </c>
      <c r="AH107" s="17">
        <f>IF(km4_splits_ranks[[#This Row],[21 - 30]]="DNF","DNF",km4_splits_ranks[[#This Row],[20 okr ]]+km4_splits_ranks[[#This Row],[21 - 30]])</f>
        <v>4.7926273148148152E-2</v>
      </c>
      <c r="AI107" s="17">
        <f>IF(km4_splits_ranks[[#This Row],[31 - 40]]="DNF","DNF",km4_splits_ranks[[#This Row],[30 okr ]]+km4_splits_ranks[[#This Row],[31 - 40]])</f>
        <v>6.3811342592592593E-2</v>
      </c>
      <c r="AJ107" s="17">
        <f>IF(km4_splits_ranks[[#This Row],[41 - 50]]="DNF","DNF",km4_splits_ranks[[#This Row],[40 okr ]]+km4_splits_ranks[[#This Row],[41 - 50]])</f>
        <v>8.005474537037037E-2</v>
      </c>
      <c r="AK107" s="17">
        <f>IF(km4_splits_ranks[[#This Row],[51 - 60]]="DNF","DNF",km4_splits_ranks[[#This Row],[50 okr ]]+km4_splits_ranks[[#This Row],[51 - 60]])</f>
        <v>9.6912731481481482E-2</v>
      </c>
      <c r="AL107" s="17">
        <f>IF(km4_splits_ranks[[#This Row],[61 - 70]]="DNF","DNF",km4_splits_ranks[[#This Row],[60 okr ]]+km4_splits_ranks[[#This Row],[61 - 70]])</f>
        <v>0.11484745370370371</v>
      </c>
      <c r="AM107" s="17">
        <f>IF(km4_splits_ranks[[#This Row],[71 - 80]]="DNF","DNF",km4_splits_ranks[[#This Row],[70 okr ]]+km4_splits_ranks[[#This Row],[71 - 80]])</f>
        <v>0.13422997685185184</v>
      </c>
      <c r="AN107" s="17">
        <f>IF(km4_splits_ranks[[#This Row],[81 - 90]]="DNF","DNF",km4_splits_ranks[[#This Row],[80 okr ]]+km4_splits_ranks[[#This Row],[81 - 90]])</f>
        <v>0.15683460648148148</v>
      </c>
      <c r="AO107" s="17">
        <f>IF(km4_splits_ranks[[#This Row],[91 - 100]]="DNF","DNF",km4_splits_ranks[[#This Row],[90 okr ]]+km4_splits_ranks[[#This Row],[91 - 100]])</f>
        <v>0.18118483796296297</v>
      </c>
      <c r="AP107" s="22">
        <f>IF(km4_splits_ranks[[#This Row],[101 - 105]]="DNF","DNF",km4_splits_ranks[[#This Row],[100 okr ]]+km4_splits_ranks[[#This Row],[101 - 105]])</f>
        <v>0.19123252314814815</v>
      </c>
      <c r="AQ107" s="47">
        <f>IF(km4_splits_ranks[[#This Row],[10 okr ]]="DNF","DNF",RANK(km4_splits_ranks[[#This Row],[10 okr ]],km4_splits_ranks[[10 okr ]],1))</f>
        <v>102</v>
      </c>
      <c r="AR107" s="48">
        <f>IF(km4_splits_ranks[[#This Row],[20 okr ]]="DNF","DNF",RANK(km4_splits_ranks[[#This Row],[20 okr ]],km4_splits_ranks[[20 okr ]],1))</f>
        <v>103</v>
      </c>
      <c r="AS107" s="48">
        <f>IF(km4_splits_ranks[[#This Row],[30 okr ]]="DNF","DNF",RANK(km4_splits_ranks[[#This Row],[30 okr ]],km4_splits_ranks[[30 okr ]],1))</f>
        <v>101</v>
      </c>
      <c r="AT107" s="48">
        <f>IF(km4_splits_ranks[[#This Row],[40 okr ]]="DNF","DNF",RANK(km4_splits_ranks[[#This Row],[40 okr ]],km4_splits_ranks[[40 okr ]],1))</f>
        <v>99</v>
      </c>
      <c r="AU107" s="48">
        <f>IF(km4_splits_ranks[[#This Row],[50 okr ]]="DNF","DNF",RANK(km4_splits_ranks[[#This Row],[50 okr ]],km4_splits_ranks[[50 okr ]],1))</f>
        <v>98</v>
      </c>
      <c r="AV107" s="48">
        <f>IF(km4_splits_ranks[[#This Row],[60 okr ]]="DNF","DNF",RANK(km4_splits_ranks[[#This Row],[60 okr ]],km4_splits_ranks[[60 okr ]],1))</f>
        <v>98</v>
      </c>
      <c r="AW107" s="48">
        <f>IF(km4_splits_ranks[[#This Row],[70 okr ]]="DNF","DNF",RANK(km4_splits_ranks[[#This Row],[70 okr ]],km4_splits_ranks[[70 okr ]],1))</f>
        <v>96</v>
      </c>
      <c r="AX107" s="48">
        <f>IF(km4_splits_ranks[[#This Row],[80 okr ]]="DNF","DNF",RANK(km4_splits_ranks[[#This Row],[80 okr ]],km4_splits_ranks[[80 okr ]],1))</f>
        <v>97</v>
      </c>
      <c r="AY107" s="48">
        <f>IF(km4_splits_ranks[[#This Row],[90 okr ]]="DNF","DNF",RANK(km4_splits_ranks[[#This Row],[90 okr ]],km4_splits_ranks[[90 okr ]],1))</f>
        <v>102</v>
      </c>
      <c r="AZ107" s="48">
        <f>IF(km4_splits_ranks[[#This Row],[100 okr ]]="DNF","DNF",RANK(km4_splits_ranks[[#This Row],[100 okr ]],km4_splits_ranks[[100 okr ]],1))</f>
        <v>105</v>
      </c>
      <c r="BA107" s="48">
        <f>IF(km4_splits_ranks[[#This Row],[105 okr ]]="DNF","DNF",RANK(km4_splits_ranks[[#This Row],[105 okr ]],km4_splits_ranks[[105 okr ]],1))</f>
        <v>104</v>
      </c>
    </row>
    <row r="108" spans="2:53" x14ac:dyDescent="0.2">
      <c r="B108" s="4">
        <f>laps_times[[#This Row],[poř]]</f>
        <v>105</v>
      </c>
      <c r="C108" s="1">
        <f>laps_times[[#This Row],[s.č.]]</f>
        <v>70</v>
      </c>
      <c r="D108" s="1" t="str">
        <f>laps_times[[#This Row],[jméno]]</f>
        <v>Orlinger Herbert Emil</v>
      </c>
      <c r="E108" s="2">
        <f>laps_times[[#This Row],[roč]]</f>
        <v>1960</v>
      </c>
      <c r="F108" s="2" t="str">
        <f>laps_times[[#This Row],[kat]]</f>
        <v>M50</v>
      </c>
      <c r="G108" s="2">
        <f>laps_times[[#This Row],[poř_kat]]</f>
        <v>21</v>
      </c>
      <c r="H108" s="136" t="str">
        <f>IF(ISBLANK(laps_times[[#This Row],[klub]]),"-",laps_times[[#This Row],[klub]])</f>
        <v>HPLC Linz</v>
      </c>
      <c r="I108" s="143">
        <f>laps_times[[#This Row],[celk. čas]]</f>
        <v>0.19246527777777778</v>
      </c>
      <c r="J108" s="160">
        <f>SUM(laps_times[[#This Row],[1]:[10]])</f>
        <v>1.7421296296296296E-2</v>
      </c>
      <c r="K108" s="161">
        <f>SUM(laps_times[[#This Row],[11]:[20]])</f>
        <v>1.6629050925925926E-2</v>
      </c>
      <c r="L108" s="161">
        <f>SUM(laps_times[[#This Row],[21]:[30]])</f>
        <v>1.6853472222222221E-2</v>
      </c>
      <c r="M108" s="161">
        <f>SUM(laps_times[[#This Row],[31]:[40]])</f>
        <v>1.7336226851851853E-2</v>
      </c>
      <c r="N108" s="161">
        <f>SUM(laps_times[[#This Row],[41]:[50]])</f>
        <v>1.7484722222222224E-2</v>
      </c>
      <c r="O108" s="161">
        <f>SUM(laps_times[[#This Row],[51]:[60]])</f>
        <v>1.8367361111111109E-2</v>
      </c>
      <c r="P108" s="161">
        <f>SUM(laps_times[[#This Row],[61]:[70]])</f>
        <v>1.8873958333333333E-2</v>
      </c>
      <c r="Q108" s="161">
        <f>SUM(laps_times[[#This Row],[71]:[80]])</f>
        <v>1.9424305555555559E-2</v>
      </c>
      <c r="R108" s="161">
        <f>SUM(laps_times[[#This Row],[81]:[90]])</f>
        <v>1.935763888888889E-2</v>
      </c>
      <c r="S108" s="161">
        <f>SUM(laps_times[[#This Row],[91]:[100]])</f>
        <v>2.108368055555555E-2</v>
      </c>
      <c r="T108" s="162">
        <f>SUM(laps_times[[#This Row],[101]:[105]])</f>
        <v>9.6340277777777761E-3</v>
      </c>
      <c r="U108" s="44">
        <f>IF(km4_splits_ranks[[#This Row],[1 - 10]]="DNF","DNF",RANK(km4_splits_ranks[[#This Row],[1 - 10]],km4_splits_ranks[1 - 10],1))</f>
        <v>112</v>
      </c>
      <c r="V108" s="45">
        <f>IF(km4_splits_ranks[[#This Row],[11 - 20]]="DNF","DNF",RANK(km4_splits_ranks[[#This Row],[11 - 20]],km4_splits_ranks[11 - 20],1))</f>
        <v>111</v>
      </c>
      <c r="W108" s="45">
        <f>IF(km4_splits_ranks[[#This Row],[21 - 30]]="DNF","DNF",RANK(km4_splits_ranks[[#This Row],[21 - 30]],km4_splits_ranks[21 - 30],1))</f>
        <v>110</v>
      </c>
      <c r="X108" s="45">
        <f>IF(km4_splits_ranks[[#This Row],[31 - 40]]="DNF","DNF",RANK(km4_splits_ranks[[#This Row],[31 - 40]],km4_splits_ranks[31 - 40],1))</f>
        <v>109</v>
      </c>
      <c r="Y108" s="45">
        <f>IF(km4_splits_ranks[[#This Row],[41 - 50]]="DNF","DNF",RANK(km4_splits_ranks[[#This Row],[41 - 50]],km4_splits_ranks[41 - 50],1))</f>
        <v>108</v>
      </c>
      <c r="Z108" s="45">
        <f>IF(km4_splits_ranks[[#This Row],[51 - 60]]="DNF","DNF",RANK(km4_splits_ranks[[#This Row],[51 - 60]],km4_splits_ranks[51 - 60],1))</f>
        <v>108</v>
      </c>
      <c r="AA108" s="45">
        <f>IF(km4_splits_ranks[[#This Row],[61 - 70]]="DNF","DNF",RANK(km4_splits_ranks[[#This Row],[61 - 70]],km4_splits_ranks[61 - 70],1))</f>
        <v>105</v>
      </c>
      <c r="AB108" s="45">
        <f>IF(km4_splits_ranks[[#This Row],[71 - 80]]="DNF","DNF",RANK(km4_splits_ranks[[#This Row],[71 - 80]],km4_splits_ranks[71 - 80],1))</f>
        <v>104</v>
      </c>
      <c r="AC108" s="45">
        <f>IF(km4_splits_ranks[[#This Row],[81 - 90]]="DNF","DNF",RANK(km4_splits_ranks[[#This Row],[81 - 90]],km4_splits_ranks[81 - 90],1))</f>
        <v>96</v>
      </c>
      <c r="AD108" s="45">
        <f>IF(km4_splits_ranks[[#This Row],[91 - 100]]="DNF","DNF",RANK(km4_splits_ranks[[#This Row],[91 - 100]],km4_splits_ranks[91 - 100],1))</f>
        <v>109</v>
      </c>
      <c r="AE108" s="46">
        <f>IF(km4_splits_ranks[[#This Row],[101 - 105]]="DNF","DNF",RANK(km4_splits_ranks[[#This Row],[101 - 105]],km4_splits_ranks[101 - 105],1))</f>
        <v>96</v>
      </c>
      <c r="AF108" s="21">
        <f>km4_splits_ranks[[#This Row],[1 - 10]]</f>
        <v>1.7421296296296296E-2</v>
      </c>
      <c r="AG108" s="17">
        <f>IF(km4_splits_ranks[[#This Row],[11 - 20]]="DNF","DNF",km4_splits_ranks[[#This Row],[10 okr ]]+km4_splits_ranks[[#This Row],[11 - 20]])</f>
        <v>3.4050347222222221E-2</v>
      </c>
      <c r="AH108" s="17">
        <f>IF(km4_splits_ranks[[#This Row],[21 - 30]]="DNF","DNF",km4_splits_ranks[[#This Row],[20 okr ]]+km4_splits_ranks[[#This Row],[21 - 30]])</f>
        <v>5.0903819444444443E-2</v>
      </c>
      <c r="AI108" s="17">
        <f>IF(km4_splits_ranks[[#This Row],[31 - 40]]="DNF","DNF",km4_splits_ranks[[#This Row],[30 okr ]]+km4_splits_ranks[[#This Row],[31 - 40]])</f>
        <v>6.8240046296296292E-2</v>
      </c>
      <c r="AJ108" s="17">
        <f>IF(km4_splits_ranks[[#This Row],[41 - 50]]="DNF","DNF",km4_splits_ranks[[#This Row],[40 okr ]]+km4_splits_ranks[[#This Row],[41 - 50]])</f>
        <v>8.5724768518518513E-2</v>
      </c>
      <c r="AK108" s="17">
        <f>IF(km4_splits_ranks[[#This Row],[51 - 60]]="DNF","DNF",km4_splits_ranks[[#This Row],[50 okr ]]+km4_splits_ranks[[#This Row],[51 - 60]])</f>
        <v>0.10409212962962962</v>
      </c>
      <c r="AL108" s="17">
        <f>IF(km4_splits_ranks[[#This Row],[61 - 70]]="DNF","DNF",km4_splits_ranks[[#This Row],[60 okr ]]+km4_splits_ranks[[#This Row],[61 - 70]])</f>
        <v>0.12296608796296295</v>
      </c>
      <c r="AM108" s="17">
        <f>IF(km4_splits_ranks[[#This Row],[71 - 80]]="DNF","DNF",km4_splits_ranks[[#This Row],[70 okr ]]+km4_splits_ranks[[#This Row],[71 - 80]])</f>
        <v>0.14239039351851851</v>
      </c>
      <c r="AN108" s="17">
        <f>IF(km4_splits_ranks[[#This Row],[81 - 90]]="DNF","DNF",km4_splits_ranks[[#This Row],[80 okr ]]+km4_splits_ranks[[#This Row],[81 - 90]])</f>
        <v>0.1617480324074074</v>
      </c>
      <c r="AO108" s="17">
        <f>IF(km4_splits_ranks[[#This Row],[91 - 100]]="DNF","DNF",km4_splits_ranks[[#This Row],[90 okr ]]+km4_splits_ranks[[#This Row],[91 - 100]])</f>
        <v>0.18283171296296294</v>
      </c>
      <c r="AP108" s="22">
        <f>IF(km4_splits_ranks[[#This Row],[101 - 105]]="DNF","DNF",km4_splits_ranks[[#This Row],[100 okr ]]+km4_splits_ranks[[#This Row],[101 - 105]])</f>
        <v>0.19246574074074072</v>
      </c>
      <c r="AQ108" s="47">
        <f>IF(km4_splits_ranks[[#This Row],[10 okr ]]="DNF","DNF",RANK(km4_splits_ranks[[#This Row],[10 okr ]],km4_splits_ranks[[10 okr ]],1))</f>
        <v>112</v>
      </c>
      <c r="AR108" s="48">
        <f>IF(km4_splits_ranks[[#This Row],[20 okr ]]="DNF","DNF",RANK(km4_splits_ranks[[#This Row],[20 okr ]],km4_splits_ranks[[20 okr ]],1))</f>
        <v>110</v>
      </c>
      <c r="AS108" s="48">
        <f>IF(km4_splits_ranks[[#This Row],[30 okr ]]="DNF","DNF",RANK(km4_splits_ranks[[#This Row],[30 okr ]],km4_splits_ranks[[30 okr ]],1))</f>
        <v>111</v>
      </c>
      <c r="AT108" s="48">
        <f>IF(km4_splits_ranks[[#This Row],[40 okr ]]="DNF","DNF",RANK(km4_splits_ranks[[#This Row],[40 okr ]],km4_splits_ranks[[40 okr ]],1))</f>
        <v>110</v>
      </c>
      <c r="AU108" s="48">
        <f>IF(km4_splits_ranks[[#This Row],[50 okr ]]="DNF","DNF",RANK(km4_splits_ranks[[#This Row],[50 okr ]],km4_splits_ranks[[50 okr ]],1))</f>
        <v>108</v>
      </c>
      <c r="AV108" s="48">
        <f>IF(km4_splits_ranks[[#This Row],[60 okr ]]="DNF","DNF",RANK(km4_splits_ranks[[#This Row],[60 okr ]],km4_splits_ranks[[60 okr ]],1))</f>
        <v>107</v>
      </c>
      <c r="AW108" s="48">
        <f>IF(km4_splits_ranks[[#This Row],[70 okr ]]="DNF","DNF",RANK(km4_splits_ranks[[#This Row],[70 okr ]],km4_splits_ranks[[70 okr ]],1))</f>
        <v>107</v>
      </c>
      <c r="AX108" s="48">
        <f>IF(km4_splits_ranks[[#This Row],[80 okr ]]="DNF","DNF",RANK(km4_splits_ranks[[#This Row],[80 okr ]],km4_splits_ranks[[80 okr ]],1))</f>
        <v>107</v>
      </c>
      <c r="AY108" s="48">
        <f>IF(km4_splits_ranks[[#This Row],[90 okr ]]="DNF","DNF",RANK(km4_splits_ranks[[#This Row],[90 okr ]],km4_splits_ranks[[90 okr ]],1))</f>
        <v>106</v>
      </c>
      <c r="AZ108" s="48">
        <f>IF(km4_splits_ranks[[#This Row],[100 okr ]]="DNF","DNF",RANK(km4_splits_ranks[[#This Row],[100 okr ]],km4_splits_ranks[[100 okr ]],1))</f>
        <v>106</v>
      </c>
      <c r="BA108" s="48">
        <f>IF(km4_splits_ranks[[#This Row],[105 okr ]]="DNF","DNF",RANK(km4_splits_ranks[[#This Row],[105 okr ]],km4_splits_ranks[[105 okr ]],1))</f>
        <v>105</v>
      </c>
    </row>
    <row r="109" spans="2:53" x14ac:dyDescent="0.2">
      <c r="B109" s="4">
        <f>laps_times[[#This Row],[poř]]</f>
        <v>106</v>
      </c>
      <c r="C109" s="1">
        <f>laps_times[[#This Row],[s.č.]]</f>
        <v>31</v>
      </c>
      <c r="D109" s="1" t="str">
        <f>laps_times[[#This Row],[jméno]]</f>
        <v>Hadrava Tomáš</v>
      </c>
      <c r="E109" s="2">
        <f>laps_times[[#This Row],[roč]]</f>
        <v>1978</v>
      </c>
      <c r="F109" s="2" t="str">
        <f>laps_times[[#This Row],[kat]]</f>
        <v>M40</v>
      </c>
      <c r="G109" s="2">
        <f>laps_times[[#This Row],[poř_kat]]</f>
        <v>43</v>
      </c>
      <c r="H109" s="136" t="str">
        <f>IF(ISBLANK(laps_times[[#This Row],[klub]]),"-",laps_times[[#This Row],[klub]])</f>
        <v>-</v>
      </c>
      <c r="I109" s="143">
        <f>laps_times[[#This Row],[celk. čas]]</f>
        <v>0.19246527777777778</v>
      </c>
      <c r="J109" s="160">
        <f>SUM(laps_times[[#This Row],[1]:[10]])</f>
        <v>1.4840972222222222E-2</v>
      </c>
      <c r="K109" s="161">
        <f>SUM(laps_times[[#This Row],[11]:[20]])</f>
        <v>1.4629398148148147E-2</v>
      </c>
      <c r="L109" s="161">
        <f>SUM(laps_times[[#This Row],[21]:[30]])</f>
        <v>1.4613310185185186E-2</v>
      </c>
      <c r="M109" s="161">
        <f>SUM(laps_times[[#This Row],[31]:[40]])</f>
        <v>1.5018287037037038E-2</v>
      </c>
      <c r="N109" s="161">
        <f>SUM(laps_times[[#This Row],[41]:[50]])</f>
        <v>1.5065162037037037E-2</v>
      </c>
      <c r="O109" s="161">
        <f>SUM(laps_times[[#This Row],[51]:[60]])</f>
        <v>1.6545254629629629E-2</v>
      </c>
      <c r="P109" s="161">
        <f>SUM(laps_times[[#This Row],[61]:[70]])</f>
        <v>1.8307638888888891E-2</v>
      </c>
      <c r="Q109" s="161">
        <f>SUM(laps_times[[#This Row],[71]:[80]])</f>
        <v>2.1253703703703705E-2</v>
      </c>
      <c r="R109" s="161">
        <f>SUM(laps_times[[#This Row],[81]:[90]])</f>
        <v>2.316099537037037E-2</v>
      </c>
      <c r="S109" s="161">
        <f>SUM(laps_times[[#This Row],[91]:[100]])</f>
        <v>2.6426273148148147E-2</v>
      </c>
      <c r="T109" s="162">
        <f>SUM(laps_times[[#This Row],[101]:[105]])</f>
        <v>1.2613773148148148E-2</v>
      </c>
      <c r="U109" s="44">
        <f>IF(km4_splits_ranks[[#This Row],[1 - 10]]="DNF","DNF",RANK(km4_splits_ranks[[#This Row],[1 - 10]],km4_splits_ranks[1 - 10],1))</f>
        <v>67</v>
      </c>
      <c r="V109" s="45">
        <f>IF(km4_splits_ranks[[#This Row],[11 - 20]]="DNF","DNF",RANK(km4_splits_ranks[[#This Row],[11 - 20]],km4_splits_ranks[11 - 20],1))</f>
        <v>77</v>
      </c>
      <c r="W109" s="45">
        <f>IF(km4_splits_ranks[[#This Row],[21 - 30]]="DNF","DNF",RANK(km4_splits_ranks[[#This Row],[21 - 30]],km4_splits_ranks[21 - 30],1))</f>
        <v>76</v>
      </c>
      <c r="X109" s="45">
        <f>IF(km4_splits_ranks[[#This Row],[31 - 40]]="DNF","DNF",RANK(km4_splits_ranks[[#This Row],[31 - 40]],km4_splits_ranks[31 - 40],1))</f>
        <v>79</v>
      </c>
      <c r="Y109" s="45">
        <f>IF(km4_splits_ranks[[#This Row],[41 - 50]]="DNF","DNF",RANK(km4_splits_ranks[[#This Row],[41 - 50]],km4_splits_ranks[41 - 50],1))</f>
        <v>70</v>
      </c>
      <c r="Z109" s="45">
        <f>IF(km4_splits_ranks[[#This Row],[51 - 60]]="DNF","DNF",RANK(km4_splits_ranks[[#This Row],[51 - 60]],km4_splits_ranks[51 - 60],1))</f>
        <v>91</v>
      </c>
      <c r="AA109" s="45">
        <f>IF(km4_splits_ranks[[#This Row],[61 - 70]]="DNF","DNF",RANK(km4_splits_ranks[[#This Row],[61 - 70]],km4_splits_ranks[61 - 70],1))</f>
        <v>102</v>
      </c>
      <c r="AB109" s="45">
        <f>IF(km4_splits_ranks[[#This Row],[71 - 80]]="DNF","DNF",RANK(km4_splits_ranks[[#This Row],[71 - 80]],km4_splits_ranks[71 - 80],1))</f>
        <v>111</v>
      </c>
      <c r="AC109" s="45">
        <f>IF(km4_splits_ranks[[#This Row],[81 - 90]]="DNF","DNF",RANK(km4_splits_ranks[[#This Row],[81 - 90]],km4_splits_ranks[81 - 90],1))</f>
        <v>114</v>
      </c>
      <c r="AD109" s="45">
        <f>IF(km4_splits_ranks[[#This Row],[91 - 100]]="DNF","DNF",RANK(km4_splits_ranks[[#This Row],[91 - 100]],km4_splits_ranks[91 - 100],1))</f>
        <v>116</v>
      </c>
      <c r="AE109" s="46">
        <f>IF(km4_splits_ranks[[#This Row],[101 - 105]]="DNF","DNF",RANK(km4_splits_ranks[[#This Row],[101 - 105]],km4_splits_ranks[101 - 105],1))</f>
        <v>114</v>
      </c>
      <c r="AF109" s="21">
        <f>km4_splits_ranks[[#This Row],[1 - 10]]</f>
        <v>1.4840972222222222E-2</v>
      </c>
      <c r="AG109" s="17">
        <f>IF(km4_splits_ranks[[#This Row],[11 - 20]]="DNF","DNF",km4_splits_ranks[[#This Row],[10 okr ]]+km4_splits_ranks[[#This Row],[11 - 20]])</f>
        <v>2.9470370370370369E-2</v>
      </c>
      <c r="AH109" s="17">
        <f>IF(km4_splits_ranks[[#This Row],[21 - 30]]="DNF","DNF",km4_splits_ranks[[#This Row],[20 okr ]]+km4_splits_ranks[[#This Row],[21 - 30]])</f>
        <v>4.4083680555555553E-2</v>
      </c>
      <c r="AI109" s="17">
        <f>IF(km4_splits_ranks[[#This Row],[31 - 40]]="DNF","DNF",km4_splits_ranks[[#This Row],[30 okr ]]+km4_splits_ranks[[#This Row],[31 - 40]])</f>
        <v>5.9101967592592591E-2</v>
      </c>
      <c r="AJ109" s="17">
        <f>IF(km4_splits_ranks[[#This Row],[41 - 50]]="DNF","DNF",km4_splits_ranks[[#This Row],[40 okr ]]+km4_splits_ranks[[#This Row],[41 - 50]])</f>
        <v>7.4167129629629625E-2</v>
      </c>
      <c r="AK109" s="17">
        <f>IF(km4_splits_ranks[[#This Row],[51 - 60]]="DNF","DNF",km4_splits_ranks[[#This Row],[50 okr ]]+km4_splits_ranks[[#This Row],[51 - 60]])</f>
        <v>9.071238425925926E-2</v>
      </c>
      <c r="AL109" s="17">
        <f>IF(km4_splits_ranks[[#This Row],[61 - 70]]="DNF","DNF",km4_splits_ranks[[#This Row],[60 okr ]]+km4_splits_ranks[[#This Row],[61 - 70]])</f>
        <v>0.10902002314814815</v>
      </c>
      <c r="AM109" s="17">
        <f>IF(km4_splits_ranks[[#This Row],[71 - 80]]="DNF","DNF",km4_splits_ranks[[#This Row],[70 okr ]]+km4_splits_ranks[[#This Row],[71 - 80]])</f>
        <v>0.13027372685185185</v>
      </c>
      <c r="AN109" s="17">
        <f>IF(km4_splits_ranks[[#This Row],[81 - 90]]="DNF","DNF",km4_splits_ranks[[#This Row],[80 okr ]]+km4_splits_ranks[[#This Row],[81 - 90]])</f>
        <v>0.15343472222222221</v>
      </c>
      <c r="AO109" s="17">
        <f>IF(km4_splits_ranks[[#This Row],[91 - 100]]="DNF","DNF",km4_splits_ranks[[#This Row],[90 okr ]]+km4_splits_ranks[[#This Row],[91 - 100]])</f>
        <v>0.17986099537037037</v>
      </c>
      <c r="AP109" s="22">
        <f>IF(km4_splits_ranks[[#This Row],[101 - 105]]="DNF","DNF",km4_splits_ranks[[#This Row],[100 okr ]]+km4_splits_ranks[[#This Row],[101 - 105]])</f>
        <v>0.19247476851851852</v>
      </c>
      <c r="AQ109" s="47">
        <f>IF(km4_splits_ranks[[#This Row],[10 okr ]]="DNF","DNF",RANK(km4_splits_ranks[[#This Row],[10 okr ]],km4_splits_ranks[[10 okr ]],1))</f>
        <v>67</v>
      </c>
      <c r="AR109" s="48">
        <f>IF(km4_splits_ranks[[#This Row],[20 okr ]]="DNF","DNF",RANK(km4_splits_ranks[[#This Row],[20 okr ]],km4_splits_ranks[[20 okr ]],1))</f>
        <v>72</v>
      </c>
      <c r="AS109" s="48">
        <f>IF(km4_splits_ranks[[#This Row],[30 okr ]]="DNF","DNF",RANK(km4_splits_ranks[[#This Row],[30 okr ]],km4_splits_ranks[[30 okr ]],1))</f>
        <v>72</v>
      </c>
      <c r="AT109" s="48">
        <f>IF(km4_splits_ranks[[#This Row],[40 okr ]]="DNF","DNF",RANK(km4_splits_ranks[[#This Row],[40 okr ]],km4_splits_ranks[[40 okr ]],1))</f>
        <v>74</v>
      </c>
      <c r="AU109" s="48">
        <f>IF(km4_splits_ranks[[#This Row],[50 okr ]]="DNF","DNF",RANK(km4_splits_ranks[[#This Row],[50 okr ]],km4_splits_ranks[[50 okr ]],1))</f>
        <v>72</v>
      </c>
      <c r="AV109" s="48">
        <f>IF(km4_splits_ranks[[#This Row],[60 okr ]]="DNF","DNF",RANK(km4_splits_ranks[[#This Row],[60 okr ]],km4_splits_ranks[[60 okr ]],1))</f>
        <v>77</v>
      </c>
      <c r="AW109" s="48">
        <f>IF(km4_splits_ranks[[#This Row],[70 okr ]]="DNF","DNF",RANK(km4_splits_ranks[[#This Row],[70 okr ]],km4_splits_ranks[[70 okr ]],1))</f>
        <v>86</v>
      </c>
      <c r="AX109" s="48">
        <f>IF(km4_splits_ranks[[#This Row],[80 okr ]]="DNF","DNF",RANK(km4_splits_ranks[[#This Row],[80 okr ]],km4_splits_ranks[[80 okr ]],1))</f>
        <v>91</v>
      </c>
      <c r="AY109" s="48">
        <f>IF(km4_splits_ranks[[#This Row],[90 okr ]]="DNF","DNF",RANK(km4_splits_ranks[[#This Row],[90 okr ]],km4_splits_ranks[[90 okr ]],1))</f>
        <v>95</v>
      </c>
      <c r="AZ109" s="48">
        <f>IF(km4_splits_ranks[[#This Row],[100 okr ]]="DNF","DNF",RANK(km4_splits_ranks[[#This Row],[100 okr ]],km4_splits_ranks[[100 okr ]],1))</f>
        <v>102</v>
      </c>
      <c r="BA109" s="48">
        <f>IF(km4_splits_ranks[[#This Row],[105 okr ]]="DNF","DNF",RANK(km4_splits_ranks[[#This Row],[105 okr ]],km4_splits_ranks[[105 okr ]],1))</f>
        <v>106</v>
      </c>
    </row>
    <row r="110" spans="2:53" x14ac:dyDescent="0.2">
      <c r="B110" s="4">
        <f>laps_times[[#This Row],[poř]]</f>
        <v>107</v>
      </c>
      <c r="C110" s="1">
        <f>laps_times[[#This Row],[s.č.]]</f>
        <v>136</v>
      </c>
      <c r="D110" s="1" t="str">
        <f>laps_times[[#This Row],[jméno]]</f>
        <v>Kieler Bernard</v>
      </c>
      <c r="E110" s="2">
        <f>laps_times[[#This Row],[roč]]</f>
        <v>1958</v>
      </c>
      <c r="F110" s="2" t="str">
        <f>laps_times[[#This Row],[kat]]</f>
        <v>M60</v>
      </c>
      <c r="G110" s="2">
        <f>laps_times[[#This Row],[poř_kat]]</f>
        <v>7</v>
      </c>
      <c r="H110" s="136" t="str">
        <f>IF(ISBLANK(laps_times[[#This Row],[klub]]),"-",laps_times[[#This Row],[klub]])</f>
        <v>-</v>
      </c>
      <c r="I110" s="143">
        <f>laps_times[[#This Row],[celk. čas]]</f>
        <v>0.19538194444444446</v>
      </c>
      <c r="J110" s="160">
        <f>SUM(laps_times[[#This Row],[1]:[10]])</f>
        <v>1.7690625000000001E-2</v>
      </c>
      <c r="K110" s="161">
        <f>SUM(laps_times[[#This Row],[11]:[20]])</f>
        <v>1.7248495370370372E-2</v>
      </c>
      <c r="L110" s="161">
        <f>SUM(laps_times[[#This Row],[21]:[30]])</f>
        <v>1.7114930555555553E-2</v>
      </c>
      <c r="M110" s="161">
        <f>SUM(laps_times[[#This Row],[31]:[40]])</f>
        <v>1.791736111111111E-2</v>
      </c>
      <c r="N110" s="161">
        <f>SUM(laps_times[[#This Row],[41]:[50]])</f>
        <v>1.8042708333333334E-2</v>
      </c>
      <c r="O110" s="161">
        <f>SUM(laps_times[[#This Row],[51]:[60]])</f>
        <v>1.8525694444444445E-2</v>
      </c>
      <c r="P110" s="161">
        <f>SUM(laps_times[[#This Row],[61]:[70]])</f>
        <v>1.9341435185185184E-2</v>
      </c>
      <c r="Q110" s="161">
        <f>SUM(laps_times[[#This Row],[71]:[80]])</f>
        <v>1.976388888888889E-2</v>
      </c>
      <c r="R110" s="161">
        <f>SUM(laps_times[[#This Row],[81]:[90]])</f>
        <v>1.9893055555555553E-2</v>
      </c>
      <c r="S110" s="161">
        <f>SUM(laps_times[[#This Row],[91]:[100]])</f>
        <v>2.0043171296296295E-2</v>
      </c>
      <c r="T110" s="162">
        <f>SUM(laps_times[[#This Row],[101]:[105]])</f>
        <v>9.8106481481481482E-3</v>
      </c>
      <c r="U110" s="44">
        <f>IF(km4_splits_ranks[[#This Row],[1 - 10]]="DNF","DNF",RANK(km4_splits_ranks[[#This Row],[1 - 10]],km4_splits_ranks[1 - 10],1))</f>
        <v>116</v>
      </c>
      <c r="V110" s="45">
        <f>IF(km4_splits_ranks[[#This Row],[11 - 20]]="DNF","DNF",RANK(km4_splits_ranks[[#This Row],[11 - 20]],km4_splits_ranks[11 - 20],1))</f>
        <v>117</v>
      </c>
      <c r="W110" s="45">
        <f>IF(km4_splits_ranks[[#This Row],[21 - 30]]="DNF","DNF",RANK(km4_splits_ranks[[#This Row],[21 - 30]],km4_splits_ranks[21 - 30],1))</f>
        <v>114</v>
      </c>
      <c r="X110" s="45">
        <f>IF(km4_splits_ranks[[#This Row],[31 - 40]]="DNF","DNF",RANK(km4_splits_ranks[[#This Row],[31 - 40]],km4_splits_ranks[31 - 40],1))</f>
        <v>114</v>
      </c>
      <c r="Y110" s="45">
        <f>IF(km4_splits_ranks[[#This Row],[41 - 50]]="DNF","DNF",RANK(km4_splits_ranks[[#This Row],[41 - 50]],km4_splits_ranks[41 - 50],1))</f>
        <v>112</v>
      </c>
      <c r="Z110" s="45">
        <f>IF(km4_splits_ranks[[#This Row],[51 - 60]]="DNF","DNF",RANK(km4_splits_ranks[[#This Row],[51 - 60]],km4_splits_ranks[51 - 60],1))</f>
        <v>110</v>
      </c>
      <c r="AA110" s="45">
        <f>IF(km4_splits_ranks[[#This Row],[61 - 70]]="DNF","DNF",RANK(km4_splits_ranks[[#This Row],[61 - 70]],km4_splits_ranks[61 - 70],1))</f>
        <v>107</v>
      </c>
      <c r="AB110" s="45">
        <f>IF(km4_splits_ranks[[#This Row],[71 - 80]]="DNF","DNF",RANK(km4_splits_ranks[[#This Row],[71 - 80]],km4_splits_ranks[71 - 80],1))</f>
        <v>105</v>
      </c>
      <c r="AC110" s="45">
        <f>IF(km4_splits_ranks[[#This Row],[81 - 90]]="DNF","DNF",RANK(km4_splits_ranks[[#This Row],[81 - 90]],km4_splits_ranks[81 - 90],1))</f>
        <v>101</v>
      </c>
      <c r="AD110" s="45">
        <f>IF(km4_splits_ranks[[#This Row],[91 - 100]]="DNF","DNF",RANK(km4_splits_ranks[[#This Row],[91 - 100]],km4_splits_ranks[91 - 100],1))</f>
        <v>100</v>
      </c>
      <c r="AE110" s="46">
        <f>IF(km4_splits_ranks[[#This Row],[101 - 105]]="DNF","DNF",RANK(km4_splits_ranks[[#This Row],[101 - 105]],km4_splits_ranks[101 - 105],1))</f>
        <v>101</v>
      </c>
      <c r="AF110" s="21">
        <f>km4_splits_ranks[[#This Row],[1 - 10]]</f>
        <v>1.7690625000000001E-2</v>
      </c>
      <c r="AG110" s="17">
        <f>IF(km4_splits_ranks[[#This Row],[11 - 20]]="DNF","DNF",km4_splits_ranks[[#This Row],[10 okr ]]+km4_splits_ranks[[#This Row],[11 - 20]])</f>
        <v>3.4939120370370377E-2</v>
      </c>
      <c r="AH110" s="17">
        <f>IF(km4_splits_ranks[[#This Row],[21 - 30]]="DNF","DNF",km4_splits_ranks[[#This Row],[20 okr ]]+km4_splits_ranks[[#This Row],[21 - 30]])</f>
        <v>5.2054050925925931E-2</v>
      </c>
      <c r="AI110" s="17">
        <f>IF(km4_splits_ranks[[#This Row],[31 - 40]]="DNF","DNF",km4_splits_ranks[[#This Row],[30 okr ]]+km4_splits_ranks[[#This Row],[31 - 40]])</f>
        <v>6.9971412037037037E-2</v>
      </c>
      <c r="AJ110" s="17">
        <f>IF(km4_splits_ranks[[#This Row],[41 - 50]]="DNF","DNF",km4_splits_ranks[[#This Row],[40 okr ]]+km4_splits_ranks[[#This Row],[41 - 50]])</f>
        <v>8.8014120370370375E-2</v>
      </c>
      <c r="AK110" s="17">
        <f>IF(km4_splits_ranks[[#This Row],[51 - 60]]="DNF","DNF",km4_splits_ranks[[#This Row],[50 okr ]]+km4_splits_ranks[[#This Row],[51 - 60]])</f>
        <v>0.10653981481481482</v>
      </c>
      <c r="AL110" s="17">
        <f>IF(km4_splits_ranks[[#This Row],[61 - 70]]="DNF","DNF",km4_splits_ranks[[#This Row],[60 okr ]]+km4_splits_ranks[[#This Row],[61 - 70]])</f>
        <v>0.12588125</v>
      </c>
      <c r="AM110" s="17">
        <f>IF(km4_splits_ranks[[#This Row],[71 - 80]]="DNF","DNF",km4_splits_ranks[[#This Row],[70 okr ]]+km4_splits_ranks[[#This Row],[71 - 80]])</f>
        <v>0.14564513888888889</v>
      </c>
      <c r="AN110" s="17">
        <f>IF(km4_splits_ranks[[#This Row],[81 - 90]]="DNF","DNF",km4_splits_ranks[[#This Row],[80 okr ]]+km4_splits_ranks[[#This Row],[81 - 90]])</f>
        <v>0.16553819444444445</v>
      </c>
      <c r="AO110" s="17">
        <f>IF(km4_splits_ranks[[#This Row],[91 - 100]]="DNF","DNF",km4_splits_ranks[[#This Row],[90 okr ]]+km4_splits_ranks[[#This Row],[91 - 100]])</f>
        <v>0.18558136574074074</v>
      </c>
      <c r="AP110" s="22">
        <f>IF(km4_splits_ranks[[#This Row],[101 - 105]]="DNF","DNF",km4_splits_ranks[[#This Row],[100 okr ]]+km4_splits_ranks[[#This Row],[101 - 105]])</f>
        <v>0.19539201388888888</v>
      </c>
      <c r="AQ110" s="47">
        <f>IF(km4_splits_ranks[[#This Row],[10 okr ]]="DNF","DNF",RANK(km4_splits_ranks[[#This Row],[10 okr ]],km4_splits_ranks[[10 okr ]],1))</f>
        <v>116</v>
      </c>
      <c r="AR110" s="48">
        <f>IF(km4_splits_ranks[[#This Row],[20 okr ]]="DNF","DNF",RANK(km4_splits_ranks[[#This Row],[20 okr ]],km4_splits_ranks[[20 okr ]],1))</f>
        <v>116</v>
      </c>
      <c r="AS110" s="48">
        <f>IF(km4_splits_ranks[[#This Row],[30 okr ]]="DNF","DNF",RANK(km4_splits_ranks[[#This Row],[30 okr ]],km4_splits_ranks[[30 okr ]],1))</f>
        <v>115</v>
      </c>
      <c r="AT110" s="48">
        <f>IF(km4_splits_ranks[[#This Row],[40 okr ]]="DNF","DNF",RANK(km4_splits_ranks[[#This Row],[40 okr ]],km4_splits_ranks[[40 okr ]],1))</f>
        <v>115</v>
      </c>
      <c r="AU110" s="48">
        <f>IF(km4_splits_ranks[[#This Row],[50 okr ]]="DNF","DNF",RANK(km4_splits_ranks[[#This Row],[50 okr ]],km4_splits_ranks[[50 okr ]],1))</f>
        <v>114</v>
      </c>
      <c r="AV110" s="48">
        <f>IF(km4_splits_ranks[[#This Row],[60 okr ]]="DNF","DNF",RANK(km4_splits_ranks[[#This Row],[60 okr ]],km4_splits_ranks[[60 okr ]],1))</f>
        <v>113</v>
      </c>
      <c r="AW110" s="48">
        <f>IF(km4_splits_ranks[[#This Row],[70 okr ]]="DNF","DNF",RANK(km4_splits_ranks[[#This Row],[70 okr ]],km4_splits_ranks[[70 okr ]],1))</f>
        <v>108</v>
      </c>
      <c r="AX110" s="48">
        <f>IF(km4_splits_ranks[[#This Row],[80 okr ]]="DNF","DNF",RANK(km4_splits_ranks[[#This Row],[80 okr ]],km4_splits_ranks[[80 okr ]],1))</f>
        <v>108</v>
      </c>
      <c r="AY110" s="48">
        <f>IF(km4_splits_ranks[[#This Row],[90 okr ]]="DNF","DNF",RANK(km4_splits_ranks[[#This Row],[90 okr ]],km4_splits_ranks[[90 okr ]],1))</f>
        <v>107</v>
      </c>
      <c r="AZ110" s="48">
        <f>IF(km4_splits_ranks[[#This Row],[100 okr ]]="DNF","DNF",RANK(km4_splits_ranks[[#This Row],[100 okr ]],km4_splits_ranks[[100 okr ]],1))</f>
        <v>108</v>
      </c>
      <c r="BA110" s="48">
        <f>IF(km4_splits_ranks[[#This Row],[105 okr ]]="DNF","DNF",RANK(km4_splits_ranks[[#This Row],[105 okr ]],km4_splits_ranks[[105 okr ]],1))</f>
        <v>107</v>
      </c>
    </row>
    <row r="111" spans="2:53" x14ac:dyDescent="0.2">
      <c r="B111" s="4">
        <f>laps_times[[#This Row],[poř]]</f>
        <v>108</v>
      </c>
      <c r="C111" s="1">
        <f>laps_times[[#This Row],[s.č.]]</f>
        <v>41</v>
      </c>
      <c r="D111" s="1" t="str">
        <f>laps_times[[#This Row],[jméno]]</f>
        <v>Chudý Luboš</v>
      </c>
      <c r="E111" s="2">
        <f>laps_times[[#This Row],[roč]]</f>
        <v>1966</v>
      </c>
      <c r="F111" s="2" t="str">
        <f>laps_times[[#This Row],[kat]]</f>
        <v>M50</v>
      </c>
      <c r="G111" s="2">
        <f>laps_times[[#This Row],[poř_kat]]</f>
        <v>22</v>
      </c>
      <c r="H111" s="136" t="str">
        <f>IF(ISBLANK(laps_times[[#This Row],[klub]]),"-",laps_times[[#This Row],[klub]])</f>
        <v>-</v>
      </c>
      <c r="I111" s="143">
        <f>laps_times[[#This Row],[celk. čas]]</f>
        <v>0.19565972222222219</v>
      </c>
      <c r="J111" s="160">
        <f>SUM(laps_times[[#This Row],[1]:[10]])</f>
        <v>1.6704398148148149E-2</v>
      </c>
      <c r="K111" s="161">
        <f>SUM(laps_times[[#This Row],[11]:[20]])</f>
        <v>1.4737384259259259E-2</v>
      </c>
      <c r="L111" s="161">
        <f>SUM(laps_times[[#This Row],[21]:[30]])</f>
        <v>1.640462962962963E-2</v>
      </c>
      <c r="M111" s="161">
        <f>SUM(laps_times[[#This Row],[31]:[40]])</f>
        <v>1.6140162037037036E-2</v>
      </c>
      <c r="N111" s="161">
        <f>SUM(laps_times[[#This Row],[41]:[50]])</f>
        <v>1.8605092592592593E-2</v>
      </c>
      <c r="O111" s="161">
        <f>SUM(laps_times[[#This Row],[51]:[60]])</f>
        <v>2.2616319444444449E-2</v>
      </c>
      <c r="P111" s="161">
        <f>SUM(laps_times[[#This Row],[61]:[70]])</f>
        <v>2.1329398148148146E-2</v>
      </c>
      <c r="Q111" s="161">
        <f>SUM(laps_times[[#This Row],[71]:[80]])</f>
        <v>2.0789583333333334E-2</v>
      </c>
      <c r="R111" s="161">
        <f>SUM(laps_times[[#This Row],[81]:[90]])</f>
        <v>1.9125694444444445E-2</v>
      </c>
      <c r="S111" s="161">
        <f>SUM(laps_times[[#This Row],[91]:[100]])</f>
        <v>1.8834606481481483E-2</v>
      </c>
      <c r="T111" s="162">
        <f>SUM(laps_times[[#This Row],[101]:[105]])</f>
        <v>1.0383912037037037E-2</v>
      </c>
      <c r="U111" s="44">
        <f>IF(km4_splits_ranks[[#This Row],[1 - 10]]="DNF","DNF",RANK(km4_splits_ranks[[#This Row],[1 - 10]],km4_splits_ranks[1 - 10],1))</f>
        <v>106</v>
      </c>
      <c r="V111" s="45">
        <f>IF(km4_splits_ranks[[#This Row],[11 - 20]]="DNF","DNF",RANK(km4_splits_ranks[[#This Row],[11 - 20]],km4_splits_ranks[11 - 20],1))</f>
        <v>84</v>
      </c>
      <c r="W111" s="45">
        <f>IF(km4_splits_ranks[[#This Row],[21 - 30]]="DNF","DNF",RANK(km4_splits_ranks[[#This Row],[21 - 30]],km4_splits_ranks[21 - 30],1))</f>
        <v>104</v>
      </c>
      <c r="X111" s="45">
        <f>IF(km4_splits_ranks[[#This Row],[31 - 40]]="DNF","DNF",RANK(km4_splits_ranks[[#This Row],[31 - 40]],km4_splits_ranks[31 - 40],1))</f>
        <v>101</v>
      </c>
      <c r="Y111" s="45">
        <f>IF(km4_splits_ranks[[#This Row],[41 - 50]]="DNF","DNF",RANK(km4_splits_ranks[[#This Row],[41 - 50]],km4_splits_ranks[41 - 50],1))</f>
        <v>117</v>
      </c>
      <c r="Z111" s="45">
        <f>IF(km4_splits_ranks[[#This Row],[51 - 60]]="DNF","DNF",RANK(km4_splits_ranks[[#This Row],[51 - 60]],km4_splits_ranks[51 - 60],1))</f>
        <v>118</v>
      </c>
      <c r="AA111" s="45">
        <f>IF(km4_splits_ranks[[#This Row],[61 - 70]]="DNF","DNF",RANK(km4_splits_ranks[[#This Row],[61 - 70]],km4_splits_ranks[61 - 70],1))</f>
        <v>113</v>
      </c>
      <c r="AB111" s="45">
        <f>IF(km4_splits_ranks[[#This Row],[71 - 80]]="DNF","DNF",RANK(km4_splits_ranks[[#This Row],[71 - 80]],km4_splits_ranks[71 - 80],1))</f>
        <v>109</v>
      </c>
      <c r="AC111" s="45">
        <f>IF(km4_splits_ranks[[#This Row],[81 - 90]]="DNF","DNF",RANK(km4_splits_ranks[[#This Row],[81 - 90]],km4_splits_ranks[81 - 90],1))</f>
        <v>92</v>
      </c>
      <c r="AD111" s="45">
        <f>IF(km4_splits_ranks[[#This Row],[91 - 100]]="DNF","DNF",RANK(km4_splits_ranks[[#This Row],[91 - 100]],km4_splits_ranks[91 - 100],1))</f>
        <v>90</v>
      </c>
      <c r="AE111" s="46">
        <f>IF(km4_splits_ranks[[#This Row],[101 - 105]]="DNF","DNF",RANK(km4_splits_ranks[[#This Row],[101 - 105]],km4_splits_ranks[101 - 105],1))</f>
        <v>109</v>
      </c>
      <c r="AF111" s="21">
        <f>km4_splits_ranks[[#This Row],[1 - 10]]</f>
        <v>1.6704398148148149E-2</v>
      </c>
      <c r="AG111" s="17">
        <f>IF(km4_splits_ranks[[#This Row],[11 - 20]]="DNF","DNF",km4_splits_ranks[[#This Row],[10 okr ]]+km4_splits_ranks[[#This Row],[11 - 20]])</f>
        <v>3.1441782407407408E-2</v>
      </c>
      <c r="AH111" s="17">
        <f>IF(km4_splits_ranks[[#This Row],[21 - 30]]="DNF","DNF",km4_splits_ranks[[#This Row],[20 okr ]]+km4_splits_ranks[[#This Row],[21 - 30]])</f>
        <v>4.7846412037037038E-2</v>
      </c>
      <c r="AI111" s="17">
        <f>IF(km4_splits_ranks[[#This Row],[31 - 40]]="DNF","DNF",km4_splits_ranks[[#This Row],[30 okr ]]+km4_splits_ranks[[#This Row],[31 - 40]])</f>
        <v>6.3986574074074071E-2</v>
      </c>
      <c r="AJ111" s="17">
        <f>IF(km4_splits_ranks[[#This Row],[41 - 50]]="DNF","DNF",km4_splits_ranks[[#This Row],[40 okr ]]+km4_splits_ranks[[#This Row],[41 - 50]])</f>
        <v>8.259166666666666E-2</v>
      </c>
      <c r="AK111" s="17">
        <f>IF(km4_splits_ranks[[#This Row],[51 - 60]]="DNF","DNF",km4_splits_ranks[[#This Row],[50 okr ]]+km4_splits_ranks[[#This Row],[51 - 60]])</f>
        <v>0.10520798611111111</v>
      </c>
      <c r="AL111" s="17">
        <f>IF(km4_splits_ranks[[#This Row],[61 - 70]]="DNF","DNF",km4_splits_ranks[[#This Row],[60 okr ]]+km4_splits_ranks[[#This Row],[61 - 70]])</f>
        <v>0.12653738425925926</v>
      </c>
      <c r="AM111" s="17">
        <f>IF(km4_splits_ranks[[#This Row],[71 - 80]]="DNF","DNF",km4_splits_ranks[[#This Row],[70 okr ]]+km4_splits_ranks[[#This Row],[71 - 80]])</f>
        <v>0.14732696759259259</v>
      </c>
      <c r="AN111" s="17">
        <f>IF(km4_splits_ranks[[#This Row],[81 - 90]]="DNF","DNF",km4_splits_ranks[[#This Row],[80 okr ]]+km4_splits_ranks[[#This Row],[81 - 90]])</f>
        <v>0.16645266203703704</v>
      </c>
      <c r="AO111" s="17">
        <f>IF(km4_splits_ranks[[#This Row],[91 - 100]]="DNF","DNF",km4_splits_ranks[[#This Row],[90 okr ]]+km4_splits_ranks[[#This Row],[91 - 100]])</f>
        <v>0.18528726851851851</v>
      </c>
      <c r="AP111" s="22">
        <f>IF(km4_splits_ranks[[#This Row],[101 - 105]]="DNF","DNF",km4_splits_ranks[[#This Row],[100 okr ]]+km4_splits_ranks[[#This Row],[101 - 105]])</f>
        <v>0.19567118055555555</v>
      </c>
      <c r="AQ111" s="47">
        <f>IF(km4_splits_ranks[[#This Row],[10 okr ]]="DNF","DNF",RANK(km4_splits_ranks[[#This Row],[10 okr ]],km4_splits_ranks[[10 okr ]],1))</f>
        <v>106</v>
      </c>
      <c r="AR111" s="48">
        <f>IF(km4_splits_ranks[[#This Row],[20 okr ]]="DNF","DNF",RANK(km4_splits_ranks[[#This Row],[20 okr ]],km4_splits_ranks[[20 okr ]],1))</f>
        <v>100</v>
      </c>
      <c r="AS111" s="48">
        <f>IF(km4_splits_ranks[[#This Row],[30 okr ]]="DNF","DNF",RANK(km4_splits_ranks[[#This Row],[30 okr ]],km4_splits_ranks[[30 okr ]],1))</f>
        <v>100</v>
      </c>
      <c r="AT111" s="48">
        <f>IF(km4_splits_ranks[[#This Row],[40 okr ]]="DNF","DNF",RANK(km4_splits_ranks[[#This Row],[40 okr ]],km4_splits_ranks[[40 okr ]],1))</f>
        <v>100</v>
      </c>
      <c r="AU111" s="48">
        <f>IF(km4_splits_ranks[[#This Row],[50 okr ]]="DNF","DNF",RANK(km4_splits_ranks[[#This Row],[50 okr ]],km4_splits_ranks[[50 okr ]],1))</f>
        <v>101</v>
      </c>
      <c r="AV111" s="48">
        <f>IF(km4_splits_ranks[[#This Row],[60 okr ]]="DNF","DNF",RANK(km4_splits_ranks[[#This Row],[60 okr ]],km4_splits_ranks[[60 okr ]],1))</f>
        <v>109</v>
      </c>
      <c r="AW111" s="48">
        <f>IF(km4_splits_ranks[[#This Row],[70 okr ]]="DNF","DNF",RANK(km4_splits_ranks[[#This Row],[70 okr ]],km4_splits_ranks[[70 okr ]],1))</f>
        <v>109</v>
      </c>
      <c r="AX111" s="48">
        <f>IF(km4_splits_ranks[[#This Row],[80 okr ]]="DNF","DNF",RANK(km4_splits_ranks[[#This Row],[80 okr ]],km4_splits_ranks[[80 okr ]],1))</f>
        <v>109</v>
      </c>
      <c r="AY111" s="48">
        <f>IF(km4_splits_ranks[[#This Row],[90 okr ]]="DNF","DNF",RANK(km4_splits_ranks[[#This Row],[90 okr ]],km4_splits_ranks[[90 okr ]],1))</f>
        <v>108</v>
      </c>
      <c r="AZ111" s="48">
        <f>IF(km4_splits_ranks[[#This Row],[100 okr ]]="DNF","DNF",RANK(km4_splits_ranks[[#This Row],[100 okr ]],km4_splits_ranks[[100 okr ]],1))</f>
        <v>107</v>
      </c>
      <c r="BA111" s="48">
        <f>IF(km4_splits_ranks[[#This Row],[105 okr ]]="DNF","DNF",RANK(km4_splits_ranks[[#This Row],[105 okr ]],km4_splits_ranks[[105 okr ]],1))</f>
        <v>108</v>
      </c>
    </row>
    <row r="112" spans="2:53" x14ac:dyDescent="0.2">
      <c r="B112" s="4">
        <f>laps_times[[#This Row],[poř]]</f>
        <v>109</v>
      </c>
      <c r="C112" s="1">
        <f>laps_times[[#This Row],[s.č.]]</f>
        <v>23</v>
      </c>
      <c r="D112" s="1" t="str">
        <f>laps_times[[#This Row],[jméno]]</f>
        <v>Dolejš Jan</v>
      </c>
      <c r="E112" s="2">
        <f>laps_times[[#This Row],[roč]]</f>
        <v>1949</v>
      </c>
      <c r="F112" s="2" t="str">
        <f>laps_times[[#This Row],[kat]]</f>
        <v>M60</v>
      </c>
      <c r="G112" s="2">
        <f>laps_times[[#This Row],[poř_kat]]</f>
        <v>8</v>
      </c>
      <c r="H112" s="1" t="str">
        <f>IF(ISBLANK(laps_times[[#This Row],[klub]]),"-",laps_times[[#This Row],[klub]])</f>
        <v>TJ Sokol Unhošť</v>
      </c>
      <c r="I112" s="143">
        <f>laps_times[[#This Row],[celk. čas]]</f>
        <v>0.19949074074074072</v>
      </c>
      <c r="J112" s="28">
        <f>SUM(laps_times[[#This Row],[1]:[10]])</f>
        <v>1.8045601851851847E-2</v>
      </c>
      <c r="K112" s="29">
        <f>SUM(laps_times[[#This Row],[11]:[20]])</f>
        <v>2.0142824074074073E-2</v>
      </c>
      <c r="L112" s="29">
        <f>SUM(laps_times[[#This Row],[21]:[30]])</f>
        <v>1.7704050925925925E-2</v>
      </c>
      <c r="M112" s="29">
        <f>SUM(laps_times[[#This Row],[31]:[40]])</f>
        <v>1.8685648148148149E-2</v>
      </c>
      <c r="N112" s="29">
        <f>SUM(laps_times[[#This Row],[41]:[50]])</f>
        <v>1.8318171296296298E-2</v>
      </c>
      <c r="O112" s="29">
        <f>SUM(laps_times[[#This Row],[51]:[60]])</f>
        <v>1.9809259259259263E-2</v>
      </c>
      <c r="P112" s="29">
        <f>SUM(laps_times[[#This Row],[61]:[70]])</f>
        <v>2.0205671296296298E-2</v>
      </c>
      <c r="Q112" s="29">
        <f>SUM(laps_times[[#This Row],[71]:[80]])</f>
        <v>1.9880555555555554E-2</v>
      </c>
      <c r="R112" s="29">
        <f>SUM(laps_times[[#This Row],[81]:[90]])</f>
        <v>2.0165624999999996E-2</v>
      </c>
      <c r="S112" s="29">
        <f>SUM(laps_times[[#This Row],[91]:[100]])</f>
        <v>1.8006597222222222E-2</v>
      </c>
      <c r="T112" s="30">
        <f>SUM(laps_times[[#This Row],[101]:[105]])</f>
        <v>8.5309027777777779E-3</v>
      </c>
      <c r="U112" s="44">
        <f>IF(km4_splits_ranks[[#This Row],[1 - 10]]="DNF","DNF",RANK(km4_splits_ranks[[#This Row],[1 - 10]],km4_splits_ranks[1 - 10],1))</f>
        <v>118</v>
      </c>
      <c r="V112" s="45">
        <f>IF(km4_splits_ranks[[#This Row],[11 - 20]]="DNF","DNF",RANK(km4_splits_ranks[[#This Row],[11 - 20]],km4_splits_ranks[11 - 20],1))</f>
        <v>123</v>
      </c>
      <c r="W112" s="45">
        <f>IF(km4_splits_ranks[[#This Row],[21 - 30]]="DNF","DNF",RANK(km4_splits_ranks[[#This Row],[21 - 30]],km4_splits_ranks[21 - 30],1))</f>
        <v>118</v>
      </c>
      <c r="X112" s="45">
        <f>IF(km4_splits_ranks[[#This Row],[31 - 40]]="DNF","DNF",RANK(km4_splits_ranks[[#This Row],[31 - 40]],km4_splits_ranks[31 - 40],1))</f>
        <v>120</v>
      </c>
      <c r="Y112" s="45">
        <f>IF(km4_splits_ranks[[#This Row],[41 - 50]]="DNF","DNF",RANK(km4_splits_ranks[[#This Row],[41 - 50]],km4_splits_ranks[41 - 50],1))</f>
        <v>116</v>
      </c>
      <c r="Z112" s="45">
        <f>IF(km4_splits_ranks[[#This Row],[51 - 60]]="DNF","DNF",RANK(km4_splits_ranks[[#This Row],[51 - 60]],km4_splits_ranks[51 - 60],1))</f>
        <v>113</v>
      </c>
      <c r="AA112" s="45">
        <f>IF(km4_splits_ranks[[#This Row],[61 - 70]]="DNF","DNF",RANK(km4_splits_ranks[[#This Row],[61 - 70]],km4_splits_ranks[61 - 70],1))</f>
        <v>109</v>
      </c>
      <c r="AB112" s="45">
        <f>IF(km4_splits_ranks[[#This Row],[71 - 80]]="DNF","DNF",RANK(km4_splits_ranks[[#This Row],[71 - 80]],km4_splits_ranks[71 - 80],1))</f>
        <v>108</v>
      </c>
      <c r="AC112" s="45">
        <f>IF(km4_splits_ranks[[#This Row],[81 - 90]]="DNF","DNF",RANK(km4_splits_ranks[[#This Row],[81 - 90]],km4_splits_ranks[81 - 90],1))</f>
        <v>103</v>
      </c>
      <c r="AD112" s="45">
        <f>IF(km4_splits_ranks[[#This Row],[91 - 100]]="DNF","DNF",RANK(km4_splits_ranks[[#This Row],[91 - 100]],km4_splits_ranks[91 - 100],1))</f>
        <v>79</v>
      </c>
      <c r="AE112" s="46">
        <f>IF(km4_splits_ranks[[#This Row],[101 - 105]]="DNF","DNF",RANK(km4_splits_ranks[[#This Row],[101 - 105]],km4_splits_ranks[101 - 105],1))</f>
        <v>74</v>
      </c>
      <c r="AF112" s="21">
        <f>km4_splits_ranks[[#This Row],[1 - 10]]</f>
        <v>1.8045601851851847E-2</v>
      </c>
      <c r="AG112" s="17">
        <f>IF(km4_splits_ranks[[#This Row],[11 - 20]]="DNF","DNF",km4_splits_ranks[[#This Row],[10 okr ]]+km4_splits_ranks[[#This Row],[11 - 20]])</f>
        <v>3.8188425925925917E-2</v>
      </c>
      <c r="AH112" s="17">
        <f>IF(km4_splits_ranks[[#This Row],[21 - 30]]="DNF","DNF",km4_splits_ranks[[#This Row],[20 okr ]]+km4_splits_ranks[[#This Row],[21 - 30]])</f>
        <v>5.5892476851851843E-2</v>
      </c>
      <c r="AI112" s="17">
        <f>IF(km4_splits_ranks[[#This Row],[31 - 40]]="DNF","DNF",km4_splits_ranks[[#This Row],[30 okr ]]+km4_splits_ranks[[#This Row],[31 - 40]])</f>
        <v>7.4578124999999995E-2</v>
      </c>
      <c r="AJ112" s="17">
        <f>IF(km4_splits_ranks[[#This Row],[41 - 50]]="DNF","DNF",km4_splits_ranks[[#This Row],[40 okr ]]+km4_splits_ranks[[#This Row],[41 - 50]])</f>
        <v>9.2896296296296296E-2</v>
      </c>
      <c r="AK112" s="17">
        <f>IF(km4_splits_ranks[[#This Row],[51 - 60]]="DNF","DNF",km4_splits_ranks[[#This Row],[50 okr ]]+km4_splits_ranks[[#This Row],[51 - 60]])</f>
        <v>0.11270555555555556</v>
      </c>
      <c r="AL112" s="17">
        <f>IF(km4_splits_ranks[[#This Row],[61 - 70]]="DNF","DNF",km4_splits_ranks[[#This Row],[60 okr ]]+km4_splits_ranks[[#This Row],[61 - 70]])</f>
        <v>0.13291122685185186</v>
      </c>
      <c r="AM112" s="17">
        <f>IF(km4_splits_ranks[[#This Row],[71 - 80]]="DNF","DNF",km4_splits_ranks[[#This Row],[70 okr ]]+km4_splits_ranks[[#This Row],[71 - 80]])</f>
        <v>0.15279178240740743</v>
      </c>
      <c r="AN112" s="17">
        <f>IF(km4_splits_ranks[[#This Row],[81 - 90]]="DNF","DNF",km4_splits_ranks[[#This Row],[80 okr ]]+km4_splits_ranks[[#This Row],[81 - 90]])</f>
        <v>0.17295740740740742</v>
      </c>
      <c r="AO112" s="17">
        <f>IF(km4_splits_ranks[[#This Row],[91 - 100]]="DNF","DNF",km4_splits_ranks[[#This Row],[90 okr ]]+km4_splits_ranks[[#This Row],[91 - 100]])</f>
        <v>0.19096400462962965</v>
      </c>
      <c r="AP112" s="22">
        <f>IF(km4_splits_ranks[[#This Row],[101 - 105]]="DNF","DNF",km4_splits_ranks[[#This Row],[100 okr ]]+km4_splits_ranks[[#This Row],[101 - 105]])</f>
        <v>0.19949490740740741</v>
      </c>
      <c r="AQ112" s="47">
        <f>IF(km4_splits_ranks[[#This Row],[10 okr ]]="DNF","DNF",RANK(km4_splits_ranks[[#This Row],[10 okr ]],km4_splits_ranks[[10 okr ]],1))</f>
        <v>118</v>
      </c>
      <c r="AR112" s="48">
        <f>IF(km4_splits_ranks[[#This Row],[20 okr ]]="DNF","DNF",RANK(km4_splits_ranks[[#This Row],[20 okr ]],km4_splits_ranks[[20 okr ]],1))</f>
        <v>122</v>
      </c>
      <c r="AS112" s="48">
        <f>IF(km4_splits_ranks[[#This Row],[30 okr ]]="DNF","DNF",RANK(km4_splits_ranks[[#This Row],[30 okr ]],km4_splits_ranks[[30 okr ]],1))</f>
        <v>122</v>
      </c>
      <c r="AT112" s="48">
        <f>IF(km4_splits_ranks[[#This Row],[40 okr ]]="DNF","DNF",RANK(km4_splits_ranks[[#This Row],[40 okr ]],km4_splits_ranks[[40 okr ]],1))</f>
        <v>119</v>
      </c>
      <c r="AU112" s="48">
        <f>IF(km4_splits_ranks[[#This Row],[50 okr ]]="DNF","DNF",RANK(km4_splits_ranks[[#This Row],[50 okr ]],km4_splits_ranks[[50 okr ]],1))</f>
        <v>118</v>
      </c>
      <c r="AV112" s="48">
        <f>IF(km4_splits_ranks[[#This Row],[60 okr ]]="DNF","DNF",RANK(km4_splits_ranks[[#This Row],[60 okr ]],km4_splits_ranks[[60 okr ]],1))</f>
        <v>116</v>
      </c>
      <c r="AW112" s="48">
        <f>IF(km4_splits_ranks[[#This Row],[70 okr ]]="DNF","DNF",RANK(km4_splits_ranks[[#This Row],[70 okr ]],km4_splits_ranks[[70 okr ]],1))</f>
        <v>113</v>
      </c>
      <c r="AX112" s="48">
        <f>IF(km4_splits_ranks[[#This Row],[80 okr ]]="DNF","DNF",RANK(km4_splits_ranks[[#This Row],[80 okr ]],km4_splits_ranks[[80 okr ]],1))</f>
        <v>112</v>
      </c>
      <c r="AY112" s="48">
        <f>IF(km4_splits_ranks[[#This Row],[90 okr ]]="DNF","DNF",RANK(km4_splits_ranks[[#This Row],[90 okr ]],km4_splits_ranks[[90 okr ]],1))</f>
        <v>111</v>
      </c>
      <c r="AZ112" s="48">
        <f>IF(km4_splits_ranks[[#This Row],[100 okr ]]="DNF","DNF",RANK(km4_splits_ranks[[#This Row],[100 okr ]],km4_splits_ranks[[100 okr ]],1))</f>
        <v>109</v>
      </c>
      <c r="BA112" s="48">
        <f>IF(km4_splits_ranks[[#This Row],[105 okr ]]="DNF","DNF",RANK(km4_splits_ranks[[#This Row],[105 okr ]],km4_splits_ranks[[105 okr ]],1))</f>
        <v>109</v>
      </c>
    </row>
    <row r="113" spans="2:53" x14ac:dyDescent="0.2">
      <c r="B113" s="4">
        <f>laps_times[[#This Row],[poř]]</f>
        <v>110</v>
      </c>
      <c r="C113" s="1">
        <f>laps_times[[#This Row],[s.č.]]</f>
        <v>5</v>
      </c>
      <c r="D113" s="1" t="str">
        <f>laps_times[[#This Row],[jméno]]</f>
        <v>Aigner Günther</v>
      </c>
      <c r="E113" s="2">
        <f>laps_times[[#This Row],[roč]]</f>
        <v>1960</v>
      </c>
      <c r="F113" s="2" t="str">
        <f>laps_times[[#This Row],[kat]]</f>
        <v>M50</v>
      </c>
      <c r="G113" s="2">
        <f>laps_times[[#This Row],[poř_kat]]</f>
        <v>23</v>
      </c>
      <c r="H113" s="1" t="str">
        <f>IF(ISBLANK(laps_times[[#This Row],[klub]]),"-",laps_times[[#This Row],[klub]])</f>
        <v>Laufstammtisch Flotte Sohle</v>
      </c>
      <c r="I113" s="143">
        <f>laps_times[[#This Row],[celk. čas]]</f>
        <v>0.20241898148148149</v>
      </c>
      <c r="J113" s="28">
        <f>SUM(laps_times[[#This Row],[1]:[10]])</f>
        <v>1.7433333333333335E-2</v>
      </c>
      <c r="K113" s="29">
        <f>SUM(laps_times[[#This Row],[11]:[20]])</f>
        <v>1.6999074074074073E-2</v>
      </c>
      <c r="L113" s="29">
        <f>SUM(laps_times[[#This Row],[21]:[30]])</f>
        <v>1.7626273148148144E-2</v>
      </c>
      <c r="M113" s="29">
        <f>SUM(laps_times[[#This Row],[31]:[40]])</f>
        <v>1.7577893518518517E-2</v>
      </c>
      <c r="N113" s="29">
        <f>SUM(laps_times[[#This Row],[41]:[50]])</f>
        <v>1.8001041666666669E-2</v>
      </c>
      <c r="O113" s="29">
        <f>SUM(laps_times[[#This Row],[51]:[60]])</f>
        <v>1.86818287037037E-2</v>
      </c>
      <c r="P113" s="29">
        <f>SUM(laps_times[[#This Row],[61]:[70]])</f>
        <v>2.0739814814814815E-2</v>
      </c>
      <c r="Q113" s="29">
        <f>SUM(laps_times[[#This Row],[71]:[80]])</f>
        <v>2.1158796296296294E-2</v>
      </c>
      <c r="R113" s="29">
        <f>SUM(laps_times[[#This Row],[81]:[90]])</f>
        <v>2.2391666666666667E-2</v>
      </c>
      <c r="S113" s="29">
        <f>SUM(laps_times[[#This Row],[91]:[100]])</f>
        <v>2.1548495370370371E-2</v>
      </c>
      <c r="T113" s="30">
        <f>SUM(laps_times[[#This Row],[101]:[105]])</f>
        <v>1.026701388888889E-2</v>
      </c>
      <c r="U113" s="44">
        <f>IF(km4_splits_ranks[[#This Row],[1 - 10]]="DNF","DNF",RANK(km4_splits_ranks[[#This Row],[1 - 10]],km4_splits_ranks[1 - 10],1))</f>
        <v>113</v>
      </c>
      <c r="V113" s="45">
        <f>IF(km4_splits_ranks[[#This Row],[11 - 20]]="DNF","DNF",RANK(km4_splits_ranks[[#This Row],[11 - 20]],km4_splits_ranks[11 - 20],1))</f>
        <v>115</v>
      </c>
      <c r="W113" s="45">
        <f>IF(km4_splits_ranks[[#This Row],[21 - 30]]="DNF","DNF",RANK(km4_splits_ranks[[#This Row],[21 - 30]],km4_splits_ranks[21 - 30],1))</f>
        <v>117</v>
      </c>
      <c r="X113" s="45">
        <f>IF(km4_splits_ranks[[#This Row],[31 - 40]]="DNF","DNF",RANK(km4_splits_ranks[[#This Row],[31 - 40]],km4_splits_ranks[31 - 40],1))</f>
        <v>112</v>
      </c>
      <c r="Y113" s="45">
        <f>IF(km4_splits_ranks[[#This Row],[41 - 50]]="DNF","DNF",RANK(km4_splits_ranks[[#This Row],[41 - 50]],km4_splits_ranks[41 - 50],1))</f>
        <v>111</v>
      </c>
      <c r="Z113" s="45">
        <f>IF(km4_splits_ranks[[#This Row],[51 - 60]]="DNF","DNF",RANK(km4_splits_ranks[[#This Row],[51 - 60]],km4_splits_ranks[51 - 60],1))</f>
        <v>111</v>
      </c>
      <c r="AA113" s="45">
        <f>IF(km4_splits_ranks[[#This Row],[61 - 70]]="DNF","DNF",RANK(km4_splits_ranks[[#This Row],[61 - 70]],km4_splits_ranks[61 - 70],1))</f>
        <v>112</v>
      </c>
      <c r="AB113" s="45">
        <f>IF(km4_splits_ranks[[#This Row],[71 - 80]]="DNF","DNF",RANK(km4_splits_ranks[[#This Row],[71 - 80]],km4_splits_ranks[71 - 80],1))</f>
        <v>110</v>
      </c>
      <c r="AC113" s="45">
        <f>IF(km4_splits_ranks[[#This Row],[81 - 90]]="DNF","DNF",RANK(km4_splits_ranks[[#This Row],[81 - 90]],km4_splits_ranks[81 - 90],1))</f>
        <v>111</v>
      </c>
      <c r="AD113" s="45">
        <f>IF(km4_splits_ranks[[#This Row],[91 - 100]]="DNF","DNF",RANK(km4_splits_ranks[[#This Row],[91 - 100]],km4_splits_ranks[91 - 100],1))</f>
        <v>111</v>
      </c>
      <c r="AE113" s="46">
        <f>IF(km4_splits_ranks[[#This Row],[101 - 105]]="DNF","DNF",RANK(km4_splits_ranks[[#This Row],[101 - 105]],km4_splits_ranks[101 - 105],1))</f>
        <v>108</v>
      </c>
      <c r="AF113" s="21">
        <f>km4_splits_ranks[[#This Row],[1 - 10]]</f>
        <v>1.7433333333333335E-2</v>
      </c>
      <c r="AG113" s="17">
        <f>IF(km4_splits_ranks[[#This Row],[11 - 20]]="DNF","DNF",km4_splits_ranks[[#This Row],[10 okr ]]+km4_splits_ranks[[#This Row],[11 - 20]])</f>
        <v>3.4432407407407412E-2</v>
      </c>
      <c r="AH113" s="17">
        <f>IF(km4_splits_ranks[[#This Row],[21 - 30]]="DNF","DNF",km4_splits_ranks[[#This Row],[20 okr ]]+km4_splits_ranks[[#This Row],[21 - 30]])</f>
        <v>5.2058680555555556E-2</v>
      </c>
      <c r="AI113" s="17">
        <f>IF(km4_splits_ranks[[#This Row],[31 - 40]]="DNF","DNF",km4_splits_ranks[[#This Row],[30 okr ]]+km4_splits_ranks[[#This Row],[31 - 40]])</f>
        <v>6.9636574074074073E-2</v>
      </c>
      <c r="AJ113" s="17">
        <f>IF(km4_splits_ranks[[#This Row],[41 - 50]]="DNF","DNF",km4_splits_ranks[[#This Row],[40 okr ]]+km4_splits_ranks[[#This Row],[41 - 50]])</f>
        <v>8.7637615740740749E-2</v>
      </c>
      <c r="AK113" s="17">
        <f>IF(km4_splits_ranks[[#This Row],[51 - 60]]="DNF","DNF",km4_splits_ranks[[#This Row],[50 okr ]]+km4_splits_ranks[[#This Row],[51 - 60]])</f>
        <v>0.10631944444444445</v>
      </c>
      <c r="AL113" s="17">
        <f>IF(km4_splits_ranks[[#This Row],[61 - 70]]="DNF","DNF",km4_splits_ranks[[#This Row],[60 okr ]]+km4_splits_ranks[[#This Row],[61 - 70]])</f>
        <v>0.12705925925925926</v>
      </c>
      <c r="AM113" s="17">
        <f>IF(km4_splits_ranks[[#This Row],[71 - 80]]="DNF","DNF",km4_splits_ranks[[#This Row],[70 okr ]]+km4_splits_ranks[[#This Row],[71 - 80]])</f>
        <v>0.14821805555555556</v>
      </c>
      <c r="AN113" s="17">
        <f>IF(km4_splits_ranks[[#This Row],[81 - 90]]="DNF","DNF",km4_splits_ranks[[#This Row],[80 okr ]]+km4_splits_ranks[[#This Row],[81 - 90]])</f>
        <v>0.17060972222222223</v>
      </c>
      <c r="AO113" s="17">
        <f>IF(km4_splits_ranks[[#This Row],[91 - 100]]="DNF","DNF",km4_splits_ranks[[#This Row],[90 okr ]]+km4_splits_ranks[[#This Row],[91 - 100]])</f>
        <v>0.19215821759259261</v>
      </c>
      <c r="AP113" s="22">
        <f>IF(km4_splits_ranks[[#This Row],[101 - 105]]="DNF","DNF",km4_splits_ranks[[#This Row],[100 okr ]]+km4_splits_ranks[[#This Row],[101 - 105]])</f>
        <v>0.2024252314814815</v>
      </c>
      <c r="AQ113" s="47">
        <f>IF(km4_splits_ranks[[#This Row],[10 okr ]]="DNF","DNF",RANK(km4_splits_ranks[[#This Row],[10 okr ]],km4_splits_ranks[[10 okr ]],1))</f>
        <v>113</v>
      </c>
      <c r="AR113" s="48">
        <f>IF(km4_splits_ranks[[#This Row],[20 okr ]]="DNF","DNF",RANK(km4_splits_ranks[[#This Row],[20 okr ]],km4_splits_ranks[[20 okr ]],1))</f>
        <v>115</v>
      </c>
      <c r="AS113" s="48">
        <f>IF(km4_splits_ranks[[#This Row],[30 okr ]]="DNF","DNF",RANK(km4_splits_ranks[[#This Row],[30 okr ]],km4_splits_ranks[[30 okr ]],1))</f>
        <v>116</v>
      </c>
      <c r="AT113" s="48">
        <f>IF(km4_splits_ranks[[#This Row],[40 okr ]]="DNF","DNF",RANK(km4_splits_ranks[[#This Row],[40 okr ]],km4_splits_ranks[[40 okr ]],1))</f>
        <v>114</v>
      </c>
      <c r="AU113" s="48">
        <f>IF(km4_splits_ranks[[#This Row],[50 okr ]]="DNF","DNF",RANK(km4_splits_ranks[[#This Row],[50 okr ]],km4_splits_ranks[[50 okr ]],1))</f>
        <v>111</v>
      </c>
      <c r="AV113" s="48">
        <f>IF(km4_splits_ranks[[#This Row],[60 okr ]]="DNF","DNF",RANK(km4_splits_ranks[[#This Row],[60 okr ]],km4_splits_ranks[[60 okr ]],1))</f>
        <v>111</v>
      </c>
      <c r="AW113" s="48">
        <f>IF(km4_splits_ranks[[#This Row],[70 okr ]]="DNF","DNF",RANK(km4_splits_ranks[[#This Row],[70 okr ]],km4_splits_ranks[[70 okr ]],1))</f>
        <v>110</v>
      </c>
      <c r="AX113" s="48">
        <f>IF(km4_splits_ranks[[#This Row],[80 okr ]]="DNF","DNF",RANK(km4_splits_ranks[[#This Row],[80 okr ]],km4_splits_ranks[[80 okr ]],1))</f>
        <v>110</v>
      </c>
      <c r="AY113" s="48">
        <f>IF(km4_splits_ranks[[#This Row],[90 okr ]]="DNF","DNF",RANK(km4_splits_ranks[[#This Row],[90 okr ]],km4_splits_ranks[[90 okr ]],1))</f>
        <v>109</v>
      </c>
      <c r="AZ113" s="48">
        <f>IF(km4_splits_ranks[[#This Row],[100 okr ]]="DNF","DNF",RANK(km4_splits_ranks[[#This Row],[100 okr ]],km4_splits_ranks[[100 okr ]],1))</f>
        <v>110</v>
      </c>
      <c r="BA113" s="48">
        <f>IF(km4_splits_ranks[[#This Row],[105 okr ]]="DNF","DNF",RANK(km4_splits_ranks[[#This Row],[105 okr ]],km4_splits_ranks[[105 okr ]],1))</f>
        <v>110</v>
      </c>
    </row>
    <row r="114" spans="2:53" x14ac:dyDescent="0.2">
      <c r="B114" s="4">
        <f>laps_times[[#This Row],[poř]]</f>
        <v>111</v>
      </c>
      <c r="C114" s="1">
        <f>laps_times[[#This Row],[s.č.]]</f>
        <v>134</v>
      </c>
      <c r="D114" s="1" t="str">
        <f>laps_times[[#This Row],[jméno]]</f>
        <v>Richter Frank</v>
      </c>
      <c r="E114" s="2">
        <f>laps_times[[#This Row],[roč]]</f>
        <v>1954</v>
      </c>
      <c r="F114" s="2" t="str">
        <f>laps_times[[#This Row],[kat]]</f>
        <v>M60</v>
      </c>
      <c r="G114" s="2">
        <f>laps_times[[#This Row],[poř_kat]]</f>
        <v>9</v>
      </c>
      <c r="H114" s="1" t="str">
        <f>IF(ISBLANK(laps_times[[#This Row],[klub]]),"-",laps_times[[#This Row],[klub]])</f>
        <v>-</v>
      </c>
      <c r="I114" s="143">
        <f>laps_times[[#This Row],[celk. čas]]</f>
        <v>0.2041550925925926</v>
      </c>
      <c r="J114" s="28">
        <f>SUM(laps_times[[#This Row],[1]:[10]])</f>
        <v>1.9080555555555555E-2</v>
      </c>
      <c r="K114" s="29">
        <f>SUM(laps_times[[#This Row],[11]:[20]])</f>
        <v>1.7603935185185188E-2</v>
      </c>
      <c r="L114" s="29">
        <f>SUM(laps_times[[#This Row],[21]:[30]])</f>
        <v>1.7747106481481485E-2</v>
      </c>
      <c r="M114" s="29">
        <f>SUM(laps_times[[#This Row],[31]:[40]])</f>
        <v>1.7508564814814814E-2</v>
      </c>
      <c r="N114" s="29">
        <f>SUM(laps_times[[#This Row],[41]:[50]])</f>
        <v>1.726851851851852E-2</v>
      </c>
      <c r="O114" s="29">
        <f>SUM(laps_times[[#This Row],[51]:[60]])</f>
        <v>2.0064699074074072E-2</v>
      </c>
      <c r="P114" s="29">
        <f>SUM(laps_times[[#This Row],[61]:[70]])</f>
        <v>2.0236574074074077E-2</v>
      </c>
      <c r="Q114" s="29">
        <f>SUM(laps_times[[#This Row],[71]:[80]])</f>
        <v>2.4153703703703705E-2</v>
      </c>
      <c r="R114" s="29">
        <f>SUM(laps_times[[#This Row],[81]:[90]])</f>
        <v>2.0548958333333332E-2</v>
      </c>
      <c r="S114" s="29">
        <f>SUM(laps_times[[#This Row],[91]:[100]])</f>
        <v>1.9795486111111111E-2</v>
      </c>
      <c r="T114" s="30">
        <f>SUM(laps_times[[#This Row],[101]:[105]])</f>
        <v>1.0149768518518518E-2</v>
      </c>
      <c r="U114" s="44">
        <f>IF(km4_splits_ranks[[#This Row],[1 - 10]]="DNF","DNF",RANK(km4_splits_ranks[[#This Row],[1 - 10]],km4_splits_ranks[1 - 10],1))</f>
        <v>122</v>
      </c>
      <c r="V114" s="45">
        <f>IF(km4_splits_ranks[[#This Row],[11 - 20]]="DNF","DNF",RANK(km4_splits_ranks[[#This Row],[11 - 20]],km4_splits_ranks[11 - 20],1))</f>
        <v>118</v>
      </c>
      <c r="W114" s="45">
        <f>IF(km4_splits_ranks[[#This Row],[21 - 30]]="DNF","DNF",RANK(km4_splits_ranks[[#This Row],[21 - 30]],km4_splits_ranks[21 - 30],1))</f>
        <v>119</v>
      </c>
      <c r="X114" s="45">
        <f>IF(km4_splits_ranks[[#This Row],[31 - 40]]="DNF","DNF",RANK(km4_splits_ranks[[#This Row],[31 - 40]],km4_splits_ranks[31 - 40],1))</f>
        <v>111</v>
      </c>
      <c r="Y114" s="45">
        <f>IF(km4_splits_ranks[[#This Row],[41 - 50]]="DNF","DNF",RANK(km4_splits_ranks[[#This Row],[41 - 50]],km4_splits_ranks[41 - 50],1))</f>
        <v>106</v>
      </c>
      <c r="Z114" s="45">
        <f>IF(km4_splits_ranks[[#This Row],[51 - 60]]="DNF","DNF",RANK(km4_splits_ranks[[#This Row],[51 - 60]],km4_splits_ranks[51 - 60],1))</f>
        <v>115</v>
      </c>
      <c r="AA114" s="45">
        <f>IF(km4_splits_ranks[[#This Row],[61 - 70]]="DNF","DNF",RANK(km4_splits_ranks[[#This Row],[61 - 70]],km4_splits_ranks[61 - 70],1))</f>
        <v>110</v>
      </c>
      <c r="AB114" s="45">
        <f>IF(km4_splits_ranks[[#This Row],[71 - 80]]="DNF","DNF",RANK(km4_splits_ranks[[#This Row],[71 - 80]],km4_splits_ranks[71 - 80],1))</f>
        <v>115</v>
      </c>
      <c r="AC114" s="45">
        <f>IF(km4_splits_ranks[[#This Row],[81 - 90]]="DNF","DNF",RANK(km4_splits_ranks[[#This Row],[81 - 90]],km4_splits_ranks[81 - 90],1))</f>
        <v>106</v>
      </c>
      <c r="AD114" s="45">
        <f>IF(km4_splits_ranks[[#This Row],[91 - 100]]="DNF","DNF",RANK(km4_splits_ranks[[#This Row],[91 - 100]],km4_splits_ranks[91 - 100],1))</f>
        <v>99</v>
      </c>
      <c r="AE114" s="46">
        <f>IF(km4_splits_ranks[[#This Row],[101 - 105]]="DNF","DNF",RANK(km4_splits_ranks[[#This Row],[101 - 105]],km4_splits_ranks[101 - 105],1))</f>
        <v>105</v>
      </c>
      <c r="AF114" s="21">
        <f>km4_splits_ranks[[#This Row],[1 - 10]]</f>
        <v>1.9080555555555555E-2</v>
      </c>
      <c r="AG114" s="17">
        <f>IF(km4_splits_ranks[[#This Row],[11 - 20]]="DNF","DNF",km4_splits_ranks[[#This Row],[10 okr ]]+km4_splits_ranks[[#This Row],[11 - 20]])</f>
        <v>3.6684490740740747E-2</v>
      </c>
      <c r="AH114" s="17">
        <f>IF(km4_splits_ranks[[#This Row],[21 - 30]]="DNF","DNF",km4_splits_ranks[[#This Row],[20 okr ]]+km4_splits_ranks[[#This Row],[21 - 30]])</f>
        <v>5.4431597222222232E-2</v>
      </c>
      <c r="AI114" s="17">
        <f>IF(km4_splits_ranks[[#This Row],[31 - 40]]="DNF","DNF",km4_splits_ranks[[#This Row],[30 okr ]]+km4_splits_ranks[[#This Row],[31 - 40]])</f>
        <v>7.1940162037037042E-2</v>
      </c>
      <c r="AJ114" s="17">
        <f>IF(km4_splits_ranks[[#This Row],[41 - 50]]="DNF","DNF",km4_splits_ranks[[#This Row],[40 okr ]]+km4_splits_ranks[[#This Row],[41 - 50]])</f>
        <v>8.9208680555555558E-2</v>
      </c>
      <c r="AK114" s="17">
        <f>IF(km4_splits_ranks[[#This Row],[51 - 60]]="DNF","DNF",km4_splits_ranks[[#This Row],[50 okr ]]+km4_splits_ranks[[#This Row],[51 - 60]])</f>
        <v>0.10927337962962963</v>
      </c>
      <c r="AL114" s="17">
        <f>IF(km4_splits_ranks[[#This Row],[61 - 70]]="DNF","DNF",km4_splits_ranks[[#This Row],[60 okr ]]+km4_splits_ranks[[#This Row],[61 - 70]])</f>
        <v>0.12950995370370372</v>
      </c>
      <c r="AM114" s="17">
        <f>IF(km4_splits_ranks[[#This Row],[71 - 80]]="DNF","DNF",km4_splits_ranks[[#This Row],[70 okr ]]+km4_splits_ranks[[#This Row],[71 - 80]])</f>
        <v>0.15366365740740742</v>
      </c>
      <c r="AN114" s="17">
        <f>IF(km4_splits_ranks[[#This Row],[81 - 90]]="DNF","DNF",km4_splits_ranks[[#This Row],[80 okr ]]+km4_splits_ranks[[#This Row],[81 - 90]])</f>
        <v>0.17421261574074076</v>
      </c>
      <c r="AO114" s="17">
        <f>IF(km4_splits_ranks[[#This Row],[91 - 100]]="DNF","DNF",km4_splits_ranks[[#This Row],[90 okr ]]+km4_splits_ranks[[#This Row],[91 - 100]])</f>
        <v>0.19400810185185188</v>
      </c>
      <c r="AP114" s="22">
        <f>IF(km4_splits_ranks[[#This Row],[101 - 105]]="DNF","DNF",km4_splits_ranks[[#This Row],[100 okr ]]+km4_splits_ranks[[#This Row],[101 - 105]])</f>
        <v>0.20415787037037039</v>
      </c>
      <c r="AQ114" s="47">
        <f>IF(km4_splits_ranks[[#This Row],[10 okr ]]="DNF","DNF",RANK(km4_splits_ranks[[#This Row],[10 okr ]],km4_splits_ranks[[10 okr ]],1))</f>
        <v>122</v>
      </c>
      <c r="AR114" s="48">
        <f>IF(km4_splits_ranks[[#This Row],[20 okr ]]="DNF","DNF",RANK(km4_splits_ranks[[#This Row],[20 okr ]],km4_splits_ranks[[20 okr ]],1))</f>
        <v>119</v>
      </c>
      <c r="AS114" s="48">
        <f>IF(km4_splits_ranks[[#This Row],[30 okr ]]="DNF","DNF",RANK(km4_splits_ranks[[#This Row],[30 okr ]],km4_splits_ranks[[30 okr ]],1))</f>
        <v>119</v>
      </c>
      <c r="AT114" s="48">
        <f>IF(km4_splits_ranks[[#This Row],[40 okr ]]="DNF","DNF",RANK(km4_splits_ranks[[#This Row],[40 okr ]],km4_splits_ranks[[40 okr ]],1))</f>
        <v>118</v>
      </c>
      <c r="AU114" s="48">
        <f>IF(km4_splits_ranks[[#This Row],[50 okr ]]="DNF","DNF",RANK(km4_splits_ranks[[#This Row],[50 okr ]],km4_splits_ranks[[50 okr ]],1))</f>
        <v>116</v>
      </c>
      <c r="AV114" s="48">
        <f>IF(km4_splits_ranks[[#This Row],[60 okr ]]="DNF","DNF",RANK(km4_splits_ranks[[#This Row],[60 okr ]],km4_splits_ranks[[60 okr ]],1))</f>
        <v>115</v>
      </c>
      <c r="AW114" s="48">
        <f>IF(km4_splits_ranks[[#This Row],[70 okr ]]="DNF","DNF",RANK(km4_splits_ranks[[#This Row],[70 okr ]],km4_splits_ranks[[70 okr ]],1))</f>
        <v>112</v>
      </c>
      <c r="AX114" s="48">
        <f>IF(km4_splits_ranks[[#This Row],[80 okr ]]="DNF","DNF",RANK(km4_splits_ranks[[#This Row],[80 okr ]],km4_splits_ranks[[80 okr ]],1))</f>
        <v>113</v>
      </c>
      <c r="AY114" s="48">
        <f>IF(km4_splits_ranks[[#This Row],[90 okr ]]="DNF","DNF",RANK(km4_splits_ranks[[#This Row],[90 okr ]],km4_splits_ranks[[90 okr ]],1))</f>
        <v>112</v>
      </c>
      <c r="AZ114" s="48">
        <f>IF(km4_splits_ranks[[#This Row],[100 okr ]]="DNF","DNF",RANK(km4_splits_ranks[[#This Row],[100 okr ]],km4_splits_ranks[[100 okr ]],1))</f>
        <v>111</v>
      </c>
      <c r="BA114" s="48">
        <f>IF(km4_splits_ranks[[#This Row],[105 okr ]]="DNF","DNF",RANK(km4_splits_ranks[[#This Row],[105 okr ]],km4_splits_ranks[[105 okr ]],1))</f>
        <v>111</v>
      </c>
    </row>
    <row r="115" spans="2:53" x14ac:dyDescent="0.2">
      <c r="B115" s="4">
        <f>laps_times[[#This Row],[poř]]</f>
        <v>112</v>
      </c>
      <c r="C115" s="1">
        <f>laps_times[[#This Row],[s.č.]]</f>
        <v>84</v>
      </c>
      <c r="D115" s="1" t="str">
        <f>laps_times[[#This Row],[jméno]]</f>
        <v>Reiter Anton</v>
      </c>
      <c r="E115" s="2">
        <f>laps_times[[#This Row],[roč]]</f>
        <v>1954</v>
      </c>
      <c r="F115" s="2" t="str">
        <f>laps_times[[#This Row],[kat]]</f>
        <v>M60</v>
      </c>
      <c r="G115" s="2">
        <f>laps_times[[#This Row],[poř_kat]]</f>
        <v>10</v>
      </c>
      <c r="H115" s="1" t="str">
        <f>IF(ISBLANK(laps_times[[#This Row],[klub]]),"-",laps_times[[#This Row],[klub]])</f>
        <v>Club Supermarathon Italia</v>
      </c>
      <c r="I115" s="143">
        <f>laps_times[[#This Row],[celk. čas]]</f>
        <v>0.20486111111111113</v>
      </c>
      <c r="J115" s="28">
        <f>SUM(laps_times[[#This Row],[1]:[10]])</f>
        <v>1.7287500000000001E-2</v>
      </c>
      <c r="K115" s="29">
        <f>SUM(laps_times[[#This Row],[11]:[20]])</f>
        <v>1.6825810185185187E-2</v>
      </c>
      <c r="L115" s="29">
        <f>SUM(laps_times[[#This Row],[21]:[30]])</f>
        <v>1.7486805555555554E-2</v>
      </c>
      <c r="M115" s="29">
        <f>SUM(laps_times[[#This Row],[31]:[40]])</f>
        <v>1.7935300925925927E-2</v>
      </c>
      <c r="N115" s="29">
        <f>SUM(laps_times[[#This Row],[41]:[50]])</f>
        <v>1.8308333333333329E-2</v>
      </c>
      <c r="O115" s="29">
        <f>SUM(laps_times[[#This Row],[51]:[60]])</f>
        <v>1.9458333333333334E-2</v>
      </c>
      <c r="P115" s="29">
        <f>SUM(laps_times[[#This Row],[61]:[70]])</f>
        <v>2.0258333333333333E-2</v>
      </c>
      <c r="Q115" s="29">
        <f>SUM(laps_times[[#This Row],[71]:[80]])</f>
        <v>2.1830324074074071E-2</v>
      </c>
      <c r="R115" s="29">
        <f>SUM(laps_times[[#This Row],[81]:[90]])</f>
        <v>2.2297453703703705E-2</v>
      </c>
      <c r="S115" s="29">
        <f>SUM(laps_times[[#This Row],[91]:[100]])</f>
        <v>2.2967824074074071E-2</v>
      </c>
      <c r="T115" s="30">
        <f>SUM(laps_times[[#This Row],[101]:[105]])</f>
        <v>1.0208912037037037E-2</v>
      </c>
      <c r="U115" s="44">
        <f>IF(km4_splits_ranks[[#This Row],[1 - 10]]="DNF","DNF",RANK(km4_splits_ranks[[#This Row],[1 - 10]],km4_splits_ranks[1 - 10],1))</f>
        <v>110</v>
      </c>
      <c r="V115" s="45">
        <f>IF(km4_splits_ranks[[#This Row],[11 - 20]]="DNF","DNF",RANK(km4_splits_ranks[[#This Row],[11 - 20]],km4_splits_ranks[11 - 20],1))</f>
        <v>113</v>
      </c>
      <c r="W115" s="45">
        <f>IF(km4_splits_ranks[[#This Row],[21 - 30]]="DNF","DNF",RANK(km4_splits_ranks[[#This Row],[21 - 30]],km4_splits_ranks[21 - 30],1))</f>
        <v>116</v>
      </c>
      <c r="X115" s="45">
        <f>IF(km4_splits_ranks[[#This Row],[31 - 40]]="DNF","DNF",RANK(km4_splits_ranks[[#This Row],[31 - 40]],km4_splits_ranks[31 - 40],1))</f>
        <v>115</v>
      </c>
      <c r="Y115" s="45">
        <f>IF(km4_splits_ranks[[#This Row],[41 - 50]]="DNF","DNF",RANK(km4_splits_ranks[[#This Row],[41 - 50]],km4_splits_ranks[41 - 50],1))</f>
        <v>115</v>
      </c>
      <c r="Z115" s="45">
        <f>IF(km4_splits_ranks[[#This Row],[51 - 60]]="DNF","DNF",RANK(km4_splits_ranks[[#This Row],[51 - 60]],km4_splits_ranks[51 - 60],1))</f>
        <v>112</v>
      </c>
      <c r="AA115" s="45">
        <f>IF(km4_splits_ranks[[#This Row],[61 - 70]]="DNF","DNF",RANK(km4_splits_ranks[[#This Row],[61 - 70]],km4_splits_ranks[61 - 70],1))</f>
        <v>111</v>
      </c>
      <c r="AB115" s="45">
        <f>IF(km4_splits_ranks[[#This Row],[71 - 80]]="DNF","DNF",RANK(km4_splits_ranks[[#This Row],[71 - 80]],km4_splits_ranks[71 - 80],1))</f>
        <v>112</v>
      </c>
      <c r="AC115" s="45">
        <f>IF(km4_splits_ranks[[#This Row],[81 - 90]]="DNF","DNF",RANK(km4_splits_ranks[[#This Row],[81 - 90]],km4_splits_ranks[81 - 90],1))</f>
        <v>110</v>
      </c>
      <c r="AD115" s="45">
        <f>IF(km4_splits_ranks[[#This Row],[91 - 100]]="DNF","DNF",RANK(km4_splits_ranks[[#This Row],[91 - 100]],km4_splits_ranks[91 - 100],1))</f>
        <v>113</v>
      </c>
      <c r="AE115" s="46">
        <f>IF(km4_splits_ranks[[#This Row],[101 - 105]]="DNF","DNF",RANK(km4_splits_ranks[[#This Row],[101 - 105]],km4_splits_ranks[101 - 105],1))</f>
        <v>107</v>
      </c>
      <c r="AF115" s="21">
        <f>km4_splits_ranks[[#This Row],[1 - 10]]</f>
        <v>1.7287500000000001E-2</v>
      </c>
      <c r="AG115" s="17">
        <f>IF(km4_splits_ranks[[#This Row],[11 - 20]]="DNF","DNF",km4_splits_ranks[[#This Row],[10 okr ]]+km4_splits_ranks[[#This Row],[11 - 20]])</f>
        <v>3.4113310185185187E-2</v>
      </c>
      <c r="AH115" s="17">
        <f>IF(km4_splits_ranks[[#This Row],[21 - 30]]="DNF","DNF",km4_splits_ranks[[#This Row],[20 okr ]]+km4_splits_ranks[[#This Row],[21 - 30]])</f>
        <v>5.1600115740740742E-2</v>
      </c>
      <c r="AI115" s="17">
        <f>IF(km4_splits_ranks[[#This Row],[31 - 40]]="DNF","DNF",km4_splits_ranks[[#This Row],[30 okr ]]+km4_splits_ranks[[#This Row],[31 - 40]])</f>
        <v>6.9535416666666669E-2</v>
      </c>
      <c r="AJ115" s="17">
        <f>IF(km4_splits_ranks[[#This Row],[41 - 50]]="DNF","DNF",km4_splits_ranks[[#This Row],[40 okr ]]+km4_splits_ranks[[#This Row],[41 - 50]])</f>
        <v>8.7843749999999998E-2</v>
      </c>
      <c r="AK115" s="17">
        <f>IF(km4_splits_ranks[[#This Row],[51 - 60]]="DNF","DNF",km4_splits_ranks[[#This Row],[50 okr ]]+km4_splits_ranks[[#This Row],[51 - 60]])</f>
        <v>0.10730208333333333</v>
      </c>
      <c r="AL115" s="17">
        <f>IF(km4_splits_ranks[[#This Row],[61 - 70]]="DNF","DNF",km4_splits_ranks[[#This Row],[60 okr ]]+km4_splits_ranks[[#This Row],[61 - 70]])</f>
        <v>0.12756041666666665</v>
      </c>
      <c r="AM115" s="17">
        <f>IF(km4_splits_ranks[[#This Row],[71 - 80]]="DNF","DNF",km4_splits_ranks[[#This Row],[70 okr ]]+km4_splits_ranks[[#This Row],[71 - 80]])</f>
        <v>0.14939074074074071</v>
      </c>
      <c r="AN115" s="17">
        <f>IF(km4_splits_ranks[[#This Row],[81 - 90]]="DNF","DNF",km4_splits_ranks[[#This Row],[80 okr ]]+km4_splits_ranks[[#This Row],[81 - 90]])</f>
        <v>0.17168819444444441</v>
      </c>
      <c r="AO115" s="17">
        <f>IF(km4_splits_ranks[[#This Row],[91 - 100]]="DNF","DNF",km4_splits_ranks[[#This Row],[90 okr ]]+km4_splits_ranks[[#This Row],[91 - 100]])</f>
        <v>0.19465601851851849</v>
      </c>
      <c r="AP115" s="22">
        <f>IF(km4_splits_ranks[[#This Row],[101 - 105]]="DNF","DNF",km4_splits_ranks[[#This Row],[100 okr ]]+km4_splits_ranks[[#This Row],[101 - 105]])</f>
        <v>0.20486493055555552</v>
      </c>
      <c r="AQ115" s="47">
        <f>IF(km4_splits_ranks[[#This Row],[10 okr ]]="DNF","DNF",RANK(km4_splits_ranks[[#This Row],[10 okr ]],km4_splits_ranks[[10 okr ]],1))</f>
        <v>110</v>
      </c>
      <c r="AR115" s="48">
        <f>IF(km4_splits_ranks[[#This Row],[20 okr ]]="DNF","DNF",RANK(km4_splits_ranks[[#This Row],[20 okr ]],km4_splits_ranks[[20 okr ]],1))</f>
        <v>112</v>
      </c>
      <c r="AS115" s="48">
        <f>IF(km4_splits_ranks[[#This Row],[30 okr ]]="DNF","DNF",RANK(km4_splits_ranks[[#This Row],[30 okr ]],km4_splits_ranks[[30 okr ]],1))</f>
        <v>113</v>
      </c>
      <c r="AT115" s="48">
        <f>IF(km4_splits_ranks[[#This Row],[40 okr ]]="DNF","DNF",RANK(km4_splits_ranks[[#This Row],[40 okr ]],km4_splits_ranks[[40 okr ]],1))</f>
        <v>113</v>
      </c>
      <c r="AU115" s="48">
        <f>IF(km4_splits_ranks[[#This Row],[50 okr ]]="DNF","DNF",RANK(km4_splits_ranks[[#This Row],[50 okr ]],km4_splits_ranks[[50 okr ]],1))</f>
        <v>112</v>
      </c>
      <c r="AV115" s="48">
        <f>IF(km4_splits_ranks[[#This Row],[60 okr ]]="DNF","DNF",RANK(km4_splits_ranks[[#This Row],[60 okr ]],km4_splits_ranks[[60 okr ]],1))</f>
        <v>114</v>
      </c>
      <c r="AW115" s="48">
        <f>IF(km4_splits_ranks[[#This Row],[70 okr ]]="DNF","DNF",RANK(km4_splits_ranks[[#This Row],[70 okr ]],km4_splits_ranks[[70 okr ]],1))</f>
        <v>111</v>
      </c>
      <c r="AX115" s="48">
        <f>IF(km4_splits_ranks[[#This Row],[80 okr ]]="DNF","DNF",RANK(km4_splits_ranks[[#This Row],[80 okr ]],km4_splits_ranks[[80 okr ]],1))</f>
        <v>111</v>
      </c>
      <c r="AY115" s="48">
        <f>IF(km4_splits_ranks[[#This Row],[90 okr ]]="DNF","DNF",RANK(km4_splits_ranks[[#This Row],[90 okr ]],km4_splits_ranks[[90 okr ]],1))</f>
        <v>110</v>
      </c>
      <c r="AZ115" s="48">
        <f>IF(km4_splits_ranks[[#This Row],[100 okr ]]="DNF","DNF",RANK(km4_splits_ranks[[#This Row],[100 okr ]],km4_splits_ranks[[100 okr ]],1))</f>
        <v>112</v>
      </c>
      <c r="BA115" s="48">
        <f>IF(km4_splits_ranks[[#This Row],[105 okr ]]="DNF","DNF",RANK(km4_splits_ranks[[#This Row],[105 okr ]],km4_splits_ranks[[105 okr ]],1))</f>
        <v>112</v>
      </c>
    </row>
    <row r="116" spans="2:53" x14ac:dyDescent="0.2">
      <c r="B116" s="4">
        <f>laps_times[[#This Row],[poř]]</f>
        <v>113</v>
      </c>
      <c r="C116" s="1">
        <f>laps_times[[#This Row],[s.č.]]</f>
        <v>8</v>
      </c>
      <c r="D116" s="1" t="str">
        <f>laps_times[[#This Row],[jméno]]</f>
        <v>Běhounek Rostislav</v>
      </c>
      <c r="E116" s="2">
        <f>laps_times[[#This Row],[roč]]</f>
        <v>1962</v>
      </c>
      <c r="F116" s="2" t="str">
        <f>laps_times[[#This Row],[kat]]</f>
        <v>M50</v>
      </c>
      <c r="G116" s="2">
        <f>laps_times[[#This Row],[poř_kat]]</f>
        <v>24</v>
      </c>
      <c r="H116" s="1" t="str">
        <f>IF(ISBLANK(laps_times[[#This Row],[klub]]),"-",laps_times[[#This Row],[klub]])</f>
        <v>Tragéd Team</v>
      </c>
      <c r="I116" s="143">
        <f>laps_times[[#This Row],[celk. čas]]</f>
        <v>0.2171990740740741</v>
      </c>
      <c r="J116" s="28">
        <f>SUM(laps_times[[#This Row],[1]:[10]])</f>
        <v>1.9390162037037036E-2</v>
      </c>
      <c r="K116" s="29">
        <f>SUM(laps_times[[#This Row],[11]:[20]])</f>
        <v>1.9109027777777777E-2</v>
      </c>
      <c r="L116" s="29">
        <f>SUM(laps_times[[#This Row],[21]:[30]])</f>
        <v>1.9067592592592594E-2</v>
      </c>
      <c r="M116" s="29">
        <f>SUM(laps_times[[#This Row],[31]:[40]])</f>
        <v>1.8581365740740742E-2</v>
      </c>
      <c r="N116" s="29">
        <f>SUM(laps_times[[#This Row],[41]:[50]])</f>
        <v>2.0751273148148151E-2</v>
      </c>
      <c r="O116" s="29">
        <f>SUM(laps_times[[#This Row],[51]:[60]])</f>
        <v>2.1876620370370369E-2</v>
      </c>
      <c r="P116" s="29">
        <f>SUM(laps_times[[#This Row],[61]:[70]])</f>
        <v>2.253391203703704E-2</v>
      </c>
      <c r="Q116" s="29">
        <f>SUM(laps_times[[#This Row],[71]:[80]])</f>
        <v>2.2978703703703706E-2</v>
      </c>
      <c r="R116" s="29">
        <f>SUM(laps_times[[#This Row],[81]:[90]])</f>
        <v>2.2452546296296297E-2</v>
      </c>
      <c r="S116" s="29">
        <f>SUM(laps_times[[#This Row],[91]:[100]])</f>
        <v>2.0921990740740744E-2</v>
      </c>
      <c r="T116" s="30">
        <f>SUM(laps_times[[#This Row],[101]:[105]])</f>
        <v>9.5420138888888881E-3</v>
      </c>
      <c r="U116" s="44">
        <f>IF(km4_splits_ranks[[#This Row],[1 - 10]]="DNF","DNF",RANK(km4_splits_ranks[[#This Row],[1 - 10]],km4_splits_ranks[1 - 10],1))</f>
        <v>123</v>
      </c>
      <c r="V116" s="45">
        <f>IF(km4_splits_ranks[[#This Row],[11 - 20]]="DNF","DNF",RANK(km4_splits_ranks[[#This Row],[11 - 20]],km4_splits_ranks[11 - 20],1))</f>
        <v>122</v>
      </c>
      <c r="W116" s="45">
        <f>IF(km4_splits_ranks[[#This Row],[21 - 30]]="DNF","DNF",RANK(km4_splits_ranks[[#This Row],[21 - 30]],km4_splits_ranks[21 - 30],1))</f>
        <v>123</v>
      </c>
      <c r="X116" s="45">
        <f>IF(km4_splits_ranks[[#This Row],[31 - 40]]="DNF","DNF",RANK(km4_splits_ranks[[#This Row],[31 - 40]],km4_splits_ranks[31 - 40],1))</f>
        <v>118</v>
      </c>
      <c r="Y116" s="45">
        <f>IF(km4_splits_ranks[[#This Row],[41 - 50]]="DNF","DNF",RANK(km4_splits_ranks[[#This Row],[41 - 50]],km4_splits_ranks[41 - 50],1))</f>
        <v>119</v>
      </c>
      <c r="Z116" s="45">
        <f>IF(km4_splits_ranks[[#This Row],[51 - 60]]="DNF","DNF",RANK(km4_splits_ranks[[#This Row],[51 - 60]],km4_splits_ranks[51 - 60],1))</f>
        <v>117</v>
      </c>
      <c r="AA116" s="45">
        <f>IF(km4_splits_ranks[[#This Row],[61 - 70]]="DNF","DNF",RANK(km4_splits_ranks[[#This Row],[61 - 70]],km4_splits_ranks[61 - 70],1))</f>
        <v>115</v>
      </c>
      <c r="AB116" s="45">
        <f>IF(km4_splits_ranks[[#This Row],[71 - 80]]="DNF","DNF",RANK(km4_splits_ranks[[#This Row],[71 - 80]],km4_splits_ranks[71 - 80],1))</f>
        <v>113</v>
      </c>
      <c r="AC116" s="45">
        <f>IF(km4_splits_ranks[[#This Row],[81 - 90]]="DNF","DNF",RANK(km4_splits_ranks[[#This Row],[81 - 90]],km4_splits_ranks[81 - 90],1))</f>
        <v>112</v>
      </c>
      <c r="AD116" s="45">
        <f>IF(km4_splits_ranks[[#This Row],[91 - 100]]="DNF","DNF",RANK(km4_splits_ranks[[#This Row],[91 - 100]],km4_splits_ranks[91 - 100],1))</f>
        <v>107</v>
      </c>
      <c r="AE116" s="46">
        <f>IF(km4_splits_ranks[[#This Row],[101 - 105]]="DNF","DNF",RANK(km4_splits_ranks[[#This Row],[101 - 105]],km4_splits_ranks[101 - 105],1))</f>
        <v>95</v>
      </c>
      <c r="AF116" s="21">
        <f>km4_splits_ranks[[#This Row],[1 - 10]]</f>
        <v>1.9390162037037036E-2</v>
      </c>
      <c r="AG116" s="17">
        <f>IF(km4_splits_ranks[[#This Row],[11 - 20]]="DNF","DNF",km4_splits_ranks[[#This Row],[10 okr ]]+km4_splits_ranks[[#This Row],[11 - 20]])</f>
        <v>3.8499189814814816E-2</v>
      </c>
      <c r="AH116" s="17">
        <f>IF(km4_splits_ranks[[#This Row],[21 - 30]]="DNF","DNF",km4_splits_ranks[[#This Row],[20 okr ]]+km4_splits_ranks[[#This Row],[21 - 30]])</f>
        <v>5.756678240740741E-2</v>
      </c>
      <c r="AI116" s="17">
        <f>IF(km4_splits_ranks[[#This Row],[31 - 40]]="DNF","DNF",km4_splits_ranks[[#This Row],[30 okr ]]+km4_splits_ranks[[#This Row],[31 - 40]])</f>
        <v>7.6148148148148159E-2</v>
      </c>
      <c r="AJ116" s="17">
        <f>IF(km4_splits_ranks[[#This Row],[41 - 50]]="DNF","DNF",km4_splits_ranks[[#This Row],[40 okr ]]+km4_splits_ranks[[#This Row],[41 - 50]])</f>
        <v>9.6899421296296306E-2</v>
      </c>
      <c r="AK116" s="17">
        <f>IF(km4_splits_ranks[[#This Row],[51 - 60]]="DNF","DNF",km4_splits_ranks[[#This Row],[50 okr ]]+km4_splits_ranks[[#This Row],[51 - 60]])</f>
        <v>0.11877604166666668</v>
      </c>
      <c r="AL116" s="17">
        <f>IF(km4_splits_ranks[[#This Row],[61 - 70]]="DNF","DNF",km4_splits_ranks[[#This Row],[60 okr ]]+km4_splits_ranks[[#This Row],[61 - 70]])</f>
        <v>0.14130995370370372</v>
      </c>
      <c r="AM116" s="17">
        <f>IF(km4_splits_ranks[[#This Row],[71 - 80]]="DNF","DNF",km4_splits_ranks[[#This Row],[70 okr ]]+km4_splits_ranks[[#This Row],[71 - 80]])</f>
        <v>0.16428865740740742</v>
      </c>
      <c r="AN116" s="17">
        <f>IF(km4_splits_ranks[[#This Row],[81 - 90]]="DNF","DNF",km4_splits_ranks[[#This Row],[80 okr ]]+km4_splits_ranks[[#This Row],[81 - 90]])</f>
        <v>0.18674120370370373</v>
      </c>
      <c r="AO116" s="17">
        <f>IF(km4_splits_ranks[[#This Row],[91 - 100]]="DNF","DNF",km4_splits_ranks[[#This Row],[90 okr ]]+km4_splits_ranks[[#This Row],[91 - 100]])</f>
        <v>0.20766319444444448</v>
      </c>
      <c r="AP116" s="22">
        <f>IF(km4_splits_ranks[[#This Row],[101 - 105]]="DNF","DNF",km4_splits_ranks[[#This Row],[100 okr ]]+km4_splits_ranks[[#This Row],[101 - 105]])</f>
        <v>0.21720520833333337</v>
      </c>
      <c r="AQ116" s="47">
        <f>IF(km4_splits_ranks[[#This Row],[10 okr ]]="DNF","DNF",RANK(km4_splits_ranks[[#This Row],[10 okr ]],km4_splits_ranks[[10 okr ]],1))</f>
        <v>123</v>
      </c>
      <c r="AR116" s="48">
        <f>IF(km4_splits_ranks[[#This Row],[20 okr ]]="DNF","DNF",RANK(km4_splits_ranks[[#This Row],[20 okr ]],km4_splits_ranks[[20 okr ]],1))</f>
        <v>123</v>
      </c>
      <c r="AS116" s="48">
        <f>IF(km4_splits_ranks[[#This Row],[30 okr ]]="DNF","DNF",RANK(km4_splits_ranks[[#This Row],[30 okr ]],km4_splits_ranks[[30 okr ]],1))</f>
        <v>123</v>
      </c>
      <c r="AT116" s="48">
        <f>IF(km4_splits_ranks[[#This Row],[40 okr ]]="DNF","DNF",RANK(km4_splits_ranks[[#This Row],[40 okr ]],km4_splits_ranks[[40 okr ]],1))</f>
        <v>122</v>
      </c>
      <c r="AU116" s="48">
        <f>IF(km4_splits_ranks[[#This Row],[50 okr ]]="DNF","DNF",RANK(km4_splits_ranks[[#This Row],[50 okr ]],km4_splits_ranks[[50 okr ]],1))</f>
        <v>121</v>
      </c>
      <c r="AV116" s="48">
        <f>IF(km4_splits_ranks[[#This Row],[60 okr ]]="DNF","DNF",RANK(km4_splits_ranks[[#This Row],[60 okr ]],km4_splits_ranks[[60 okr ]],1))</f>
        <v>119</v>
      </c>
      <c r="AW116" s="48">
        <f>IF(km4_splits_ranks[[#This Row],[70 okr ]]="DNF","DNF",RANK(km4_splits_ranks[[#This Row],[70 okr ]],km4_splits_ranks[[70 okr ]],1))</f>
        <v>116</v>
      </c>
      <c r="AX116" s="48">
        <f>IF(km4_splits_ranks[[#This Row],[80 okr ]]="DNF","DNF",RANK(km4_splits_ranks[[#This Row],[80 okr ]],km4_splits_ranks[[80 okr ]],1))</f>
        <v>115</v>
      </c>
      <c r="AY116" s="48">
        <f>IF(km4_splits_ranks[[#This Row],[90 okr ]]="DNF","DNF",RANK(km4_splits_ranks[[#This Row],[90 okr ]],km4_splits_ranks[[90 okr ]],1))</f>
        <v>114</v>
      </c>
      <c r="AZ116" s="48">
        <f>IF(km4_splits_ranks[[#This Row],[100 okr ]]="DNF","DNF",RANK(km4_splits_ranks[[#This Row],[100 okr ]],km4_splits_ranks[[100 okr ]],1))</f>
        <v>113</v>
      </c>
      <c r="BA116" s="48">
        <f>IF(km4_splits_ranks[[#This Row],[105 okr ]]="DNF","DNF",RANK(km4_splits_ranks[[#This Row],[105 okr ]],km4_splits_ranks[[105 okr ]],1))</f>
        <v>113</v>
      </c>
    </row>
    <row r="117" spans="2:53" x14ac:dyDescent="0.2">
      <c r="B117" s="4">
        <f>laps_times[[#This Row],[poř]]</f>
        <v>114</v>
      </c>
      <c r="C117" s="1">
        <f>laps_times[[#This Row],[s.č.]]</f>
        <v>44</v>
      </c>
      <c r="D117" s="1" t="str">
        <f>laps_times[[#This Row],[jméno]]</f>
        <v>Zeman Pavel</v>
      </c>
      <c r="E117" s="2">
        <f>laps_times[[#This Row],[roč]]</f>
        <v>1954</v>
      </c>
      <c r="F117" s="2" t="str">
        <f>laps_times[[#This Row],[kat]]</f>
        <v>M60</v>
      </c>
      <c r="G117" s="2">
        <f>laps_times[[#This Row],[poř_kat]]</f>
        <v>11</v>
      </c>
      <c r="H117" s="1" t="str">
        <f>IF(ISBLANK(laps_times[[#This Row],[klub]]),"-",laps_times[[#This Row],[klub]])</f>
        <v>Traged team</v>
      </c>
      <c r="I117" s="143">
        <f>laps_times[[#This Row],[celk. čas]]</f>
        <v>0.22504629629629627</v>
      </c>
      <c r="J117" s="28">
        <f>SUM(laps_times[[#This Row],[1]:[10]])</f>
        <v>1.9072337962962961E-2</v>
      </c>
      <c r="K117" s="29">
        <f>SUM(laps_times[[#This Row],[11]:[20]])</f>
        <v>1.8212962962962966E-2</v>
      </c>
      <c r="L117" s="29">
        <f>SUM(laps_times[[#This Row],[21]:[30]])</f>
        <v>1.849826388888889E-2</v>
      </c>
      <c r="M117" s="29">
        <f>SUM(laps_times[[#This Row],[31]:[40]])</f>
        <v>1.9143749999999998E-2</v>
      </c>
      <c r="N117" s="29">
        <f>SUM(laps_times[[#This Row],[41]:[50]])</f>
        <v>1.9811226851851851E-2</v>
      </c>
      <c r="O117" s="29">
        <f>SUM(laps_times[[#This Row],[51]:[60]])</f>
        <v>2.0715972222222222E-2</v>
      </c>
      <c r="P117" s="29">
        <f>SUM(laps_times[[#This Row],[61]:[70]])</f>
        <v>2.1639930555555555E-2</v>
      </c>
      <c r="Q117" s="29">
        <f>SUM(laps_times[[#This Row],[71]:[80]])</f>
        <v>2.3071180555555557E-2</v>
      </c>
      <c r="R117" s="29">
        <f>SUM(laps_times[[#This Row],[81]:[90]])</f>
        <v>2.5485995370370371E-2</v>
      </c>
      <c r="S117" s="29">
        <f>SUM(laps_times[[#This Row],[91]:[100]])</f>
        <v>2.6023842592592591E-2</v>
      </c>
      <c r="T117" s="30">
        <f>SUM(laps_times[[#This Row],[101]:[105]])</f>
        <v>1.3379166666666668E-2</v>
      </c>
      <c r="U117" s="44">
        <f>IF(km4_splits_ranks[[#This Row],[1 - 10]]="DNF","DNF",RANK(km4_splits_ranks[[#This Row],[1 - 10]],km4_splits_ranks[1 - 10],1))</f>
        <v>121</v>
      </c>
      <c r="V117" s="45">
        <f>IF(km4_splits_ranks[[#This Row],[11 - 20]]="DNF","DNF",RANK(km4_splits_ranks[[#This Row],[11 - 20]],km4_splits_ranks[11 - 20],1))</f>
        <v>121</v>
      </c>
      <c r="W117" s="45">
        <f>IF(km4_splits_ranks[[#This Row],[21 - 30]]="DNF","DNF",RANK(km4_splits_ranks[[#This Row],[21 - 30]],km4_splits_ranks[21 - 30],1))</f>
        <v>121</v>
      </c>
      <c r="X117" s="45">
        <f>IF(km4_splits_ranks[[#This Row],[31 - 40]]="DNF","DNF",RANK(km4_splits_ranks[[#This Row],[31 - 40]],km4_splits_ranks[31 - 40],1))</f>
        <v>121</v>
      </c>
      <c r="Y117" s="45">
        <f>IF(km4_splits_ranks[[#This Row],[41 - 50]]="DNF","DNF",RANK(km4_splits_ranks[[#This Row],[41 - 50]],km4_splits_ranks[41 - 50],1))</f>
        <v>118</v>
      </c>
      <c r="Z117" s="45">
        <f>IF(km4_splits_ranks[[#This Row],[51 - 60]]="DNF","DNF",RANK(km4_splits_ranks[[#This Row],[51 - 60]],km4_splits_ranks[51 - 60],1))</f>
        <v>116</v>
      </c>
      <c r="AA117" s="45">
        <f>IF(km4_splits_ranks[[#This Row],[61 - 70]]="DNF","DNF",RANK(km4_splits_ranks[[#This Row],[61 - 70]],km4_splits_ranks[61 - 70],1))</f>
        <v>114</v>
      </c>
      <c r="AB117" s="45">
        <f>IF(km4_splits_ranks[[#This Row],[71 - 80]]="DNF","DNF",RANK(km4_splits_ranks[[#This Row],[71 - 80]],km4_splits_ranks[71 - 80],1))</f>
        <v>114</v>
      </c>
      <c r="AC117" s="45">
        <f>IF(km4_splits_ranks[[#This Row],[81 - 90]]="DNF","DNF",RANK(km4_splits_ranks[[#This Row],[81 - 90]],km4_splits_ranks[81 - 90],1))</f>
        <v>115</v>
      </c>
      <c r="AD117" s="45">
        <f>IF(km4_splits_ranks[[#This Row],[91 - 100]]="DNF","DNF",RANK(km4_splits_ranks[[#This Row],[91 - 100]],km4_splits_ranks[91 - 100],1))</f>
        <v>115</v>
      </c>
      <c r="AE117" s="46">
        <f>IF(km4_splits_ranks[[#This Row],[101 - 105]]="DNF","DNF",RANK(km4_splits_ranks[[#This Row],[101 - 105]],km4_splits_ranks[101 - 105],1))</f>
        <v>116</v>
      </c>
      <c r="AF117" s="21">
        <f>km4_splits_ranks[[#This Row],[1 - 10]]</f>
        <v>1.9072337962962961E-2</v>
      </c>
      <c r="AG117" s="17">
        <f>IF(km4_splits_ranks[[#This Row],[11 - 20]]="DNF","DNF",km4_splits_ranks[[#This Row],[10 okr ]]+km4_splits_ranks[[#This Row],[11 - 20]])</f>
        <v>3.7285300925925927E-2</v>
      </c>
      <c r="AH117" s="17">
        <f>IF(km4_splits_ranks[[#This Row],[21 - 30]]="DNF","DNF",km4_splits_ranks[[#This Row],[20 okr ]]+km4_splits_ranks[[#This Row],[21 - 30]])</f>
        <v>5.5783564814814821E-2</v>
      </c>
      <c r="AI117" s="17">
        <f>IF(km4_splits_ranks[[#This Row],[31 - 40]]="DNF","DNF",km4_splits_ranks[[#This Row],[30 okr ]]+km4_splits_ranks[[#This Row],[31 - 40]])</f>
        <v>7.4927314814814822E-2</v>
      </c>
      <c r="AJ117" s="17">
        <f>IF(km4_splits_ranks[[#This Row],[41 - 50]]="DNF","DNF",km4_splits_ranks[[#This Row],[40 okr ]]+km4_splits_ranks[[#This Row],[41 - 50]])</f>
        <v>9.4738541666666676E-2</v>
      </c>
      <c r="AK117" s="17">
        <f>IF(km4_splits_ranks[[#This Row],[51 - 60]]="DNF","DNF",km4_splits_ranks[[#This Row],[50 okr ]]+km4_splits_ranks[[#This Row],[51 - 60]])</f>
        <v>0.1154545138888889</v>
      </c>
      <c r="AL117" s="17">
        <f>IF(km4_splits_ranks[[#This Row],[61 - 70]]="DNF","DNF",km4_splits_ranks[[#This Row],[60 okr ]]+km4_splits_ranks[[#This Row],[61 - 70]])</f>
        <v>0.13709444444444446</v>
      </c>
      <c r="AM117" s="17">
        <f>IF(km4_splits_ranks[[#This Row],[71 - 80]]="DNF","DNF",km4_splits_ranks[[#This Row],[70 okr ]]+km4_splits_ranks[[#This Row],[71 - 80]])</f>
        <v>0.16016562500000003</v>
      </c>
      <c r="AN117" s="17">
        <f>IF(km4_splits_ranks[[#This Row],[81 - 90]]="DNF","DNF",km4_splits_ranks[[#This Row],[80 okr ]]+km4_splits_ranks[[#This Row],[81 - 90]])</f>
        <v>0.18565162037037042</v>
      </c>
      <c r="AO117" s="17">
        <f>IF(km4_splits_ranks[[#This Row],[91 - 100]]="DNF","DNF",km4_splits_ranks[[#This Row],[90 okr ]]+km4_splits_ranks[[#This Row],[91 - 100]])</f>
        <v>0.21167546296296302</v>
      </c>
      <c r="AP117" s="22">
        <f>IF(km4_splits_ranks[[#This Row],[101 - 105]]="DNF","DNF",km4_splits_ranks[[#This Row],[100 okr ]]+km4_splits_ranks[[#This Row],[101 - 105]])</f>
        <v>0.22505462962962969</v>
      </c>
      <c r="AQ117" s="47">
        <f>IF(km4_splits_ranks[[#This Row],[10 okr ]]="DNF","DNF",RANK(km4_splits_ranks[[#This Row],[10 okr ]],km4_splits_ranks[[10 okr ]],1))</f>
        <v>121</v>
      </c>
      <c r="AR117" s="48">
        <f>IF(km4_splits_ranks[[#This Row],[20 okr ]]="DNF","DNF",RANK(km4_splits_ranks[[#This Row],[20 okr ]],km4_splits_ranks[[20 okr ]],1))</f>
        <v>121</v>
      </c>
      <c r="AS117" s="48">
        <f>IF(km4_splits_ranks[[#This Row],[30 okr ]]="DNF","DNF",RANK(km4_splits_ranks[[#This Row],[30 okr ]],km4_splits_ranks[[30 okr ]],1))</f>
        <v>121</v>
      </c>
      <c r="AT117" s="48">
        <f>IF(km4_splits_ranks[[#This Row],[40 okr ]]="DNF","DNF",RANK(km4_splits_ranks[[#This Row],[40 okr ]],km4_splits_ranks[[40 okr ]],1))</f>
        <v>120</v>
      </c>
      <c r="AU117" s="48">
        <f>IF(km4_splits_ranks[[#This Row],[50 okr ]]="DNF","DNF",RANK(km4_splits_ranks[[#This Row],[50 okr ]],km4_splits_ranks[[50 okr ]],1))</f>
        <v>119</v>
      </c>
      <c r="AV117" s="48">
        <f>IF(km4_splits_ranks[[#This Row],[60 okr ]]="DNF","DNF",RANK(km4_splits_ranks[[#This Row],[60 okr ]],km4_splits_ranks[[60 okr ]],1))</f>
        <v>117</v>
      </c>
      <c r="AW117" s="48">
        <f>IF(km4_splits_ranks[[#This Row],[70 okr ]]="DNF","DNF",RANK(km4_splits_ranks[[#This Row],[70 okr ]],km4_splits_ranks[[70 okr ]],1))</f>
        <v>114</v>
      </c>
      <c r="AX117" s="48">
        <f>IF(km4_splits_ranks[[#This Row],[80 okr ]]="DNF","DNF",RANK(km4_splits_ranks[[#This Row],[80 okr ]],km4_splits_ranks[[80 okr ]],1))</f>
        <v>114</v>
      </c>
      <c r="AY117" s="48">
        <f>IF(km4_splits_ranks[[#This Row],[90 okr ]]="DNF","DNF",RANK(km4_splits_ranks[[#This Row],[90 okr ]],km4_splits_ranks[[90 okr ]],1))</f>
        <v>113</v>
      </c>
      <c r="AZ117" s="48">
        <f>IF(km4_splits_ranks[[#This Row],[100 okr ]]="DNF","DNF",RANK(km4_splits_ranks[[#This Row],[100 okr ]],km4_splits_ranks[[100 okr ]],1))</f>
        <v>114</v>
      </c>
      <c r="BA117" s="48">
        <f>IF(km4_splits_ranks[[#This Row],[105 okr ]]="DNF","DNF",RANK(km4_splits_ranks[[#This Row],[105 okr ]],km4_splits_ranks[[105 okr ]],1))</f>
        <v>114</v>
      </c>
    </row>
    <row r="118" spans="2:53" x14ac:dyDescent="0.2">
      <c r="B118" s="4">
        <f>laps_times[[#This Row],[poř]]</f>
        <v>115</v>
      </c>
      <c r="C118" s="1">
        <f>laps_times[[#This Row],[s.č.]]</f>
        <v>29</v>
      </c>
      <c r="D118" s="1" t="str">
        <f>laps_times[[#This Row],[jméno]]</f>
        <v>Fusek Pavel</v>
      </c>
      <c r="E118" s="2">
        <f>laps_times[[#This Row],[roč]]</f>
        <v>1974</v>
      </c>
      <c r="F118" s="2" t="str">
        <f>laps_times[[#This Row],[kat]]</f>
        <v>M40</v>
      </c>
      <c r="G118" s="2">
        <f>laps_times[[#This Row],[poř_kat]]</f>
        <v>44</v>
      </c>
      <c r="H118" s="1" t="str">
        <f>IF(ISBLANK(laps_times[[#This Row],[klub]]),"-",laps_times[[#This Row],[klub]])</f>
        <v>-</v>
      </c>
      <c r="I118" s="143">
        <f>laps_times[[#This Row],[celk. čas]]</f>
        <v>0.22686342592592593</v>
      </c>
      <c r="J118" s="28">
        <f>SUM(laps_times[[#This Row],[1]:[10]])</f>
        <v>1.6700810185185183E-2</v>
      </c>
      <c r="K118" s="29">
        <f>SUM(laps_times[[#This Row],[11]:[20]])</f>
        <v>1.5654050925925925E-2</v>
      </c>
      <c r="L118" s="29">
        <f>SUM(laps_times[[#This Row],[21]:[30]])</f>
        <v>1.5817129629629629E-2</v>
      </c>
      <c r="M118" s="29">
        <f>SUM(laps_times[[#This Row],[31]:[40]])</f>
        <v>1.8647106481481483E-2</v>
      </c>
      <c r="N118" s="29">
        <f>SUM(laps_times[[#This Row],[41]:[50]])</f>
        <v>2.3717824074074072E-2</v>
      </c>
      <c r="O118" s="29">
        <f>SUM(laps_times[[#This Row],[51]:[60]])</f>
        <v>2.5323263888888892E-2</v>
      </c>
      <c r="P118" s="29">
        <f>SUM(laps_times[[#This Row],[61]:[70]])</f>
        <v>2.4577199074074078E-2</v>
      </c>
      <c r="Q118" s="29">
        <f>SUM(laps_times[[#This Row],[71]:[80]])</f>
        <v>2.6303009259259266E-2</v>
      </c>
      <c r="R118" s="29">
        <f>SUM(laps_times[[#This Row],[81]:[90]])</f>
        <v>2.8050694444444448E-2</v>
      </c>
      <c r="S118" s="29">
        <f>SUM(laps_times[[#This Row],[91]:[100]])</f>
        <v>2.0371064814814814E-2</v>
      </c>
      <c r="T118" s="30">
        <f>SUM(laps_times[[#This Row],[101]:[105]])</f>
        <v>1.1712500000000001E-2</v>
      </c>
      <c r="U118" s="44">
        <f>IF(km4_splits_ranks[[#This Row],[1 - 10]]="DNF","DNF",RANK(km4_splits_ranks[[#This Row],[1 - 10]],km4_splits_ranks[1 - 10],1))</f>
        <v>105</v>
      </c>
      <c r="V118" s="45">
        <f>IF(km4_splits_ranks[[#This Row],[11 - 20]]="DNF","DNF",RANK(km4_splits_ranks[[#This Row],[11 - 20]],km4_splits_ranks[11 - 20],1))</f>
        <v>101</v>
      </c>
      <c r="W118" s="45">
        <f>IF(km4_splits_ranks[[#This Row],[21 - 30]]="DNF","DNF",RANK(km4_splits_ranks[[#This Row],[21 - 30]],km4_splits_ranks[21 - 30],1))</f>
        <v>101</v>
      </c>
      <c r="X118" s="45">
        <f>IF(km4_splits_ranks[[#This Row],[31 - 40]]="DNF","DNF",RANK(km4_splits_ranks[[#This Row],[31 - 40]],km4_splits_ranks[31 - 40],1))</f>
        <v>119</v>
      </c>
      <c r="Y118" s="45">
        <f>IF(km4_splits_ranks[[#This Row],[41 - 50]]="DNF","DNF",RANK(km4_splits_ranks[[#This Row],[41 - 50]],km4_splits_ranks[41 - 50],1))</f>
        <v>121</v>
      </c>
      <c r="Z118" s="45">
        <f>IF(km4_splits_ranks[[#This Row],[51 - 60]]="DNF","DNF",RANK(km4_splits_ranks[[#This Row],[51 - 60]],km4_splits_ranks[51 - 60],1))</f>
        <v>120</v>
      </c>
      <c r="AA118" s="45">
        <f>IF(km4_splits_ranks[[#This Row],[61 - 70]]="DNF","DNF",RANK(km4_splits_ranks[[#This Row],[61 - 70]],km4_splits_ranks[61 - 70],1))</f>
        <v>116</v>
      </c>
      <c r="AB118" s="45">
        <f>IF(km4_splits_ranks[[#This Row],[71 - 80]]="DNF","DNF",RANK(km4_splits_ranks[[#This Row],[71 - 80]],km4_splits_ranks[71 - 80],1))</f>
        <v>116</v>
      </c>
      <c r="AC118" s="45">
        <f>IF(km4_splits_ranks[[#This Row],[81 - 90]]="DNF","DNF",RANK(km4_splits_ranks[[#This Row],[81 - 90]],km4_splits_ranks[81 - 90],1))</f>
        <v>117</v>
      </c>
      <c r="AD118" s="45">
        <f>IF(km4_splits_ranks[[#This Row],[91 - 100]]="DNF","DNF",RANK(km4_splits_ranks[[#This Row],[91 - 100]],km4_splits_ranks[91 - 100],1))</f>
        <v>104</v>
      </c>
      <c r="AE118" s="46">
        <f>IF(km4_splits_ranks[[#This Row],[101 - 105]]="DNF","DNF",RANK(km4_splits_ranks[[#This Row],[101 - 105]],km4_splits_ranks[101 - 105],1))</f>
        <v>113</v>
      </c>
      <c r="AF118" s="21">
        <f>km4_splits_ranks[[#This Row],[1 - 10]]</f>
        <v>1.6700810185185183E-2</v>
      </c>
      <c r="AG118" s="17">
        <f>IF(km4_splits_ranks[[#This Row],[11 - 20]]="DNF","DNF",km4_splits_ranks[[#This Row],[10 okr ]]+km4_splits_ranks[[#This Row],[11 - 20]])</f>
        <v>3.2354861111111105E-2</v>
      </c>
      <c r="AH118" s="17">
        <f>IF(km4_splits_ranks[[#This Row],[21 - 30]]="DNF","DNF",km4_splits_ranks[[#This Row],[20 okr ]]+km4_splits_ranks[[#This Row],[21 - 30]])</f>
        <v>4.8171990740740731E-2</v>
      </c>
      <c r="AI118" s="17">
        <f>IF(km4_splits_ranks[[#This Row],[31 - 40]]="DNF","DNF",km4_splits_ranks[[#This Row],[30 okr ]]+km4_splits_ranks[[#This Row],[31 - 40]])</f>
        <v>6.6819097222222207E-2</v>
      </c>
      <c r="AJ118" s="17">
        <f>IF(km4_splits_ranks[[#This Row],[41 - 50]]="DNF","DNF",km4_splits_ranks[[#This Row],[40 okr ]]+km4_splits_ranks[[#This Row],[41 - 50]])</f>
        <v>9.0536921296296285E-2</v>
      </c>
      <c r="AK118" s="17">
        <f>IF(km4_splits_ranks[[#This Row],[51 - 60]]="DNF","DNF",km4_splits_ranks[[#This Row],[50 okr ]]+km4_splits_ranks[[#This Row],[51 - 60]])</f>
        <v>0.11586018518518518</v>
      </c>
      <c r="AL118" s="17">
        <f>IF(km4_splits_ranks[[#This Row],[61 - 70]]="DNF","DNF",km4_splits_ranks[[#This Row],[60 okr ]]+km4_splits_ranks[[#This Row],[61 - 70]])</f>
        <v>0.14043738425925925</v>
      </c>
      <c r="AM118" s="17">
        <f>IF(km4_splits_ranks[[#This Row],[71 - 80]]="DNF","DNF",km4_splits_ranks[[#This Row],[70 okr ]]+km4_splits_ranks[[#This Row],[71 - 80]])</f>
        <v>0.16674039351851852</v>
      </c>
      <c r="AN118" s="17">
        <f>IF(km4_splits_ranks[[#This Row],[81 - 90]]="DNF","DNF",km4_splits_ranks[[#This Row],[80 okr ]]+km4_splits_ranks[[#This Row],[81 - 90]])</f>
        <v>0.19479108796296296</v>
      </c>
      <c r="AO118" s="17">
        <f>IF(km4_splits_ranks[[#This Row],[91 - 100]]="DNF","DNF",km4_splits_ranks[[#This Row],[90 okr ]]+km4_splits_ranks[[#This Row],[91 - 100]])</f>
        <v>0.21516215277777778</v>
      </c>
      <c r="AP118" s="22">
        <f>IF(km4_splits_ranks[[#This Row],[101 - 105]]="DNF","DNF",km4_splits_ranks[[#This Row],[100 okr ]]+km4_splits_ranks[[#This Row],[101 - 105]])</f>
        <v>0.2268746527777778</v>
      </c>
      <c r="AQ118" s="47">
        <f>IF(km4_splits_ranks[[#This Row],[10 okr ]]="DNF","DNF",RANK(km4_splits_ranks[[#This Row],[10 okr ]],km4_splits_ranks[[10 okr ]],1))</f>
        <v>105</v>
      </c>
      <c r="AR118" s="48">
        <f>IF(km4_splits_ranks[[#This Row],[20 okr ]]="DNF","DNF",RANK(km4_splits_ranks[[#This Row],[20 okr ]],km4_splits_ranks[[20 okr ]],1))</f>
        <v>104</v>
      </c>
      <c r="AS118" s="48">
        <f>IF(km4_splits_ranks[[#This Row],[30 okr ]]="DNF","DNF",RANK(km4_splits_ranks[[#This Row],[30 okr ]],km4_splits_ranks[[30 okr ]],1))</f>
        <v>103</v>
      </c>
      <c r="AT118" s="48">
        <f>IF(km4_splits_ranks[[#This Row],[40 okr ]]="DNF","DNF",RANK(km4_splits_ranks[[#This Row],[40 okr ]],km4_splits_ranks[[40 okr ]],1))</f>
        <v>106</v>
      </c>
      <c r="AU118" s="48">
        <f>IF(km4_splits_ranks[[#This Row],[50 okr ]]="DNF","DNF",RANK(km4_splits_ranks[[#This Row],[50 okr ]],km4_splits_ranks[[50 okr ]],1))</f>
        <v>117</v>
      </c>
      <c r="AV118" s="48">
        <f>IF(km4_splits_ranks[[#This Row],[60 okr ]]="DNF","DNF",RANK(km4_splits_ranks[[#This Row],[60 okr ]],km4_splits_ranks[[60 okr ]],1))</f>
        <v>118</v>
      </c>
      <c r="AW118" s="48">
        <f>IF(km4_splits_ranks[[#This Row],[70 okr ]]="DNF","DNF",RANK(km4_splits_ranks[[#This Row],[70 okr ]],km4_splits_ranks[[70 okr ]],1))</f>
        <v>115</v>
      </c>
      <c r="AX118" s="48">
        <f>IF(km4_splits_ranks[[#This Row],[80 okr ]]="DNF","DNF",RANK(km4_splits_ranks[[#This Row],[80 okr ]],km4_splits_ranks[[80 okr ]],1))</f>
        <v>116</v>
      </c>
      <c r="AY118" s="48">
        <f>IF(km4_splits_ranks[[#This Row],[90 okr ]]="DNF","DNF",RANK(km4_splits_ranks[[#This Row],[90 okr ]],km4_splits_ranks[[90 okr ]],1))</f>
        <v>115</v>
      </c>
      <c r="AZ118" s="48">
        <f>IF(km4_splits_ranks[[#This Row],[100 okr ]]="DNF","DNF",RANK(km4_splits_ranks[[#This Row],[100 okr ]],km4_splits_ranks[[100 okr ]],1))</f>
        <v>115</v>
      </c>
      <c r="BA118" s="48">
        <f>IF(km4_splits_ranks[[#This Row],[105 okr ]]="DNF","DNF",RANK(km4_splits_ranks[[#This Row],[105 okr ]],km4_splits_ranks[[105 okr ]],1))</f>
        <v>115</v>
      </c>
    </row>
    <row r="119" spans="2:53" x14ac:dyDescent="0.2">
      <c r="B119" s="4">
        <f>laps_times[[#This Row],[poř]]</f>
        <v>116</v>
      </c>
      <c r="C119" s="1">
        <f>laps_times[[#This Row],[s.č.]]</f>
        <v>56</v>
      </c>
      <c r="D119" s="1" t="str">
        <f>laps_times[[#This Row],[jméno]]</f>
        <v>Kůrka Tomáš</v>
      </c>
      <c r="E119" s="2">
        <f>laps_times[[#This Row],[roč]]</f>
        <v>1986</v>
      </c>
      <c r="F119" s="2" t="str">
        <f>laps_times[[#This Row],[kat]]</f>
        <v>M30</v>
      </c>
      <c r="G119" s="2">
        <f>laps_times[[#This Row],[poř_kat]]</f>
        <v>21</v>
      </c>
      <c r="H119" s="1" t="str">
        <f>IF(ISBLANK(laps_times[[#This Row],[klub]]),"-",laps_times[[#This Row],[klub]])</f>
        <v>-</v>
      </c>
      <c r="I119" s="143">
        <f>laps_times[[#This Row],[celk. čas]]</f>
        <v>0.23144675925925925</v>
      </c>
      <c r="J119" s="28">
        <f>SUM(laps_times[[#This Row],[1]:[10]])</f>
        <v>1.7561342592592594E-2</v>
      </c>
      <c r="K119" s="29">
        <f>SUM(laps_times[[#This Row],[11]:[20]])</f>
        <v>1.6597800925925926E-2</v>
      </c>
      <c r="L119" s="29">
        <f>SUM(laps_times[[#This Row],[21]:[30]])</f>
        <v>1.6469212962962963E-2</v>
      </c>
      <c r="M119" s="29">
        <f>SUM(laps_times[[#This Row],[31]:[40]])</f>
        <v>1.7662615740740739E-2</v>
      </c>
      <c r="N119" s="29">
        <f>SUM(laps_times[[#This Row],[41]:[50]])</f>
        <v>1.8225462962962961E-2</v>
      </c>
      <c r="O119" s="29">
        <f>SUM(laps_times[[#This Row],[51]:[60]])</f>
        <v>1.9880671296296299E-2</v>
      </c>
      <c r="P119" s="29">
        <f>SUM(laps_times[[#This Row],[61]:[70]])</f>
        <v>4.377673611111111E-2</v>
      </c>
      <c r="Q119" s="29">
        <f>SUM(laps_times[[#This Row],[71]:[80]])</f>
        <v>3.1587962962962964E-2</v>
      </c>
      <c r="R119" s="29">
        <f>SUM(laps_times[[#This Row],[81]:[90]])</f>
        <v>1.9602199074074074E-2</v>
      </c>
      <c r="S119" s="29">
        <f>SUM(laps_times[[#This Row],[91]:[100]])</f>
        <v>2.0230324074074071E-2</v>
      </c>
      <c r="T119" s="30">
        <f>SUM(laps_times[[#This Row],[101]:[105]])</f>
        <v>9.8557870370370379E-3</v>
      </c>
      <c r="U119" s="44">
        <f>IF(km4_splits_ranks[[#This Row],[1 - 10]]="DNF","DNF",RANK(km4_splits_ranks[[#This Row],[1 - 10]],km4_splits_ranks[1 - 10],1))</f>
        <v>114</v>
      </c>
      <c r="V119" s="45">
        <f>IF(km4_splits_ranks[[#This Row],[11 - 20]]="DNF","DNF",RANK(km4_splits_ranks[[#This Row],[11 - 20]],km4_splits_ranks[11 - 20],1))</f>
        <v>110</v>
      </c>
      <c r="W119" s="45">
        <f>IF(km4_splits_ranks[[#This Row],[21 - 30]]="DNF","DNF",RANK(km4_splits_ranks[[#This Row],[21 - 30]],km4_splits_ranks[21 - 30],1))</f>
        <v>105</v>
      </c>
      <c r="X119" s="45">
        <f>IF(km4_splits_ranks[[#This Row],[31 - 40]]="DNF","DNF",RANK(km4_splits_ranks[[#This Row],[31 - 40]],km4_splits_ranks[31 - 40],1))</f>
        <v>113</v>
      </c>
      <c r="Y119" s="45">
        <f>IF(km4_splits_ranks[[#This Row],[41 - 50]]="DNF","DNF",RANK(km4_splits_ranks[[#This Row],[41 - 50]],km4_splits_ranks[41 - 50],1))</f>
        <v>114</v>
      </c>
      <c r="Z119" s="45">
        <f>IF(km4_splits_ranks[[#This Row],[51 - 60]]="DNF","DNF",RANK(km4_splits_ranks[[#This Row],[51 - 60]],km4_splits_ranks[51 - 60],1))</f>
        <v>114</v>
      </c>
      <c r="AA119" s="45">
        <f>IF(km4_splits_ranks[[#This Row],[61 - 70]]="DNF","DNF",RANK(km4_splits_ranks[[#This Row],[61 - 70]],km4_splits_ranks[61 - 70],1))</f>
        <v>118</v>
      </c>
      <c r="AB119" s="45">
        <f>IF(km4_splits_ranks[[#This Row],[71 - 80]]="DNF","DNF",RANK(km4_splits_ranks[[#This Row],[71 - 80]],km4_splits_ranks[71 - 80],1))</f>
        <v>118</v>
      </c>
      <c r="AC119" s="45">
        <f>IF(km4_splits_ranks[[#This Row],[81 - 90]]="DNF","DNF",RANK(km4_splits_ranks[[#This Row],[81 - 90]],km4_splits_ranks[81 - 90],1))</f>
        <v>98</v>
      </c>
      <c r="AD119" s="45">
        <f>IF(km4_splits_ranks[[#This Row],[91 - 100]]="DNF","DNF",RANK(km4_splits_ranks[[#This Row],[91 - 100]],km4_splits_ranks[91 - 100],1))</f>
        <v>101</v>
      </c>
      <c r="AE119" s="46">
        <f>IF(km4_splits_ranks[[#This Row],[101 - 105]]="DNF","DNF",RANK(km4_splits_ranks[[#This Row],[101 - 105]],km4_splits_ranks[101 - 105],1))</f>
        <v>103</v>
      </c>
      <c r="AF119" s="21">
        <f>km4_splits_ranks[[#This Row],[1 - 10]]</f>
        <v>1.7561342592592594E-2</v>
      </c>
      <c r="AG119" s="17">
        <f>IF(km4_splits_ranks[[#This Row],[11 - 20]]="DNF","DNF",km4_splits_ranks[[#This Row],[10 okr ]]+km4_splits_ranks[[#This Row],[11 - 20]])</f>
        <v>3.4159143518518523E-2</v>
      </c>
      <c r="AH119" s="17">
        <f>IF(km4_splits_ranks[[#This Row],[21 - 30]]="DNF","DNF",km4_splits_ranks[[#This Row],[20 okr ]]+km4_splits_ranks[[#This Row],[21 - 30]])</f>
        <v>5.0628356481481486E-2</v>
      </c>
      <c r="AI119" s="17">
        <f>IF(km4_splits_ranks[[#This Row],[31 - 40]]="DNF","DNF",km4_splits_ranks[[#This Row],[30 okr ]]+km4_splits_ranks[[#This Row],[31 - 40]])</f>
        <v>6.8290972222222218E-2</v>
      </c>
      <c r="AJ119" s="17">
        <f>IF(km4_splits_ranks[[#This Row],[41 - 50]]="DNF","DNF",km4_splits_ranks[[#This Row],[40 okr ]]+km4_splits_ranks[[#This Row],[41 - 50]])</f>
        <v>8.6516435185185175E-2</v>
      </c>
      <c r="AK119" s="17">
        <f>IF(km4_splits_ranks[[#This Row],[51 - 60]]="DNF","DNF",km4_splits_ranks[[#This Row],[50 okr ]]+km4_splits_ranks[[#This Row],[51 - 60]])</f>
        <v>0.10639710648148147</v>
      </c>
      <c r="AL119" s="17">
        <f>IF(km4_splits_ranks[[#This Row],[61 - 70]]="DNF","DNF",km4_splits_ranks[[#This Row],[60 okr ]]+km4_splits_ranks[[#This Row],[61 - 70]])</f>
        <v>0.15017384259259259</v>
      </c>
      <c r="AM119" s="17">
        <f>IF(km4_splits_ranks[[#This Row],[71 - 80]]="DNF","DNF",km4_splits_ranks[[#This Row],[70 okr ]]+km4_splits_ranks[[#This Row],[71 - 80]])</f>
        <v>0.18176180555555554</v>
      </c>
      <c r="AN119" s="17">
        <f>IF(km4_splits_ranks[[#This Row],[81 - 90]]="DNF","DNF",km4_splits_ranks[[#This Row],[80 okr ]]+km4_splits_ranks[[#This Row],[81 - 90]])</f>
        <v>0.20136400462962961</v>
      </c>
      <c r="AO119" s="17">
        <f>IF(km4_splits_ranks[[#This Row],[91 - 100]]="DNF","DNF",km4_splits_ranks[[#This Row],[90 okr ]]+km4_splits_ranks[[#This Row],[91 - 100]])</f>
        <v>0.22159432870370369</v>
      </c>
      <c r="AP119" s="22">
        <f>IF(km4_splits_ranks[[#This Row],[101 - 105]]="DNF","DNF",km4_splits_ranks[[#This Row],[100 okr ]]+km4_splits_ranks[[#This Row],[101 - 105]])</f>
        <v>0.23145011574074073</v>
      </c>
      <c r="AQ119" s="47">
        <f>IF(km4_splits_ranks[[#This Row],[10 okr ]]="DNF","DNF",RANK(km4_splits_ranks[[#This Row],[10 okr ]],km4_splits_ranks[[10 okr ]],1))</f>
        <v>114</v>
      </c>
      <c r="AR119" s="48">
        <f>IF(km4_splits_ranks[[#This Row],[20 okr ]]="DNF","DNF",RANK(km4_splits_ranks[[#This Row],[20 okr ]],km4_splits_ranks[[20 okr ]],1))</f>
        <v>114</v>
      </c>
      <c r="AS119" s="48">
        <f>IF(km4_splits_ranks[[#This Row],[30 okr ]]="DNF","DNF",RANK(km4_splits_ranks[[#This Row],[30 okr ]],km4_splits_ranks[[30 okr ]],1))</f>
        <v>108</v>
      </c>
      <c r="AT119" s="48">
        <f>IF(km4_splits_ranks[[#This Row],[40 okr ]]="DNF","DNF",RANK(km4_splits_ranks[[#This Row],[40 okr ]],km4_splits_ranks[[40 okr ]],1))</f>
        <v>111</v>
      </c>
      <c r="AU119" s="48">
        <f>IF(km4_splits_ranks[[#This Row],[50 okr ]]="DNF","DNF",RANK(km4_splits_ranks[[#This Row],[50 okr ]],km4_splits_ranks[[50 okr ]],1))</f>
        <v>110</v>
      </c>
      <c r="AV119" s="48">
        <f>IF(km4_splits_ranks[[#This Row],[60 okr ]]="DNF","DNF",RANK(km4_splits_ranks[[#This Row],[60 okr ]],km4_splits_ranks[[60 okr ]],1))</f>
        <v>112</v>
      </c>
      <c r="AW119" s="48">
        <f>IF(km4_splits_ranks[[#This Row],[70 okr ]]="DNF","DNF",RANK(km4_splits_ranks[[#This Row],[70 okr ]],km4_splits_ranks[[70 okr ]],1))</f>
        <v>118</v>
      </c>
      <c r="AX119" s="48">
        <f>IF(km4_splits_ranks[[#This Row],[80 okr ]]="DNF","DNF",RANK(km4_splits_ranks[[#This Row],[80 okr ]],km4_splits_ranks[[80 okr ]],1))</f>
        <v>118</v>
      </c>
      <c r="AY119" s="48">
        <f>IF(km4_splits_ranks[[#This Row],[90 okr ]]="DNF","DNF",RANK(km4_splits_ranks[[#This Row],[90 okr ]],km4_splits_ranks[[90 okr ]],1))</f>
        <v>116</v>
      </c>
      <c r="AZ119" s="48">
        <f>IF(km4_splits_ranks[[#This Row],[100 okr ]]="DNF","DNF",RANK(km4_splits_ranks[[#This Row],[100 okr ]],km4_splits_ranks[[100 okr ]],1))</f>
        <v>116</v>
      </c>
      <c r="BA119" s="48">
        <f>IF(km4_splits_ranks[[#This Row],[105 okr ]]="DNF","DNF",RANK(km4_splits_ranks[[#This Row],[105 okr ]],km4_splits_ranks[[105 okr ]],1))</f>
        <v>116</v>
      </c>
    </row>
    <row r="120" spans="2:53" x14ac:dyDescent="0.2">
      <c r="B120" s="4">
        <f>laps_times[[#This Row],[poř]]</f>
        <v>117</v>
      </c>
      <c r="C120" s="1">
        <f>laps_times[[#This Row],[s.č.]]</f>
        <v>131</v>
      </c>
      <c r="D120" s="1" t="str">
        <f>laps_times[[#This Row],[jméno]]</f>
        <v>Kopecký Zdeněk</v>
      </c>
      <c r="E120" s="2">
        <f>laps_times[[#This Row],[roč]]</f>
        <v>1937</v>
      </c>
      <c r="F120" s="2" t="str">
        <f>laps_times[[#This Row],[kat]]</f>
        <v>M70</v>
      </c>
      <c r="G120" s="2">
        <f>laps_times[[#This Row],[poř_kat]]</f>
        <v>2</v>
      </c>
      <c r="H120" s="1" t="str">
        <f>IF(ISBLANK(laps_times[[#This Row],[klub]]),"-",laps_times[[#This Row],[klub]])</f>
        <v>Budvar</v>
      </c>
      <c r="I120" s="143">
        <f>laps_times[[#This Row],[celk. čas]]</f>
        <v>0.24280092592592592</v>
      </c>
      <c r="J120" s="28">
        <f>SUM(laps_times[[#This Row],[1]:[10]])</f>
        <v>1.9061689814814813E-2</v>
      </c>
      <c r="K120" s="29">
        <f>SUM(laps_times[[#This Row],[11]:[20]])</f>
        <v>1.8198958333333334E-2</v>
      </c>
      <c r="L120" s="29">
        <f>SUM(laps_times[[#This Row],[21]:[30]])</f>
        <v>1.8517361111111109E-2</v>
      </c>
      <c r="M120" s="29">
        <f>SUM(laps_times[[#This Row],[31]:[40]])</f>
        <v>1.9425115740740739E-2</v>
      </c>
      <c r="N120" s="29">
        <f>SUM(laps_times[[#This Row],[41]:[50]])</f>
        <v>2.118159722222222E-2</v>
      </c>
      <c r="O120" s="29">
        <f>SUM(laps_times[[#This Row],[51]:[60]])</f>
        <v>2.4036574074074075E-2</v>
      </c>
      <c r="P120" s="29">
        <f>SUM(laps_times[[#This Row],[61]:[70]])</f>
        <v>2.6323379629629631E-2</v>
      </c>
      <c r="Q120" s="29">
        <f>SUM(laps_times[[#This Row],[71]:[80]])</f>
        <v>2.7470486111111109E-2</v>
      </c>
      <c r="R120" s="29">
        <f>SUM(laps_times[[#This Row],[81]:[90]])</f>
        <v>2.7540277777777778E-2</v>
      </c>
      <c r="S120" s="29">
        <f>SUM(laps_times[[#This Row],[91]:[100]])</f>
        <v>2.7863657407407403E-2</v>
      </c>
      <c r="T120" s="30">
        <f>SUM(laps_times[[#This Row],[101]:[105]])</f>
        <v>1.3189120370370372E-2</v>
      </c>
      <c r="U120" s="44">
        <f>IF(km4_splits_ranks[[#This Row],[1 - 10]]="DNF","DNF",RANK(km4_splits_ranks[[#This Row],[1 - 10]],km4_splits_ranks[1 - 10],1))</f>
        <v>120</v>
      </c>
      <c r="V120" s="45">
        <f>IF(km4_splits_ranks[[#This Row],[11 - 20]]="DNF","DNF",RANK(km4_splits_ranks[[#This Row],[11 - 20]],km4_splits_ranks[11 - 20],1))</f>
        <v>120</v>
      </c>
      <c r="W120" s="45">
        <f>IF(km4_splits_ranks[[#This Row],[21 - 30]]="DNF","DNF",RANK(km4_splits_ranks[[#This Row],[21 - 30]],km4_splits_ranks[21 - 30],1))</f>
        <v>122</v>
      </c>
      <c r="X120" s="45">
        <f>IF(km4_splits_ranks[[#This Row],[31 - 40]]="DNF","DNF",RANK(km4_splits_ranks[[#This Row],[31 - 40]],km4_splits_ranks[31 - 40],1))</f>
        <v>122</v>
      </c>
      <c r="Y120" s="45">
        <f>IF(km4_splits_ranks[[#This Row],[41 - 50]]="DNF","DNF",RANK(km4_splits_ranks[[#This Row],[41 - 50]],km4_splits_ranks[41 - 50],1))</f>
        <v>120</v>
      </c>
      <c r="Z120" s="45">
        <f>IF(km4_splits_ranks[[#This Row],[51 - 60]]="DNF","DNF",RANK(km4_splits_ranks[[#This Row],[51 - 60]],km4_splits_ranks[51 - 60],1))</f>
        <v>119</v>
      </c>
      <c r="AA120" s="45">
        <f>IF(km4_splits_ranks[[#This Row],[61 - 70]]="DNF","DNF",RANK(km4_splits_ranks[[#This Row],[61 - 70]],km4_splits_ranks[61 - 70],1))</f>
        <v>117</v>
      </c>
      <c r="AB120" s="45">
        <f>IF(km4_splits_ranks[[#This Row],[71 - 80]]="DNF","DNF",RANK(km4_splits_ranks[[#This Row],[71 - 80]],km4_splits_ranks[71 - 80],1))</f>
        <v>117</v>
      </c>
      <c r="AC120" s="45">
        <f>IF(km4_splits_ranks[[#This Row],[81 - 90]]="DNF","DNF",RANK(km4_splits_ranks[[#This Row],[81 - 90]],km4_splits_ranks[81 - 90],1))</f>
        <v>116</v>
      </c>
      <c r="AD120" s="45">
        <f>IF(km4_splits_ranks[[#This Row],[91 - 100]]="DNF","DNF",RANK(km4_splits_ranks[[#This Row],[91 - 100]],km4_splits_ranks[91 - 100],1))</f>
        <v>117</v>
      </c>
      <c r="AE120" s="46">
        <f>IF(km4_splits_ranks[[#This Row],[101 - 105]]="DNF","DNF",RANK(km4_splits_ranks[[#This Row],[101 - 105]],km4_splits_ranks[101 - 105],1))</f>
        <v>115</v>
      </c>
      <c r="AF120" s="21">
        <f>km4_splits_ranks[[#This Row],[1 - 10]]</f>
        <v>1.9061689814814813E-2</v>
      </c>
      <c r="AG120" s="17">
        <f>IF(km4_splits_ranks[[#This Row],[11 - 20]]="DNF","DNF",km4_splits_ranks[[#This Row],[10 okr ]]+km4_splits_ranks[[#This Row],[11 - 20]])</f>
        <v>3.7260648148148147E-2</v>
      </c>
      <c r="AH120" s="17">
        <f>IF(km4_splits_ranks[[#This Row],[21 - 30]]="DNF","DNF",km4_splits_ranks[[#This Row],[20 okr ]]+km4_splits_ranks[[#This Row],[21 - 30]])</f>
        <v>5.5778009259259256E-2</v>
      </c>
      <c r="AI120" s="17">
        <f>IF(km4_splits_ranks[[#This Row],[31 - 40]]="DNF","DNF",km4_splits_ranks[[#This Row],[30 okr ]]+km4_splits_ranks[[#This Row],[31 - 40]])</f>
        <v>7.5203124999999996E-2</v>
      </c>
      <c r="AJ120" s="17">
        <f>IF(km4_splits_ranks[[#This Row],[41 - 50]]="DNF","DNF",km4_splits_ranks[[#This Row],[40 okr ]]+km4_splits_ranks[[#This Row],[41 - 50]])</f>
        <v>9.6384722222222219E-2</v>
      </c>
      <c r="AK120" s="17">
        <f>IF(km4_splits_ranks[[#This Row],[51 - 60]]="DNF","DNF",km4_splits_ranks[[#This Row],[50 okr ]]+km4_splits_ranks[[#This Row],[51 - 60]])</f>
        <v>0.12042129629629629</v>
      </c>
      <c r="AL120" s="17">
        <f>IF(km4_splits_ranks[[#This Row],[61 - 70]]="DNF","DNF",km4_splits_ranks[[#This Row],[60 okr ]]+km4_splits_ranks[[#This Row],[61 - 70]])</f>
        <v>0.14674467592592591</v>
      </c>
      <c r="AM120" s="17">
        <f>IF(km4_splits_ranks[[#This Row],[71 - 80]]="DNF","DNF",km4_splits_ranks[[#This Row],[70 okr ]]+km4_splits_ranks[[#This Row],[71 - 80]])</f>
        <v>0.17421516203703702</v>
      </c>
      <c r="AN120" s="17">
        <f>IF(km4_splits_ranks[[#This Row],[81 - 90]]="DNF","DNF",km4_splits_ranks[[#This Row],[80 okr ]]+km4_splits_ranks[[#This Row],[81 - 90]])</f>
        <v>0.20175543981481481</v>
      </c>
      <c r="AO120" s="17">
        <f>IF(km4_splits_ranks[[#This Row],[91 - 100]]="DNF","DNF",km4_splits_ranks[[#This Row],[90 okr ]]+km4_splits_ranks[[#This Row],[91 - 100]])</f>
        <v>0.22961909722222221</v>
      </c>
      <c r="AP120" s="22">
        <f>IF(km4_splits_ranks[[#This Row],[101 - 105]]="DNF","DNF",km4_splits_ranks[[#This Row],[100 okr ]]+km4_splits_ranks[[#This Row],[101 - 105]])</f>
        <v>0.24280821759259258</v>
      </c>
      <c r="AQ120" s="47">
        <f>IF(km4_splits_ranks[[#This Row],[10 okr ]]="DNF","DNF",RANK(km4_splits_ranks[[#This Row],[10 okr ]],km4_splits_ranks[[10 okr ]],1))</f>
        <v>120</v>
      </c>
      <c r="AR120" s="48">
        <f>IF(km4_splits_ranks[[#This Row],[20 okr ]]="DNF","DNF",RANK(km4_splits_ranks[[#This Row],[20 okr ]],km4_splits_ranks[[20 okr ]],1))</f>
        <v>120</v>
      </c>
      <c r="AS120" s="48">
        <f>IF(km4_splits_ranks[[#This Row],[30 okr ]]="DNF","DNF",RANK(km4_splits_ranks[[#This Row],[30 okr ]],km4_splits_ranks[[30 okr ]],1))</f>
        <v>120</v>
      </c>
      <c r="AT120" s="48">
        <f>IF(km4_splits_ranks[[#This Row],[40 okr ]]="DNF","DNF",RANK(km4_splits_ranks[[#This Row],[40 okr ]],km4_splits_ranks[[40 okr ]],1))</f>
        <v>121</v>
      </c>
      <c r="AU120" s="48">
        <f>IF(km4_splits_ranks[[#This Row],[50 okr ]]="DNF","DNF",RANK(km4_splits_ranks[[#This Row],[50 okr ]],km4_splits_ranks[[50 okr ]],1))</f>
        <v>120</v>
      </c>
      <c r="AV120" s="48">
        <f>IF(km4_splits_ranks[[#This Row],[60 okr ]]="DNF","DNF",RANK(km4_splits_ranks[[#This Row],[60 okr ]],km4_splits_ranks[[60 okr ]],1))</f>
        <v>120</v>
      </c>
      <c r="AW120" s="48">
        <f>IF(km4_splits_ranks[[#This Row],[70 okr ]]="DNF","DNF",RANK(km4_splits_ranks[[#This Row],[70 okr ]],km4_splits_ranks[[70 okr ]],1))</f>
        <v>117</v>
      </c>
      <c r="AX120" s="48">
        <f>IF(km4_splits_ranks[[#This Row],[80 okr ]]="DNF","DNF",RANK(km4_splits_ranks[[#This Row],[80 okr ]],km4_splits_ranks[[80 okr ]],1))</f>
        <v>117</v>
      </c>
      <c r="AY120" s="48">
        <f>IF(km4_splits_ranks[[#This Row],[90 okr ]]="DNF","DNF",RANK(km4_splits_ranks[[#This Row],[90 okr ]],km4_splits_ranks[[90 okr ]],1))</f>
        <v>117</v>
      </c>
      <c r="AZ120" s="48">
        <f>IF(km4_splits_ranks[[#This Row],[100 okr ]]="DNF","DNF",RANK(km4_splits_ranks[[#This Row],[100 okr ]],km4_splits_ranks[[100 okr ]],1))</f>
        <v>117</v>
      </c>
      <c r="BA120" s="48">
        <f>IF(km4_splits_ranks[[#This Row],[105 okr ]]="DNF","DNF",RANK(km4_splits_ranks[[#This Row],[105 okr ]],km4_splits_ranks[[105 okr ]],1))</f>
        <v>117</v>
      </c>
    </row>
    <row r="121" spans="2:53" x14ac:dyDescent="0.2">
      <c r="B121" s="4" t="str">
        <f>laps_times[[#This Row],[poř]]</f>
        <v>DNF</v>
      </c>
      <c r="C121" s="1">
        <f>laps_times[[#This Row],[s.č.]]</f>
        <v>48</v>
      </c>
      <c r="D121" s="1" t="str">
        <f>laps_times[[#This Row],[jméno]]</f>
        <v>Klimeš Petr</v>
      </c>
      <c r="E121" s="2">
        <f>laps_times[[#This Row],[roč]]</f>
        <v>1980</v>
      </c>
      <c r="F121" s="2" t="str">
        <f>laps_times[[#This Row],[kat]]</f>
        <v>M30</v>
      </c>
      <c r="G121" s="2" t="str">
        <f>laps_times[[#This Row],[poř_kat]]</f>
        <v>DNF</v>
      </c>
      <c r="H121" s="1" t="str">
        <f>IF(ISBLANK(laps_times[[#This Row],[klub]]),"-",laps_times[[#This Row],[klub]])</f>
        <v>RUN TEAM Borovany</v>
      </c>
      <c r="I121" s="143">
        <f>laps_times[[#This Row],[celk. čas]]</f>
        <v>0.12707175925925926</v>
      </c>
      <c r="J121" s="28">
        <f>SUM(laps_times[[#This Row],[1]:[10]])</f>
        <v>1.204699074074074E-2</v>
      </c>
      <c r="K121" s="29">
        <f>SUM(laps_times[[#This Row],[11]:[20]])</f>
        <v>1.1537731481481482E-2</v>
      </c>
      <c r="L121" s="29">
        <f>SUM(laps_times[[#This Row],[21]:[30]])</f>
        <v>1.1678124999999999E-2</v>
      </c>
      <c r="M121" s="29">
        <f>SUM(laps_times[[#This Row],[31]:[40]])</f>
        <v>1.1669444444444442E-2</v>
      </c>
      <c r="N121" s="29">
        <f>SUM(laps_times[[#This Row],[41]:[50]])</f>
        <v>1.2192939814814816E-2</v>
      </c>
      <c r="O121" s="29">
        <f>SUM(laps_times[[#This Row],[51]:[60]])</f>
        <v>1.2190393518518519E-2</v>
      </c>
      <c r="P121" s="29">
        <f>SUM(laps_times[[#This Row],[61]:[70]])</f>
        <v>1.2674652777777778E-2</v>
      </c>
      <c r="Q121" s="29">
        <f>SUM(laps_times[[#This Row],[71]:[80]])</f>
        <v>1.3857407407407405E-2</v>
      </c>
      <c r="R121" s="29" t="s">
        <v>174</v>
      </c>
      <c r="S121" s="29" t="s">
        <v>174</v>
      </c>
      <c r="T121" s="30" t="s">
        <v>174</v>
      </c>
      <c r="U121" s="44">
        <f>IF(km4_splits_ranks[[#This Row],[1 - 10]]="DNF","DNF",RANK(km4_splits_ranks[[#This Row],[1 - 10]],km4_splits_ranks[1 - 10],1))</f>
        <v>18</v>
      </c>
      <c r="V121" s="45">
        <f>IF(km4_splits_ranks[[#This Row],[11 - 20]]="DNF","DNF",RANK(km4_splits_ranks[[#This Row],[11 - 20]],km4_splits_ranks[11 - 20],1))</f>
        <v>17</v>
      </c>
      <c r="W121" s="45">
        <f>IF(km4_splits_ranks[[#This Row],[21 - 30]]="DNF","DNF",RANK(km4_splits_ranks[[#This Row],[21 - 30]],km4_splits_ranks[21 - 30],1))</f>
        <v>16</v>
      </c>
      <c r="X121" s="45">
        <f>IF(km4_splits_ranks[[#This Row],[31 - 40]]="DNF","DNF",RANK(km4_splits_ranks[[#This Row],[31 - 40]],km4_splits_ranks[31 - 40],1))</f>
        <v>12</v>
      </c>
      <c r="Y121" s="45">
        <f>IF(km4_splits_ranks[[#This Row],[41 - 50]]="DNF","DNF",RANK(km4_splits_ranks[[#This Row],[41 - 50]],km4_splits_ranks[41 - 50],1))</f>
        <v>18</v>
      </c>
      <c r="Z121" s="45">
        <f>IF(km4_splits_ranks[[#This Row],[51 - 60]]="DNF","DNF",RANK(km4_splits_ranks[[#This Row],[51 - 60]],km4_splits_ranks[51 - 60],1))</f>
        <v>17</v>
      </c>
      <c r="AA121" s="45">
        <f>IF(km4_splits_ranks[[#This Row],[61 - 70]]="DNF","DNF",RANK(km4_splits_ranks[[#This Row],[61 - 70]],km4_splits_ranks[61 - 70],1))</f>
        <v>18</v>
      </c>
      <c r="AB121" s="45">
        <f>IF(km4_splits_ranks[[#This Row],[71 - 80]]="DNF","DNF",RANK(km4_splits_ranks[[#This Row],[71 - 80]],km4_splits_ranks[71 - 80],1))</f>
        <v>28</v>
      </c>
      <c r="AC121" s="45" t="s">
        <v>174</v>
      </c>
      <c r="AD121" s="45" t="s">
        <v>174</v>
      </c>
      <c r="AE121" s="46" t="s">
        <v>174</v>
      </c>
      <c r="AF121" s="21">
        <f>km4_splits_ranks[[#This Row],[1 - 10]]</f>
        <v>1.204699074074074E-2</v>
      </c>
      <c r="AG121" s="17">
        <f>IF(km4_splits_ranks[[#This Row],[11 - 20]]="DNF","DNF",km4_splits_ranks[[#This Row],[10 okr ]]+km4_splits_ranks[[#This Row],[11 - 20]])</f>
        <v>2.3584722222222222E-2</v>
      </c>
      <c r="AH121" s="17">
        <f>IF(km4_splits_ranks[[#This Row],[21 - 30]]="DNF","DNF",km4_splits_ranks[[#This Row],[20 okr ]]+km4_splits_ranks[[#This Row],[21 - 30]])</f>
        <v>3.526284722222222E-2</v>
      </c>
      <c r="AI121" s="17">
        <f>IF(km4_splits_ranks[[#This Row],[31 - 40]]="DNF","DNF",km4_splits_ranks[[#This Row],[30 okr ]]+km4_splits_ranks[[#This Row],[31 - 40]])</f>
        <v>4.693229166666666E-2</v>
      </c>
      <c r="AJ121" s="17">
        <f>IF(km4_splits_ranks[[#This Row],[41 - 50]]="DNF","DNF",km4_splits_ranks[[#This Row],[40 okr ]]+km4_splits_ranks[[#This Row],[41 - 50]])</f>
        <v>5.912523148148148E-2</v>
      </c>
      <c r="AK121" s="17">
        <f>IF(km4_splits_ranks[[#This Row],[51 - 60]]="DNF","DNF",km4_splits_ranks[[#This Row],[50 okr ]]+km4_splits_ranks[[#This Row],[51 - 60]])</f>
        <v>7.1315624999999994E-2</v>
      </c>
      <c r="AL121" s="17">
        <f>IF(km4_splits_ranks[[#This Row],[61 - 70]]="DNF","DNF",km4_splits_ranks[[#This Row],[60 okr ]]+km4_splits_ranks[[#This Row],[61 - 70]])</f>
        <v>8.3990277777777775E-2</v>
      </c>
      <c r="AM121" s="17">
        <f>IF(km4_splits_ranks[[#This Row],[71 - 80]]="DNF","DNF",km4_splits_ranks[[#This Row],[70 okr ]]+km4_splits_ranks[[#This Row],[71 - 80]])</f>
        <v>9.7847685185185176E-2</v>
      </c>
      <c r="AN121" s="17" t="str">
        <f>IF(km4_splits_ranks[[#This Row],[81 - 90]]="DNF","DNF",km4_splits_ranks[[#This Row],[80 okr ]]+km4_splits_ranks[[#This Row],[81 - 90]])</f>
        <v>DNF</v>
      </c>
      <c r="AO121" s="17" t="str">
        <f>IF(km4_splits_ranks[[#This Row],[91 - 100]]="DNF","DNF",km4_splits_ranks[[#This Row],[90 okr ]]+km4_splits_ranks[[#This Row],[91 - 100]])</f>
        <v>DNF</v>
      </c>
      <c r="AP121" s="22" t="str">
        <f>IF(km4_splits_ranks[[#This Row],[101 - 105]]="DNF","DNF",km4_splits_ranks[[#This Row],[100 okr ]]+km4_splits_ranks[[#This Row],[101 - 105]])</f>
        <v>DNF</v>
      </c>
      <c r="AQ121" s="47">
        <f>IF(km4_splits_ranks[[#This Row],[10 okr ]]="DNF","DNF",RANK(km4_splits_ranks[[#This Row],[10 okr ]],km4_splits_ranks[[10 okr ]],1))</f>
        <v>18</v>
      </c>
      <c r="AR121" s="48">
        <f>IF(km4_splits_ranks[[#This Row],[20 okr ]]="DNF","DNF",RANK(km4_splits_ranks[[#This Row],[20 okr ]],km4_splits_ranks[[20 okr ]],1))</f>
        <v>18</v>
      </c>
      <c r="AS121" s="48">
        <f>IF(km4_splits_ranks[[#This Row],[30 okr ]]="DNF","DNF",RANK(km4_splits_ranks[[#This Row],[30 okr ]],km4_splits_ranks[[30 okr ]],1))</f>
        <v>18</v>
      </c>
      <c r="AT121" s="48">
        <f>IF(km4_splits_ranks[[#This Row],[40 okr ]]="DNF","DNF",RANK(km4_splits_ranks[[#This Row],[40 okr ]],km4_splits_ranks[[40 okr ]],1))</f>
        <v>16</v>
      </c>
      <c r="AU121" s="48">
        <f>IF(km4_splits_ranks[[#This Row],[50 okr ]]="DNF","DNF",RANK(km4_splits_ranks[[#This Row],[50 okr ]],km4_splits_ranks[[50 okr ]],1))</f>
        <v>18</v>
      </c>
      <c r="AV121" s="48">
        <f>IF(km4_splits_ranks[[#This Row],[60 okr ]]="DNF","DNF",RANK(km4_splits_ranks[[#This Row],[60 okr ]],km4_splits_ranks[[60 okr ]],1))</f>
        <v>18</v>
      </c>
      <c r="AW121" s="48">
        <f>IF(km4_splits_ranks[[#This Row],[70 okr ]]="DNF","DNF",RANK(km4_splits_ranks[[#This Row],[70 okr ]],km4_splits_ranks[[70 okr ]],1))</f>
        <v>17</v>
      </c>
      <c r="AX121" s="48">
        <f>IF(km4_splits_ranks[[#This Row],[80 okr ]]="DNF","DNF",RANK(km4_splits_ranks[[#This Row],[80 okr ]],km4_splits_ranks[[80 okr ]],1))</f>
        <v>17</v>
      </c>
      <c r="AY121" s="48" t="str">
        <f>IF(km4_splits_ranks[[#This Row],[90 okr ]]="DNF","DNF",RANK(km4_splits_ranks[[#This Row],[90 okr ]],km4_splits_ranks[[90 okr ]],1))</f>
        <v>DNF</v>
      </c>
      <c r="AZ121" s="48" t="str">
        <f>IF(km4_splits_ranks[[#This Row],[100 okr ]]="DNF","DNF",RANK(km4_splits_ranks[[#This Row],[100 okr ]],km4_splits_ranks[[100 okr ]],1))</f>
        <v>DNF</v>
      </c>
      <c r="BA121" s="48" t="str">
        <f>IF(km4_splits_ranks[[#This Row],[105 okr ]]="DNF","DNF",RANK(km4_splits_ranks[[#This Row],[105 okr ]],km4_splits_ranks[[105 okr ]],1))</f>
        <v>DNF</v>
      </c>
    </row>
    <row r="122" spans="2:53" x14ac:dyDescent="0.2">
      <c r="B122" s="4" t="str">
        <f>laps_times[[#This Row],[poř]]</f>
        <v>DNF</v>
      </c>
      <c r="C122" s="1">
        <f>laps_times[[#This Row],[s.č.]]</f>
        <v>96</v>
      </c>
      <c r="D122" s="1" t="str">
        <f>laps_times[[#This Row],[jméno]]</f>
        <v>Smrž Jakub</v>
      </c>
      <c r="E122" s="2">
        <f>laps_times[[#This Row],[roč]]</f>
        <v>1983</v>
      </c>
      <c r="F122" s="2" t="str">
        <f>laps_times[[#This Row],[kat]]</f>
        <v>M30</v>
      </c>
      <c r="G122" s="2" t="str">
        <f>laps_times[[#This Row],[poř_kat]]</f>
        <v>DNF</v>
      </c>
      <c r="H122" s="1" t="str">
        <f>IF(ISBLANK(laps_times[[#This Row],[klub]]),"-",laps_times[[#This Row],[klub]])</f>
        <v>Běžímpro.cz Centrum BAZA...</v>
      </c>
      <c r="I122" s="143">
        <f>laps_times[[#This Row],[celk. čas]]</f>
        <v>0.10612268518518519</v>
      </c>
      <c r="J122" s="28">
        <f>SUM(laps_times[[#This Row],[1]:[10]])</f>
        <v>1.5745949074074075E-2</v>
      </c>
      <c r="K122" s="29">
        <f>SUM(laps_times[[#This Row],[11]:[20]])</f>
        <v>1.502696759259259E-2</v>
      </c>
      <c r="L122" s="29">
        <f>SUM(laps_times[[#This Row],[21]:[30]])</f>
        <v>1.4930208333333335E-2</v>
      </c>
      <c r="M122" s="29">
        <f>SUM(laps_times[[#This Row],[31]:[40]])</f>
        <v>1.544710648148148E-2</v>
      </c>
      <c r="N122" s="29">
        <f>SUM(laps_times[[#This Row],[41]:[50]])</f>
        <v>1.6345370370370371E-2</v>
      </c>
      <c r="O122" s="29">
        <f>SUM(laps_times[[#This Row],[51]:[60]])</f>
        <v>1.6308449074074072E-2</v>
      </c>
      <c r="P122" s="29" t="s">
        <v>174</v>
      </c>
      <c r="Q122" s="29" t="s">
        <v>174</v>
      </c>
      <c r="R122" s="29" t="s">
        <v>174</v>
      </c>
      <c r="S122" s="29" t="s">
        <v>174</v>
      </c>
      <c r="T122" s="30" t="s">
        <v>174</v>
      </c>
      <c r="U122" s="44">
        <f>IF(km4_splits_ranks[[#This Row],[1 - 10]]="DNF","DNF",RANK(km4_splits_ranks[[#This Row],[1 - 10]],km4_splits_ranks[1 - 10],1))</f>
        <v>86</v>
      </c>
      <c r="V122" s="45">
        <f>IF(km4_splits_ranks[[#This Row],[11 - 20]]="DNF","DNF",RANK(km4_splits_ranks[[#This Row],[11 - 20]],km4_splits_ranks[11 - 20],1))</f>
        <v>88</v>
      </c>
      <c r="W122" s="45">
        <f>IF(km4_splits_ranks[[#This Row],[21 - 30]]="DNF","DNF",RANK(km4_splits_ranks[[#This Row],[21 - 30]],km4_splits_ranks[21 - 30],1))</f>
        <v>84</v>
      </c>
      <c r="X122" s="45">
        <f>IF(km4_splits_ranks[[#This Row],[31 - 40]]="DNF","DNF",RANK(km4_splits_ranks[[#This Row],[31 - 40]],km4_splits_ranks[31 - 40],1))</f>
        <v>89</v>
      </c>
      <c r="Y122" s="45">
        <f>IF(km4_splits_ranks[[#This Row],[41 - 50]]="DNF","DNF",RANK(km4_splits_ranks[[#This Row],[41 - 50]],km4_splits_ranks[41 - 50],1))</f>
        <v>95</v>
      </c>
      <c r="Z122" s="45">
        <f>IF(km4_splits_ranks[[#This Row],[51 - 60]]="DNF","DNF",RANK(km4_splits_ranks[[#This Row],[51 - 60]],km4_splits_ranks[51 - 60],1))</f>
        <v>85</v>
      </c>
      <c r="AA122" s="45" t="s">
        <v>174</v>
      </c>
      <c r="AB122" s="45" t="s">
        <v>174</v>
      </c>
      <c r="AC122" s="45" t="s">
        <v>174</v>
      </c>
      <c r="AD122" s="45" t="s">
        <v>174</v>
      </c>
      <c r="AE122" s="46" t="s">
        <v>174</v>
      </c>
      <c r="AF122" s="21">
        <f>km4_splits_ranks[[#This Row],[1 - 10]]</f>
        <v>1.5745949074074075E-2</v>
      </c>
      <c r="AG122" s="17">
        <f>IF(km4_splits_ranks[[#This Row],[11 - 20]]="DNF","DNF",km4_splits_ranks[[#This Row],[10 okr ]]+km4_splits_ranks[[#This Row],[11 - 20]])</f>
        <v>3.0772916666666664E-2</v>
      </c>
      <c r="AH122" s="17">
        <f>IF(km4_splits_ranks[[#This Row],[21 - 30]]="DNF","DNF",km4_splits_ranks[[#This Row],[20 okr ]]+km4_splits_ranks[[#This Row],[21 - 30]])</f>
        <v>4.5703124999999997E-2</v>
      </c>
      <c r="AI122" s="17">
        <f>IF(km4_splits_ranks[[#This Row],[31 - 40]]="DNF","DNF",km4_splits_ranks[[#This Row],[30 okr ]]+km4_splits_ranks[[#This Row],[31 - 40]])</f>
        <v>6.1150231481481479E-2</v>
      </c>
      <c r="AJ122" s="17">
        <f>IF(km4_splits_ranks[[#This Row],[41 - 50]]="DNF","DNF",km4_splits_ranks[[#This Row],[40 okr ]]+km4_splits_ranks[[#This Row],[41 - 50]])</f>
        <v>7.749560185185185E-2</v>
      </c>
      <c r="AK122" s="17">
        <f>IF(km4_splits_ranks[[#This Row],[51 - 60]]="DNF","DNF",km4_splits_ranks[[#This Row],[50 okr ]]+km4_splits_ranks[[#This Row],[51 - 60]])</f>
        <v>9.3804050925925919E-2</v>
      </c>
      <c r="AL122" s="17" t="str">
        <f>IF(km4_splits_ranks[[#This Row],[61 - 70]]="DNF","DNF",km4_splits_ranks[[#This Row],[60 okr ]]+km4_splits_ranks[[#This Row],[61 - 70]])</f>
        <v>DNF</v>
      </c>
      <c r="AM122" s="17" t="str">
        <f>IF(km4_splits_ranks[[#This Row],[71 - 80]]="DNF","DNF",km4_splits_ranks[[#This Row],[70 okr ]]+km4_splits_ranks[[#This Row],[71 - 80]])</f>
        <v>DNF</v>
      </c>
      <c r="AN122" s="17" t="str">
        <f>IF(km4_splits_ranks[[#This Row],[81 - 90]]="DNF","DNF",km4_splits_ranks[[#This Row],[80 okr ]]+km4_splits_ranks[[#This Row],[81 - 90]])</f>
        <v>DNF</v>
      </c>
      <c r="AO122" s="17" t="str">
        <f>IF(km4_splits_ranks[[#This Row],[91 - 100]]="DNF","DNF",km4_splits_ranks[[#This Row],[90 okr ]]+km4_splits_ranks[[#This Row],[91 - 100]])</f>
        <v>DNF</v>
      </c>
      <c r="AP122" s="22" t="str">
        <f>IF(km4_splits_ranks[[#This Row],[101 - 105]]="DNF","DNF",km4_splits_ranks[[#This Row],[100 okr ]]+km4_splits_ranks[[#This Row],[101 - 105]])</f>
        <v>DNF</v>
      </c>
      <c r="AQ122" s="47">
        <f>IF(km4_splits_ranks[[#This Row],[10 okr ]]="DNF","DNF",RANK(km4_splits_ranks[[#This Row],[10 okr ]],km4_splits_ranks[[10 okr ]],1))</f>
        <v>86</v>
      </c>
      <c r="AR122" s="48">
        <f>IF(km4_splits_ranks[[#This Row],[20 okr ]]="DNF","DNF",RANK(km4_splits_ranks[[#This Row],[20 okr ]],km4_splits_ranks[[20 okr ]],1))</f>
        <v>89</v>
      </c>
      <c r="AS122" s="48">
        <f>IF(km4_splits_ranks[[#This Row],[30 okr ]]="DNF","DNF",RANK(km4_splits_ranks[[#This Row],[30 okr ]],km4_splits_ranks[[30 okr ]],1))</f>
        <v>87</v>
      </c>
      <c r="AT122" s="48">
        <f>IF(km4_splits_ranks[[#This Row],[40 okr ]]="DNF","DNF",RANK(km4_splits_ranks[[#This Row],[40 okr ]],km4_splits_ranks[[40 okr ]],1))</f>
        <v>86</v>
      </c>
      <c r="AU122" s="48">
        <f>IF(km4_splits_ranks[[#This Row],[50 okr ]]="DNF","DNF",RANK(km4_splits_ranks[[#This Row],[50 okr ]],km4_splits_ranks[[50 okr ]],1))</f>
        <v>87</v>
      </c>
      <c r="AV122" s="48">
        <f>IF(km4_splits_ranks[[#This Row],[60 okr ]]="DNF","DNF",RANK(km4_splits_ranks[[#This Row],[60 okr ]],km4_splits_ranks[[60 okr ]],1))</f>
        <v>88</v>
      </c>
      <c r="AW122" s="48" t="str">
        <f>IF(km4_splits_ranks[[#This Row],[70 okr ]]="DNF","DNF",RANK(km4_splits_ranks[[#This Row],[70 okr ]],km4_splits_ranks[[70 okr ]],1))</f>
        <v>DNF</v>
      </c>
      <c r="AX122" s="48" t="str">
        <f>IF(km4_splits_ranks[[#This Row],[80 okr ]]="DNF","DNF",RANK(km4_splits_ranks[[#This Row],[80 okr ]],km4_splits_ranks[[80 okr ]],1))</f>
        <v>DNF</v>
      </c>
      <c r="AY122" s="48" t="str">
        <f>IF(km4_splits_ranks[[#This Row],[90 okr ]]="DNF","DNF",RANK(km4_splits_ranks[[#This Row],[90 okr ]],km4_splits_ranks[[90 okr ]],1))</f>
        <v>DNF</v>
      </c>
      <c r="AZ122" s="48" t="str">
        <f>IF(km4_splits_ranks[[#This Row],[100 okr ]]="DNF","DNF",RANK(km4_splits_ranks[[#This Row],[100 okr ]],km4_splits_ranks[[100 okr ]],1))</f>
        <v>DNF</v>
      </c>
      <c r="BA122" s="48" t="str">
        <f>IF(km4_splits_ranks[[#This Row],[105 okr ]]="DNF","DNF",RANK(km4_splits_ranks[[#This Row],[105 okr ]],km4_splits_ranks[[105 okr ]],1))</f>
        <v>DNF</v>
      </c>
    </row>
    <row r="123" spans="2:53" x14ac:dyDescent="0.2">
      <c r="B123" s="4" t="str">
        <f>laps_times[[#This Row],[poř]]</f>
        <v>DNF</v>
      </c>
      <c r="C123" s="1">
        <f>laps_times[[#This Row],[s.č.]]</f>
        <v>132</v>
      </c>
      <c r="D123" s="1" t="str">
        <f>laps_times[[#This Row],[jméno]]</f>
        <v>Smrž Matěj</v>
      </c>
      <c r="E123" s="2">
        <f>laps_times[[#This Row],[roč]]</f>
        <v>1984</v>
      </c>
      <c r="F123" s="2" t="str">
        <f>laps_times[[#This Row],[kat]]</f>
        <v>M30</v>
      </c>
      <c r="G123" s="2" t="str">
        <f>laps_times[[#This Row],[poř_kat]]</f>
        <v>DNF</v>
      </c>
      <c r="H123" s="1" t="str">
        <f>IF(ISBLANK(laps_times[[#This Row],[klub]]),"-",laps_times[[#This Row],[klub]])</f>
        <v>BěžímPro.cz</v>
      </c>
      <c r="I123" s="143">
        <f>laps_times[[#This Row],[celk. čas]]</f>
        <v>9.4722222222222222E-2</v>
      </c>
      <c r="J123" s="28">
        <f>SUM(laps_times[[#This Row],[1]:[10]])</f>
        <v>1.5749652777777779E-2</v>
      </c>
      <c r="K123" s="29">
        <f>SUM(laps_times[[#This Row],[11]:[20]])</f>
        <v>1.502997685185185E-2</v>
      </c>
      <c r="L123" s="29">
        <f>SUM(laps_times[[#This Row],[21]:[30]])</f>
        <v>1.4919675925925925E-2</v>
      </c>
      <c r="M123" s="29">
        <f>SUM(laps_times[[#This Row],[31]:[40]])</f>
        <v>1.5446412037037038E-2</v>
      </c>
      <c r="N123" s="29">
        <f>SUM(laps_times[[#This Row],[41]:[50]])</f>
        <v>1.6376620370370371E-2</v>
      </c>
      <c r="O123" s="29">
        <f>SUM(laps_times[[#This Row],[51]:[60]])</f>
        <v>1.7199999999999997E-2</v>
      </c>
      <c r="P123" s="29" t="s">
        <v>174</v>
      </c>
      <c r="Q123" s="29" t="s">
        <v>174</v>
      </c>
      <c r="R123" s="29" t="s">
        <v>174</v>
      </c>
      <c r="S123" s="29" t="s">
        <v>174</v>
      </c>
      <c r="T123" s="30" t="s">
        <v>174</v>
      </c>
      <c r="U123" s="44">
        <f>IF(km4_splits_ranks[[#This Row],[1 - 10]]="DNF","DNF",RANK(km4_splits_ranks[[#This Row],[1 - 10]],km4_splits_ranks[1 - 10],1))</f>
        <v>87</v>
      </c>
      <c r="V123" s="45">
        <f>IF(km4_splits_ranks[[#This Row],[11 - 20]]="DNF","DNF",RANK(km4_splits_ranks[[#This Row],[11 - 20]],km4_splits_ranks[11 - 20],1))</f>
        <v>89</v>
      </c>
      <c r="W123" s="45">
        <f>IF(km4_splits_ranks[[#This Row],[21 - 30]]="DNF","DNF",RANK(km4_splits_ranks[[#This Row],[21 - 30]],km4_splits_ranks[21 - 30],1))</f>
        <v>82</v>
      </c>
      <c r="X123" s="45">
        <f>IF(km4_splits_ranks[[#This Row],[31 - 40]]="DNF","DNF",RANK(km4_splits_ranks[[#This Row],[31 - 40]],km4_splits_ranks[31 - 40],1))</f>
        <v>88</v>
      </c>
      <c r="Y123" s="45">
        <f>IF(km4_splits_ranks[[#This Row],[41 - 50]]="DNF","DNF",RANK(km4_splits_ranks[[#This Row],[41 - 50]],km4_splits_ranks[41 - 50],1))</f>
        <v>96</v>
      </c>
      <c r="Z123" s="45">
        <f>IF(km4_splits_ranks[[#This Row],[51 - 60]]="DNF","DNF",RANK(km4_splits_ranks[[#This Row],[51 - 60]],km4_splits_ranks[51 - 60],1))</f>
        <v>97</v>
      </c>
      <c r="AA123" s="45" t="s">
        <v>174</v>
      </c>
      <c r="AB123" s="45" t="s">
        <v>174</v>
      </c>
      <c r="AC123" s="45" t="s">
        <v>174</v>
      </c>
      <c r="AD123" s="45" t="s">
        <v>174</v>
      </c>
      <c r="AE123" s="46" t="s">
        <v>174</v>
      </c>
      <c r="AF123" s="21">
        <f>km4_splits_ranks[[#This Row],[1 - 10]]</f>
        <v>1.5749652777777779E-2</v>
      </c>
      <c r="AG123" s="17">
        <f>IF(km4_splits_ranks[[#This Row],[11 - 20]]="DNF","DNF",km4_splits_ranks[[#This Row],[10 okr ]]+km4_splits_ranks[[#This Row],[11 - 20]])</f>
        <v>3.0779629629629629E-2</v>
      </c>
      <c r="AH123" s="17">
        <f>IF(km4_splits_ranks[[#This Row],[21 - 30]]="DNF","DNF",km4_splits_ranks[[#This Row],[20 okr ]]+km4_splits_ranks[[#This Row],[21 - 30]])</f>
        <v>4.5699305555555556E-2</v>
      </c>
      <c r="AI123" s="17">
        <f>IF(km4_splits_ranks[[#This Row],[31 - 40]]="DNF","DNF",km4_splits_ranks[[#This Row],[30 okr ]]+km4_splits_ranks[[#This Row],[31 - 40]])</f>
        <v>6.1145717592592595E-2</v>
      </c>
      <c r="AJ123" s="17">
        <f>IF(km4_splits_ranks[[#This Row],[41 - 50]]="DNF","DNF",km4_splits_ranks[[#This Row],[40 okr ]]+km4_splits_ranks[[#This Row],[41 - 50]])</f>
        <v>7.752233796296297E-2</v>
      </c>
      <c r="AK123" s="17">
        <f>IF(km4_splits_ranks[[#This Row],[51 - 60]]="DNF","DNF",km4_splits_ranks[[#This Row],[50 okr ]]+km4_splits_ranks[[#This Row],[51 - 60]])</f>
        <v>9.4722337962962963E-2</v>
      </c>
      <c r="AL123" s="17" t="str">
        <f>IF(km4_splits_ranks[[#This Row],[61 - 70]]="DNF","DNF",km4_splits_ranks[[#This Row],[60 okr ]]+km4_splits_ranks[[#This Row],[61 - 70]])</f>
        <v>DNF</v>
      </c>
      <c r="AM123" s="17" t="str">
        <f>IF(km4_splits_ranks[[#This Row],[71 - 80]]="DNF","DNF",km4_splits_ranks[[#This Row],[70 okr ]]+km4_splits_ranks[[#This Row],[71 - 80]])</f>
        <v>DNF</v>
      </c>
      <c r="AN123" s="17" t="str">
        <f>IF(km4_splits_ranks[[#This Row],[81 - 90]]="DNF","DNF",km4_splits_ranks[[#This Row],[80 okr ]]+km4_splits_ranks[[#This Row],[81 - 90]])</f>
        <v>DNF</v>
      </c>
      <c r="AO123" s="17" t="str">
        <f>IF(km4_splits_ranks[[#This Row],[91 - 100]]="DNF","DNF",km4_splits_ranks[[#This Row],[90 okr ]]+km4_splits_ranks[[#This Row],[91 - 100]])</f>
        <v>DNF</v>
      </c>
      <c r="AP123" s="22" t="str">
        <f>IF(km4_splits_ranks[[#This Row],[101 - 105]]="DNF","DNF",km4_splits_ranks[[#This Row],[100 okr ]]+km4_splits_ranks[[#This Row],[101 - 105]])</f>
        <v>DNF</v>
      </c>
      <c r="AQ123" s="47">
        <f>IF(km4_splits_ranks[[#This Row],[10 okr ]]="DNF","DNF",RANK(km4_splits_ranks[[#This Row],[10 okr ]],km4_splits_ranks[[10 okr ]],1))</f>
        <v>87</v>
      </c>
      <c r="AR123" s="48">
        <f>IF(km4_splits_ranks[[#This Row],[20 okr ]]="DNF","DNF",RANK(km4_splits_ranks[[#This Row],[20 okr ]],km4_splits_ranks[[20 okr ]],1))</f>
        <v>90</v>
      </c>
      <c r="AS123" s="48">
        <f>IF(km4_splits_ranks[[#This Row],[30 okr ]]="DNF","DNF",RANK(km4_splits_ranks[[#This Row],[30 okr ]],km4_splits_ranks[[30 okr ]],1))</f>
        <v>86</v>
      </c>
      <c r="AT123" s="48">
        <f>IF(km4_splits_ranks[[#This Row],[40 okr ]]="DNF","DNF",RANK(km4_splits_ranks[[#This Row],[40 okr ]],km4_splits_ranks[[40 okr ]],1))</f>
        <v>85</v>
      </c>
      <c r="AU123" s="48">
        <f>IF(km4_splits_ranks[[#This Row],[50 okr ]]="DNF","DNF",RANK(km4_splits_ranks[[#This Row],[50 okr ]],km4_splits_ranks[[50 okr ]],1))</f>
        <v>89</v>
      </c>
      <c r="AV123" s="48">
        <f>IF(km4_splits_ranks[[#This Row],[60 okr ]]="DNF","DNF",RANK(km4_splits_ranks[[#This Row],[60 okr ]],km4_splits_ranks[[60 okr ]],1))</f>
        <v>89</v>
      </c>
      <c r="AW123" s="48" t="str">
        <f>IF(km4_splits_ranks[[#This Row],[70 okr ]]="DNF","DNF",RANK(km4_splits_ranks[[#This Row],[70 okr ]],km4_splits_ranks[[70 okr ]],1))</f>
        <v>DNF</v>
      </c>
      <c r="AX123" s="48" t="str">
        <f>IF(km4_splits_ranks[[#This Row],[80 okr ]]="DNF","DNF",RANK(km4_splits_ranks[[#This Row],[80 okr ]],km4_splits_ranks[[80 okr ]],1))</f>
        <v>DNF</v>
      </c>
      <c r="AY123" s="48" t="str">
        <f>IF(km4_splits_ranks[[#This Row],[90 okr ]]="DNF","DNF",RANK(km4_splits_ranks[[#This Row],[90 okr ]],km4_splits_ranks[[90 okr ]],1))</f>
        <v>DNF</v>
      </c>
      <c r="AZ123" s="48" t="str">
        <f>IF(km4_splits_ranks[[#This Row],[100 okr ]]="DNF","DNF",RANK(km4_splits_ranks[[#This Row],[100 okr ]],km4_splits_ranks[[100 okr ]],1))</f>
        <v>DNF</v>
      </c>
      <c r="BA123" s="48" t="str">
        <f>IF(km4_splits_ranks[[#This Row],[105 okr ]]="DNF","DNF",RANK(km4_splits_ranks[[#This Row],[105 okr ]],km4_splits_ranks[[105 okr ]],1))</f>
        <v>DNF</v>
      </c>
    </row>
    <row r="124" spans="2:53" x14ac:dyDescent="0.2">
      <c r="B124" s="4" t="str">
        <f>laps_times[[#This Row],[poř]]</f>
        <v>DNF</v>
      </c>
      <c r="C124" s="1">
        <f>laps_times[[#This Row],[s.č.]]</f>
        <v>77</v>
      </c>
      <c r="D124" s="1" t="str">
        <f>laps_times[[#This Row],[jméno]]</f>
        <v>Podmelova Vilma</v>
      </c>
      <c r="E124" s="2">
        <f>laps_times[[#This Row],[roč]]</f>
        <v>1962</v>
      </c>
      <c r="F124" s="2" t="str">
        <f>laps_times[[#This Row],[kat]]</f>
        <v>Z2</v>
      </c>
      <c r="G124" s="2" t="str">
        <f>laps_times[[#This Row],[poř_kat]]</f>
        <v>DNF</v>
      </c>
      <c r="H124" s="136" t="str">
        <f>IF(ISBLANK(laps_times[[#This Row],[klub]]),"-",laps_times[[#This Row],[klub]])</f>
        <v>AC Moravska Slavie</v>
      </c>
      <c r="I124" s="143">
        <f>laps_times[[#This Row],[celk. čas]]</f>
        <v>9.5949074074074089E-2</v>
      </c>
      <c r="J124" s="28">
        <f>SUM(laps_times[[#This Row],[1]:[10]])</f>
        <v>1.6652893518518518E-2</v>
      </c>
      <c r="K124" s="29">
        <f>SUM(laps_times[[#This Row],[11]:[20]])</f>
        <v>1.6959837962962965E-2</v>
      </c>
      <c r="L124" s="29">
        <f>SUM(laps_times[[#This Row],[21]:[30]])</f>
        <v>1.8239236111111109E-2</v>
      </c>
      <c r="M124" s="29">
        <f>SUM(laps_times[[#This Row],[31]:[40]])</f>
        <v>1.8433912037037033E-2</v>
      </c>
      <c r="N124" s="29">
        <f>SUM(laps_times[[#This Row],[41]:[50]])</f>
        <v>1.7847106481481481E-2</v>
      </c>
      <c r="O124" s="29" t="s">
        <v>174</v>
      </c>
      <c r="P124" s="29" t="s">
        <v>174</v>
      </c>
      <c r="Q124" s="29" t="s">
        <v>174</v>
      </c>
      <c r="R124" s="29" t="s">
        <v>174</v>
      </c>
      <c r="S124" s="29" t="s">
        <v>174</v>
      </c>
      <c r="T124" s="30" t="s">
        <v>174</v>
      </c>
      <c r="U124" s="44">
        <f>IF(km4_splits_ranks[[#This Row],[1 - 10]]="DNF","DNF",RANK(km4_splits_ranks[[#This Row],[1 - 10]],km4_splits_ranks[1 - 10],1))</f>
        <v>103</v>
      </c>
      <c r="V124" s="45">
        <f>IF(km4_splits_ranks[[#This Row],[11 - 20]]="DNF","DNF",RANK(km4_splits_ranks[[#This Row],[11 - 20]],km4_splits_ranks[11 - 20],1))</f>
        <v>114</v>
      </c>
      <c r="W124" s="45">
        <f>IF(km4_splits_ranks[[#This Row],[21 - 30]]="DNF","DNF",RANK(km4_splits_ranks[[#This Row],[21 - 30]],km4_splits_ranks[21 - 30],1))</f>
        <v>120</v>
      </c>
      <c r="X124" s="45">
        <f>IF(km4_splits_ranks[[#This Row],[31 - 40]]="DNF","DNF",RANK(km4_splits_ranks[[#This Row],[31 - 40]],km4_splits_ranks[31 - 40],1))</f>
        <v>117</v>
      </c>
      <c r="Y124" s="45">
        <f>IF(km4_splits_ranks[[#This Row],[41 - 50]]="DNF","DNF",RANK(km4_splits_ranks[[#This Row],[41 - 50]],km4_splits_ranks[41 - 50],1))</f>
        <v>110</v>
      </c>
      <c r="Z124" s="45" t="s">
        <v>174</v>
      </c>
      <c r="AA124" s="45" t="s">
        <v>174</v>
      </c>
      <c r="AB124" s="45" t="s">
        <v>174</v>
      </c>
      <c r="AC124" s="45" t="s">
        <v>174</v>
      </c>
      <c r="AD124" s="45" t="s">
        <v>174</v>
      </c>
      <c r="AE124" s="46" t="s">
        <v>174</v>
      </c>
      <c r="AF124" s="21">
        <f>km4_splits_ranks[[#This Row],[1 - 10]]</f>
        <v>1.6652893518518518E-2</v>
      </c>
      <c r="AG124" s="17">
        <f>IF(km4_splits_ranks[[#This Row],[11 - 20]]="DNF","DNF",km4_splits_ranks[[#This Row],[10 okr ]]+km4_splits_ranks[[#This Row],[11 - 20]])</f>
        <v>3.3612731481481486E-2</v>
      </c>
      <c r="AH124" s="17">
        <f>IF(km4_splits_ranks[[#This Row],[21 - 30]]="DNF","DNF",km4_splits_ranks[[#This Row],[20 okr ]]+km4_splits_ranks[[#This Row],[21 - 30]])</f>
        <v>5.1851967592592599E-2</v>
      </c>
      <c r="AI124" s="17">
        <f>IF(km4_splits_ranks[[#This Row],[31 - 40]]="DNF","DNF",km4_splits_ranks[[#This Row],[30 okr ]]+km4_splits_ranks[[#This Row],[31 - 40]])</f>
        <v>7.0285879629629636E-2</v>
      </c>
      <c r="AJ124" s="17">
        <f>IF(km4_splits_ranks[[#This Row],[41 - 50]]="DNF","DNF",km4_splits_ranks[[#This Row],[40 okr ]]+km4_splits_ranks[[#This Row],[41 - 50]])</f>
        <v>8.8132986111111117E-2</v>
      </c>
      <c r="AK124" s="17" t="str">
        <f>IF(km4_splits_ranks[[#This Row],[51 - 60]]="DNF","DNF",km4_splits_ranks[[#This Row],[50 okr ]]+km4_splits_ranks[[#This Row],[51 - 60]])</f>
        <v>DNF</v>
      </c>
      <c r="AL124" s="17" t="str">
        <f>IF(km4_splits_ranks[[#This Row],[61 - 70]]="DNF","DNF",km4_splits_ranks[[#This Row],[60 okr ]]+km4_splits_ranks[[#This Row],[61 - 70]])</f>
        <v>DNF</v>
      </c>
      <c r="AM124" s="17" t="str">
        <f>IF(km4_splits_ranks[[#This Row],[71 - 80]]="DNF","DNF",km4_splits_ranks[[#This Row],[70 okr ]]+km4_splits_ranks[[#This Row],[71 - 80]])</f>
        <v>DNF</v>
      </c>
      <c r="AN124" s="17" t="str">
        <f>IF(km4_splits_ranks[[#This Row],[81 - 90]]="DNF","DNF",km4_splits_ranks[[#This Row],[80 okr ]]+km4_splits_ranks[[#This Row],[81 - 90]])</f>
        <v>DNF</v>
      </c>
      <c r="AO124" s="17" t="str">
        <f>IF(km4_splits_ranks[[#This Row],[91 - 100]]="DNF","DNF",km4_splits_ranks[[#This Row],[90 okr ]]+km4_splits_ranks[[#This Row],[91 - 100]])</f>
        <v>DNF</v>
      </c>
      <c r="AP124" s="22" t="str">
        <f>IF(km4_splits_ranks[[#This Row],[101 - 105]]="DNF","DNF",km4_splits_ranks[[#This Row],[100 okr ]]+km4_splits_ranks[[#This Row],[101 - 105]])</f>
        <v>DNF</v>
      </c>
      <c r="AQ124" s="47">
        <f>IF(km4_splits_ranks[[#This Row],[10 okr ]]="DNF","DNF",RANK(km4_splits_ranks[[#This Row],[10 okr ]],km4_splits_ranks[[10 okr ]],1))</f>
        <v>103</v>
      </c>
      <c r="AR124" s="48">
        <f>IF(km4_splits_ranks[[#This Row],[20 okr ]]="DNF","DNF",RANK(km4_splits_ranks[[#This Row],[20 okr ]],km4_splits_ranks[[20 okr ]],1))</f>
        <v>108</v>
      </c>
      <c r="AS124" s="48">
        <f>IF(km4_splits_ranks[[#This Row],[30 okr ]]="DNF","DNF",RANK(km4_splits_ranks[[#This Row],[30 okr ]],km4_splits_ranks[[30 okr ]],1))</f>
        <v>114</v>
      </c>
      <c r="AT124" s="48">
        <f>IF(km4_splits_ranks[[#This Row],[40 okr ]]="DNF","DNF",RANK(km4_splits_ranks[[#This Row],[40 okr ]],km4_splits_ranks[[40 okr ]],1))</f>
        <v>116</v>
      </c>
      <c r="AU124" s="48">
        <f>IF(km4_splits_ranks[[#This Row],[50 okr ]]="DNF","DNF",RANK(km4_splits_ranks[[#This Row],[50 okr ]],km4_splits_ranks[[50 okr ]],1))</f>
        <v>115</v>
      </c>
      <c r="AV124" s="48" t="str">
        <f>IF(km4_splits_ranks[[#This Row],[60 okr ]]="DNF","DNF",RANK(km4_splits_ranks[[#This Row],[60 okr ]],km4_splits_ranks[[60 okr ]],1))</f>
        <v>DNF</v>
      </c>
      <c r="AW124" s="48" t="str">
        <f>IF(km4_splits_ranks[[#This Row],[70 okr ]]="DNF","DNF",RANK(km4_splits_ranks[[#This Row],[70 okr ]],km4_splits_ranks[[70 okr ]],1))</f>
        <v>DNF</v>
      </c>
      <c r="AX124" s="48" t="str">
        <f>IF(km4_splits_ranks[[#This Row],[80 okr ]]="DNF","DNF",RANK(km4_splits_ranks[[#This Row],[80 okr ]],km4_splits_ranks[[80 okr ]],1))</f>
        <v>DNF</v>
      </c>
      <c r="AY124" s="48" t="str">
        <f>IF(km4_splits_ranks[[#This Row],[90 okr ]]="DNF","DNF",RANK(km4_splits_ranks[[#This Row],[90 okr ]],km4_splits_ranks[[90 okr ]],1))</f>
        <v>DNF</v>
      </c>
      <c r="AZ124" s="48" t="str">
        <f>IF(km4_splits_ranks[[#This Row],[100 okr ]]="DNF","DNF",RANK(km4_splits_ranks[[#This Row],[100 okr ]],km4_splits_ranks[[100 okr ]],1))</f>
        <v>DNF</v>
      </c>
      <c r="BA124" s="48" t="str">
        <f>IF(km4_splits_ranks[[#This Row],[105 okr ]]="DNF","DNF",RANK(km4_splits_ranks[[#This Row],[105 okr ]],km4_splits_ranks[[105 okr ]],1))</f>
        <v>DNF</v>
      </c>
    </row>
    <row r="125" spans="2:53" x14ac:dyDescent="0.2">
      <c r="B125" s="4" t="str">
        <f>laps_times[[#This Row],[poř]]</f>
        <v>DNF</v>
      </c>
      <c r="C125" s="1">
        <f>laps_times[[#This Row],[s.č.]]</f>
        <v>104</v>
      </c>
      <c r="D125" s="1" t="str">
        <f>laps_times[[#This Row],[jméno]]</f>
        <v>Študlar Jiří</v>
      </c>
      <c r="E125" s="2">
        <f>laps_times[[#This Row],[roč]]</f>
        <v>1976</v>
      </c>
      <c r="F125" s="2" t="str">
        <f>laps_times[[#This Row],[kat]]</f>
        <v>M40</v>
      </c>
      <c r="G125" s="2" t="str">
        <f>laps_times[[#This Row],[poř_kat]]</f>
        <v>DNF</v>
      </c>
      <c r="H125" s="136" t="str">
        <f>IF(ISBLANK(laps_times[[#This Row],[klub]]),"-",laps_times[[#This Row],[klub]])</f>
        <v>Cyklo Velešín</v>
      </c>
      <c r="I125" s="143">
        <f>laps_times[[#This Row],[celk. čas]]</f>
        <v>6.8935185185185183E-2</v>
      </c>
      <c r="J125" s="28">
        <f>SUM(laps_times[[#This Row],[1]:[10]])</f>
        <v>1.3471527777777778E-2</v>
      </c>
      <c r="K125" s="29">
        <f>SUM(laps_times[[#This Row],[11]:[20]])</f>
        <v>1.3036689814814815E-2</v>
      </c>
      <c r="L125" s="29">
        <f>SUM(laps_times[[#This Row],[21]:[30]])</f>
        <v>1.3458333333333334E-2</v>
      </c>
      <c r="M125" s="29">
        <f>SUM(laps_times[[#This Row],[31]:[40]])</f>
        <v>1.3665509259259261E-2</v>
      </c>
      <c r="N125" s="29" t="s">
        <v>174</v>
      </c>
      <c r="O125" s="29" t="s">
        <v>174</v>
      </c>
      <c r="P125" s="29" t="s">
        <v>174</v>
      </c>
      <c r="Q125" s="29" t="s">
        <v>174</v>
      </c>
      <c r="R125" s="29" t="s">
        <v>174</v>
      </c>
      <c r="S125" s="29" t="s">
        <v>174</v>
      </c>
      <c r="T125" s="30" t="s">
        <v>174</v>
      </c>
      <c r="U125" s="44">
        <f>IF(km4_splits_ranks[[#This Row],[1 - 10]]="DNF","DNF",RANK(km4_splits_ranks[[#This Row],[1 - 10]],km4_splits_ranks[1 - 10],1))</f>
        <v>39</v>
      </c>
      <c r="V125" s="45">
        <f>IF(km4_splits_ranks[[#This Row],[11 - 20]]="DNF","DNF",RANK(km4_splits_ranks[[#This Row],[11 - 20]],km4_splits_ranks[11 - 20],1))</f>
        <v>43</v>
      </c>
      <c r="W125" s="45">
        <f>IF(km4_splits_ranks[[#This Row],[21 - 30]]="DNF","DNF",RANK(km4_splits_ranks[[#This Row],[21 - 30]],km4_splits_ranks[21 - 30],1))</f>
        <v>45</v>
      </c>
      <c r="X125" s="45">
        <f>IF(km4_splits_ranks[[#This Row],[31 - 40]]="DNF","DNF",RANK(km4_splits_ranks[[#This Row],[31 - 40]],km4_splits_ranks[31 - 40],1))</f>
        <v>48</v>
      </c>
      <c r="Y125" s="45" t="s">
        <v>174</v>
      </c>
      <c r="Z125" s="45" t="s">
        <v>174</v>
      </c>
      <c r="AA125" s="45" t="s">
        <v>174</v>
      </c>
      <c r="AB125" s="45" t="s">
        <v>174</v>
      </c>
      <c r="AC125" s="45" t="s">
        <v>174</v>
      </c>
      <c r="AD125" s="45" t="s">
        <v>174</v>
      </c>
      <c r="AE125" s="46" t="s">
        <v>174</v>
      </c>
      <c r="AF125" s="21">
        <f>km4_splits_ranks[[#This Row],[1 - 10]]</f>
        <v>1.3471527777777778E-2</v>
      </c>
      <c r="AG125" s="17">
        <f>IF(km4_splits_ranks[[#This Row],[11 - 20]]="DNF","DNF",km4_splits_ranks[[#This Row],[10 okr ]]+km4_splits_ranks[[#This Row],[11 - 20]])</f>
        <v>2.6508217592592594E-2</v>
      </c>
      <c r="AH125" s="17">
        <f>IF(km4_splits_ranks[[#This Row],[21 - 30]]="DNF","DNF",km4_splits_ranks[[#This Row],[20 okr ]]+km4_splits_ranks[[#This Row],[21 - 30]])</f>
        <v>3.996655092592593E-2</v>
      </c>
      <c r="AI125" s="17">
        <f>IF(km4_splits_ranks[[#This Row],[31 - 40]]="DNF","DNF",km4_splits_ranks[[#This Row],[30 okr ]]+km4_splits_ranks[[#This Row],[31 - 40]])</f>
        <v>5.3632060185185189E-2</v>
      </c>
      <c r="AJ125" s="17" t="str">
        <f>IF(km4_splits_ranks[[#This Row],[41 - 50]]="DNF","DNF",km4_splits_ranks[[#This Row],[40 okr ]]+km4_splits_ranks[[#This Row],[41 - 50]])</f>
        <v>DNF</v>
      </c>
      <c r="AK125" s="17" t="str">
        <f>IF(km4_splits_ranks[[#This Row],[51 - 60]]="DNF","DNF",km4_splits_ranks[[#This Row],[50 okr ]]+km4_splits_ranks[[#This Row],[51 - 60]])</f>
        <v>DNF</v>
      </c>
      <c r="AL125" s="17" t="str">
        <f>IF(km4_splits_ranks[[#This Row],[61 - 70]]="DNF","DNF",km4_splits_ranks[[#This Row],[60 okr ]]+km4_splits_ranks[[#This Row],[61 - 70]])</f>
        <v>DNF</v>
      </c>
      <c r="AM125" s="17" t="str">
        <f>IF(km4_splits_ranks[[#This Row],[71 - 80]]="DNF","DNF",km4_splits_ranks[[#This Row],[70 okr ]]+km4_splits_ranks[[#This Row],[71 - 80]])</f>
        <v>DNF</v>
      </c>
      <c r="AN125" s="17" t="str">
        <f>IF(km4_splits_ranks[[#This Row],[81 - 90]]="DNF","DNF",km4_splits_ranks[[#This Row],[80 okr ]]+km4_splits_ranks[[#This Row],[81 - 90]])</f>
        <v>DNF</v>
      </c>
      <c r="AO125" s="17" t="str">
        <f>IF(km4_splits_ranks[[#This Row],[91 - 100]]="DNF","DNF",km4_splits_ranks[[#This Row],[90 okr ]]+km4_splits_ranks[[#This Row],[91 - 100]])</f>
        <v>DNF</v>
      </c>
      <c r="AP125" s="22" t="str">
        <f>IF(km4_splits_ranks[[#This Row],[101 - 105]]="DNF","DNF",km4_splits_ranks[[#This Row],[100 okr ]]+km4_splits_ranks[[#This Row],[101 - 105]])</f>
        <v>DNF</v>
      </c>
      <c r="AQ125" s="47">
        <f>IF(km4_splits_ranks[[#This Row],[10 okr ]]="DNF","DNF",RANK(km4_splits_ranks[[#This Row],[10 okr ]],km4_splits_ranks[[10 okr ]],1))</f>
        <v>39</v>
      </c>
      <c r="AR125" s="48">
        <f>IF(km4_splits_ranks[[#This Row],[20 okr ]]="DNF","DNF",RANK(km4_splits_ranks[[#This Row],[20 okr ]],km4_splits_ranks[[20 okr ]],1))</f>
        <v>43</v>
      </c>
      <c r="AS125" s="48">
        <f>IF(km4_splits_ranks[[#This Row],[30 okr ]]="DNF","DNF",RANK(km4_splits_ranks[[#This Row],[30 okr ]],km4_splits_ranks[[30 okr ]],1))</f>
        <v>45</v>
      </c>
      <c r="AT125" s="48">
        <f>IF(km4_splits_ranks[[#This Row],[40 okr ]]="DNF","DNF",RANK(km4_splits_ranks[[#This Row],[40 okr ]],km4_splits_ranks[[40 okr ]],1))</f>
        <v>46</v>
      </c>
      <c r="AU125" s="48" t="str">
        <f>IF(km4_splits_ranks[[#This Row],[50 okr ]]="DNF","DNF",RANK(km4_splits_ranks[[#This Row],[50 okr ]],km4_splits_ranks[[50 okr ]],1))</f>
        <v>DNF</v>
      </c>
      <c r="AV125" s="48" t="str">
        <f>IF(km4_splits_ranks[[#This Row],[60 okr ]]="DNF","DNF",RANK(km4_splits_ranks[[#This Row],[60 okr ]],km4_splits_ranks[[60 okr ]],1))</f>
        <v>DNF</v>
      </c>
      <c r="AW125" s="48" t="str">
        <f>IF(km4_splits_ranks[[#This Row],[70 okr ]]="DNF","DNF",RANK(km4_splits_ranks[[#This Row],[70 okr ]],km4_splits_ranks[[70 okr ]],1))</f>
        <v>DNF</v>
      </c>
      <c r="AX125" s="48" t="str">
        <f>IF(km4_splits_ranks[[#This Row],[80 okr ]]="DNF","DNF",RANK(km4_splits_ranks[[#This Row],[80 okr ]],km4_splits_ranks[[80 okr ]],1))</f>
        <v>DNF</v>
      </c>
      <c r="AY125" s="48" t="str">
        <f>IF(km4_splits_ranks[[#This Row],[90 okr ]]="DNF","DNF",RANK(km4_splits_ranks[[#This Row],[90 okr ]],km4_splits_ranks[[90 okr ]],1))</f>
        <v>DNF</v>
      </c>
      <c r="AZ125" s="48" t="str">
        <f>IF(km4_splits_ranks[[#This Row],[100 okr ]]="DNF","DNF",RANK(km4_splits_ranks[[#This Row],[100 okr ]],km4_splits_ranks[[100 okr ]],1))</f>
        <v>DNF</v>
      </c>
      <c r="BA125" s="48" t="str">
        <f>IF(km4_splits_ranks[[#This Row],[105 okr ]]="DNF","DNF",RANK(km4_splits_ranks[[#This Row],[105 okr ]],km4_splits_ranks[[105 okr ]],1))</f>
        <v>DNF</v>
      </c>
    </row>
    <row r="126" spans="2:53" x14ac:dyDescent="0.2">
      <c r="B126" s="4" t="str">
        <f>laps_times[[#This Row],[poř]]</f>
        <v>DNF</v>
      </c>
      <c r="C126" s="1">
        <f>laps_times[[#This Row],[s.č.]]</f>
        <v>138</v>
      </c>
      <c r="D126" s="1" t="str">
        <f>laps_times[[#This Row],[jméno]]</f>
        <v>Pilík Stanislav</v>
      </c>
      <c r="E126" s="2">
        <f>laps_times[[#This Row],[roč]]</f>
        <v>1950</v>
      </c>
      <c r="F126" s="2" t="str">
        <f>laps_times[[#This Row],[kat]]</f>
        <v>M60</v>
      </c>
      <c r="G126" s="2" t="str">
        <f>laps_times[[#This Row],[poř_kat]]</f>
        <v>DNF</v>
      </c>
      <c r="H126" s="136" t="str">
        <f>IF(ISBLANK(laps_times[[#This Row],[klub]]),"-",laps_times[[#This Row],[klub]])</f>
        <v>-</v>
      </c>
      <c r="I126" s="143">
        <f>laps_times[[#This Row],[celk. čas]]</f>
        <v>4.670138888888889E-2</v>
      </c>
      <c r="J126" s="28">
        <f>SUM(laps_times[[#This Row],[1]:[10]])</f>
        <v>1.5053125000000002E-2</v>
      </c>
      <c r="K126" s="29">
        <f>SUM(laps_times[[#This Row],[11]:[20]])</f>
        <v>1.468298611111111E-2</v>
      </c>
      <c r="L126" s="29">
        <f>SUM(laps_times[[#This Row],[21]:[30]])</f>
        <v>1.4579282407407407E-2</v>
      </c>
      <c r="M126" s="29" t="s">
        <v>174</v>
      </c>
      <c r="N126" s="29" t="s">
        <v>174</v>
      </c>
      <c r="O126" s="29" t="s">
        <v>174</v>
      </c>
      <c r="P126" s="29" t="s">
        <v>174</v>
      </c>
      <c r="Q126" s="29" t="s">
        <v>174</v>
      </c>
      <c r="R126" s="29" t="s">
        <v>174</v>
      </c>
      <c r="S126" s="29" t="s">
        <v>174</v>
      </c>
      <c r="T126" s="30" t="s">
        <v>174</v>
      </c>
      <c r="U126" s="44">
        <f>IF(km4_splits_ranks[[#This Row],[1 - 10]]="DNF","DNF",RANK(km4_splits_ranks[[#This Row],[1 - 10]],km4_splits_ranks[1 - 10],1))</f>
        <v>78</v>
      </c>
      <c r="V126" s="45">
        <f>IF(km4_splits_ranks[[#This Row],[11 - 20]]="DNF","DNF",RANK(km4_splits_ranks[[#This Row],[11 - 20]],km4_splits_ranks[11 - 20],1))</f>
        <v>80</v>
      </c>
      <c r="W126" s="45">
        <f>IF(km4_splits_ranks[[#This Row],[21 - 30]]="DNF","DNF",RANK(km4_splits_ranks[[#This Row],[21 - 30]],km4_splits_ranks[21 - 30],1))</f>
        <v>74</v>
      </c>
      <c r="X126" s="45" t="s">
        <v>174</v>
      </c>
      <c r="Y126" s="45" t="s">
        <v>174</v>
      </c>
      <c r="Z126" s="45" t="s">
        <v>174</v>
      </c>
      <c r="AA126" s="45" t="s">
        <v>174</v>
      </c>
      <c r="AB126" s="45" t="s">
        <v>174</v>
      </c>
      <c r="AC126" s="45" t="s">
        <v>174</v>
      </c>
      <c r="AD126" s="45" t="s">
        <v>174</v>
      </c>
      <c r="AE126" s="46" t="s">
        <v>174</v>
      </c>
      <c r="AF126" s="21">
        <f>km4_splits_ranks[[#This Row],[1 - 10]]</f>
        <v>1.5053125000000002E-2</v>
      </c>
      <c r="AG126" s="17">
        <f>IF(km4_splits_ranks[[#This Row],[11 - 20]]="DNF","DNF",km4_splits_ranks[[#This Row],[10 okr ]]+km4_splits_ranks[[#This Row],[11 - 20]])</f>
        <v>2.9736111111111112E-2</v>
      </c>
      <c r="AH126" s="17">
        <f>IF(km4_splits_ranks[[#This Row],[21 - 30]]="DNF","DNF",km4_splits_ranks[[#This Row],[20 okr ]]+km4_splits_ranks[[#This Row],[21 - 30]])</f>
        <v>4.4315393518518521E-2</v>
      </c>
      <c r="AI126" s="17" t="str">
        <f>IF(km4_splits_ranks[[#This Row],[31 - 40]]="DNF","DNF",km4_splits_ranks[[#This Row],[30 okr ]]+km4_splits_ranks[[#This Row],[31 - 40]])</f>
        <v>DNF</v>
      </c>
      <c r="AJ126" s="17" t="str">
        <f>IF(km4_splits_ranks[[#This Row],[41 - 50]]="DNF","DNF",km4_splits_ranks[[#This Row],[40 okr ]]+km4_splits_ranks[[#This Row],[41 - 50]])</f>
        <v>DNF</v>
      </c>
      <c r="AK126" s="17" t="str">
        <f>IF(km4_splits_ranks[[#This Row],[51 - 60]]="DNF","DNF",km4_splits_ranks[[#This Row],[50 okr ]]+km4_splits_ranks[[#This Row],[51 - 60]])</f>
        <v>DNF</v>
      </c>
      <c r="AL126" s="17" t="str">
        <f>IF(km4_splits_ranks[[#This Row],[61 - 70]]="DNF","DNF",km4_splits_ranks[[#This Row],[60 okr ]]+km4_splits_ranks[[#This Row],[61 - 70]])</f>
        <v>DNF</v>
      </c>
      <c r="AM126" s="17" t="str">
        <f>IF(km4_splits_ranks[[#This Row],[71 - 80]]="DNF","DNF",km4_splits_ranks[[#This Row],[70 okr ]]+km4_splits_ranks[[#This Row],[71 - 80]])</f>
        <v>DNF</v>
      </c>
      <c r="AN126" s="17" t="str">
        <f>IF(km4_splits_ranks[[#This Row],[81 - 90]]="DNF","DNF",km4_splits_ranks[[#This Row],[80 okr ]]+km4_splits_ranks[[#This Row],[81 - 90]])</f>
        <v>DNF</v>
      </c>
      <c r="AO126" s="17" t="str">
        <f>IF(km4_splits_ranks[[#This Row],[91 - 100]]="DNF","DNF",km4_splits_ranks[[#This Row],[90 okr ]]+km4_splits_ranks[[#This Row],[91 - 100]])</f>
        <v>DNF</v>
      </c>
      <c r="AP126" s="22" t="str">
        <f>IF(km4_splits_ranks[[#This Row],[101 - 105]]="DNF","DNF",km4_splits_ranks[[#This Row],[100 okr ]]+km4_splits_ranks[[#This Row],[101 - 105]])</f>
        <v>DNF</v>
      </c>
      <c r="AQ126" s="47">
        <f>IF(km4_splits_ranks[[#This Row],[10 okr ]]="DNF","DNF",RANK(km4_splits_ranks[[#This Row],[10 okr ]],km4_splits_ranks[[10 okr ]],1))</f>
        <v>78</v>
      </c>
      <c r="AR126" s="48">
        <f>IF(km4_splits_ranks[[#This Row],[20 okr ]]="DNF","DNF",RANK(km4_splits_ranks[[#This Row],[20 okr ]],km4_splits_ranks[[20 okr ]],1))</f>
        <v>78</v>
      </c>
      <c r="AS126" s="48">
        <f>IF(km4_splits_ranks[[#This Row],[30 okr ]]="DNF","DNF",RANK(km4_splits_ranks[[#This Row],[30 okr ]],km4_splits_ranks[[30 okr ]],1))</f>
        <v>76</v>
      </c>
      <c r="AT126" s="48" t="str">
        <f>IF(km4_splits_ranks[[#This Row],[40 okr ]]="DNF","DNF",RANK(km4_splits_ranks[[#This Row],[40 okr ]],km4_splits_ranks[[40 okr ]],1))</f>
        <v>DNF</v>
      </c>
      <c r="AU126" s="48" t="str">
        <f>IF(km4_splits_ranks[[#This Row],[50 okr ]]="DNF","DNF",RANK(km4_splits_ranks[[#This Row],[50 okr ]],km4_splits_ranks[[50 okr ]],1))</f>
        <v>DNF</v>
      </c>
      <c r="AV126" s="48" t="str">
        <f>IF(km4_splits_ranks[[#This Row],[60 okr ]]="DNF","DNF",RANK(km4_splits_ranks[[#This Row],[60 okr ]],km4_splits_ranks[[60 okr ]],1))</f>
        <v>DNF</v>
      </c>
      <c r="AW126" s="48" t="str">
        <f>IF(km4_splits_ranks[[#This Row],[70 okr ]]="DNF","DNF",RANK(km4_splits_ranks[[#This Row],[70 okr ]],km4_splits_ranks[[70 okr ]],1))</f>
        <v>DNF</v>
      </c>
      <c r="AX126" s="48" t="str">
        <f>IF(km4_splits_ranks[[#This Row],[80 okr ]]="DNF","DNF",RANK(km4_splits_ranks[[#This Row],[80 okr ]],km4_splits_ranks[[80 okr ]],1))</f>
        <v>DNF</v>
      </c>
      <c r="AY126" s="48" t="str">
        <f>IF(km4_splits_ranks[[#This Row],[90 okr ]]="DNF","DNF",RANK(km4_splits_ranks[[#This Row],[90 okr ]],km4_splits_ranks[[90 okr ]],1))</f>
        <v>DNF</v>
      </c>
      <c r="AZ126" s="48" t="str">
        <f>IF(km4_splits_ranks[[#This Row],[100 okr ]]="DNF","DNF",RANK(km4_splits_ranks[[#This Row],[100 okr ]],km4_splits_ranks[[100 okr ]],1))</f>
        <v>DNF</v>
      </c>
      <c r="BA126" s="48" t="str">
        <f>IF(km4_splits_ranks[[#This Row],[105 okr ]]="DNF","DNF",RANK(km4_splits_ranks[[#This Row],[105 okr ]],km4_splits_ranks[[105 okr ]],1))</f>
        <v>DNF</v>
      </c>
    </row>
    <row r="127" spans="2:53" x14ac:dyDescent="0.2"/>
    <row r="128" spans="2:53" x14ac:dyDescent="0.2">
      <c r="B128" s="1">
        <v>0</v>
      </c>
      <c r="C128" s="1">
        <v>999</v>
      </c>
      <c r="D128" s="1" t="s">
        <v>565</v>
      </c>
      <c r="J128" s="144">
        <v>1.0997685185185183E-2</v>
      </c>
      <c r="K128" s="144">
        <v>1.0543981481481482E-2</v>
      </c>
      <c r="L128" s="144">
        <v>1.0475694444444444E-2</v>
      </c>
      <c r="M128" s="144">
        <v>1.0427083333333333E-2</v>
      </c>
      <c r="N128" s="144">
        <v>1.046412037037037E-2</v>
      </c>
      <c r="O128" s="144">
        <v>1.0523148148148148E-2</v>
      </c>
      <c r="P128" s="144">
        <v>1.0469907407407407E-2</v>
      </c>
      <c r="Q128" s="144">
        <v>1.0599537037037036E-2</v>
      </c>
      <c r="R128" s="144">
        <v>1.0717592592592593E-2</v>
      </c>
      <c r="S128" s="144">
        <v>1.1019675925925926E-2</v>
      </c>
      <c r="T128" s="144">
        <v>7.782407407407408E-3</v>
      </c>
      <c r="AF128" s="56">
        <v>1.0997685185185183E-2</v>
      </c>
      <c r="AG128" s="56">
        <v>2.1541666666666667E-2</v>
      </c>
      <c r="AH128" s="56">
        <v>3.2017361111111114E-2</v>
      </c>
      <c r="AI128" s="56">
        <v>4.2444444444444451E-2</v>
      </c>
      <c r="AJ128" s="56">
        <v>5.2908564814814818E-2</v>
      </c>
      <c r="AK128" s="56">
        <v>6.3431712962962961E-2</v>
      </c>
      <c r="AL128" s="56">
        <v>7.3901620370370374E-2</v>
      </c>
      <c r="AM128" s="56">
        <v>8.4501157407407407E-2</v>
      </c>
      <c r="AN128" s="56">
        <v>9.5218750000000005E-2</v>
      </c>
      <c r="AO128" s="56">
        <v>0.10623842592592593</v>
      </c>
      <c r="AP128" s="56">
        <v>0.11402083333333334</v>
      </c>
    </row>
    <row r="129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</sheetData>
  <sheetProtection password="C7B2" sheet="1" objects="1" scenarios="1"/>
  <hyperlinks>
    <hyperlink ref="H1" location="index!A1" display="zpět na OBSAH"/>
  </hyperlinks>
  <pageMargins left="0" right="0" top="0" bottom="0" header="0" footer="0"/>
  <pageSetup paperSize="9" scale="44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2"/>
  <sheetViews>
    <sheetView showGridLines="0" showRowColHeaders="0" zoomScaleNormal="100" workbookViewId="0">
      <pane ySplit="4" topLeftCell="A5" activePane="bottomLeft" state="frozen"/>
      <selection pane="bottomLeft" activeCell="B3" sqref="B3:E3"/>
    </sheetView>
  </sheetViews>
  <sheetFormatPr defaultColWidth="0" defaultRowHeight="12.75" zeroHeight="1" x14ac:dyDescent="0.25"/>
  <cols>
    <col min="1" max="1" width="3.7109375" style="36" customWidth="1"/>
    <col min="2" max="2" width="9.7109375" style="38" customWidth="1"/>
    <col min="3" max="4" width="8.42578125" style="36" customWidth="1"/>
    <col min="5" max="5" width="9.140625" style="36" customWidth="1"/>
    <col min="6" max="6" width="8.28515625" style="36" customWidth="1"/>
    <col min="7" max="7" width="9.28515625" style="36" bestFit="1" customWidth="1"/>
    <col min="8" max="8" width="9.7109375" style="36" bestFit="1" customWidth="1"/>
    <col min="9" max="10" width="9.140625" style="36" customWidth="1"/>
    <col min="11" max="13" width="9.7109375" style="36" bestFit="1" customWidth="1"/>
    <col min="14" max="14" width="9.140625" style="36" customWidth="1"/>
    <col min="15" max="15" width="9.7109375" style="36" customWidth="1"/>
    <col min="16" max="16" width="3.7109375" style="36" customWidth="1"/>
    <col min="17" max="18" width="9.140625" style="36" customWidth="1"/>
    <col min="19" max="19" width="1.7109375" style="36" customWidth="1"/>
    <col min="20" max="20" width="23.5703125" style="82" hidden="1" customWidth="1"/>
    <col min="21" max="16384" width="9.140625" style="36" hidden="1"/>
  </cols>
  <sheetData>
    <row r="1" spans="1:20" ht="6" customHeight="1" x14ac:dyDescent="0.25"/>
    <row r="2" spans="1:20" ht="13.5" thickBot="1" x14ac:dyDescent="0.3">
      <c r="B2" s="110" t="s">
        <v>151</v>
      </c>
    </row>
    <row r="3" spans="1:20" ht="17.25" thickTop="1" thickBot="1" x14ac:dyDescent="0.3">
      <c r="B3" s="172" t="s">
        <v>116</v>
      </c>
      <c r="C3" s="173"/>
      <c r="D3" s="173"/>
      <c r="E3" s="174"/>
      <c r="F3" s="83" t="str">
        <f>IF(OR(B3="tady vyber jméno",B3="rekord"),"-",VALUE(LEFT(RIGHT(B3,LEN(B3)-SEARCH("(",B3)),LEN(RIGHT(B3,LEN(B3)-SEARCH("(",B3)))-1)))</f>
        <v>-</v>
      </c>
      <c r="G3" s="83"/>
      <c r="H3" s="72" t="s">
        <v>114</v>
      </c>
      <c r="I3" s="85" t="str">
        <f>IF(ISERROR(VLOOKUP(F3,splits!C:F,4,0)),"-",VLOOKUP(F3,splits!C:F,4,0))</f>
        <v>-</v>
      </c>
      <c r="J3" s="51" t="s">
        <v>106</v>
      </c>
      <c r="K3" s="50" t="str">
        <f>IF(ISERROR(VLOOKUP(F3,splits!C:H,3,0)),"-",IF(VLOOKUP(F3,splits!C:H,3,0)=0,"-",VLOOKUP(F3,splits!C:H,3,0)))</f>
        <v>-</v>
      </c>
      <c r="L3" s="52"/>
      <c r="M3" s="52"/>
      <c r="N3" s="52"/>
      <c r="O3" s="53" t="str">
        <f>IF(ISERROR(VLOOKUP(F3,splits!C:H,6,0)),"-",IF(VLOOKUP(F3,splits!C:H,6,0)=0,"-",VLOOKUP(F3,splits!C:H,6,0)))</f>
        <v>-</v>
      </c>
      <c r="Q3" s="185" t="s">
        <v>137</v>
      </c>
      <c r="R3" s="185"/>
      <c r="T3" s="81"/>
    </row>
    <row r="4" spans="1:20" s="73" customFormat="1" ht="16.5" thickTop="1" x14ac:dyDescent="0.25">
      <c r="B4" s="171" t="s">
        <v>113</v>
      </c>
      <c r="C4" s="171"/>
      <c r="D4" s="78" t="str">
        <f>IF(F3="-","-",CONCATENATE(SUMIF(splits!C:C,F3,splits!B:B),".  celkově"))</f>
        <v>-</v>
      </c>
      <c r="F4" s="76"/>
      <c r="G4" s="74"/>
      <c r="H4" s="176" t="str">
        <f>CONCATENATE((SUMIF(splits!C:C,F3,splits!G:G)),".  z  ",COUNTIF(splits!F:F,I3),"  v kategorii ",I3)</f>
        <v>0.  z  0  v kategorii -</v>
      </c>
      <c r="I4" s="176"/>
      <c r="J4" s="176"/>
      <c r="N4" s="109" t="s">
        <v>115</v>
      </c>
      <c r="O4" s="75">
        <f>SUMIF(splits!C:C,F3,splits!I:I)</f>
        <v>0</v>
      </c>
      <c r="T4" s="81" t="s">
        <v>116</v>
      </c>
    </row>
    <row r="5" spans="1:20" x14ac:dyDescent="0.25">
      <c r="L5" s="38"/>
      <c r="T5" s="82" t="s">
        <v>557</v>
      </c>
    </row>
    <row r="6" spans="1:20" s="37" customFormat="1" x14ac:dyDescent="0.25">
      <c r="B6" s="54" t="s">
        <v>120</v>
      </c>
      <c r="C6" s="111" t="s">
        <v>237</v>
      </c>
      <c r="D6" s="36"/>
      <c r="E6" s="89"/>
      <c r="F6" s="89"/>
      <c r="G6" s="89"/>
      <c r="H6" s="89"/>
      <c r="I6" s="89"/>
      <c r="J6" s="89"/>
      <c r="K6" s="89"/>
      <c r="L6" s="89"/>
      <c r="M6" s="89"/>
      <c r="N6" s="89"/>
      <c r="O6" s="55" t="s">
        <v>124</v>
      </c>
      <c r="P6" s="36"/>
      <c r="Q6" s="36"/>
      <c r="R6" s="36"/>
      <c r="S6" s="36"/>
      <c r="T6" s="82" t="s">
        <v>456</v>
      </c>
    </row>
    <row r="7" spans="1:20" s="37" customFormat="1" ht="12.75" customHeight="1" x14ac:dyDescent="0.25">
      <c r="B7" s="98" t="s">
        <v>107</v>
      </c>
      <c r="C7" s="84" t="s">
        <v>27</v>
      </c>
      <c r="D7" s="80"/>
      <c r="E7" s="145" t="s">
        <v>293</v>
      </c>
      <c r="F7" s="145" t="s">
        <v>294</v>
      </c>
      <c r="G7" s="145" t="s">
        <v>295</v>
      </c>
      <c r="H7" s="145" t="s">
        <v>296</v>
      </c>
      <c r="I7" s="145" t="s">
        <v>297</v>
      </c>
      <c r="J7" s="145" t="s">
        <v>298</v>
      </c>
      <c r="K7" s="145" t="s">
        <v>299</v>
      </c>
      <c r="L7" s="145" t="s">
        <v>300</v>
      </c>
      <c r="M7" s="145" t="s">
        <v>301</v>
      </c>
      <c r="N7" s="145" t="s">
        <v>302</v>
      </c>
      <c r="O7" s="145" t="s">
        <v>566</v>
      </c>
      <c r="P7" s="36"/>
      <c r="Q7" s="36"/>
      <c r="R7" s="36"/>
      <c r="S7" s="36"/>
      <c r="T7" s="86" t="s">
        <v>560</v>
      </c>
    </row>
    <row r="8" spans="1:20" s="37" customFormat="1" x14ac:dyDescent="0.25">
      <c r="B8" s="42" t="str">
        <f>IF($F$3="-","-",IF(VLOOKUP($F$3,splits!C:G,5,0)="DNF","-",(IF(B9=1,0,B9-1))))</f>
        <v>-</v>
      </c>
      <c r="C8" s="41" t="str">
        <f>IF(ISERROR(VLOOKUP(B8,splits!B:D,3,0)),"-",VLOOKUP(B8,splits!B:D,3,0))</f>
        <v>-</v>
      </c>
      <c r="D8" s="36"/>
      <c r="E8" s="90" t="str">
        <f>IF(SUMIF(splits!$B:$B,$B8,splits!J:J)-E9&gt;0,TEXT(SUMIF(splits!$B:$B,$B8,splits!J:J)-E9,"+ mm:ss"),TEXT(ABS(SUMIF(splits!$B:$B,$B8,splits!J:J)-E9),"- mm:ss"))</f>
        <v>- 00:00</v>
      </c>
      <c r="F8" s="90" t="str">
        <f>IF(SUMIF(splits!$B:$B,$B8,splits!K:K)-F9&gt;0,TEXT(SUMIF(splits!$B:$B,$B8,splits!K:K)-F9,"+ mm:ss"),TEXT(ABS(SUMIF(splits!$B:$B,$B8,splits!K:K)-F9),"- mm:ss"))</f>
        <v>- 00:00</v>
      </c>
      <c r="G8" s="90" t="str">
        <f>IF(SUMIF(splits!$B:$B,$B8,splits!L:L)-G9&gt;0,TEXT(SUMIF(splits!$B:$B,$B8,splits!L:L)-G9,"+ mm:ss"),TEXT(ABS(SUMIF(splits!$B:$B,$B8,splits!L:L)-G9),"- mm:ss"))</f>
        <v>- 00:00</v>
      </c>
      <c r="H8" s="90" t="str">
        <f>IF(SUMIF(splits!$B:$B,$B8,splits!M:M)-H9&gt;0,TEXT(SUMIF(splits!$B:$B,$B8,splits!M:M)-H9,"+ mm:ss"),TEXT(ABS(SUMIF(splits!$B:$B,$B8,splits!M:M)-H9),"- mm:ss"))</f>
        <v>- 00:00</v>
      </c>
      <c r="I8" s="90" t="str">
        <f>IF(SUMIF(splits!$B:$B,$B8,splits!N:N)-I9&gt;0,TEXT(SUMIF(splits!$B:$B,$B8,splits!N:N)-I9,"+ mm:ss"),TEXT(ABS(SUMIF(splits!$B:$B,$B8,splits!N:N)-I9),"- mm:ss"))</f>
        <v>- 00:00</v>
      </c>
      <c r="J8" s="90" t="str">
        <f>IF(SUMIF(splits!$B:$B,$B8,splits!O:O)-J9&gt;0,TEXT(SUMIF(splits!$B:$B,$B8,splits!O:O)-J9,"+ mm:ss"),TEXT(ABS(SUMIF(splits!$B:$B,$B8,splits!O:O)-J9),"- mm:ss"))</f>
        <v>- 00:00</v>
      </c>
      <c r="K8" s="90" t="str">
        <f>IF(SUMIF(splits!$B:$B,$B8,splits!P:P)-K9&gt;0,TEXT(SUMIF(splits!$B:$B,$B8,splits!P:P)-K9,"+ mm:ss"),TEXT(ABS(SUMIF(splits!$B:$B,$B8,splits!P:P)-K9),"- mm:ss"))</f>
        <v>- 00:00</v>
      </c>
      <c r="L8" s="90" t="str">
        <f>IF(SUMIF(splits!$B:$B,$B8,splits!Q:Q)-L9&gt;0,TEXT(SUMIF(splits!$B:$B,$B8,splits!Q:Q)-L9,"+ mm:ss"),TEXT(ABS(SUMIF(splits!$B:$B,$B8,splits!Q:Q)-L9),"- mm:ss"))</f>
        <v>- 00:00</v>
      </c>
      <c r="M8" s="90" t="str">
        <f>IF(SUMIF(splits!$B:$B,$B8,splits!R:R)-M9&gt;0,TEXT(SUMIF(splits!$B:$B,$B8,splits!R:R)-M9,"+ mm:ss"),TEXT(ABS(SUMIF(splits!$B:$B,$B8,splits!R:R)-M9),"- mm:ss"))</f>
        <v>- 00:00</v>
      </c>
      <c r="N8" s="90" t="str">
        <f>IF(SUMIF(splits!$B:$B,$B8,splits!S:S)-N9&gt;0,TEXT(SUMIF(splits!$B:$B,$B8,splits!S:S)-N9,"+ mm:ss"),TEXT(ABS(SUMIF(splits!$B:$B,$B8,splits!S:S)-N9),"- mm:ss"))</f>
        <v>- 00:00</v>
      </c>
      <c r="O8" s="90" t="str">
        <f>IF(SUMIF(splits!$B:$B,$B8,splits!T:T)-O9&gt;0,TEXT(SUMIF(splits!$B:$B,$B8,splits!T:T)-O9,"+ mm:ss"),TEXT(ABS(SUMIF(splits!$B:$B,$B8,splits!T:T)-O9),"- mm:ss"))</f>
        <v>- 00:00</v>
      </c>
      <c r="P8" s="36"/>
      <c r="Q8" s="36"/>
      <c r="R8" s="36"/>
      <c r="S8" s="36"/>
      <c r="T8" s="82" t="s">
        <v>472</v>
      </c>
    </row>
    <row r="9" spans="1:20" s="37" customFormat="1" x14ac:dyDescent="0.25">
      <c r="B9" s="68" t="str">
        <f>IF($F$3="-","-",IF(VLOOKUP($F$3,splits!C:G,5,0)="DNF","-",SUMIF(splits!C:C,$F$3,splits!B:B)))</f>
        <v>-</v>
      </c>
      <c r="C9" s="69" t="str">
        <f>IF(ISERROR(VLOOKUP(B9,splits!B:D,3,0)),"-",VLOOKUP(B9,splits!B:D,3,0))</f>
        <v>-</v>
      </c>
      <c r="D9" s="91"/>
      <c r="E9" s="92">
        <f>SUMIF(splits!$B:$B,$B9,splits!J:J)</f>
        <v>0</v>
      </c>
      <c r="F9" s="92">
        <f>SUMIF(splits!$B:$B,$B9,splits!K:K)</f>
        <v>0</v>
      </c>
      <c r="G9" s="92">
        <f>SUMIF(splits!$B:$B,$B9,splits!L:L)</f>
        <v>0</v>
      </c>
      <c r="H9" s="92">
        <f>SUMIF(splits!$B:$B,$B9,splits!M:M)</f>
        <v>0</v>
      </c>
      <c r="I9" s="92">
        <f>SUMIF(splits!$B:$B,$B9,splits!N:N)</f>
        <v>0</v>
      </c>
      <c r="J9" s="92">
        <f>SUMIF(splits!$B:$B,$B9,splits!O:O)</f>
        <v>0</v>
      </c>
      <c r="K9" s="92">
        <f>SUMIF(splits!$B:$B,$B9,splits!P:P)</f>
        <v>0</v>
      </c>
      <c r="L9" s="92">
        <f>SUMIF(splits!$B:$B,$B9,splits!Q:Q)</f>
        <v>0</v>
      </c>
      <c r="M9" s="92">
        <f>SUMIF(splits!$B:$B,$B9,splits!R:R)</f>
        <v>0</v>
      </c>
      <c r="N9" s="92">
        <f>SUMIF(splits!$B:$B,$B9,splits!S:S)</f>
        <v>0</v>
      </c>
      <c r="O9" s="92">
        <f>SUMIF(splits!$B:$B,$B9,splits!T:T)</f>
        <v>0</v>
      </c>
      <c r="P9" s="36"/>
      <c r="Q9" s="49"/>
      <c r="R9" s="36"/>
      <c r="S9" s="36"/>
      <c r="T9" s="82" t="s">
        <v>481</v>
      </c>
    </row>
    <row r="10" spans="1:20" s="37" customFormat="1" x14ac:dyDescent="0.25">
      <c r="B10" s="42" t="str">
        <f>IF($F$3="-","-",IF(VLOOKUP($F$3,splits!C:G,5,0)="DNF","-",B9+1))</f>
        <v>-</v>
      </c>
      <c r="C10" s="41" t="str">
        <f>IF(ISERROR(VLOOKUP(B10,splits!B:D,3,0)),"-",VLOOKUP(B10,splits!B:D,3,0))</f>
        <v>-</v>
      </c>
      <c r="D10" s="36"/>
      <c r="E10" s="90" t="str">
        <f>IF(SUMIF(splits!$B:$B,$B10,splits!J:J)-E9&gt;0,TEXT(SUMIF(splits!$B:$B,$B10,splits!J:J)-E9,"+ mm:ss"),TEXT(ABS(SUMIF(splits!$B:$B,$B10,splits!J:J)-E9),"- mm:ss"))</f>
        <v>- 00:00</v>
      </c>
      <c r="F10" s="90" t="str">
        <f>IF(SUMIF(splits!$B:$B,$B10,splits!K:K)-F9&gt;0,TEXT(SUMIF(splits!$B:$B,$B10,splits!K:K)-F9,"+ mm:ss"),TEXT(ABS(SUMIF(splits!$B:$B,$B10,splits!K:K)-F9),"- mm:ss"))</f>
        <v>- 00:00</v>
      </c>
      <c r="G10" s="90" t="str">
        <f>IF(SUMIF(splits!$B:$B,$B10,splits!L:L)-G9&gt;0,TEXT(SUMIF(splits!$B:$B,$B10,splits!L:L)-G9,"+ mm:ss"),TEXT(ABS(SUMIF(splits!$B:$B,$B10,splits!L:L)-G9),"- mm:ss"))</f>
        <v>- 00:00</v>
      </c>
      <c r="H10" s="90" t="str">
        <f>IF(SUMIF(splits!$B:$B,$B10,splits!M:M)-H9&gt;0,TEXT(SUMIF(splits!$B:$B,$B10,splits!M:M)-H9,"+ mm:ss"),TEXT(ABS(SUMIF(splits!$B:$B,$B10,splits!M:M)-H9),"- mm:ss"))</f>
        <v>- 00:00</v>
      </c>
      <c r="I10" s="90" t="str">
        <f>IF(SUMIF(splits!$B:$B,$B10,splits!N:N)-I9&gt;0,TEXT(SUMIF(splits!$B:$B,$B10,splits!N:N)-I9,"+ mm:ss"),TEXT(ABS(SUMIF(splits!$B:$B,$B10,splits!N:N)-I9),"- mm:ss"))</f>
        <v>- 00:00</v>
      </c>
      <c r="J10" s="90" t="str">
        <f>IF(SUMIF(splits!$B:$B,$B10,splits!O:O)-J9&gt;0,TEXT(SUMIF(splits!$B:$B,$B10,splits!O:O)-J9,"+ mm:ss"),TEXT(ABS(SUMIF(splits!$B:$B,$B10,splits!O:O)-J9),"- mm:ss"))</f>
        <v>- 00:00</v>
      </c>
      <c r="K10" s="90" t="str">
        <f>IF(SUMIF(splits!$B:$B,$B10,splits!P:P)-K9&gt;0,TEXT(SUMIF(splits!$B:$B,$B10,splits!P:P)-K9,"+ mm:ss"),TEXT(ABS(SUMIF(splits!$B:$B,$B10,splits!P:P)-K9),"- mm:ss"))</f>
        <v>- 00:00</v>
      </c>
      <c r="L10" s="90" t="str">
        <f>IF(SUMIF(splits!$B:$B,$B10,splits!Q:Q)-L9&gt;0,TEXT(SUMIF(splits!$B:$B,$B10,splits!Q:Q)-L9,"+ mm:ss"),TEXT(ABS(SUMIF(splits!$B:$B,$B10,splits!Q:Q)-L9),"- mm:ss"))</f>
        <v>- 00:00</v>
      </c>
      <c r="M10" s="90" t="str">
        <f>IF(SUMIF(splits!$B:$B,$B10,splits!R:R)-M9&gt;0,TEXT(SUMIF(splits!$B:$B,$B10,splits!R:R)-M9,"+ mm:ss"),TEXT(ABS(SUMIF(splits!$B:$B,$B10,splits!R:R)-M9),"- mm:ss"))</f>
        <v>- 00:00</v>
      </c>
      <c r="N10" s="90" t="str">
        <f>IF(SUMIF(splits!$B:$B,$B10,splits!S:S)-N9&gt;0,TEXT(SUMIF(splits!$B:$B,$B10,splits!S:S)-N9,"+ mm:ss"),TEXT(ABS(SUMIF(splits!$B:$B,$B10,splits!S:S)-N9),"- mm:ss"))</f>
        <v>- 00:00</v>
      </c>
      <c r="O10" s="90" t="str">
        <f>IF(SUMIF(splits!$B:$B,$B10,splits!T:T)-O9&gt;0,TEXT(SUMIF(splits!$B:$B,$B10,splits!T:T)-O9,"+ mm:ss"),TEXT(ABS(SUMIF(splits!$B:$B,$B10,splits!T:T)-O9),"- mm:ss"))</f>
        <v>- 00:00</v>
      </c>
      <c r="P10" s="36"/>
      <c r="Q10" s="36"/>
      <c r="R10" s="36"/>
      <c r="S10" s="36"/>
      <c r="T10" s="82" t="s">
        <v>513</v>
      </c>
    </row>
    <row r="11" spans="1:20" s="61" customFormat="1" x14ac:dyDescent="0.25">
      <c r="A11" s="37"/>
      <c r="B11" s="38"/>
      <c r="C11" s="36"/>
      <c r="D11" s="36"/>
      <c r="E11" s="36"/>
      <c r="F11" s="36"/>
      <c r="G11" s="36"/>
      <c r="H11" s="36"/>
      <c r="I11" s="36"/>
      <c r="J11" s="36"/>
      <c r="K11" s="36"/>
      <c r="L11" s="38"/>
      <c r="M11" s="36"/>
      <c r="N11" s="36"/>
      <c r="O11" s="36"/>
      <c r="P11" s="36"/>
      <c r="Q11" s="36"/>
      <c r="R11" s="36"/>
      <c r="S11" s="36"/>
      <c r="T11" s="82" t="s">
        <v>530</v>
      </c>
    </row>
    <row r="12" spans="1:20" s="37" customFormat="1" x14ac:dyDescent="0.25">
      <c r="B12" s="54" t="s">
        <v>104</v>
      </c>
      <c r="C12" s="112" t="s">
        <v>238</v>
      </c>
      <c r="D12" s="39"/>
      <c r="E12" s="39"/>
      <c r="F12" s="39"/>
      <c r="O12" s="55" t="s">
        <v>125</v>
      </c>
      <c r="T12" s="82" t="s">
        <v>535</v>
      </c>
    </row>
    <row r="13" spans="1:20" s="37" customFormat="1" ht="12.75" customHeight="1" x14ac:dyDescent="0.25">
      <c r="B13" s="98" t="s">
        <v>107</v>
      </c>
      <c r="C13" s="99" t="s">
        <v>27</v>
      </c>
      <c r="D13" s="100"/>
      <c r="E13" s="101" t="s">
        <v>222</v>
      </c>
      <c r="F13" s="101" t="s">
        <v>223</v>
      </c>
      <c r="G13" s="101" t="s">
        <v>228</v>
      </c>
      <c r="H13" s="101" t="s">
        <v>229</v>
      </c>
      <c r="I13" s="101" t="s">
        <v>230</v>
      </c>
      <c r="J13" s="101" t="s">
        <v>231</v>
      </c>
      <c r="K13" s="101" t="s">
        <v>232</v>
      </c>
      <c r="L13" s="101" t="s">
        <v>233</v>
      </c>
      <c r="M13" s="101" t="s">
        <v>234</v>
      </c>
      <c r="N13" s="101" t="s">
        <v>235</v>
      </c>
      <c r="O13" s="101" t="s">
        <v>236</v>
      </c>
      <c r="Q13" s="175" t="s">
        <v>119</v>
      </c>
      <c r="R13" s="175"/>
      <c r="T13" s="82" t="s">
        <v>531</v>
      </c>
    </row>
    <row r="14" spans="1:20" s="37" customFormat="1" x14ac:dyDescent="0.25">
      <c r="B14" s="42" t="str">
        <f>IF($F$3="-","-",IF(VLOOKUP($F$3,splits!C:G,5,0)="DNF","-",(IF(B15=1,0,B15-1))))</f>
        <v>-</v>
      </c>
      <c r="C14" s="41" t="str">
        <f>IF(ISERROR(VLOOKUP(B14,splits!B:D,3,0)),"-",VLOOKUP(B14,splits!B:D,3,0))</f>
        <v>-</v>
      </c>
      <c r="D14" s="41"/>
      <c r="E14" s="90" t="str">
        <f>IF(SUMIF(splits!$B:$B,$B14,splits!AF:AF)-E15&gt;0,TEXT(SUMIF(splits!$B:$B,$B14,splits!AF:AF)-E15,"+ mm:ss"),TEXT(ABS(SUMIF(splits!$B:$B,$B14,splits!AF:AF)-E15),"- mm:ss"))</f>
        <v>- 00:00</v>
      </c>
      <c r="F14" s="90" t="str">
        <f>IF(SUMIF(splits!$B:$B,$B14,splits!AG:AG)-F15&gt;0,TEXT(SUMIF(splits!$B:$B,$B14,splits!AG:AG)-F15,"+ mm:ss"),TEXT(ABS(SUMIF(splits!$B:$B,$B14,splits!AG:AG)-F15),"- mm:ss"))</f>
        <v>- 00:00</v>
      </c>
      <c r="G14" s="90" t="str">
        <f>IF(SUMIF(splits!$B:$B,$B14,splits!AH:AH)-G15&gt;0,TEXT(SUMIF(splits!$B:$B,$B14,splits!AH:AH)-G15,"+ mm:ss"),TEXT(ABS(SUMIF(splits!$B:$B,$B14,splits!AH:AH)-G15),"- mm:ss"))</f>
        <v>- 00:00</v>
      </c>
      <c r="H14" s="90" t="str">
        <f>IF(SUMIF(splits!$B:$B,$B14,splits!AI:AI)-H15&gt;0,TEXT(SUMIF(splits!$B:$B,$B14,splits!AI:AI)-H15,"+ mm:ss"),TEXT(ABS(SUMIF(splits!$B:$B,$B14,splits!AI:AI)-H15),"- mm:ss"))</f>
        <v>- 00:00</v>
      </c>
      <c r="I14" s="90" t="str">
        <f>IF(SUMIF(splits!$B:$B,$B14,splits!AJ:AJ)-I15&gt;0,TEXT(SUMIF(splits!$B:$B,$B14,splits!AJ:AJ)-I15,"+ mm:ss"),TEXT(ABS(SUMIF(splits!$B:$B,$B14,splits!AJ:AJ)-I15),"- mm:ss"))</f>
        <v>- 00:00</v>
      </c>
      <c r="J14" s="90" t="str">
        <f>IF(SUMIF(splits!$B:$B,$B14,splits!AK:AK)-J15&gt;0,TEXT(SUMIF(splits!$B:$B,$B14,splits!AK:AK)-J15,"+ mm:ss"),TEXT(ABS(SUMIF(splits!$B:$B,$B14,splits!AK:AK)-J15),"- mm:ss"))</f>
        <v>- 00:00</v>
      </c>
      <c r="K14" s="90" t="str">
        <f>IF(SUMIF(splits!$B:$B,$B14,splits!AL:AL)-K15&gt;0,TEXT(SUMIF(splits!$B:$B,$B14,splits!AL:AL)-K15,"+ mm:ss"),TEXT(ABS(SUMIF(splits!$B:$B,$B14,splits!AL:AL)-K15),"- mm:ss"))</f>
        <v>- 00:00</v>
      </c>
      <c r="L14" s="90" t="str">
        <f>IF(SUMIF(splits!$B:$B,$B14,splits!AM:AM)-L15&gt;0,TEXT(SUMIF(splits!$B:$B,$B14,splits!AM:AM)-L15,"+ mm:ss"),TEXT(ABS(SUMIF(splits!$B:$B,$B14,splits!AM:AM)-L15),"- mm:ss"))</f>
        <v>- 00:00</v>
      </c>
      <c r="M14" s="90" t="str">
        <f>IF(SUMIF(splits!$B:$B,$B14,splits!AN:AN)-M15&gt;0,TEXT(SUMIF(splits!$B:$B,$B14,splits!AN:AN)-M15,"+ mm:ss"),TEXT(ABS(SUMIF(splits!$B:$B,$B14,splits!AN:AN)-M15),"- mm:ss"))</f>
        <v>- 00:00</v>
      </c>
      <c r="N14" s="90" t="str">
        <f>IF(SUMIF(splits!$B:$B,$B14,splits!AO:AO)-N15&gt;0,TEXT(SUMIF(splits!$B:$B,$B14,splits!AO:AO)-N15,"+ mm:ss"),TEXT(ABS(SUMIF(splits!$B:$B,$B14,splits!AO:AO)-N15),"- mm:ss"))</f>
        <v>- 00:00</v>
      </c>
      <c r="O14" s="90" t="str">
        <f>IF(SUMIF(splits!$B:$B,$B14,splits!AP:AP)-O15&gt;0,TEXT(SUMIF(splits!$B:$B,$B14,splits!AP:AP)-O15,"+ mm:ss"),TEXT(ABS(SUMIF(splits!$B:$B,$B14,splits!AP:AP)-O15),"- mm:ss"))</f>
        <v>- 00:00</v>
      </c>
      <c r="Q14" s="181"/>
      <c r="R14" s="182"/>
      <c r="T14" s="82" t="s">
        <v>449</v>
      </c>
    </row>
    <row r="15" spans="1:20" s="37" customFormat="1" x14ac:dyDescent="0.25">
      <c r="B15" s="68" t="str">
        <f>IF($F$3="-","-",IF(VLOOKUP($F$3,splits!C:G,5,0)="DNF","-",SUMIF(splits!C:C,$F$3,splits!B:B)))</f>
        <v>-</v>
      </c>
      <c r="C15" s="69" t="str">
        <f>IF(ISERROR(VLOOKUP(B15,splits!B:D,3,0)),"-",VLOOKUP(B15,splits!B:D,3,0))</f>
        <v>-</v>
      </c>
      <c r="D15" s="70"/>
      <c r="E15" s="93">
        <f>SUMIF(splits!$B:$B,$B15,splits!AF:AF)</f>
        <v>0</v>
      </c>
      <c r="F15" s="93">
        <f>SUMIF(splits!$B:$B,$B15,splits!AG:AG)</f>
        <v>0</v>
      </c>
      <c r="G15" s="93">
        <f>SUMIF(splits!$B:$B,$B15,splits!AH:AH)</f>
        <v>0</v>
      </c>
      <c r="H15" s="93">
        <f>SUMIF(splits!$B:$B,$B15,splits!AI:AI)</f>
        <v>0</v>
      </c>
      <c r="I15" s="93">
        <f>SUMIF(splits!$B:$B,$B15,splits!AJ:AJ)</f>
        <v>0</v>
      </c>
      <c r="J15" s="93">
        <f>SUMIF(splits!$B:$B,$B15,splits!AK:AK)</f>
        <v>0</v>
      </c>
      <c r="K15" s="93">
        <f>SUMIF(splits!$B:$B,$B15,splits!AL:AL)</f>
        <v>0</v>
      </c>
      <c r="L15" s="93">
        <f>SUMIF(splits!$B:$B,$B15,splits!AM:AM)</f>
        <v>0</v>
      </c>
      <c r="M15" s="93">
        <f>SUMIF(splits!$B:$B,$B15,splits!AN:AN)</f>
        <v>0</v>
      </c>
      <c r="N15" s="93">
        <f>SUMIF(splits!$B:$B,$B15,splits!AO:AO)</f>
        <v>0</v>
      </c>
      <c r="O15" s="93">
        <f>SUMIF(splits!$B:$B,$B15,splits!AP:AP)</f>
        <v>0</v>
      </c>
      <c r="Q15" s="181"/>
      <c r="R15" s="182"/>
      <c r="T15" s="82" t="s">
        <v>487</v>
      </c>
    </row>
    <row r="16" spans="1:20" s="37" customFormat="1" x14ac:dyDescent="0.25">
      <c r="A16" s="61"/>
      <c r="B16" s="42" t="str">
        <f>IF($F$3="-","-",IF(VLOOKUP($F$3,splits!C:G,5,0)="DNF","-",B15+1))</f>
        <v>-</v>
      </c>
      <c r="C16" s="41" t="str">
        <f>IF(ISERROR(VLOOKUP(B16,splits!B:D,3,0)),"-",VLOOKUP(B16,splits!B:D,3,0))</f>
        <v>-</v>
      </c>
      <c r="D16" s="40"/>
      <c r="E16" s="90" t="str">
        <f>IF(SUMIF(splits!$B:$B,$B16,splits!AF:AF)-E15&gt;0,TEXT(SUMIF(splits!$B:$B,$B16,splits!AF:AF)-E15,"+ mm:ss"),TEXT(ABS(SUMIF(splits!$B:$B,$B16,splits!AF:AF)-E15),"- mm:ss"))</f>
        <v>- 00:00</v>
      </c>
      <c r="F16" s="90" t="str">
        <f>IF(SUMIF(splits!$B:$B,$B16,splits!AG:AG)-F15&gt;0,TEXT(SUMIF(splits!$B:$B,$B16,splits!AG:AG)-F15,"+ mm:ss"),TEXT(ABS(SUMIF(splits!$B:$B,$B16,splits!AG:AG)-F15),"- mm:ss"))</f>
        <v>- 00:00</v>
      </c>
      <c r="G16" s="90" t="str">
        <f>IF(SUMIF(splits!$B:$B,$B16,splits!AH:AH)-G15&gt;0,TEXT(SUMIF(splits!$B:$B,$B16,splits!AH:AH)-G15,"+ mm:ss"),TEXT(ABS(SUMIF(splits!$B:$B,$B16,splits!AH:AH)-G15),"- mm:ss"))</f>
        <v>- 00:00</v>
      </c>
      <c r="H16" s="90" t="str">
        <f>IF(SUMIF(splits!$B:$B,$B16,splits!AI:AI)-H15&gt;0,TEXT(SUMIF(splits!$B:$B,$B16,splits!AI:AI)-H15,"+ mm:ss"),TEXT(ABS(SUMIF(splits!$B:$B,$B16,splits!AI:AI)-H15),"- mm:ss"))</f>
        <v>- 00:00</v>
      </c>
      <c r="I16" s="90" t="str">
        <f>IF(SUMIF(splits!$B:$B,$B16,splits!AJ:AJ)-I15&gt;0,TEXT(SUMIF(splits!$B:$B,$B16,splits!AJ:AJ)-I15,"+ mm:ss"),TEXT(ABS(SUMIF(splits!$B:$B,$B16,splits!AJ:AJ)-I15),"- mm:ss"))</f>
        <v>- 00:00</v>
      </c>
      <c r="J16" s="90" t="str">
        <f>IF(SUMIF(splits!$B:$B,$B16,splits!AK:AK)-J15&gt;0,TEXT(SUMIF(splits!$B:$B,$B16,splits!AK:AK)-J15,"+ mm:ss"),TEXT(ABS(SUMIF(splits!$B:$B,$B16,splits!AK:AK)-J15),"- mm:ss"))</f>
        <v>- 00:00</v>
      </c>
      <c r="K16" s="90" t="str">
        <f>IF(SUMIF(splits!$B:$B,$B16,splits!AL:AL)-K15&gt;0,TEXT(SUMIF(splits!$B:$B,$B16,splits!AL:AL)-K15,"+ mm:ss"),TEXT(ABS(SUMIF(splits!$B:$B,$B16,splits!AL:AL)-K15),"- mm:ss"))</f>
        <v>- 00:00</v>
      </c>
      <c r="L16" s="90" t="str">
        <f>IF(SUMIF(splits!$B:$B,$B16,splits!AM:AM)-L15&gt;0,TEXT(SUMIF(splits!$B:$B,$B16,splits!AM:AM)-L15,"+ mm:ss"),TEXT(ABS(SUMIF(splits!$B:$B,$B16,splits!AM:AM)-L15),"- mm:ss"))</f>
        <v>- 00:00</v>
      </c>
      <c r="M16" s="90" t="str">
        <f>IF(SUMIF(splits!$B:$B,$B16,splits!AN:AN)-M15&gt;0,TEXT(SUMIF(splits!$B:$B,$B16,splits!AN:AN)-M15,"+ mm:ss"),TEXT(ABS(SUMIF(splits!$B:$B,$B16,splits!AN:AN)-M15),"- mm:ss"))</f>
        <v>- 00:00</v>
      </c>
      <c r="N16" s="90" t="str">
        <f>IF(SUMIF(splits!$B:$B,$B16,splits!AO:AO)-N15&gt;0,TEXT(SUMIF(splits!$B:$B,$B16,splits!AO:AO)-N15,"+ mm:ss"),TEXT(ABS(SUMIF(splits!$B:$B,$B16,splits!AO:AO)-N15),"- mm:ss"))</f>
        <v>- 00:00</v>
      </c>
      <c r="O16" s="90" t="str">
        <f>IF(SUMIF(splits!$B:$B,$B16,splits!AP:AP)-O15&gt;0,TEXT(SUMIF(splits!$B:$B,$B16,splits!AP:AP)-O15,"+ mm:ss"),TEXT(ABS(SUMIF(splits!$B:$B,$B16,splits!AP:AP)-O15),"- mm:ss"))</f>
        <v>- 00:00</v>
      </c>
      <c r="Q16" s="183"/>
      <c r="R16" s="184"/>
      <c r="T16" s="82" t="s">
        <v>549</v>
      </c>
    </row>
    <row r="17" spans="1:20" s="61" customFormat="1" x14ac:dyDescent="0.25">
      <c r="A17" s="37"/>
      <c r="B17" s="62"/>
      <c r="D17" s="39"/>
      <c r="E17" s="67">
        <f>SUMIF(splits!$B:$B,$B14,splits!AF:AF)-E15</f>
        <v>0</v>
      </c>
      <c r="F17" s="67">
        <f>SUMIF(splits!$B:$B,$B14,splits!AG:AG)-F15</f>
        <v>0</v>
      </c>
      <c r="G17" s="67">
        <f>SUMIF(splits!$B:$B,$B14,splits!AH:AH)-G15</f>
        <v>0</v>
      </c>
      <c r="H17" s="67">
        <f>SUMIF(splits!$B:$B,$B14,splits!AI:AI)-H15</f>
        <v>0</v>
      </c>
      <c r="I17" s="67">
        <f>SUMIF(splits!$B:$B,$B14,splits!AJ:AJ)-I15</f>
        <v>0</v>
      </c>
      <c r="J17" s="67">
        <f>SUMIF(splits!$B:$B,$B14,splits!AK:AK)-J15</f>
        <v>0</v>
      </c>
      <c r="K17" s="67">
        <f>SUMIF(splits!$B:$B,$B14,splits!AL:AL)-K15</f>
        <v>0</v>
      </c>
      <c r="L17" s="67">
        <f>SUMIF(splits!$B:$B,$B14,splits!AM:AM)-L15</f>
        <v>0</v>
      </c>
      <c r="M17" s="67">
        <f>SUMIF(splits!$B:$B,$B14,splits!AN:AN)-M15</f>
        <v>0</v>
      </c>
      <c r="N17" s="67">
        <f>SUMIF(splits!$B:$B,$B14,splits!AO:AO)-N15</f>
        <v>0</v>
      </c>
      <c r="O17" s="67">
        <f>SUMIF(splits!$B:$B,$B14,splits!AP:AP)-O15</f>
        <v>0</v>
      </c>
      <c r="T17" s="82" t="s">
        <v>510</v>
      </c>
    </row>
    <row r="18" spans="1:20" s="37" customFormat="1" x14ac:dyDescent="0.25">
      <c r="A18" s="41"/>
      <c r="B18" s="54" t="s">
        <v>108</v>
      </c>
      <c r="C18" s="112" t="s">
        <v>239</v>
      </c>
      <c r="D18" s="39"/>
      <c r="E18" s="39"/>
      <c r="F18" s="39"/>
      <c r="O18" s="55" t="s">
        <v>126</v>
      </c>
      <c r="Q18" s="65"/>
      <c r="T18" s="82" t="s">
        <v>503</v>
      </c>
    </row>
    <row r="19" spans="1:20" s="41" customFormat="1" ht="15" customHeight="1" x14ac:dyDescent="0.25">
      <c r="B19" s="94" t="s">
        <v>107</v>
      </c>
      <c r="C19" s="95" t="s">
        <v>27</v>
      </c>
      <c r="D19" s="96"/>
      <c r="E19" s="94" t="s">
        <v>222</v>
      </c>
      <c r="F19" s="94" t="s">
        <v>223</v>
      </c>
      <c r="G19" s="94" t="s">
        <v>228</v>
      </c>
      <c r="H19" s="94" t="s">
        <v>229</v>
      </c>
      <c r="I19" s="94" t="s">
        <v>230</v>
      </c>
      <c r="J19" s="94" t="s">
        <v>231</v>
      </c>
      <c r="K19" s="94" t="s">
        <v>232</v>
      </c>
      <c r="L19" s="94" t="s">
        <v>233</v>
      </c>
      <c r="M19" s="94" t="s">
        <v>234</v>
      </c>
      <c r="N19" s="94" t="s">
        <v>235</v>
      </c>
      <c r="O19" s="94" t="s">
        <v>236</v>
      </c>
      <c r="P19" s="37"/>
      <c r="Q19" s="175" t="s">
        <v>111</v>
      </c>
      <c r="R19" s="175"/>
      <c r="S19" s="37"/>
      <c r="T19" s="82" t="s">
        <v>556</v>
      </c>
    </row>
    <row r="20" spans="1:20" s="41" customFormat="1" x14ac:dyDescent="0.25">
      <c r="B20" s="42" t="str">
        <f>IF($F$3="-","-",IF(VLOOKUP($F$3,splits!C:G,5,0)="DNF","-",(IF(B21=1,,B21-1))))</f>
        <v>-</v>
      </c>
      <c r="C20" s="41" t="str">
        <f>IF(ISERROR(VLOOKUP(B20,splits!B:D,3,0)),"-",VLOOKUP(B20,splits!B:D,3,0))</f>
        <v>-</v>
      </c>
      <c r="E20" s="42">
        <f>IF($B20="rekord","-",SUMIF(splits!$B:$B,$B20,splits!AQ:AQ))</f>
        <v>0</v>
      </c>
      <c r="F20" s="42">
        <f>IF($B20="rekord","-",SUMIF(splits!$B:$B,$B20,splits!AR:AR))</f>
        <v>0</v>
      </c>
      <c r="G20" s="42">
        <f>IF($B20="rekord","-",SUMIF(splits!$B:$B,$B20,splits!AS:AS))</f>
        <v>0</v>
      </c>
      <c r="H20" s="42">
        <f>IF($B20="rekord","-",SUMIF(splits!$B:$B,$B20,splits!AT:AT))</f>
        <v>0</v>
      </c>
      <c r="I20" s="42">
        <f>IF($B20="rekord","-",SUMIF(splits!$B:$B,$B20,splits!AU:AU))</f>
        <v>0</v>
      </c>
      <c r="J20" s="42">
        <f>IF($B20="rekord","-",SUMIF(splits!$B:$B,$B20,splits!AV:AV))</f>
        <v>0</v>
      </c>
      <c r="K20" s="42">
        <f>IF($B20="rekord","-",SUMIF(splits!$B:$B,$B20,splits!AW:AW))</f>
        <v>0</v>
      </c>
      <c r="L20" s="42">
        <f>IF($B20="rekord","-",SUMIF(splits!$B:$B,$B20,splits!AX:AX))</f>
        <v>0</v>
      </c>
      <c r="M20" s="42">
        <f>IF($B20="rekord","-",SUMIF(splits!$B:$B,$B20,splits!AY:AY))</f>
        <v>0</v>
      </c>
      <c r="N20" s="42">
        <f>IF($B20="rekord","-",SUMIF(splits!$B:$B,$B20,splits!AZ:AZ))</f>
        <v>0</v>
      </c>
      <c r="O20" s="42">
        <f>IF($B20="rekord","-",SUMIF(splits!$B:$B,$B20,splits!BA:BA))</f>
        <v>0</v>
      </c>
      <c r="P20" s="37"/>
      <c r="Q20" s="177"/>
      <c r="R20" s="178"/>
      <c r="S20" s="37"/>
      <c r="T20" s="82" t="s">
        <v>491</v>
      </c>
    </row>
    <row r="21" spans="1:20" s="41" customFormat="1" x14ac:dyDescent="0.25">
      <c r="B21" s="68" t="str">
        <f>IF($F$3="-","-",IF(VLOOKUP($F$3,splits!C:G,5,0)="DNF","-",SUMIF(splits!C:C,$F$3,splits!B:B)))</f>
        <v>-</v>
      </c>
      <c r="C21" s="69" t="str">
        <f>IF(ISERROR(VLOOKUP(B21,splits!B:D,3,0)),"-",VLOOKUP(B21,splits!B:D,3,0))</f>
        <v>-</v>
      </c>
      <c r="D21" s="70"/>
      <c r="E21" s="68">
        <f>SUMIF(splits!$B:$B,$B21,splits!AQ:AQ)</f>
        <v>0</v>
      </c>
      <c r="F21" s="68">
        <f>SUMIF(splits!$B:$B,$B21,splits!AR:AR)</f>
        <v>0</v>
      </c>
      <c r="G21" s="68">
        <f>SUMIF(splits!$B:$B,$B21,splits!AS:AS)</f>
        <v>0</v>
      </c>
      <c r="H21" s="68">
        <f>SUMIF(splits!$B:$B,$B21,splits!AT:AT)</f>
        <v>0</v>
      </c>
      <c r="I21" s="68">
        <f>SUMIF(splits!$B:$B,$B21,splits!AU:AU)</f>
        <v>0</v>
      </c>
      <c r="J21" s="68">
        <f>SUMIF(splits!$B:$B,$B21,splits!AV:AV)</f>
        <v>0</v>
      </c>
      <c r="K21" s="68">
        <f>SUMIF(splits!$B:$B,$B21,splits!AW:AW)</f>
        <v>0</v>
      </c>
      <c r="L21" s="68">
        <f>SUMIF(splits!$B:$B,$B21,splits!AX:AX)</f>
        <v>0</v>
      </c>
      <c r="M21" s="68">
        <f>SUMIF(splits!$B:$B,$B21,splits!AY:AY)</f>
        <v>0</v>
      </c>
      <c r="N21" s="68">
        <f>SUMIF(splits!$B:$B,$B21,splits!AZ:AZ)</f>
        <v>0</v>
      </c>
      <c r="O21" s="68">
        <f>SUMIF(splits!$B:$B,$B21,splits!BA:BA)</f>
        <v>0</v>
      </c>
      <c r="P21" s="37"/>
      <c r="Q21" s="177"/>
      <c r="R21" s="178"/>
      <c r="S21" s="37"/>
      <c r="T21" s="82" t="s">
        <v>470</v>
      </c>
    </row>
    <row r="22" spans="1:20" s="41" customFormat="1" x14ac:dyDescent="0.25">
      <c r="A22" s="61"/>
      <c r="B22" s="42" t="str">
        <f>IF($F$3="-","-",IF(VLOOKUP($F$3,splits!C:G,5,0)="DNF","-",B21+1))</f>
        <v>-</v>
      </c>
      <c r="C22" s="41" t="str">
        <f>IF(ISERROR(VLOOKUP(B22,splits!B:D,3,0)),"-",VLOOKUP(B22,splits!B:D,3,0))</f>
        <v>-</v>
      </c>
      <c r="D22" s="40"/>
      <c r="E22" s="42">
        <f>SUMIF(splits!$B:$B,$B22,splits!AQ:AQ)</f>
        <v>0</v>
      </c>
      <c r="F22" s="42">
        <f>SUMIF(splits!$B:$B,$B22,splits!AR:AR)</f>
        <v>0</v>
      </c>
      <c r="G22" s="42">
        <f>SUMIF(splits!$B:$B,$B22,splits!AS:AS)</f>
        <v>0</v>
      </c>
      <c r="H22" s="42">
        <f>SUMIF(splits!$B:$B,$B22,splits!AT:AT)</f>
        <v>0</v>
      </c>
      <c r="I22" s="42">
        <f>SUMIF(splits!$B:$B,$B22,splits!AU:AU)</f>
        <v>0</v>
      </c>
      <c r="J22" s="42">
        <f>SUMIF(splits!$B:$B,$B22,splits!AV:AV)</f>
        <v>0</v>
      </c>
      <c r="K22" s="42">
        <f>SUMIF(splits!$B:$B,$B22,splits!AW:AW)</f>
        <v>0</v>
      </c>
      <c r="L22" s="42">
        <f>SUMIF(splits!$B:$B,$B22,splits!AX:AX)</f>
        <v>0</v>
      </c>
      <c r="M22" s="42">
        <f>SUMIF(splits!$B:$B,$B22,splits!AY:AY)</f>
        <v>0</v>
      </c>
      <c r="N22" s="42">
        <f>SUMIF(splits!$B:$B,$B22,splits!AZ:AZ)</f>
        <v>0</v>
      </c>
      <c r="O22" s="42">
        <f>SUMIF(splits!$B:$B,$B22,splits!BA:BA)</f>
        <v>0</v>
      </c>
      <c r="P22" s="37"/>
      <c r="Q22" s="179"/>
      <c r="R22" s="180"/>
      <c r="S22" s="37"/>
      <c r="T22" s="82" t="s">
        <v>520</v>
      </c>
    </row>
    <row r="23" spans="1:20" s="61" customFormat="1" x14ac:dyDescent="0.25">
      <c r="A23" s="37"/>
      <c r="B23" s="39"/>
      <c r="C23" s="39"/>
      <c r="D23" s="39"/>
      <c r="E23" s="62">
        <f>-E21</f>
        <v>0</v>
      </c>
      <c r="F23" s="62">
        <f t="shared" ref="F23:O23" si="0">-F21</f>
        <v>0</v>
      </c>
      <c r="G23" s="62">
        <f t="shared" si="0"/>
        <v>0</v>
      </c>
      <c r="H23" s="62">
        <f t="shared" si="0"/>
        <v>0</v>
      </c>
      <c r="I23" s="62">
        <f t="shared" si="0"/>
        <v>0</v>
      </c>
      <c r="J23" s="62">
        <f t="shared" si="0"/>
        <v>0</v>
      </c>
      <c r="K23" s="62">
        <f t="shared" si="0"/>
        <v>0</v>
      </c>
      <c r="L23" s="62">
        <f t="shared" si="0"/>
        <v>0</v>
      </c>
      <c r="M23" s="62">
        <f t="shared" si="0"/>
        <v>0</v>
      </c>
      <c r="N23" s="62">
        <f t="shared" si="0"/>
        <v>0</v>
      </c>
      <c r="O23" s="62">
        <f t="shared" si="0"/>
        <v>0</v>
      </c>
      <c r="Q23" s="63"/>
      <c r="R23" s="63"/>
      <c r="T23" s="82" t="s">
        <v>518</v>
      </c>
    </row>
    <row r="24" spans="1:20" s="37" customFormat="1" x14ac:dyDescent="0.25">
      <c r="A24" s="36"/>
      <c r="B24" s="54" t="s">
        <v>110</v>
      </c>
      <c r="C24" s="113" t="s">
        <v>240</v>
      </c>
      <c r="D24" s="39"/>
      <c r="O24" s="55" t="s">
        <v>127</v>
      </c>
      <c r="Q24" s="64"/>
      <c r="R24" s="64"/>
      <c r="T24" s="82" t="s">
        <v>450</v>
      </c>
    </row>
    <row r="25" spans="1:20" x14ac:dyDescent="0.25">
      <c r="B25" s="94" t="s">
        <v>107</v>
      </c>
      <c r="C25" s="95" t="s">
        <v>27</v>
      </c>
      <c r="D25" s="96"/>
      <c r="E25" s="97" t="s">
        <v>211</v>
      </c>
      <c r="F25" s="97" t="s">
        <v>212</v>
      </c>
      <c r="G25" s="97" t="s">
        <v>213</v>
      </c>
      <c r="H25" s="97" t="s">
        <v>214</v>
      </c>
      <c r="I25" s="97" t="s">
        <v>215</v>
      </c>
      <c r="J25" s="97" t="s">
        <v>216</v>
      </c>
      <c r="K25" s="97" t="s">
        <v>217</v>
      </c>
      <c r="L25" s="97" t="s">
        <v>218</v>
      </c>
      <c r="M25" s="97" t="s">
        <v>219</v>
      </c>
      <c r="N25" s="97" t="s">
        <v>220</v>
      </c>
      <c r="O25" s="97" t="s">
        <v>221</v>
      </c>
      <c r="P25" s="41"/>
      <c r="Q25" s="175" t="s">
        <v>112</v>
      </c>
      <c r="R25" s="175"/>
      <c r="S25" s="41"/>
      <c r="T25" s="82" t="s">
        <v>526</v>
      </c>
    </row>
    <row r="26" spans="1:20" x14ac:dyDescent="0.25">
      <c r="B26" s="42" t="str">
        <f>IF($F$3="-","-",IF(VLOOKUP($F$3,splits!C:G,5,0)="DNF","-",(IF(B27=1,0,B27-1))))</f>
        <v>-</v>
      </c>
      <c r="C26" s="41" t="str">
        <f>IF(ISERROR(VLOOKUP(B26,splits!B:D,3,0)),"-",VLOOKUP(B26,splits!B:D,3,0))</f>
        <v>-</v>
      </c>
      <c r="D26" s="41"/>
      <c r="E26" s="43">
        <f>SUMIF(splits!$B:$B,$B26,splits!J:J)/3.942</f>
        <v>0</v>
      </c>
      <c r="F26" s="43">
        <f>SUMIF(splits!$B:$B,$B26,splits!K:K)/3.942</f>
        <v>0</v>
      </c>
      <c r="G26" s="43">
        <f>SUMIF(splits!$B:$B,$B26,splits!L:L)/3.942</f>
        <v>0</v>
      </c>
      <c r="H26" s="43">
        <f>SUMIF(splits!$B:$B,$B26,splits!M:M)/3.942</f>
        <v>0</v>
      </c>
      <c r="I26" s="43">
        <f>SUMIF(splits!$B:$B,$B26,splits!N:N)/3.942</f>
        <v>0</v>
      </c>
      <c r="J26" s="43">
        <f>SUMIF(splits!$B:$B,$B26,splits!O:O)/3.942</f>
        <v>0</v>
      </c>
      <c r="K26" s="43">
        <f>SUMIF(splits!$B:$B,$B26,splits!P:P)/3.942</f>
        <v>0</v>
      </c>
      <c r="L26" s="43">
        <f>SUMIF(splits!$B:$B,$B26,splits!Q:Q)/3.942</f>
        <v>0</v>
      </c>
      <c r="M26" s="43">
        <f>SUMIF(splits!$B:$B,$B26,splits!R:R)/3.942</f>
        <v>0</v>
      </c>
      <c r="N26" s="43">
        <f>SUMIF(splits!$B:$B,$B26,splits!S:S)/3.942</f>
        <v>0</v>
      </c>
      <c r="O26" s="43">
        <f>SUMIF(splits!$B:$B,$B26,splits!T:T)/4*6/3.942</f>
        <v>0</v>
      </c>
      <c r="P26" s="41"/>
      <c r="Q26" s="177"/>
      <c r="R26" s="178"/>
      <c r="S26" s="41"/>
      <c r="T26" s="82" t="s">
        <v>562</v>
      </c>
    </row>
    <row r="27" spans="1:20" s="37" customFormat="1" x14ac:dyDescent="0.25">
      <c r="A27" s="36"/>
      <c r="B27" s="68" t="str">
        <f>IF($F$3="-","-",IF(VLOOKUP($F$3,splits!C:G,5,0)="DNF","-",SUMIF(splits!C:C,$F$3,splits!B:B)))</f>
        <v>-</v>
      </c>
      <c r="C27" s="69" t="str">
        <f>IF(ISERROR(VLOOKUP(B27,splits!B:D,3,0)),"-",VLOOKUP(B27,splits!B:D,3,0))</f>
        <v>-</v>
      </c>
      <c r="D27" s="70"/>
      <c r="E27" s="71">
        <f>SUMIF(splits!$B:$B,$B27,splits!J:J)/3.942</f>
        <v>0</v>
      </c>
      <c r="F27" s="71">
        <f>SUMIF(splits!$B:$B,$B27,splits!K:K)/3.942</f>
        <v>0</v>
      </c>
      <c r="G27" s="71">
        <f>SUMIF(splits!$B:$B,$B27,splits!L:L)/3.942</f>
        <v>0</v>
      </c>
      <c r="H27" s="71">
        <f>SUMIF(splits!$B:$B,$B27,splits!M:M)/3.942</f>
        <v>0</v>
      </c>
      <c r="I27" s="71">
        <f>SUMIF(splits!$B:$B,$B27,splits!N:N)/3.942</f>
        <v>0</v>
      </c>
      <c r="J27" s="71">
        <f>SUMIF(splits!$B:$B,$B27,splits!O:O)/3.942</f>
        <v>0</v>
      </c>
      <c r="K27" s="71">
        <f>SUMIF(splits!$B:$B,$B27,splits!P:P)/3.942</f>
        <v>0</v>
      </c>
      <c r="L27" s="71">
        <f>SUMIF(splits!$B:$B,$B27,splits!Q:Q)/3.942</f>
        <v>0</v>
      </c>
      <c r="M27" s="71">
        <f>SUMIF(splits!$B:$B,$B27,splits!R:R)/3.942</f>
        <v>0</v>
      </c>
      <c r="N27" s="71">
        <f>SUMIF(splits!$B:$B,$B27,splits!S:S)/3.942</f>
        <v>0</v>
      </c>
      <c r="O27" s="71">
        <f>SUMIF(splits!$B:$B,$B27,splits!T:T)/4*6/3.942</f>
        <v>0</v>
      </c>
      <c r="P27" s="41"/>
      <c r="Q27" s="177"/>
      <c r="R27" s="178"/>
      <c r="S27" s="41"/>
      <c r="T27" s="82" t="s">
        <v>493</v>
      </c>
    </row>
    <row r="28" spans="1:20" s="37" customFormat="1" ht="12.75" customHeight="1" x14ac:dyDescent="0.25">
      <c r="A28" s="36"/>
      <c r="B28" s="42" t="str">
        <f>IF($F$3="-","-",IF(VLOOKUP($F$3,splits!C:G,5,0)="DNF","-",B27+1))</f>
        <v>-</v>
      </c>
      <c r="C28" s="41" t="str">
        <f>IF(ISERROR(VLOOKUP(B28,splits!B:D,3,0)),"-",VLOOKUP(B28,splits!B:D,3,0))</f>
        <v>-</v>
      </c>
      <c r="D28" s="40"/>
      <c r="E28" s="43">
        <f>SUMIF(splits!$B:$B,$B28,splits!J:J)/3.942</f>
        <v>0</v>
      </c>
      <c r="F28" s="43">
        <f>SUMIF(splits!$B:$B,$B28,splits!K:K)/3.942</f>
        <v>0</v>
      </c>
      <c r="G28" s="43">
        <f>SUMIF(splits!$B:$B,$B28,splits!L:L)/3.942</f>
        <v>0</v>
      </c>
      <c r="H28" s="43">
        <f>SUMIF(splits!$B:$B,$B28,splits!M:M)/3.942</f>
        <v>0</v>
      </c>
      <c r="I28" s="43">
        <f>SUMIF(splits!$B:$B,$B28,splits!N:N)/3.942</f>
        <v>0</v>
      </c>
      <c r="J28" s="43">
        <f>SUMIF(splits!$B:$B,$B28,splits!O:O)/3.942</f>
        <v>0</v>
      </c>
      <c r="K28" s="43">
        <f>SUMIF(splits!$B:$B,$B28,splits!P:P)/3.942</f>
        <v>0</v>
      </c>
      <c r="L28" s="43">
        <f>SUMIF(splits!$B:$B,$B28,splits!Q:Q)/3.942</f>
        <v>0</v>
      </c>
      <c r="M28" s="43">
        <f>SUMIF(splits!$B:$B,$B28,splits!R:R)/3.942</f>
        <v>0</v>
      </c>
      <c r="N28" s="43">
        <f>SUMIF(splits!$B:$B,$B28,splits!S:S)/3.942</f>
        <v>0</v>
      </c>
      <c r="O28" s="43">
        <f>SUMIF(splits!$B:$B,$B28,splits!T:T)/4*6/3.942</f>
        <v>0</v>
      </c>
      <c r="P28" s="41"/>
      <c r="Q28" s="179"/>
      <c r="R28" s="180"/>
      <c r="S28" s="41"/>
      <c r="T28" s="82" t="s">
        <v>554</v>
      </c>
    </row>
    <row r="29" spans="1:20" s="37" customFormat="1" ht="6" customHeight="1" x14ac:dyDescent="0.25">
      <c r="A29" s="36"/>
      <c r="B29" s="60" t="s">
        <v>109</v>
      </c>
      <c r="C29" s="61"/>
      <c r="D29" s="39"/>
      <c r="E29" s="67">
        <f>IF(E27=0,0,E27-$O$15/42.195)</f>
        <v>0</v>
      </c>
      <c r="F29" s="67">
        <f t="shared" ref="F29:O29" si="1">IF(F27=0,0,F27-$O$15/42.195)</f>
        <v>0</v>
      </c>
      <c r="G29" s="67">
        <f t="shared" si="1"/>
        <v>0</v>
      </c>
      <c r="H29" s="67">
        <f t="shared" si="1"/>
        <v>0</v>
      </c>
      <c r="I29" s="67">
        <f t="shared" si="1"/>
        <v>0</v>
      </c>
      <c r="J29" s="67">
        <f t="shared" si="1"/>
        <v>0</v>
      </c>
      <c r="K29" s="67">
        <f t="shared" si="1"/>
        <v>0</v>
      </c>
      <c r="L29" s="67">
        <f t="shared" si="1"/>
        <v>0</v>
      </c>
      <c r="M29" s="67">
        <f t="shared" si="1"/>
        <v>0</v>
      </c>
      <c r="N29" s="67">
        <f t="shared" si="1"/>
        <v>0</v>
      </c>
      <c r="O29" s="67">
        <f t="shared" si="1"/>
        <v>0</v>
      </c>
      <c r="P29" s="61"/>
      <c r="Q29" s="61"/>
      <c r="R29" s="61"/>
      <c r="S29" s="61"/>
      <c r="T29" s="82" t="s">
        <v>514</v>
      </c>
    </row>
    <row r="30" spans="1:20" s="37" customFormat="1" ht="6" customHeight="1" x14ac:dyDescent="0.25">
      <c r="A30" s="36"/>
      <c r="B30" s="60"/>
      <c r="C30" s="61"/>
      <c r="D30" s="39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1"/>
      <c r="Q30" s="61"/>
      <c r="R30" s="61"/>
      <c r="S30" s="61"/>
      <c r="T30" s="82" t="s">
        <v>515</v>
      </c>
    </row>
    <row r="31" spans="1:20" s="37" customFormat="1" ht="16.5" thickBot="1" x14ac:dyDescent="0.3">
      <c r="A31" s="36"/>
      <c r="B31" s="171" t="s">
        <v>123</v>
      </c>
      <c r="C31" s="171"/>
      <c r="D31" s="36"/>
      <c r="E31" s="36"/>
      <c r="F31" s="36"/>
      <c r="G31" s="36"/>
      <c r="H31" s="36"/>
      <c r="I31" s="36"/>
      <c r="J31" s="36"/>
      <c r="K31" s="36"/>
      <c r="L31" s="118" t="s">
        <v>129</v>
      </c>
      <c r="Q31" s="116"/>
      <c r="R31" s="117" t="str">
        <f>IF($F$3="-","-",IF(VLOOKUP($F$3,splits!C:G,5,0)="DNF","-",SUMIF(splits!C:C,$F$3,splits!B:B)))</f>
        <v>-</v>
      </c>
      <c r="S31" s="79">
        <f>IF(ISERROR(RANK(R31,$R$31:$R$33,1)),0,RANK(R31,$R$31:$R$33,1))</f>
        <v>0</v>
      </c>
      <c r="T31" s="82" t="s">
        <v>495</v>
      </c>
    </row>
    <row r="32" spans="1:20" s="61" customFormat="1" ht="13.5" thickBot="1" x14ac:dyDescent="0.3">
      <c r="A32" s="36"/>
      <c r="B32" s="114" t="s">
        <v>139</v>
      </c>
      <c r="C32" s="36"/>
      <c r="D32" s="36"/>
      <c r="E32" s="36"/>
      <c r="F32" s="36"/>
      <c r="G32" s="36"/>
      <c r="H32" s="36"/>
      <c r="I32" s="36"/>
      <c r="L32" s="118" t="s">
        <v>117</v>
      </c>
      <c r="M32" s="168"/>
      <c r="N32" s="169"/>
      <c r="O32" s="170"/>
      <c r="P32" s="36"/>
      <c r="Q32" s="117" t="str">
        <f>IF(ISBLANK(M32),"-",IF(OR(M32="tady vyber jméno",M32="rekord"),"-",VALUE(LEFT(RIGHT(M32,LEN(M32)-SEARCH("(",M32)),LEN(RIGHT(M32,LEN(M32)-SEARCH("(",M32)))-1))))</f>
        <v>-</v>
      </c>
      <c r="R32" s="116" t="str">
        <f>IF($Q$32="-","-",IF(VLOOKUP($Q$32,splits!C:G,5,0)="DNF","-",SUMIF(splits!C:C,$Q$32,splits!B:B)))</f>
        <v>-</v>
      </c>
      <c r="S32" s="79">
        <f>IF(ISERROR(RANK(R32,$R$31:$R$33,1)),0,RANK(R32,$R$31:$R$33,1))</f>
        <v>0</v>
      </c>
      <c r="T32" s="82" t="s">
        <v>519</v>
      </c>
    </row>
    <row r="33" spans="1:20" s="37" customFormat="1" ht="13.5" thickBot="1" x14ac:dyDescent="0.3">
      <c r="A33" s="36"/>
      <c r="B33" s="114" t="s">
        <v>131</v>
      </c>
      <c r="C33" s="36"/>
      <c r="D33" s="36"/>
      <c r="E33" s="36"/>
      <c r="F33" s="36"/>
      <c r="G33" s="36"/>
      <c r="H33" s="36"/>
      <c r="I33" s="36"/>
      <c r="L33" s="118" t="s">
        <v>118</v>
      </c>
      <c r="M33" s="168"/>
      <c r="N33" s="169"/>
      <c r="O33" s="170"/>
      <c r="Q33" s="117" t="str">
        <f>IF(ISBLANK(M33),"-",IF(OR(M33="tady vyber jméno",M33="rekord"),"-",VALUE(LEFT(RIGHT(M33,LEN(M33)-SEARCH("(",M33)),LEN(RIGHT(M33,LEN(M33)-SEARCH("(",M33)))-1))))</f>
        <v>-</v>
      </c>
      <c r="R33" s="116" t="str">
        <f>IF($Q$33="-","-",IF(VLOOKUP($Q$33,splits!C:G,5,0)="DNF","-",SUMIF(splits!C:C,$Q$33,splits!B:B)))</f>
        <v>-</v>
      </c>
      <c r="S33" s="79">
        <f>IF(ISERROR(RANK(R33,$R$31:$R$33,1)),0,RANK(R33,$R$31:$R$33,1))</f>
        <v>0</v>
      </c>
      <c r="T33" s="82" t="s">
        <v>501</v>
      </c>
    </row>
    <row r="34" spans="1:20" s="37" customFormat="1" ht="12.75" customHeight="1" x14ac:dyDescent="0.25">
      <c r="A34" s="36"/>
      <c r="B34" s="119" t="s">
        <v>128</v>
      </c>
      <c r="H34" s="36"/>
      <c r="I34" s="36"/>
      <c r="T34" s="82" t="s">
        <v>473</v>
      </c>
    </row>
    <row r="35" spans="1:20" s="37" customFormat="1" ht="6" customHeight="1" x14ac:dyDescent="0.25">
      <c r="A35" s="36"/>
      <c r="S35" s="36"/>
      <c r="T35" s="82" t="s">
        <v>527</v>
      </c>
    </row>
    <row r="36" spans="1:20" s="37" customFormat="1" x14ac:dyDescent="0.25">
      <c r="A36" s="36"/>
      <c r="B36" s="54" t="s">
        <v>104</v>
      </c>
      <c r="D36" s="39"/>
      <c r="E36" s="39"/>
      <c r="F36" s="39"/>
      <c r="O36" s="55" t="s">
        <v>130</v>
      </c>
      <c r="S36" s="36"/>
      <c r="T36" s="82" t="s">
        <v>482</v>
      </c>
    </row>
    <row r="37" spans="1:20" s="37" customFormat="1" x14ac:dyDescent="0.25">
      <c r="A37" s="36"/>
      <c r="B37" s="57" t="s">
        <v>107</v>
      </c>
      <c r="C37" s="58" t="s">
        <v>27</v>
      </c>
      <c r="D37" s="59"/>
      <c r="E37" s="105">
        <v>4</v>
      </c>
      <c r="F37" s="105">
        <v>8</v>
      </c>
      <c r="G37" s="105">
        <v>12</v>
      </c>
      <c r="H37" s="105">
        <v>16</v>
      </c>
      <c r="I37" s="105">
        <v>20</v>
      </c>
      <c r="J37" s="105">
        <v>24</v>
      </c>
      <c r="K37" s="105">
        <v>28</v>
      </c>
      <c r="L37" s="105">
        <v>32</v>
      </c>
      <c r="M37" s="105">
        <v>36</v>
      </c>
      <c r="N37" s="105">
        <v>40</v>
      </c>
      <c r="O37" s="105">
        <v>42</v>
      </c>
      <c r="P37" s="36"/>
      <c r="Q37" s="105"/>
      <c r="R37" s="105"/>
      <c r="S37" s="36"/>
      <c r="T37" s="82" t="s">
        <v>455</v>
      </c>
    </row>
    <row r="38" spans="1:20" s="61" customFormat="1" x14ac:dyDescent="0.25">
      <c r="A38" s="36"/>
      <c r="B38" s="102" t="str">
        <f>IF(MAX(S31:S33)=0,"-",SUMIF(S$31:S$33,1,R$31:R$33)/COUNTIF(S$31:S$33,1))</f>
        <v>-</v>
      </c>
      <c r="C38" s="41" t="str">
        <f>IF(ISERROR(VLOOKUP(B38,splits!B:D,3,0)),"-",VLOOKUP(B38,splits!B:D,3,0))</f>
        <v>-</v>
      </c>
      <c r="D38" s="41"/>
      <c r="E38" s="104">
        <f>SUMIF(splits!$B:$B,$B38,splits!AF:AF)</f>
        <v>0</v>
      </c>
      <c r="F38" s="104">
        <f>SUMIF(splits!$B:$B,$B38,splits!AG:AG)</f>
        <v>0</v>
      </c>
      <c r="G38" s="104">
        <f>SUMIF(splits!$B:$B,$B38,splits!AH:AH)</f>
        <v>0</v>
      </c>
      <c r="H38" s="104">
        <f>SUMIF(splits!$B:$B,$B38,splits!AI:AI)</f>
        <v>0</v>
      </c>
      <c r="I38" s="104">
        <f>SUMIF(splits!$B:$B,$B38,splits!AJ:AJ)</f>
        <v>0</v>
      </c>
      <c r="J38" s="104">
        <f>SUMIF(splits!$B:$B,$B38,splits!AK:AK)</f>
        <v>0</v>
      </c>
      <c r="K38" s="104">
        <f>SUMIF(splits!$B:$B,$B38,splits!AL:AL)</f>
        <v>0</v>
      </c>
      <c r="L38" s="104">
        <f>SUMIF(splits!$B:$B,$B38,splits!AM:AM)</f>
        <v>0</v>
      </c>
      <c r="M38" s="104">
        <f>SUMIF(splits!$B:$B,$B38,splits!AN:AN)</f>
        <v>0</v>
      </c>
      <c r="N38" s="104">
        <f>SUMIF(splits!$B:$B,$B38,splits!AO:AO)</f>
        <v>0</v>
      </c>
      <c r="O38" s="104">
        <f>SUMIF(splits!$B:$B,$B38,splits!AP:AP)</f>
        <v>0</v>
      </c>
      <c r="P38" s="36"/>
      <c r="Q38" s="36"/>
      <c r="R38" s="36"/>
      <c r="S38" s="36"/>
      <c r="T38" s="82" t="s">
        <v>567</v>
      </c>
    </row>
    <row r="39" spans="1:20" s="37" customFormat="1" x14ac:dyDescent="0.25">
      <c r="A39" s="36"/>
      <c r="B39" s="103" t="str">
        <f>IF(MAX(S31:S33)&lt;=1,"-",SUMIF(S$31:S$33,2,R$31:R$33)/COUNTIF(S$31:S$33,2))</f>
        <v>-</v>
      </c>
      <c r="C39" s="66" t="str">
        <f>IF(ISERROR(VLOOKUP(B39,splits!B:D,3,0)),"-",VLOOKUP(B39,splits!B:D,3,0))</f>
        <v>-</v>
      </c>
      <c r="D39" s="88"/>
      <c r="E39" s="115">
        <f>IF($B39="-",0,IF(SUMIF(splits!$B:$B,$B39,splits!AF:AF)-E$38&gt;=0,TEXT(SUMIF(splits!$B:$B,$B39,splits!AF:AF)-E$38,"+mm:ss"),TEXT(ABS(SUMIF(splits!$B:$B,$B39,splits!AF:AF)-E$38),"-mm:ss")))</f>
        <v>0</v>
      </c>
      <c r="F39" s="115">
        <f>IF($B39="-",0,IF(SUMIF(splits!$B:$B,$B39,splits!AG:AG)-F$38&gt;=0,TEXT(SUMIF(splits!$B:$B,$B39,splits!AG:AG)-F$38,"+mm:ss"),TEXT(ABS(SUMIF(splits!$B:$B,$B39,splits!AG:AG)-F$38),"-mm:ss")))</f>
        <v>0</v>
      </c>
      <c r="G39" s="115">
        <f>IF($B39="-",0,IF(SUMIF(splits!$B:$B,$B39,splits!AH:AH)-G$38&gt;=0,TEXT(SUMIF(splits!$B:$B,$B39,splits!AH:AH)-G$38,"+mm:ss"),TEXT(ABS(SUMIF(splits!$B:$B,$B39,splits!AH:AH)-G$38),"-mm:ss")))</f>
        <v>0</v>
      </c>
      <c r="H39" s="115">
        <f>IF($B39="-",0,IF(SUMIF(splits!$B:$B,$B39,splits!AI:AI)-H$38&gt;=0,TEXT(SUMIF(splits!$B:$B,$B39,splits!AI:AI)-H$38,"+mm:ss"),TEXT(ABS(SUMIF(splits!$B:$B,$B39,splits!AI:AI)-H$38),"-mm:ss")))</f>
        <v>0</v>
      </c>
      <c r="I39" s="115">
        <f>IF($B39="-",0,IF(SUMIF(splits!$B:$B,$B39,splits!AJ:AJ)-I$38&gt;=0,TEXT(SUMIF(splits!$B:$B,$B39,splits!AJ:AJ)-I$38,"+mm:ss"),TEXT(ABS(SUMIF(splits!$B:$B,$B39,splits!AJ:AJ)-I$38),"-mm:ss")))</f>
        <v>0</v>
      </c>
      <c r="J39" s="115">
        <f>IF($B39="-",0,IF(SUMIF(splits!$B:$B,$B39,splits!AK:AK)-J$38&gt;=0,TEXT(SUMIF(splits!$B:$B,$B39,splits!AK:AK)-J$38,"+mm:ss"),TEXT(ABS(SUMIF(splits!$B:$B,$B39,splits!AK:AK)-J$38),"-mm:ss")))</f>
        <v>0</v>
      </c>
      <c r="K39" s="115">
        <f>IF($B39="-",0,IF(SUMIF(splits!$B:$B,$B39,splits!AL:AL)-K$38&gt;=0,TEXT(SUMIF(splits!$B:$B,$B39,splits!AL:AL)-K$38,"+mm:ss"),TEXT(ABS(SUMIF(splits!$B:$B,$B39,splits!AL:AL)-K$38),"-mm:ss")))</f>
        <v>0</v>
      </c>
      <c r="L39" s="115">
        <f>IF($B39="-",0,IF(SUMIF(splits!$B:$B,$B39,splits!AM:AM)-L$38&gt;=0,TEXT(SUMIF(splits!$B:$B,$B39,splits!AM:AM)-L$38,"+mm:ss"),TEXT(ABS(SUMIF(splits!$B:$B,$B39,splits!AM:AM)-L$38),"-mm:ss")))</f>
        <v>0</v>
      </c>
      <c r="M39" s="115">
        <f>IF($B39="-",0,IF(SUMIF(splits!$B:$B,$B39,splits!AN:AN)-M$38&gt;=0,TEXT(SUMIF(splits!$B:$B,$B39,splits!AN:AN)-M$38,"+mm:ss"),TEXT(ABS(SUMIF(splits!$B:$B,$B39,splits!AN:AN)-M$38),"-mm:ss")))</f>
        <v>0</v>
      </c>
      <c r="N39" s="115">
        <f>IF($B39="-",0,IF(SUMIF(splits!$B:$B,$B39,splits!AO:AO)-N$38&gt;=0,TEXT(SUMIF(splits!$B:$B,$B39,splits!AO:AO)-N$38,"+mm:ss"),TEXT(ABS(SUMIF(splits!$B:$B,$B39,splits!AO:AO)-N$38),"-mm:ss")))</f>
        <v>0</v>
      </c>
      <c r="O39" s="115">
        <f>IF($B39="-",0,IF(SUMIF(splits!$B:$B,$B39,splits!AP:AP)-O$38&gt;=0,TEXT(SUMIF(splits!$B:$B,$B39,splits!AP:AP)-O$38,"+mm:ss"),TEXT(ABS(SUMIF(splits!$B:$B,$B39,splits!AP:AP)-O$38),"-mm:ss")))</f>
        <v>0</v>
      </c>
      <c r="P39" s="36"/>
      <c r="Q39" s="36"/>
      <c r="R39" s="36"/>
      <c r="S39" s="36"/>
      <c r="T39" s="82" t="s">
        <v>458</v>
      </c>
    </row>
    <row r="40" spans="1:20" s="41" customFormat="1" ht="15" customHeight="1" x14ac:dyDescent="0.25">
      <c r="A40" s="36"/>
      <c r="B40" s="102" t="str">
        <f>IF(MAX(S31:S33)&lt;=2,"-",SUMIF(S$31:S$33,3,R$31:R$33)/COUNTIF(S$31:S$33,3))</f>
        <v>-</v>
      </c>
      <c r="C40" s="41" t="str">
        <f>IF(ISERROR(VLOOKUP(B40,splits!B:D,3,0)),"-",VLOOKUP(B40,splits!B:D,3,0))</f>
        <v>-</v>
      </c>
      <c r="D40" s="40"/>
      <c r="E40" s="115">
        <f>IF($B40="-",0,IF(SUMIF(splits!$B:$B,$B40,splits!AF:AF)-E$38&gt;=0,TEXT(SUMIF(splits!$B:$B,$B40,splits!AF:AF)-E$38,"+mm:ss"),TEXT(ABS(SUMIF(splits!$B:$B,$B40,splits!AF:AF)-E$38),"-mm:ss")))</f>
        <v>0</v>
      </c>
      <c r="F40" s="115">
        <f>IF($B40="-",0,IF(SUMIF(splits!$B:$B,$B40,splits!AG:AG)-F$38&gt;=0,TEXT(SUMIF(splits!$B:$B,$B40,splits!AG:AG)-F$38,"+mm:ss"),TEXT(ABS(SUMIF(splits!$B:$B,$B40,splits!AG:AG)-F$38),"-mm:ss")))</f>
        <v>0</v>
      </c>
      <c r="G40" s="115">
        <f>IF($B40="-",0,IF(SUMIF(splits!$B:$B,$B40,splits!AH:AH)-G$38&gt;=0,TEXT(SUMIF(splits!$B:$B,$B40,splits!AH:AH)-G$38,"+mm:ss"),TEXT(ABS(SUMIF(splits!$B:$B,$B40,splits!AH:AH)-G$38),"-mm:ss")))</f>
        <v>0</v>
      </c>
      <c r="H40" s="115">
        <f>IF($B40="-",0,IF(SUMIF(splits!$B:$B,$B40,splits!AI:AI)-H$38&gt;=0,TEXT(SUMIF(splits!$B:$B,$B40,splits!AI:AI)-H$38,"+mm:ss"),TEXT(ABS(SUMIF(splits!$B:$B,$B40,splits!AI:AI)-H$38),"-mm:ss")))</f>
        <v>0</v>
      </c>
      <c r="I40" s="115">
        <f>IF($B40="-",0,IF(SUMIF(splits!$B:$B,$B40,splits!AJ:AJ)-I$38&gt;=0,TEXT(SUMIF(splits!$B:$B,$B40,splits!AJ:AJ)-I$38,"+mm:ss"),TEXT(ABS(SUMIF(splits!$B:$B,$B40,splits!AJ:AJ)-I$38),"-mm:ss")))</f>
        <v>0</v>
      </c>
      <c r="J40" s="115">
        <f>IF($B40="-",0,IF(SUMIF(splits!$B:$B,$B40,splits!AK:AK)-J$38&gt;=0,TEXT(SUMIF(splits!$B:$B,$B40,splits!AK:AK)-J$38,"+mm:ss"),TEXT(ABS(SUMIF(splits!$B:$B,$B40,splits!AK:AK)-J$38),"-mm:ss")))</f>
        <v>0</v>
      </c>
      <c r="K40" s="115">
        <f>IF($B40="-",0,IF(SUMIF(splits!$B:$B,$B40,splits!AL:AL)-K$38&gt;=0,TEXT(SUMIF(splits!$B:$B,$B40,splits!AL:AL)-K$38,"+mm:ss"),TEXT(ABS(SUMIF(splits!$B:$B,$B40,splits!AL:AL)-K$38),"-mm:ss")))</f>
        <v>0</v>
      </c>
      <c r="L40" s="115">
        <f>IF($B40="-",0,IF(SUMIF(splits!$B:$B,$B40,splits!AM:AM)-L$38&gt;=0,TEXT(SUMIF(splits!$B:$B,$B40,splits!AM:AM)-L$38,"+mm:ss"),TEXT(ABS(SUMIF(splits!$B:$B,$B40,splits!AM:AM)-L$38),"-mm:ss")))</f>
        <v>0</v>
      </c>
      <c r="M40" s="115">
        <f>IF($B40="-",0,IF(SUMIF(splits!$B:$B,$B40,splits!AN:AN)-M$38&gt;=0,TEXT(SUMIF(splits!$B:$B,$B40,splits!AN:AN)-M$38,"+mm:ss"),TEXT(ABS(SUMIF(splits!$B:$B,$B40,splits!AN:AN)-M$38),"-mm:ss")))</f>
        <v>0</v>
      </c>
      <c r="N40" s="115">
        <f>IF($B40="-",0,IF(SUMIF(splits!$B:$B,$B40,splits!AO:AO)-N$38&gt;=0,TEXT(SUMIF(splits!$B:$B,$B40,splits!AO:AO)-N$38,"+mm:ss"),TEXT(ABS(SUMIF(splits!$B:$B,$B40,splits!AO:AO)-N$38),"-mm:ss")))</f>
        <v>0</v>
      </c>
      <c r="O40" s="115">
        <f>IF($B40="-",0,IF(SUMIF(splits!$B:$B,$B40,splits!AP:AP)-O$38&gt;=0,TEXT(SUMIF(splits!$B:$B,$B40,splits!AP:AP)-O$38,"+mm:ss"),TEXT(ABS(SUMIF(splits!$B:$B,$B40,splits!AP:AP)-O$38),"-mm:ss")))</f>
        <v>0</v>
      </c>
      <c r="P40" s="36"/>
      <c r="Q40" s="36"/>
      <c r="R40" s="36"/>
      <c r="S40" s="36"/>
      <c r="T40" s="82" t="s">
        <v>474</v>
      </c>
    </row>
    <row r="41" spans="1:20" s="41" customFormat="1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6"/>
      <c r="Q41" s="36"/>
      <c r="R41" s="36"/>
      <c r="S41" s="36"/>
      <c r="T41" s="82" t="s">
        <v>480</v>
      </c>
    </row>
    <row r="42" spans="1:20" s="41" customFormat="1" x14ac:dyDescent="0.25">
      <c r="A42" s="36"/>
      <c r="B42" s="38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82" t="s">
        <v>484</v>
      </c>
    </row>
    <row r="43" spans="1:20" s="41" customFormat="1" x14ac:dyDescent="0.25">
      <c r="A43" s="36"/>
      <c r="B43" s="107" t="s">
        <v>122</v>
      </c>
      <c r="C43" s="107"/>
      <c r="D43" s="107"/>
      <c r="E43" s="36"/>
      <c r="F43" s="36"/>
      <c r="G43" s="36"/>
      <c r="H43" s="36"/>
      <c r="I43" s="61"/>
      <c r="J43" s="36"/>
      <c r="K43" s="36"/>
      <c r="L43" s="36"/>
      <c r="M43" s="54"/>
      <c r="N43" s="54"/>
      <c r="O43" s="108" t="s">
        <v>121</v>
      </c>
      <c r="P43" s="36"/>
      <c r="Q43" s="36"/>
      <c r="R43" s="36"/>
      <c r="S43" s="36"/>
      <c r="T43" s="82" t="s">
        <v>517</v>
      </c>
    </row>
    <row r="44" spans="1:20" s="61" customFormat="1" x14ac:dyDescent="0.25">
      <c r="A44" s="36"/>
      <c r="B44" s="38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82" t="s">
        <v>555</v>
      </c>
    </row>
    <row r="45" spans="1:20" x14ac:dyDescent="0.25">
      <c r="T45" s="82" t="s">
        <v>511</v>
      </c>
    </row>
    <row r="46" spans="1:20" x14ac:dyDescent="0.25">
      <c r="T46" s="82" t="s">
        <v>477</v>
      </c>
    </row>
    <row r="47" spans="1:20" x14ac:dyDescent="0.25">
      <c r="T47" s="82" t="s">
        <v>451</v>
      </c>
    </row>
    <row r="48" spans="1:20" x14ac:dyDescent="0.25">
      <c r="T48" s="82" t="s">
        <v>564</v>
      </c>
    </row>
    <row r="49" spans="2:20" x14ac:dyDescent="0.25">
      <c r="T49" s="82" t="s">
        <v>499</v>
      </c>
    </row>
    <row r="50" spans="2:20" x14ac:dyDescent="0.25">
      <c r="T50" s="82" t="s">
        <v>525</v>
      </c>
    </row>
    <row r="51" spans="2:20" x14ac:dyDescent="0.25">
      <c r="T51" s="82" t="s">
        <v>534</v>
      </c>
    </row>
    <row r="52" spans="2:20" x14ac:dyDescent="0.25">
      <c r="T52" s="82" t="s">
        <v>548</v>
      </c>
    </row>
    <row r="53" spans="2:20" x14ac:dyDescent="0.25">
      <c r="T53" s="82" t="s">
        <v>544</v>
      </c>
    </row>
    <row r="54" spans="2:20" x14ac:dyDescent="0.25">
      <c r="T54" s="82" t="s">
        <v>498</v>
      </c>
    </row>
    <row r="55" spans="2:20" x14ac:dyDescent="0.25">
      <c r="T55" s="82" t="s">
        <v>563</v>
      </c>
    </row>
    <row r="56" spans="2:20" x14ac:dyDescent="0.25">
      <c r="T56" s="82" t="s">
        <v>524</v>
      </c>
    </row>
    <row r="57" spans="2:20" x14ac:dyDescent="0.25">
      <c r="T57" s="82" t="s">
        <v>475</v>
      </c>
    </row>
    <row r="58" spans="2:20" hidden="1" x14ac:dyDescent="0.25">
      <c r="T58" s="82" t="s">
        <v>538</v>
      </c>
    </row>
    <row r="59" spans="2:20" hidden="1" x14ac:dyDescent="0.25">
      <c r="B59" s="42" t="str">
        <f>B38</f>
        <v>-</v>
      </c>
      <c r="C59" s="41" t="str">
        <f>IF(ISERROR(VLOOKUP(B59,splits!B:D,3,0)),"-",VLOOKUP(B59,splits!B:D,3,0))</f>
        <v>-</v>
      </c>
      <c r="D59" s="41"/>
      <c r="E59" s="77">
        <f>SUMIF(splits!$B:$B,$B59,splits!AQ:AQ)</f>
        <v>0</v>
      </c>
      <c r="F59" s="77">
        <f>SUMIF(splits!$B:$B,$B59,splits!AR:AR)</f>
        <v>0</v>
      </c>
      <c r="G59" s="77">
        <f>SUMIF(splits!$B:$B,$B59,splits!AS:AS)</f>
        <v>0</v>
      </c>
      <c r="H59" s="77">
        <f>SUMIF(splits!$B:$B,$B59,splits!AT:AT)</f>
        <v>0</v>
      </c>
      <c r="I59" s="77">
        <f>SUMIF(splits!$B:$B,$B59,splits!AU:AU)</f>
        <v>0</v>
      </c>
      <c r="J59" s="77">
        <f>SUMIF(splits!$B:$B,$B59,splits!AV:AV)</f>
        <v>0</v>
      </c>
      <c r="K59" s="77">
        <f>SUMIF(splits!$B:$B,$B59,splits!AW:AW)</f>
        <v>0</v>
      </c>
      <c r="L59" s="77">
        <f>SUMIF(splits!$B:$B,$B59,splits!AX:AX)</f>
        <v>0</v>
      </c>
      <c r="M59" s="77">
        <f>SUMIF(splits!$B:$B,$B59,splits!AY:AY)</f>
        <v>0</v>
      </c>
      <c r="N59" s="77">
        <f>SUMIF(splits!$B:$B,$B59,splits!AZ:AZ)</f>
        <v>0</v>
      </c>
      <c r="O59" s="77">
        <f>SUMIF(splits!$B:$B,$B59,splits!BA:BA)</f>
        <v>0</v>
      </c>
      <c r="T59" s="82" t="s">
        <v>457</v>
      </c>
    </row>
    <row r="60" spans="2:20" hidden="1" x14ac:dyDescent="0.25">
      <c r="B60" s="87" t="str">
        <f>B39</f>
        <v>-</v>
      </c>
      <c r="C60" s="66" t="str">
        <f>IF(ISERROR(VLOOKUP(B60,splits!B:D,3,0)),"-",VLOOKUP(B60,splits!B:D,3,0))</f>
        <v>-</v>
      </c>
      <c r="D60" s="88"/>
      <c r="E60" s="77">
        <f>SUMIF(splits!$B:$B,$B60,splits!AQ:AQ)</f>
        <v>0</v>
      </c>
      <c r="F60" s="77">
        <f>SUMIF(splits!$B:$B,$B60,splits!AR:AR)</f>
        <v>0</v>
      </c>
      <c r="G60" s="77">
        <f>SUMIF(splits!$B:$B,$B60,splits!AS:AS)</f>
        <v>0</v>
      </c>
      <c r="H60" s="77">
        <f>SUMIF(splits!$B:$B,$B60,splits!AT:AT)</f>
        <v>0</v>
      </c>
      <c r="I60" s="77">
        <f>SUMIF(splits!$B:$B,$B60,splits!AU:AU)</f>
        <v>0</v>
      </c>
      <c r="J60" s="77">
        <f>SUMIF(splits!$B:$B,$B60,splits!AV:AV)</f>
        <v>0</v>
      </c>
      <c r="K60" s="77">
        <f>SUMIF(splits!$B:$B,$B60,splits!AW:AW)</f>
        <v>0</v>
      </c>
      <c r="L60" s="77">
        <f>SUMIF(splits!$B:$B,$B60,splits!AX:AX)</f>
        <v>0</v>
      </c>
      <c r="M60" s="77">
        <f>SUMIF(splits!$B:$B,$B60,splits!AY:AY)</f>
        <v>0</v>
      </c>
      <c r="N60" s="77">
        <f>SUMIF(splits!$B:$B,$B60,splits!AZ:AZ)</f>
        <v>0</v>
      </c>
      <c r="O60" s="77">
        <f>SUMIF(splits!$B:$B,$B60,splits!BA:BA)</f>
        <v>0</v>
      </c>
      <c r="T60" s="82" t="s">
        <v>476</v>
      </c>
    </row>
    <row r="61" spans="2:20" hidden="1" x14ac:dyDescent="0.25">
      <c r="B61" s="42" t="str">
        <f>B40</f>
        <v>-</v>
      </c>
      <c r="C61" s="41" t="str">
        <f>IF(ISERROR(VLOOKUP(B61,splits!B:D,3,0)),"-",VLOOKUP(B61,splits!B:D,3,0))</f>
        <v>-</v>
      </c>
      <c r="D61" s="40"/>
      <c r="E61" s="77">
        <f>SUMIF(splits!$B:$B,$B61,splits!AQ:AQ)</f>
        <v>0</v>
      </c>
      <c r="F61" s="77">
        <f>SUMIF(splits!$B:$B,$B61,splits!AR:AR)</f>
        <v>0</v>
      </c>
      <c r="G61" s="77">
        <f>SUMIF(splits!$B:$B,$B61,splits!AS:AS)</f>
        <v>0</v>
      </c>
      <c r="H61" s="77">
        <f>SUMIF(splits!$B:$B,$B61,splits!AT:AT)</f>
        <v>0</v>
      </c>
      <c r="I61" s="77">
        <f>SUMIF(splits!$B:$B,$B61,splits!AU:AU)</f>
        <v>0</v>
      </c>
      <c r="J61" s="77">
        <f>SUMIF(splits!$B:$B,$B61,splits!AV:AV)</f>
        <v>0</v>
      </c>
      <c r="K61" s="77">
        <f>SUMIF(splits!$B:$B,$B61,splits!AW:AW)</f>
        <v>0</v>
      </c>
      <c r="L61" s="77">
        <f>SUMIF(splits!$B:$B,$B61,splits!AX:AX)</f>
        <v>0</v>
      </c>
      <c r="M61" s="77">
        <f>SUMIF(splits!$B:$B,$B61,splits!AY:AY)</f>
        <v>0</v>
      </c>
      <c r="N61" s="77">
        <f>SUMIF(splits!$B:$B,$B61,splits!AZ:AZ)</f>
        <v>0</v>
      </c>
      <c r="O61" s="77">
        <f>SUMIF(splits!$B:$B,$B61,splits!BA:BA)</f>
        <v>0</v>
      </c>
      <c r="T61" s="82" t="s">
        <v>522</v>
      </c>
    </row>
    <row r="62" spans="2:20" hidden="1" x14ac:dyDescent="0.25">
      <c r="T62" s="82" t="s">
        <v>509</v>
      </c>
    </row>
    <row r="63" spans="2:20" hidden="1" x14ac:dyDescent="0.25">
      <c r="B63" s="42" t="str">
        <f t="shared" ref="B63:C65" si="2">B38</f>
        <v>-</v>
      </c>
      <c r="C63" s="41" t="str">
        <f t="shared" si="2"/>
        <v>-</v>
      </c>
      <c r="E63" s="106">
        <f>SUMIF(splits!$B:$B,$B63,splits!J:J)/3.942</f>
        <v>0</v>
      </c>
      <c r="F63" s="106">
        <f>SUMIF(splits!$B:$B,$B63,splits!K:K)/3.942</f>
        <v>0</v>
      </c>
      <c r="G63" s="106">
        <f>SUMIF(splits!$B:$B,$B63,splits!L:L)/3.942</f>
        <v>0</v>
      </c>
      <c r="H63" s="106">
        <f>SUMIF(splits!$B:$B,$B63,splits!M:M)/3.942</f>
        <v>0</v>
      </c>
      <c r="I63" s="106">
        <f>SUMIF(splits!$B:$B,$B63,splits!N:N)/3.942</f>
        <v>0</v>
      </c>
      <c r="J63" s="106">
        <f>SUMIF(splits!$B:$B,$B63,splits!O:O)/3.942</f>
        <v>0</v>
      </c>
      <c r="K63" s="106">
        <f>SUMIF(splits!$B:$B,$B63,splits!P:P)/3.942</f>
        <v>0</v>
      </c>
      <c r="L63" s="106">
        <f>SUMIF(splits!$B:$B,$B63,splits!Q:Q)/3.942</f>
        <v>0</v>
      </c>
      <c r="M63" s="106">
        <f>SUMIF(splits!$B:$B,$B63,splits!R:R)/3.942</f>
        <v>0</v>
      </c>
      <c r="N63" s="106">
        <f>SUMIF(splits!$B:$B,$B63,splits!S:S)/3.942</f>
        <v>0</v>
      </c>
      <c r="O63" s="106">
        <f>SUMIF(splits!$B:$B,$B63,splits!T:T)/4*6/3.942</f>
        <v>0</v>
      </c>
      <c r="T63" s="82" t="s">
        <v>471</v>
      </c>
    </row>
    <row r="64" spans="2:20" hidden="1" x14ac:dyDescent="0.25">
      <c r="B64" s="42" t="str">
        <f t="shared" si="2"/>
        <v>-</v>
      </c>
      <c r="C64" s="41" t="str">
        <f t="shared" si="2"/>
        <v>-</v>
      </c>
      <c r="E64" s="106">
        <f>SUMIF(splits!$B:$B,$B64,splits!J:J)/3.942</f>
        <v>0</v>
      </c>
      <c r="F64" s="106">
        <f>SUMIF(splits!$B:$B,$B64,splits!K:K)/3.942</f>
        <v>0</v>
      </c>
      <c r="G64" s="106">
        <f>SUMIF(splits!$B:$B,$B64,splits!L:L)/3.942</f>
        <v>0</v>
      </c>
      <c r="H64" s="106">
        <f>SUMIF(splits!$B:$B,$B64,splits!M:M)/3.942</f>
        <v>0</v>
      </c>
      <c r="I64" s="106">
        <f>SUMIF(splits!$B:$B,$B64,splits!N:N)/3.942</f>
        <v>0</v>
      </c>
      <c r="J64" s="106">
        <f>SUMIF(splits!$B:$B,$B64,splits!O:O)/3.942</f>
        <v>0</v>
      </c>
      <c r="K64" s="106">
        <f>SUMIF(splits!$B:$B,$B64,splits!P:P)/3.942</f>
        <v>0</v>
      </c>
      <c r="L64" s="106">
        <f>SUMIF(splits!$B:$B,$B64,splits!Q:Q)/3.942</f>
        <v>0</v>
      </c>
      <c r="M64" s="106">
        <f>SUMIF(splits!$B:$B,$B64,splits!R:R)/3.942</f>
        <v>0</v>
      </c>
      <c r="N64" s="106">
        <f>SUMIF(splits!$B:$B,$B64,splits!S:S)/3.942</f>
        <v>0</v>
      </c>
      <c r="O64" s="106">
        <f>SUMIF(splits!$B:$B,$B64,splits!T:T)/4*6/3.942</f>
        <v>0</v>
      </c>
      <c r="T64" s="82" t="s">
        <v>540</v>
      </c>
    </row>
    <row r="65" spans="2:20" hidden="1" x14ac:dyDescent="0.25">
      <c r="B65" s="42" t="str">
        <f t="shared" si="2"/>
        <v>-</v>
      </c>
      <c r="C65" s="41" t="str">
        <f t="shared" si="2"/>
        <v>-</v>
      </c>
      <c r="E65" s="106">
        <f>SUMIF(splits!$B:$B,$B65,splits!J:J)/3.942</f>
        <v>0</v>
      </c>
      <c r="F65" s="106">
        <f>SUMIF(splits!$B:$B,$B65,splits!K:K)/3.942</f>
        <v>0</v>
      </c>
      <c r="G65" s="106">
        <f>SUMIF(splits!$B:$B,$B65,splits!L:L)/3.942</f>
        <v>0</v>
      </c>
      <c r="H65" s="106">
        <f>SUMIF(splits!$B:$B,$B65,splits!M:M)/3.942</f>
        <v>0</v>
      </c>
      <c r="I65" s="106">
        <f>SUMIF(splits!$B:$B,$B65,splits!N:N)/3.942</f>
        <v>0</v>
      </c>
      <c r="J65" s="106">
        <f>SUMIF(splits!$B:$B,$B65,splits!O:O)/3.942</f>
        <v>0</v>
      </c>
      <c r="K65" s="106">
        <f>SUMIF(splits!$B:$B,$B65,splits!P:P)/3.942</f>
        <v>0</v>
      </c>
      <c r="L65" s="106">
        <f>SUMIF(splits!$B:$B,$B65,splits!Q:Q)/3.942</f>
        <v>0</v>
      </c>
      <c r="M65" s="106">
        <f>SUMIF(splits!$B:$B,$B65,splits!R:R)/3.942</f>
        <v>0</v>
      </c>
      <c r="N65" s="106">
        <f>SUMIF(splits!$B:$B,$B65,splits!S:S)/3.942</f>
        <v>0</v>
      </c>
      <c r="O65" s="106">
        <f>SUMIF(splits!$B:$B,$B65,splits!T:T)/4*6/3.942</f>
        <v>0</v>
      </c>
      <c r="T65" s="82" t="s">
        <v>453</v>
      </c>
    </row>
    <row r="66" spans="2:20" hidden="1" x14ac:dyDescent="0.25">
      <c r="T66" s="82" t="s">
        <v>553</v>
      </c>
    </row>
    <row r="67" spans="2:20" hidden="1" x14ac:dyDescent="0.25">
      <c r="T67" s="82" t="s">
        <v>516</v>
      </c>
    </row>
    <row r="68" spans="2:20" hidden="1" x14ac:dyDescent="0.25">
      <c r="T68" s="82" t="s">
        <v>521</v>
      </c>
    </row>
    <row r="69" spans="2:20" hidden="1" x14ac:dyDescent="0.25">
      <c r="T69" s="82" t="s">
        <v>528</v>
      </c>
    </row>
    <row r="70" spans="2:20" hidden="1" x14ac:dyDescent="0.25">
      <c r="T70" s="82" t="s">
        <v>539</v>
      </c>
    </row>
    <row r="71" spans="2:20" hidden="1" x14ac:dyDescent="0.25">
      <c r="T71" s="82" t="s">
        <v>465</v>
      </c>
    </row>
    <row r="72" spans="2:20" hidden="1" x14ac:dyDescent="0.25">
      <c r="T72" s="82" t="s">
        <v>533</v>
      </c>
    </row>
    <row r="73" spans="2:20" hidden="1" x14ac:dyDescent="0.25">
      <c r="T73" s="82" t="s">
        <v>500</v>
      </c>
    </row>
    <row r="74" spans="2:20" hidden="1" x14ac:dyDescent="0.25">
      <c r="T74" s="82" t="s">
        <v>479</v>
      </c>
    </row>
    <row r="75" spans="2:20" hidden="1" x14ac:dyDescent="0.25">
      <c r="T75" s="82" t="s">
        <v>486</v>
      </c>
    </row>
    <row r="76" spans="2:20" hidden="1" x14ac:dyDescent="0.25">
      <c r="T76" s="82" t="s">
        <v>485</v>
      </c>
    </row>
    <row r="77" spans="2:20" hidden="1" x14ac:dyDescent="0.25">
      <c r="T77" s="82" t="s">
        <v>507</v>
      </c>
    </row>
    <row r="78" spans="2:20" hidden="1" x14ac:dyDescent="0.25">
      <c r="T78" s="82" t="s">
        <v>547</v>
      </c>
    </row>
    <row r="79" spans="2:20" hidden="1" x14ac:dyDescent="0.25">
      <c r="T79" s="82" t="s">
        <v>506</v>
      </c>
    </row>
    <row r="80" spans="2:20" hidden="1" x14ac:dyDescent="0.25">
      <c r="T80" s="82" t="s">
        <v>559</v>
      </c>
    </row>
    <row r="81" spans="20:20" hidden="1" x14ac:dyDescent="0.25">
      <c r="T81" s="82" t="s">
        <v>488</v>
      </c>
    </row>
    <row r="82" spans="20:20" hidden="1" x14ac:dyDescent="0.25">
      <c r="T82" s="82" t="s">
        <v>558</v>
      </c>
    </row>
    <row r="83" spans="20:20" hidden="1" x14ac:dyDescent="0.25">
      <c r="T83" s="82" t="s">
        <v>490</v>
      </c>
    </row>
    <row r="84" spans="20:20" hidden="1" x14ac:dyDescent="0.25">
      <c r="T84" s="82" t="s">
        <v>469</v>
      </c>
    </row>
    <row r="85" spans="20:20" hidden="1" x14ac:dyDescent="0.25">
      <c r="T85" s="82" t="s">
        <v>552</v>
      </c>
    </row>
    <row r="86" spans="20:20" hidden="1" x14ac:dyDescent="0.25">
      <c r="T86" s="82" t="s">
        <v>467</v>
      </c>
    </row>
    <row r="87" spans="20:20" hidden="1" x14ac:dyDescent="0.25">
      <c r="T87" s="82" t="s">
        <v>483</v>
      </c>
    </row>
    <row r="88" spans="20:20" hidden="1" x14ac:dyDescent="0.25">
      <c r="T88" s="82" t="s">
        <v>523</v>
      </c>
    </row>
    <row r="89" spans="20:20" hidden="1" x14ac:dyDescent="0.25">
      <c r="T89" s="82" t="s">
        <v>497</v>
      </c>
    </row>
    <row r="90" spans="20:20" hidden="1" x14ac:dyDescent="0.25">
      <c r="T90" s="82" t="s">
        <v>551</v>
      </c>
    </row>
    <row r="91" spans="20:20" hidden="1" x14ac:dyDescent="0.25">
      <c r="T91" s="82" t="s">
        <v>537</v>
      </c>
    </row>
    <row r="92" spans="20:20" hidden="1" x14ac:dyDescent="0.25">
      <c r="T92" s="82" t="s">
        <v>502</v>
      </c>
    </row>
    <row r="93" spans="20:20" hidden="1" x14ac:dyDescent="0.25">
      <c r="T93" s="82" t="s">
        <v>543</v>
      </c>
    </row>
    <row r="94" spans="20:20" hidden="1" x14ac:dyDescent="0.25">
      <c r="T94" s="82" t="s">
        <v>545</v>
      </c>
    </row>
    <row r="95" spans="20:20" hidden="1" x14ac:dyDescent="0.25">
      <c r="T95" s="82" t="s">
        <v>508</v>
      </c>
    </row>
    <row r="96" spans="20:20" hidden="1" x14ac:dyDescent="0.25">
      <c r="T96" s="82" t="s">
        <v>504</v>
      </c>
    </row>
    <row r="97" spans="20:20" hidden="1" x14ac:dyDescent="0.25">
      <c r="T97" s="82" t="s">
        <v>529</v>
      </c>
    </row>
    <row r="98" spans="20:20" hidden="1" x14ac:dyDescent="0.25">
      <c r="T98" s="82" t="s">
        <v>489</v>
      </c>
    </row>
    <row r="99" spans="20:20" hidden="1" x14ac:dyDescent="0.25">
      <c r="T99" s="82" t="s">
        <v>512</v>
      </c>
    </row>
    <row r="100" spans="20:20" hidden="1" x14ac:dyDescent="0.25">
      <c r="T100" s="82" t="s">
        <v>505</v>
      </c>
    </row>
    <row r="101" spans="20:20" hidden="1" x14ac:dyDescent="0.25">
      <c r="T101" s="82" t="s">
        <v>464</v>
      </c>
    </row>
    <row r="102" spans="20:20" hidden="1" x14ac:dyDescent="0.25">
      <c r="T102" s="82" t="s">
        <v>452</v>
      </c>
    </row>
    <row r="103" spans="20:20" hidden="1" x14ac:dyDescent="0.25">
      <c r="T103" s="82" t="s">
        <v>466</v>
      </c>
    </row>
    <row r="104" spans="20:20" hidden="1" x14ac:dyDescent="0.25">
      <c r="T104" s="82" t="s">
        <v>496</v>
      </c>
    </row>
    <row r="105" spans="20:20" hidden="1" x14ac:dyDescent="0.25">
      <c r="T105" s="82" t="s">
        <v>463</v>
      </c>
    </row>
    <row r="106" spans="20:20" hidden="1" x14ac:dyDescent="0.25">
      <c r="T106" s="82" t="s">
        <v>550</v>
      </c>
    </row>
    <row r="107" spans="20:20" hidden="1" x14ac:dyDescent="0.25">
      <c r="T107" s="82" t="s">
        <v>462</v>
      </c>
    </row>
    <row r="108" spans="20:20" hidden="1" x14ac:dyDescent="0.25">
      <c r="T108" s="82" t="s">
        <v>468</v>
      </c>
    </row>
    <row r="109" spans="20:20" hidden="1" x14ac:dyDescent="0.25">
      <c r="T109" s="82" t="s">
        <v>461</v>
      </c>
    </row>
    <row r="110" spans="20:20" hidden="1" x14ac:dyDescent="0.25">
      <c r="T110" s="82" t="s">
        <v>494</v>
      </c>
    </row>
    <row r="111" spans="20:20" hidden="1" x14ac:dyDescent="0.25">
      <c r="T111" s="82" t="s">
        <v>546</v>
      </c>
    </row>
    <row r="112" spans="20:20" hidden="1" x14ac:dyDescent="0.25">
      <c r="T112" s="82" t="s">
        <v>454</v>
      </c>
    </row>
    <row r="113" spans="20:20" hidden="1" x14ac:dyDescent="0.25">
      <c r="T113" s="82" t="s">
        <v>541</v>
      </c>
    </row>
    <row r="114" spans="20:20" hidden="1" x14ac:dyDescent="0.25">
      <c r="T114" s="82" t="s">
        <v>459</v>
      </c>
    </row>
    <row r="115" spans="20:20" hidden="1" x14ac:dyDescent="0.25">
      <c r="T115" s="82" t="s">
        <v>492</v>
      </c>
    </row>
    <row r="116" spans="20:20" hidden="1" x14ac:dyDescent="0.25">
      <c r="T116" s="82" t="s">
        <v>460</v>
      </c>
    </row>
    <row r="117" spans="20:20" hidden="1" x14ac:dyDescent="0.25">
      <c r="T117" s="82" t="s">
        <v>542</v>
      </c>
    </row>
    <row r="118" spans="20:20" hidden="1" x14ac:dyDescent="0.25">
      <c r="T118" s="82" t="s">
        <v>532</v>
      </c>
    </row>
    <row r="119" spans="20:20" hidden="1" x14ac:dyDescent="0.25">
      <c r="T119" s="82" t="s">
        <v>536</v>
      </c>
    </row>
    <row r="120" spans="20:20" hidden="1" x14ac:dyDescent="0.25">
      <c r="T120" s="82" t="s">
        <v>478</v>
      </c>
    </row>
    <row r="121" spans="20:20" hidden="1" x14ac:dyDescent="0.25">
      <c r="T121" s="82" t="s">
        <v>561</v>
      </c>
    </row>
    <row r="122" spans="20:20" hidden="1" x14ac:dyDescent="0.25">
      <c r="T122" s="82" t="s">
        <v>565</v>
      </c>
    </row>
  </sheetData>
  <sheetProtection password="C7B2" sheet="1" objects="1" scenarios="1"/>
  <sortState ref="T5:T117">
    <sortCondition ref="T5:T117"/>
  </sortState>
  <mergeCells count="13">
    <mergeCell ref="M33:O33"/>
    <mergeCell ref="M32:O32"/>
    <mergeCell ref="B31:C31"/>
    <mergeCell ref="B3:E3"/>
    <mergeCell ref="Q13:R13"/>
    <mergeCell ref="H4:J4"/>
    <mergeCell ref="B4:C4"/>
    <mergeCell ref="Q26:R28"/>
    <mergeCell ref="Q20:R22"/>
    <mergeCell ref="Q19:R19"/>
    <mergeCell ref="Q25:R25"/>
    <mergeCell ref="Q14:R16"/>
    <mergeCell ref="Q3:R3"/>
  </mergeCells>
  <conditionalFormatting sqref="B3:E3">
    <cfRule type="cellIs" dxfId="16" priority="13" operator="equal">
      <formula>"tady vyber jméno"</formula>
    </cfRule>
  </conditionalFormatting>
  <conditionalFormatting sqref="E14:O14">
    <cfRule type="expression" dxfId="15" priority="11">
      <formula>LEFT(E14,1)="+"</formula>
    </cfRule>
    <cfRule type="expression" dxfId="14" priority="12">
      <formula>LEFT(E14,1)="-"</formula>
    </cfRule>
  </conditionalFormatting>
  <conditionalFormatting sqref="E16:O16">
    <cfRule type="expression" dxfId="13" priority="9">
      <formula>LEFT(E16,1)="+"</formula>
    </cfRule>
    <cfRule type="expression" dxfId="12" priority="10">
      <formula>LEFT(E16,1)="-"</formula>
    </cfRule>
  </conditionalFormatting>
  <conditionalFormatting sqref="E8:O8">
    <cfRule type="expression" dxfId="11" priority="7">
      <formula>LEFT(E8,1)="+"</formula>
    </cfRule>
    <cfRule type="expression" dxfId="10" priority="8">
      <formula>LEFT(E8,1)="-"</formula>
    </cfRule>
  </conditionalFormatting>
  <conditionalFormatting sqref="E10:O10">
    <cfRule type="expression" dxfId="9" priority="5">
      <formula>LEFT(E10,1)="+"</formula>
    </cfRule>
    <cfRule type="expression" dxfId="8" priority="6">
      <formula>LEFT(E10,1)="-"</formula>
    </cfRule>
  </conditionalFormatting>
  <conditionalFormatting sqref="E39:O40">
    <cfRule type="cellIs" dxfId="7" priority="1" operator="equal">
      <formula>0</formula>
    </cfRule>
    <cfRule type="expression" dxfId="6" priority="2">
      <formula>LEFT(E39,1)="+"</formula>
    </cfRule>
    <cfRule type="expression" dxfId="5" priority="3">
      <formula>LEFT(E39,1)="-"</formula>
    </cfRule>
  </conditionalFormatting>
  <conditionalFormatting sqref="B38:O40">
    <cfRule type="expression" dxfId="4" priority="4">
      <formula>$B38=$B$9</formula>
    </cfRule>
  </conditionalFormatting>
  <conditionalFormatting sqref="E20:O22">
    <cfRule type="expression" dxfId="3" priority="18">
      <formula>E$21&lt;E20</formula>
    </cfRule>
    <cfRule type="expression" dxfId="2" priority="19">
      <formula>E$21&gt;E20</formula>
    </cfRule>
  </conditionalFormatting>
  <conditionalFormatting sqref="E26:O28">
    <cfRule type="expression" dxfId="1" priority="20">
      <formula>E$27&lt;E26</formula>
    </cfRule>
    <cfRule type="expression" dxfId="0" priority="21">
      <formula>E$27&gt;E26</formula>
    </cfRule>
  </conditionalFormatting>
  <dataValidations count="3">
    <dataValidation type="list" allowBlank="1" showErrorMessage="1" errorTitle="Neplatná hodnota" error="vyber z seznamu jméno závodníka" sqref="B3:E3">
      <formula1>$T$4:$T$122</formula1>
    </dataValidation>
    <dataValidation type="list" allowBlank="1" showInputMessage="1" showErrorMessage="1" sqref="M32:O32">
      <formula1>$T$4:$T$122</formula1>
    </dataValidation>
    <dataValidation type="list" showInputMessage="1" showErrorMessage="1" sqref="M33:O33">
      <formula1>$T$4:$T$122</formula1>
    </dataValidation>
  </dataValidations>
  <hyperlinks>
    <hyperlink ref="Q3" location="index!A1" display="zpět na OBSAH"/>
  </hyperlinks>
  <pageMargins left="0" right="0" top="0" bottom="0" header="0.31496062992125984" footer="0.31496062992125984"/>
  <pageSetup paperSize="9" scale="81" orientation="landscape" verticalDpi="0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negative="1">
          <x14:colorSeries theme="6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/>
          <x14:sparklines>
            <x14:sparkline>
              <xm:f>rozbor!E17:O17</xm:f>
              <xm:sqref>Q14</xm:sqref>
            </x14:sparkline>
          </x14:sparklines>
        </x14:sparklineGroup>
        <x14:sparklineGroup lineWeight="2.25" displayEmptyCellsAs="gap" high="1" low="1">
          <x14:colorSeries theme="0" tint="-0.249977111117893"/>
          <x14:colorNegative theme="0" tint="-0.499984740745262"/>
          <x14:colorAxis rgb="FF000000"/>
          <x14:colorMarkers theme="4" tint="0.79998168889431442"/>
          <x14:colorFirst theme="4" tint="-0.249977111117893"/>
          <x14:colorLast theme="1" tint="0.499984740745262"/>
          <x14:colorHigh theme="6" tint="-0.249977111117893"/>
          <x14:colorLow rgb="FFC00000"/>
          <x14:sparklines>
            <x14:sparkline>
              <xm:f>rozbor!E23:O23</xm:f>
              <xm:sqref>Q20</xm:sqref>
            </x14:sparkline>
          </x14:sparklines>
        </x14:sparklineGroup>
        <x14:sparklineGroup lineWeight="2.25" type="column" displayEmptyCellsAs="gap" negative="1">
          <x14:colorSeries theme="5"/>
          <x14:colorNegative theme="6"/>
          <x14:colorAxis rgb="FF000000"/>
          <x14:colorMarkers theme="0" tint="-0.249977111117893"/>
          <x14:colorFirst theme="1" tint="0.499984740745262"/>
          <x14:colorLast theme="1" tint="0.499984740745262"/>
          <x14:colorHigh theme="0" tint="-0.249977111117893"/>
          <x14:colorLow theme="0" tint="-0.249977111117893"/>
          <x14:sparklines>
            <x14:sparkline>
              <xm:f>rozbor!E29:O29</xm:f>
              <xm:sqref>Q26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3</vt:i4>
      </vt:variant>
    </vt:vector>
  </HeadingPairs>
  <TitlesOfParts>
    <vt:vector size="9" baseType="lpstr">
      <vt:lpstr>index</vt:lpstr>
      <vt:lpstr>laps_times</vt:lpstr>
      <vt:lpstr>intermediates</vt:lpstr>
      <vt:lpstr>rankings</vt:lpstr>
      <vt:lpstr>splits</vt:lpstr>
      <vt:lpstr>rozbor</vt:lpstr>
      <vt:lpstr>intermediates!Názvy_tisku</vt:lpstr>
      <vt:lpstr>laps_times!Názvy_tisku</vt:lpstr>
      <vt:lpstr>rankings!Názvy_tisku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BMM 2014</dc:title>
  <dc:creator>Jihočeský Klub Maratonců</dc:creator>
  <cp:lastModifiedBy>fuchance</cp:lastModifiedBy>
  <cp:lastPrinted>2017-02-03T19:33:46Z</cp:lastPrinted>
  <dcterms:created xsi:type="dcterms:W3CDTF">2014-01-29T15:00:18Z</dcterms:created>
  <dcterms:modified xsi:type="dcterms:W3CDTF">2018-01-21T17:47:43Z</dcterms:modified>
</cp:coreProperties>
</file>